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6880"/>
  </bookViews>
  <sheets>
    <sheet name="major and trace metals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<sst xmlns="http://schemas.openxmlformats.org/spreadsheetml/2006/main" count="2043" uniqueCount="738">
  <si>
    <t>Table1 Concentrations of major (wt.%) and trace elements (mg/kg) in bed sediments from Changsha dam reservoir in lower reach of the Xiangjiang River, China.</t>
  </si>
  <si>
    <r>
      <rPr>
        <b/>
        <sz val="14"/>
        <color rgb="FF000099"/>
        <rFont val="Times New Roman"/>
        <charset val="134"/>
      </rPr>
      <t xml:space="preserve">Dam reservoir sediments </t>
    </r>
    <r>
      <rPr>
        <b/>
        <sz val="14"/>
        <color rgb="FFFF0000"/>
        <rFont val="Times New Roman"/>
        <charset val="134"/>
      </rPr>
      <t>(DS)</t>
    </r>
    <r>
      <rPr>
        <b/>
        <sz val="14"/>
        <color rgb="FF000099"/>
        <rFont val="Times New Roman"/>
        <charset val="134"/>
      </rPr>
      <t>(after 2014)</t>
    </r>
  </si>
  <si>
    <r>
      <rPr>
        <b/>
        <sz val="14"/>
        <color rgb="FF000099"/>
        <rFont val="Times New Roman"/>
        <charset val="134"/>
      </rPr>
      <t xml:space="preserve">River bed sediments </t>
    </r>
    <r>
      <rPr>
        <b/>
        <sz val="14"/>
        <color rgb="FFFF0000"/>
        <rFont val="Times New Roman"/>
        <charset val="134"/>
      </rPr>
      <t>(FS)</t>
    </r>
    <r>
      <rPr>
        <b/>
        <sz val="14"/>
        <color rgb="FF000099"/>
        <rFont val="Times New Roman"/>
        <charset val="134"/>
      </rPr>
      <t xml:space="preserve"> (Before 2013)</t>
    </r>
  </si>
  <si>
    <t>River bed sediments (before 2013)</t>
  </si>
  <si>
    <t>Post-dam (DS)</t>
  </si>
  <si>
    <t>Post-dam (DS)(n=52)</t>
  </si>
  <si>
    <t>Pre-dam (FS)(n=95)</t>
  </si>
  <si>
    <t>YP(n=22)</t>
  </si>
  <si>
    <t>FY(n=12)</t>
  </si>
  <si>
    <t>SW(n=10)</t>
  </si>
  <si>
    <t>JG(n=8)</t>
  </si>
  <si>
    <t>HZ(n=21)</t>
  </si>
  <si>
    <t>JZ(n=30)</t>
  </si>
  <si>
    <t>SG(n=21)</t>
  </si>
  <si>
    <t>XW(n=23)</t>
  </si>
  <si>
    <t>Post-dam(n=52)</t>
  </si>
  <si>
    <t>Pre-dam (n=95)</t>
  </si>
  <si>
    <t>HZ</t>
  </si>
  <si>
    <t>JZ</t>
  </si>
  <si>
    <t>SG</t>
  </si>
  <si>
    <t>XW</t>
  </si>
  <si>
    <t>Sample ID(mass%)</t>
  </si>
  <si>
    <r>
      <rPr>
        <sz val="11"/>
        <color rgb="FF0000FF"/>
        <rFont val="Times New Roman"/>
        <charset val="134"/>
      </rPr>
      <t>UCC</t>
    </r>
    <r>
      <rPr>
        <vertAlign val="superscript"/>
        <sz val="11"/>
        <color rgb="FF0000FF"/>
        <rFont val="Times New Roman"/>
        <charset val="134"/>
      </rPr>
      <t>a</t>
    </r>
  </si>
  <si>
    <r>
      <rPr>
        <sz val="11"/>
        <color rgb="FF0000FF"/>
        <rFont val="Times New Roman"/>
        <charset val="134"/>
      </rPr>
      <t>NASC</t>
    </r>
    <r>
      <rPr>
        <vertAlign val="superscript"/>
        <sz val="11"/>
        <color rgb="FF0000FF"/>
        <rFont val="Times New Roman"/>
        <charset val="134"/>
      </rPr>
      <t>b</t>
    </r>
  </si>
  <si>
    <r>
      <rPr>
        <sz val="11"/>
        <color rgb="FF0000FF"/>
        <rFont val="Times New Roman"/>
        <charset val="134"/>
      </rPr>
      <t>YZ</t>
    </r>
    <r>
      <rPr>
        <vertAlign val="superscript"/>
        <sz val="11"/>
        <color rgb="FF0000FF"/>
        <rFont val="Times New Roman"/>
        <charset val="134"/>
      </rPr>
      <t>c</t>
    </r>
  </si>
  <si>
    <r>
      <rPr>
        <sz val="11"/>
        <color rgb="FF0000FF"/>
        <rFont val="Times New Roman"/>
        <charset val="134"/>
      </rPr>
      <t>HGR</t>
    </r>
    <r>
      <rPr>
        <vertAlign val="superscript"/>
        <sz val="11"/>
        <color rgb="FF0000FF"/>
        <rFont val="Times New Roman"/>
        <charset val="134"/>
      </rPr>
      <t>d</t>
    </r>
  </si>
  <si>
    <r>
      <rPr>
        <sz val="11"/>
        <color rgb="FF0000FF"/>
        <rFont val="Times New Roman"/>
        <charset val="134"/>
      </rPr>
      <t>CAS</t>
    </r>
    <r>
      <rPr>
        <vertAlign val="superscript"/>
        <sz val="11"/>
        <color rgb="FF0000FF"/>
        <rFont val="Times New Roman"/>
        <charset val="134"/>
      </rPr>
      <t>f</t>
    </r>
  </si>
  <si>
    <r>
      <rPr>
        <b/>
        <sz val="11"/>
        <color rgb="FF0000FF"/>
        <rFont val="Times New Roman"/>
        <charset val="134"/>
      </rPr>
      <t>XJR</t>
    </r>
    <r>
      <rPr>
        <b/>
        <vertAlign val="superscript"/>
        <sz val="11"/>
        <color rgb="FF0000FF"/>
        <rFont val="Times New Roman"/>
        <charset val="134"/>
      </rPr>
      <t>g</t>
    </r>
  </si>
  <si>
    <t>YP1</t>
  </si>
  <si>
    <t>YP2</t>
  </si>
  <si>
    <t>YP5</t>
  </si>
  <si>
    <t>YP6</t>
  </si>
  <si>
    <t>YP7</t>
  </si>
  <si>
    <t>YP8</t>
  </si>
  <si>
    <t>YP9</t>
  </si>
  <si>
    <t>YP10</t>
  </si>
  <si>
    <t>YP11</t>
  </si>
  <si>
    <t>YP12</t>
  </si>
  <si>
    <t>YP13</t>
  </si>
  <si>
    <t>YP14</t>
  </si>
  <si>
    <t>YP15</t>
  </si>
  <si>
    <t>YP16</t>
  </si>
  <si>
    <t>YP17</t>
  </si>
  <si>
    <t>YP18</t>
  </si>
  <si>
    <t>YP19</t>
  </si>
  <si>
    <t>YP20</t>
  </si>
  <si>
    <t>YP21</t>
  </si>
  <si>
    <t>YP22</t>
  </si>
  <si>
    <t>FY1</t>
  </si>
  <si>
    <t>FY2</t>
  </si>
  <si>
    <t>FY3</t>
  </si>
  <si>
    <t>FY4</t>
  </si>
  <si>
    <t>FY5</t>
  </si>
  <si>
    <t>FY6</t>
  </si>
  <si>
    <t>FY7</t>
  </si>
  <si>
    <t>FY8</t>
  </si>
  <si>
    <t>FY9</t>
  </si>
  <si>
    <t>SC1</t>
  </si>
  <si>
    <t>SC2</t>
  </si>
  <si>
    <t>SC3</t>
  </si>
  <si>
    <t>SW1</t>
  </si>
  <si>
    <t>SW2</t>
  </si>
  <si>
    <t>SW3</t>
  </si>
  <si>
    <t>SW4</t>
  </si>
  <si>
    <t>SW5</t>
  </si>
  <si>
    <t>SW6</t>
  </si>
  <si>
    <t>SW7</t>
  </si>
  <si>
    <t>SW8</t>
  </si>
  <si>
    <t>SW9</t>
  </si>
  <si>
    <t>SW10</t>
  </si>
  <si>
    <t>JG6-1</t>
  </si>
  <si>
    <t>JG6-2</t>
  </si>
  <si>
    <t>JG6-3</t>
  </si>
  <si>
    <t>JG6-4</t>
  </si>
  <si>
    <t>JG6-5</t>
  </si>
  <si>
    <t>JG6-6</t>
  </si>
  <si>
    <t>JG6-7</t>
  </si>
  <si>
    <t>JG6-8</t>
  </si>
  <si>
    <t xml:space="preserve">HZ1-1    </t>
  </si>
  <si>
    <t xml:space="preserve">HZ1-1F    </t>
  </si>
  <si>
    <t>HZ 1-2</t>
  </si>
  <si>
    <t xml:space="preserve">HZ1-3    </t>
  </si>
  <si>
    <t xml:space="preserve">HZ1-3F    </t>
  </si>
  <si>
    <t>HZ 1-4</t>
  </si>
  <si>
    <t xml:space="preserve">HZ1-5    </t>
  </si>
  <si>
    <t xml:space="preserve">HZ1-5F    </t>
  </si>
  <si>
    <t>HZ 1-6</t>
  </si>
  <si>
    <t xml:space="preserve">HZ1-7    </t>
  </si>
  <si>
    <t xml:space="preserve">HZ1-7F    </t>
  </si>
  <si>
    <t>HZ 1-8</t>
  </si>
  <si>
    <t xml:space="preserve">HZ1-9    </t>
  </si>
  <si>
    <t xml:space="preserve">HZ1-9F    </t>
  </si>
  <si>
    <t>HZ 1-10</t>
  </si>
  <si>
    <t xml:space="preserve">HZ1-11    </t>
  </si>
  <si>
    <t xml:space="preserve">HZ1-11F    </t>
  </si>
  <si>
    <t>HZ 1-12</t>
  </si>
  <si>
    <t xml:space="preserve">HZ1-13    </t>
  </si>
  <si>
    <t xml:space="preserve">HZ1-13F    </t>
  </si>
  <si>
    <t>HZ 1-14</t>
  </si>
  <si>
    <t xml:space="preserve">JZ1-1    </t>
  </si>
  <si>
    <t xml:space="preserve">JZ1-1F    </t>
  </si>
  <si>
    <t>JZ 1-2</t>
  </si>
  <si>
    <t xml:space="preserve">JZ1-3    </t>
  </si>
  <si>
    <t xml:space="preserve">JZ1-3F    </t>
  </si>
  <si>
    <t>JZ 1-4</t>
  </si>
  <si>
    <t xml:space="preserve">JZ1-5    </t>
  </si>
  <si>
    <t xml:space="preserve">JZ1-5F    </t>
  </si>
  <si>
    <t>JZ 1-6</t>
  </si>
  <si>
    <t xml:space="preserve">JZ1-7    </t>
  </si>
  <si>
    <t xml:space="preserve">JZ1-7F    </t>
  </si>
  <si>
    <t>JZ 1-8</t>
  </si>
  <si>
    <t xml:space="preserve">JZ1-9    </t>
  </si>
  <si>
    <t>JZ1-9F</t>
  </si>
  <si>
    <t>JZ 1-10</t>
  </si>
  <si>
    <t xml:space="preserve">JZ4-1    </t>
  </si>
  <si>
    <t xml:space="preserve">JZ4-1F    </t>
  </si>
  <si>
    <t>JZ 4-2</t>
  </si>
  <si>
    <t xml:space="preserve">JZ4-3    </t>
  </si>
  <si>
    <t xml:space="preserve">JZ4-3F    </t>
  </si>
  <si>
    <t>JZ 4-4</t>
  </si>
  <si>
    <t xml:space="preserve">JZ4-5    </t>
  </si>
  <si>
    <t xml:space="preserve">JZ4-5F    </t>
  </si>
  <si>
    <t>JZ 4-6</t>
  </si>
  <si>
    <t xml:space="preserve">JZ4-7    </t>
  </si>
  <si>
    <t xml:space="preserve">JZ4-7F    </t>
  </si>
  <si>
    <t>JZ 4-8</t>
  </si>
  <si>
    <t xml:space="preserve">JZ4-9    </t>
  </si>
  <si>
    <t xml:space="preserve">JZ4-9F    </t>
  </si>
  <si>
    <t>JZ 4-10</t>
  </si>
  <si>
    <t xml:space="preserve">SG1-1    </t>
  </si>
  <si>
    <t xml:space="preserve">SG1-1F    </t>
  </si>
  <si>
    <t>SG 1-2</t>
  </si>
  <si>
    <t xml:space="preserve">SG1-3    </t>
  </si>
  <si>
    <t xml:space="preserve">SG1-3F    </t>
  </si>
  <si>
    <t>SG 1-4</t>
  </si>
  <si>
    <t xml:space="preserve">SG1-5    </t>
  </si>
  <si>
    <t xml:space="preserve">SG1-5F    </t>
  </si>
  <si>
    <t>SG 1-6</t>
  </si>
  <si>
    <t xml:space="preserve">SG1-7    </t>
  </si>
  <si>
    <t xml:space="preserve">SG1-7F    </t>
  </si>
  <si>
    <t>SG 1-8</t>
  </si>
  <si>
    <t xml:space="preserve">SG1-9    </t>
  </si>
  <si>
    <t xml:space="preserve">SG1-9F    </t>
  </si>
  <si>
    <t>SG 1-10</t>
  </si>
  <si>
    <t xml:space="preserve">SG1-11    </t>
  </si>
  <si>
    <t xml:space="preserve">SG1-11F    </t>
  </si>
  <si>
    <t>SG 1-12</t>
  </si>
  <si>
    <t xml:space="preserve">SG1-13    </t>
  </si>
  <si>
    <t xml:space="preserve">SG1-13F    </t>
  </si>
  <si>
    <t>SG 1-14</t>
  </si>
  <si>
    <t xml:space="preserve">XW1-1    </t>
  </si>
  <si>
    <t xml:space="preserve">XW1-1F    </t>
  </si>
  <si>
    <t xml:space="preserve">XW1-3    </t>
  </si>
  <si>
    <t xml:space="preserve">XW1-3F    </t>
  </si>
  <si>
    <t xml:space="preserve">XW1-5    </t>
  </si>
  <si>
    <t xml:space="preserve">XW1-5F    </t>
  </si>
  <si>
    <t xml:space="preserve">XW1-7    </t>
  </si>
  <si>
    <t xml:space="preserve">XW1-7F    </t>
  </si>
  <si>
    <t xml:space="preserve">XW4-1    </t>
  </si>
  <si>
    <t xml:space="preserve">XW4-1F    </t>
  </si>
  <si>
    <t>XW 4-2</t>
  </si>
  <si>
    <t xml:space="preserve">XW4-3    </t>
  </si>
  <si>
    <t xml:space="preserve">XW4-3F    </t>
  </si>
  <si>
    <t>XW 4-4</t>
  </si>
  <si>
    <t xml:space="preserve">XW4-5    </t>
  </si>
  <si>
    <t xml:space="preserve">XW4-5F    </t>
  </si>
  <si>
    <t>XW 4-6</t>
  </si>
  <si>
    <t xml:space="preserve">XW4-7    </t>
  </si>
  <si>
    <t xml:space="preserve">XW4-7F    </t>
  </si>
  <si>
    <t>XW 4-8</t>
  </si>
  <si>
    <t xml:space="preserve">XW4-9    </t>
  </si>
  <si>
    <t xml:space="preserve">XW4-9F    </t>
  </si>
  <si>
    <t>XW 4-10</t>
  </si>
  <si>
    <t>Min</t>
  </si>
  <si>
    <t>Max</t>
  </si>
  <si>
    <t>AV</t>
  </si>
  <si>
    <t>sd</t>
  </si>
  <si>
    <t>cv</t>
  </si>
  <si>
    <t>Major elements(%)</t>
  </si>
  <si>
    <r>
      <rPr>
        <sz val="11"/>
        <color theme="1"/>
        <rFont val="Times New Roman"/>
        <charset val="134"/>
      </rPr>
      <t>SiO</t>
    </r>
    <r>
      <rPr>
        <vertAlign val="subscript"/>
        <sz val="11"/>
        <color theme="1"/>
        <rFont val="Times New Roman"/>
        <charset val="134"/>
      </rPr>
      <t>2</t>
    </r>
  </si>
  <si>
    <r>
      <rPr>
        <sz val="11"/>
        <color theme="1"/>
        <rFont val="Times New Roman"/>
        <charset val="134"/>
      </rPr>
      <t>TiO</t>
    </r>
    <r>
      <rPr>
        <vertAlign val="subscript"/>
        <sz val="11"/>
        <color theme="1"/>
        <rFont val="Times New Roman"/>
        <charset val="134"/>
      </rPr>
      <t>2</t>
    </r>
  </si>
  <si>
    <r>
      <rPr>
        <sz val="11"/>
        <color theme="1"/>
        <rFont val="Times New Roman"/>
        <charset val="134"/>
      </rPr>
      <t>Al</t>
    </r>
    <r>
      <rPr>
        <vertAlign val="subscript"/>
        <sz val="11"/>
        <color theme="1"/>
        <rFont val="Times New Roman"/>
        <charset val="134"/>
      </rPr>
      <t>2</t>
    </r>
    <r>
      <rPr>
        <sz val="11"/>
        <color theme="1"/>
        <rFont val="Times New Roman"/>
        <charset val="134"/>
      </rPr>
      <t>O</t>
    </r>
    <r>
      <rPr>
        <vertAlign val="subscript"/>
        <sz val="11"/>
        <color theme="1"/>
        <rFont val="Times New Roman"/>
        <charset val="134"/>
      </rPr>
      <t>3</t>
    </r>
  </si>
  <si>
    <r>
      <rPr>
        <sz val="11"/>
        <color theme="1"/>
        <rFont val="Times New Roman"/>
        <charset val="134"/>
      </rPr>
      <t>Fe</t>
    </r>
    <r>
      <rPr>
        <vertAlign val="subscript"/>
        <sz val="11"/>
        <color theme="1"/>
        <rFont val="Times New Roman"/>
        <charset val="134"/>
      </rPr>
      <t>2</t>
    </r>
    <r>
      <rPr>
        <sz val="11"/>
        <color theme="1"/>
        <rFont val="Times New Roman"/>
        <charset val="134"/>
      </rPr>
      <t>O</t>
    </r>
    <r>
      <rPr>
        <vertAlign val="subscript"/>
        <sz val="11"/>
        <color theme="1"/>
        <rFont val="Times New Roman"/>
        <charset val="134"/>
      </rPr>
      <t>3</t>
    </r>
  </si>
  <si>
    <t>MnO</t>
  </si>
  <si>
    <t xml:space="preserve"> </t>
  </si>
  <si>
    <t>MgO</t>
  </si>
  <si>
    <t>CaO</t>
  </si>
  <si>
    <r>
      <rPr>
        <sz val="11"/>
        <color theme="1"/>
        <rFont val="Times New Roman"/>
        <charset val="134"/>
      </rPr>
      <t>K</t>
    </r>
    <r>
      <rPr>
        <vertAlign val="subscript"/>
        <sz val="11"/>
        <color theme="1"/>
        <rFont val="Times New Roman"/>
        <charset val="134"/>
      </rPr>
      <t>2</t>
    </r>
    <r>
      <rPr>
        <sz val="11"/>
        <color theme="1"/>
        <rFont val="Times New Roman"/>
        <charset val="134"/>
      </rPr>
      <t>O</t>
    </r>
  </si>
  <si>
    <r>
      <rPr>
        <sz val="11"/>
        <color theme="1"/>
        <rFont val="Times New Roman"/>
        <charset val="134"/>
      </rPr>
      <t>Na</t>
    </r>
    <r>
      <rPr>
        <vertAlign val="subscript"/>
        <sz val="11"/>
        <color theme="1"/>
        <rFont val="Times New Roman"/>
        <charset val="134"/>
      </rPr>
      <t>2</t>
    </r>
    <r>
      <rPr>
        <sz val="11"/>
        <color theme="1"/>
        <rFont val="Times New Roman"/>
        <charset val="134"/>
      </rPr>
      <t>O</t>
    </r>
  </si>
  <si>
    <r>
      <rPr>
        <sz val="11"/>
        <color theme="1"/>
        <rFont val="Times New Roman"/>
        <charset val="134"/>
      </rPr>
      <t>P</t>
    </r>
    <r>
      <rPr>
        <vertAlign val="subscript"/>
        <sz val="11"/>
        <color theme="1"/>
        <rFont val="Times New Roman"/>
        <charset val="134"/>
      </rPr>
      <t>2</t>
    </r>
    <r>
      <rPr>
        <sz val="11"/>
        <color theme="1"/>
        <rFont val="Times New Roman"/>
        <charset val="134"/>
      </rPr>
      <t>O</t>
    </r>
    <r>
      <rPr>
        <vertAlign val="subscript"/>
        <sz val="11"/>
        <color theme="1"/>
        <rFont val="Times New Roman"/>
        <charset val="134"/>
      </rPr>
      <t>5</t>
    </r>
  </si>
  <si>
    <t>LOI</t>
  </si>
  <si>
    <t>Total</t>
  </si>
  <si>
    <t>Mole mass</t>
  </si>
  <si>
    <t>Mole%</t>
  </si>
  <si>
    <r>
      <rPr>
        <b/>
        <sz val="11"/>
        <color theme="1"/>
        <rFont val="Times New Roman"/>
        <charset val="134"/>
      </rPr>
      <t>Na</t>
    </r>
    <r>
      <rPr>
        <b/>
        <vertAlign val="subscript"/>
        <sz val="11"/>
        <color theme="1"/>
        <rFont val="Times New Roman"/>
        <charset val="134"/>
      </rPr>
      <t>2</t>
    </r>
    <r>
      <rPr>
        <b/>
        <sz val="11"/>
        <color theme="1"/>
        <rFont val="Times New Roman"/>
        <charset val="134"/>
      </rPr>
      <t>O</t>
    </r>
  </si>
  <si>
    <t>Normalization</t>
  </si>
  <si>
    <t>Ratios</t>
  </si>
  <si>
    <t>Pb</t>
  </si>
  <si>
    <t>Zn</t>
  </si>
  <si>
    <t>Ni</t>
  </si>
  <si>
    <r>
      <rPr>
        <sz val="12"/>
        <rFont val="Times New Roman"/>
        <charset val="134"/>
      </rPr>
      <t>SiO</t>
    </r>
    <r>
      <rPr>
        <vertAlign val="subscript"/>
        <sz val="12"/>
        <rFont val="Times New Roman"/>
        <charset val="134"/>
      </rPr>
      <t>2</t>
    </r>
    <r>
      <rPr>
        <sz val="12"/>
        <rFont val="Times New Roman"/>
        <charset val="134"/>
      </rPr>
      <t>/Al</t>
    </r>
    <r>
      <rPr>
        <vertAlign val="subscript"/>
        <sz val="12"/>
        <rFont val="Times New Roman"/>
        <charset val="134"/>
      </rPr>
      <t>2</t>
    </r>
    <r>
      <rPr>
        <sz val="12"/>
        <rFont val="Times New Roman"/>
        <charset val="134"/>
      </rPr>
      <t>O</t>
    </r>
    <r>
      <rPr>
        <vertAlign val="subscript"/>
        <sz val="12"/>
        <rFont val="Times New Roman"/>
        <charset val="134"/>
      </rPr>
      <t>3</t>
    </r>
  </si>
  <si>
    <t>K2O/Na2O</t>
  </si>
  <si>
    <t>Fe2O3/K2O</t>
  </si>
  <si>
    <t>(TiO2+Fe2O3+MgO)/Al2O3</t>
  </si>
  <si>
    <t>(K2O+Na2O)/Al2O3</t>
  </si>
  <si>
    <t>CIA</t>
  </si>
  <si>
    <t>WIP</t>
  </si>
  <si>
    <t>ICV</t>
  </si>
  <si>
    <t>Log (SiO2/Al2O3)</t>
  </si>
  <si>
    <t>Log(Fe2O3/K2O)</t>
  </si>
  <si>
    <t>A-CN-K</t>
  </si>
  <si>
    <t>A</t>
  </si>
  <si>
    <t>CN</t>
  </si>
  <si>
    <t>K</t>
  </si>
  <si>
    <t>total</t>
  </si>
  <si>
    <t>Trace elements (mg/kg)</t>
  </si>
  <si>
    <t>Heavy metals</t>
  </si>
  <si>
    <r>
      <rPr>
        <sz val="11"/>
        <color theme="1"/>
        <rFont val="Times New Roman"/>
        <charset val="134"/>
      </rPr>
      <t>(10</t>
    </r>
    <r>
      <rPr>
        <vertAlign val="superscript"/>
        <sz val="11"/>
        <color theme="1"/>
        <rFont val="Times New Roman"/>
        <charset val="134"/>
      </rPr>
      <t>-6</t>
    </r>
    <r>
      <rPr>
        <sz val="11"/>
        <color theme="1"/>
        <rFont val="Times New Roman"/>
        <charset val="134"/>
      </rPr>
      <t>)</t>
    </r>
  </si>
  <si>
    <t>Ba</t>
  </si>
  <si>
    <t>Sc</t>
  </si>
  <si>
    <t>V</t>
  </si>
  <si>
    <t>Cr</t>
  </si>
  <si>
    <t>Mn</t>
  </si>
  <si>
    <t>Co</t>
  </si>
  <si>
    <t>Cu</t>
  </si>
  <si>
    <t>Th</t>
  </si>
  <si>
    <t>U</t>
  </si>
  <si>
    <t>Cd</t>
  </si>
  <si>
    <t>Tl</t>
  </si>
  <si>
    <t>/</t>
  </si>
  <si>
    <t>Other trace elements</t>
  </si>
  <si>
    <t>Cs</t>
  </si>
  <si>
    <t>Ga</t>
  </si>
  <si>
    <t>Ge</t>
  </si>
  <si>
    <t>Rb</t>
  </si>
  <si>
    <t>Sr</t>
  </si>
  <si>
    <t>Zr</t>
  </si>
  <si>
    <t>Hf</t>
  </si>
  <si>
    <t>Nb</t>
  </si>
  <si>
    <t>Ta</t>
  </si>
  <si>
    <t>La</t>
  </si>
  <si>
    <t>Ce</t>
  </si>
  <si>
    <t>Pr</t>
  </si>
  <si>
    <t>Nd</t>
  </si>
  <si>
    <t>Sm</t>
  </si>
  <si>
    <t>Eu</t>
  </si>
  <si>
    <t>Gd</t>
  </si>
  <si>
    <t>Tb</t>
  </si>
  <si>
    <t>Dy</t>
  </si>
  <si>
    <t>Y</t>
  </si>
  <si>
    <t>Ho</t>
  </si>
  <si>
    <t>Er</t>
  </si>
  <si>
    <t>Tm</t>
  </si>
  <si>
    <t>Yb</t>
  </si>
  <si>
    <t>Lu</t>
  </si>
  <si>
    <t>REE</t>
  </si>
  <si>
    <t>Ni/Co</t>
  </si>
  <si>
    <t>Ni/Cr</t>
  </si>
  <si>
    <t>Zn/Cd</t>
  </si>
  <si>
    <t>Cr/Sc</t>
  </si>
  <si>
    <t>Zr/Hf</t>
  </si>
  <si>
    <t>Nb/Ta</t>
  </si>
  <si>
    <t>Ga/Ge</t>
  </si>
  <si>
    <t>Rb/Sr</t>
  </si>
  <si>
    <t>Rb/Cs</t>
  </si>
  <si>
    <t>Nd/Sm</t>
  </si>
  <si>
    <r>
      <rPr>
        <sz val="11"/>
        <color rgb="FF0000FF"/>
        <rFont val="Times New Roman"/>
        <charset val="134"/>
      </rPr>
      <t xml:space="preserve">*CV </t>
    </r>
    <r>
      <rPr>
        <sz val="11"/>
        <color rgb="FF0000FF"/>
        <rFont val="等线"/>
        <charset val="134"/>
      </rPr>
      <t>为变异系数</t>
    </r>
    <r>
      <rPr>
        <sz val="11"/>
        <color rgb="FF0000FF"/>
        <rFont val="Times New Roman"/>
        <charset val="134"/>
      </rPr>
      <t>;CIA=100 × Al2O3 /(Al2O3</t>
    </r>
    <r>
      <rPr>
        <sz val="11"/>
        <color rgb="FF0000FF"/>
        <rFont val="等线"/>
        <charset val="134"/>
      </rPr>
      <t>＋</t>
    </r>
    <r>
      <rPr>
        <sz val="11"/>
        <color rgb="FF0000FF"/>
        <rFont val="Times New Roman"/>
        <charset val="134"/>
      </rPr>
      <t>CaO*</t>
    </r>
    <r>
      <rPr>
        <sz val="11"/>
        <color rgb="FF0000FF"/>
        <rFont val="等线"/>
        <charset val="134"/>
      </rPr>
      <t>＋</t>
    </r>
    <r>
      <rPr>
        <sz val="11"/>
        <color rgb="FF0000FF"/>
        <rFont val="Times New Roman"/>
        <charset val="134"/>
      </rPr>
      <t>Na2O</t>
    </r>
    <r>
      <rPr>
        <sz val="11"/>
        <color rgb="FF0000FF"/>
        <rFont val="等线"/>
        <charset val="134"/>
      </rPr>
      <t>＋</t>
    </r>
    <r>
      <rPr>
        <sz val="11"/>
        <color rgb="FF0000FF"/>
        <rFont val="Times New Roman"/>
        <charset val="134"/>
      </rPr>
      <t>K2O);ICV=100 × (Fe2O3</t>
    </r>
    <r>
      <rPr>
        <sz val="11"/>
        <color rgb="FF0000FF"/>
        <rFont val="等线"/>
        <charset val="134"/>
      </rPr>
      <t>＋</t>
    </r>
    <r>
      <rPr>
        <sz val="11"/>
        <color rgb="FF0000FF"/>
        <rFont val="Times New Roman"/>
        <charset val="134"/>
      </rPr>
      <t>K2O</t>
    </r>
    <r>
      <rPr>
        <sz val="11"/>
        <color rgb="FF0000FF"/>
        <rFont val="等线"/>
        <charset val="134"/>
      </rPr>
      <t>＋</t>
    </r>
    <r>
      <rPr>
        <sz val="11"/>
        <color rgb="FF0000FF"/>
        <rFont val="Times New Roman"/>
        <charset val="134"/>
      </rPr>
      <t>Na2O</t>
    </r>
    <r>
      <rPr>
        <sz val="11"/>
        <color rgb="FF0000FF"/>
        <rFont val="等线"/>
        <charset val="134"/>
      </rPr>
      <t>＋</t>
    </r>
    <r>
      <rPr>
        <sz val="11"/>
        <color rgb="FF0000FF"/>
        <rFont val="Times New Roman"/>
        <charset val="134"/>
      </rPr>
      <t>CaO</t>
    </r>
    <r>
      <rPr>
        <sz val="11"/>
        <color rgb="FF0000FF"/>
        <rFont val="等线"/>
        <charset val="134"/>
      </rPr>
      <t>＋</t>
    </r>
    <r>
      <rPr>
        <sz val="11"/>
        <color rgb="FF0000FF"/>
        <rFont val="Times New Roman"/>
        <charset val="134"/>
      </rPr>
      <t>MgO</t>
    </r>
    <r>
      <rPr>
        <sz val="11"/>
        <color rgb="FF0000FF"/>
        <rFont val="等线"/>
        <charset val="134"/>
      </rPr>
      <t>＋</t>
    </r>
    <r>
      <rPr>
        <sz val="11"/>
        <color rgb="FF0000FF"/>
        <rFont val="Times New Roman"/>
        <charset val="134"/>
      </rPr>
      <t>MnO</t>
    </r>
    <r>
      <rPr>
        <sz val="11"/>
        <color rgb="FF0000FF"/>
        <rFont val="等线"/>
        <charset val="134"/>
      </rPr>
      <t>＋</t>
    </r>
    <r>
      <rPr>
        <sz val="11"/>
        <color rgb="FF0000FF"/>
        <rFont val="Times New Roman"/>
        <charset val="134"/>
      </rPr>
      <t>TiO2) / Al2O3;WIP=100×[(2Na2O/0.35)</t>
    </r>
    <r>
      <rPr>
        <sz val="11"/>
        <color rgb="FF0000FF"/>
        <rFont val="等线"/>
        <charset val="134"/>
      </rPr>
      <t>＋</t>
    </r>
    <r>
      <rPr>
        <sz val="11"/>
        <color rgb="FF0000FF"/>
        <rFont val="Times New Roman"/>
        <charset val="134"/>
      </rPr>
      <t>(MgO/0.9)</t>
    </r>
    <r>
      <rPr>
        <sz val="11"/>
        <color rgb="FF0000FF"/>
        <rFont val="等线"/>
        <charset val="134"/>
      </rPr>
      <t>＋</t>
    </r>
    <r>
      <rPr>
        <sz val="11"/>
        <color rgb="FF0000FF"/>
        <rFont val="Times New Roman"/>
        <charset val="134"/>
      </rPr>
      <t>(2K2O/0.25)</t>
    </r>
    <r>
      <rPr>
        <sz val="11"/>
        <color rgb="FF0000FF"/>
        <rFont val="等线"/>
        <charset val="134"/>
      </rPr>
      <t>＋</t>
    </r>
    <r>
      <rPr>
        <sz val="11"/>
        <color rgb="FF0000FF"/>
        <rFont val="Times New Roman"/>
        <charset val="134"/>
      </rPr>
      <t>(CaO*/0.7)</t>
    </r>
  </si>
  <si>
    <t xml:space="preserve">a is the East China upper crust (Gao et al. 1999), b is the North American Shale composit(Gromet et al,1984),c for Yangtze River sediments (Yan et al. 1997), d reflects Hunan granitic rocks (statistic results from publisheddata of 171 samples), </t>
  </si>
  <si>
    <t>e is the Palaeozoic sandstones ( n=22 , Bai et al. 2007) ,f for the Chinese soil (Yan et al. 1997), g is the Xiang jiang river sediment( XJR,n=344,Fang et al., 2021)</t>
  </si>
  <si>
    <t>h DT represents sediments of the Dongting Lake watershed, and its background values are summarized from reports (Peng et al., 2011)</t>
  </si>
  <si>
    <t>NASC-normalization</t>
  </si>
  <si>
    <t>(La/Yb)N</t>
  </si>
  <si>
    <t>(La/Sm)N</t>
  </si>
  <si>
    <t>(Gd/Yb)N</t>
  </si>
  <si>
    <t>(Eu/Eu)N</t>
  </si>
  <si>
    <t>Ce/Ce*</t>
  </si>
  <si>
    <t>Eu/Eu*</t>
  </si>
  <si>
    <t>V-shape Eu/Eu*</t>
  </si>
  <si>
    <t>Flate-shale Eu/Eu*</t>
  </si>
  <si>
    <t>EF-XJR</t>
  </si>
  <si>
    <t>Av</t>
  </si>
  <si>
    <t>Igeo-XJR</t>
  </si>
  <si>
    <t>RI</t>
  </si>
  <si>
    <r>
      <rPr>
        <sz val="11"/>
        <color theme="1"/>
        <rFont val="Times New Roman"/>
        <charset val="134"/>
      </rPr>
      <t>C</t>
    </r>
    <r>
      <rPr>
        <vertAlign val="subscript"/>
        <sz val="11"/>
        <color theme="1"/>
        <rFont val="Times New Roman"/>
        <charset val="134"/>
      </rPr>
      <t>f</t>
    </r>
    <r>
      <rPr>
        <vertAlign val="superscript"/>
        <sz val="11"/>
        <color theme="1"/>
        <rFont val="Times New Roman"/>
        <charset val="134"/>
      </rPr>
      <t>M</t>
    </r>
  </si>
  <si>
    <t>ErM</t>
  </si>
  <si>
    <t>Table2 The resultes of Pearson correlation in bed sediments from Changsha dam reservoir (DS) in lower reach of the Xiangjiang River, China.</t>
  </si>
  <si>
    <t>-0.721**</t>
  </si>
  <si>
    <t>-0.989**</t>
  </si>
  <si>
    <t>0.658**</t>
  </si>
  <si>
    <t>-0.896**</t>
  </si>
  <si>
    <t>0.894**</t>
  </si>
  <si>
    <t>0.861**</t>
  </si>
  <si>
    <t>-0.868**</t>
  </si>
  <si>
    <t>0.600**</t>
  </si>
  <si>
    <t>0.887**</t>
  </si>
  <si>
    <t>0.803**</t>
  </si>
  <si>
    <t>-0.725**</t>
  </si>
  <si>
    <t>0.763**</t>
  </si>
  <si>
    <t>0.428**</t>
  </si>
  <si>
    <t>0.696**</t>
  </si>
  <si>
    <t>-0.324*</t>
  </si>
  <si>
    <t>0.382**</t>
  </si>
  <si>
    <t>-0.390**</t>
  </si>
  <si>
    <t>0.452**</t>
  </si>
  <si>
    <t>0.359*</t>
  </si>
  <si>
    <t>0.339*</t>
  </si>
  <si>
    <t>0.844**</t>
  </si>
  <si>
    <t>-0.730**</t>
  </si>
  <si>
    <t>-0.840**</t>
  </si>
  <si>
    <t>-0.834**</t>
  </si>
  <si>
    <t>-0.784**</t>
  </si>
  <si>
    <t>-0.621**</t>
  </si>
  <si>
    <t>-0.867**</t>
  </si>
  <si>
    <t>0.540**</t>
  </si>
  <si>
    <t>0.831**</t>
  </si>
  <si>
    <t>0.648**</t>
  </si>
  <si>
    <t>0.606**</t>
  </si>
  <si>
    <t>0.699**</t>
  </si>
  <si>
    <t>0.328*</t>
  </si>
  <si>
    <t>0.315*</t>
  </si>
  <si>
    <t>-0.972**</t>
  </si>
  <si>
    <t>0.718**</t>
  </si>
  <si>
    <t>0.937**</t>
  </si>
  <si>
    <t>0.862**</t>
  </si>
  <si>
    <t>0.791**</t>
  </si>
  <si>
    <t>0.698**</t>
  </si>
  <si>
    <t>-0.877**</t>
  </si>
  <si>
    <t>0.605**</t>
  </si>
  <si>
    <t>0.895**</t>
  </si>
  <si>
    <t>0.782**</t>
  </si>
  <si>
    <t>0.873**</t>
  </si>
  <si>
    <t>0.666**</t>
  </si>
  <si>
    <t>.510**</t>
  </si>
  <si>
    <t>0.789**</t>
  </si>
  <si>
    <t>-0.976**</t>
  </si>
  <si>
    <t>0.955**</t>
  </si>
  <si>
    <t>0.911**</t>
  </si>
  <si>
    <t>0.840**</t>
  </si>
  <si>
    <t>0.664**</t>
  </si>
  <si>
    <t>0.316*</t>
  </si>
  <si>
    <t>0.957**</t>
  </si>
  <si>
    <t>0.879**</t>
  </si>
  <si>
    <t>-0.961**</t>
  </si>
  <si>
    <t>0.780**</t>
  </si>
  <si>
    <t>0.945**</t>
  </si>
  <si>
    <t>0.932**</t>
  </si>
  <si>
    <t>0.901**</t>
  </si>
  <si>
    <t>0.654**</t>
  </si>
  <si>
    <t>0.300*</t>
  </si>
  <si>
    <t>0.923**</t>
  </si>
  <si>
    <t>0.891**</t>
  </si>
  <si>
    <t>0.978**</t>
  </si>
  <si>
    <t>-0.866**</t>
  </si>
  <si>
    <t>0.611**</t>
  </si>
  <si>
    <t>0.881**</t>
  </si>
  <si>
    <t>0.810**</t>
  </si>
  <si>
    <t>0.995**</t>
  </si>
  <si>
    <t>0.688**</t>
  </si>
  <si>
    <t>0.335*</t>
  </si>
  <si>
    <t>0.793**</t>
  </si>
  <si>
    <t>0.853**</t>
  </si>
  <si>
    <t>0.915**</t>
  </si>
  <si>
    <t>0.626**</t>
  </si>
  <si>
    <t>0.681**</t>
  </si>
  <si>
    <t>0.455**</t>
  </si>
  <si>
    <t>0.677**</t>
  </si>
  <si>
    <t>0.731**</t>
  </si>
  <si>
    <t>0.531**</t>
  </si>
  <si>
    <t>0.989**</t>
  </si>
  <si>
    <t>0.440**</t>
  </si>
  <si>
    <t>-0.668**</t>
  </si>
  <si>
    <t>0.701**</t>
  </si>
  <si>
    <t>0.427**</t>
  </si>
  <si>
    <t>0.636**</t>
  </si>
  <si>
    <t>0.321*</t>
  </si>
  <si>
    <t>0.623**</t>
  </si>
  <si>
    <t>0.645**</t>
  </si>
  <si>
    <t>0.608**</t>
  </si>
  <si>
    <t>0.620**</t>
  </si>
  <si>
    <t>0.373*</t>
  </si>
  <si>
    <t>0.639**</t>
  </si>
  <si>
    <t>0.673**</t>
  </si>
  <si>
    <t>0.308*</t>
  </si>
  <si>
    <t>0.662**</t>
  </si>
  <si>
    <t>-0.481**</t>
  </si>
  <si>
    <t>0.546**</t>
  </si>
  <si>
    <t>0.294*</t>
  </si>
  <si>
    <t>0.585**</t>
  </si>
  <si>
    <t>0.470**</t>
  </si>
  <si>
    <t>0.738**</t>
  </si>
  <si>
    <t>0.340*</t>
  </si>
  <si>
    <t>0.616**</t>
  </si>
  <si>
    <t>0.434**</t>
  </si>
  <si>
    <t>0.404**</t>
  </si>
  <si>
    <t>0.386**</t>
  </si>
  <si>
    <t>0.521**</t>
  </si>
  <si>
    <t>0.847**</t>
  </si>
  <si>
    <t>0.851**</t>
  </si>
  <si>
    <t>0.631**</t>
  </si>
  <si>
    <t>0.992**</t>
  </si>
  <si>
    <t>0.805**</t>
  </si>
  <si>
    <t>-0.688**</t>
  </si>
  <si>
    <t>0.751**</t>
  </si>
  <si>
    <t>0.603**</t>
  </si>
  <si>
    <t>0.742**</t>
  </si>
  <si>
    <t>0.678**</t>
  </si>
  <si>
    <t>0.591**</t>
  </si>
  <si>
    <t>0.733**</t>
  </si>
  <si>
    <t>0.642**</t>
  </si>
  <si>
    <t>0.621**</t>
  </si>
  <si>
    <t>0.387**</t>
  </si>
  <si>
    <t>0.705**</t>
  </si>
  <si>
    <t>0.471**</t>
  </si>
  <si>
    <t>0.817**</t>
  </si>
  <si>
    <t>0.402**</t>
  </si>
  <si>
    <t>-0.826**</t>
  </si>
  <si>
    <t>0.306*</t>
  </si>
  <si>
    <t>0.869**</t>
  </si>
  <si>
    <t>0.579**</t>
  </si>
  <si>
    <t>0.878**</t>
  </si>
  <si>
    <t>0.534**</t>
  </si>
  <si>
    <t>0.761**</t>
  </si>
  <si>
    <t>0.788**</t>
  </si>
  <si>
    <t>0.772**</t>
  </si>
  <si>
    <t>0.785**</t>
  </si>
  <si>
    <t>0.525**</t>
  </si>
  <si>
    <t>0.798**</t>
  </si>
  <si>
    <t>0.633**</t>
  </si>
  <si>
    <t>0.855**</t>
  </si>
  <si>
    <t>-0.960**</t>
  </si>
  <si>
    <t>0.634**</t>
  </si>
  <si>
    <t>0.971**</t>
  </si>
  <si>
    <t>0.884**</t>
  </si>
  <si>
    <t>0.413**</t>
  </si>
  <si>
    <t>0.904**</t>
  </si>
  <si>
    <t>0.917**</t>
  </si>
  <si>
    <t>0.958**</t>
  </si>
  <si>
    <t>0.960**</t>
  </si>
  <si>
    <t>0.897**</t>
  </si>
  <si>
    <t>0.695**</t>
  </si>
  <si>
    <t>0.714**</t>
  </si>
  <si>
    <t>0.557**</t>
  </si>
  <si>
    <t>0.787**</t>
  </si>
  <si>
    <t>0.809**</t>
  </si>
  <si>
    <t>0.857**</t>
  </si>
  <si>
    <t>0.914**</t>
  </si>
  <si>
    <t>0.846**</t>
  </si>
  <si>
    <t>0.555**</t>
  </si>
  <si>
    <t>0.836**</t>
  </si>
  <si>
    <t>0.807**</t>
  </si>
  <si>
    <t>0.909**</t>
  </si>
  <si>
    <t>0.942**</t>
  </si>
  <si>
    <t>0.860**</t>
  </si>
  <si>
    <t>0.685**</t>
  </si>
  <si>
    <t>0.505**</t>
  </si>
  <si>
    <t>0.495**</t>
  </si>
  <si>
    <t>0.882**</t>
  </si>
  <si>
    <t>-0.577**</t>
  </si>
  <si>
    <t>0.652**</t>
  </si>
  <si>
    <t>0.364*</t>
  </si>
  <si>
    <t>0.575**</t>
  </si>
  <si>
    <t>0.754**</t>
  </si>
  <si>
    <t>0.443**</t>
  </si>
  <si>
    <t>0.702**</t>
  </si>
  <si>
    <t>0.522**</t>
  </si>
  <si>
    <t>0.512**</t>
  </si>
  <si>
    <t>0.574**</t>
  </si>
  <si>
    <t>0.337*</t>
  </si>
  <si>
    <t>0.587**</t>
  </si>
  <si>
    <t>0.576**</t>
  </si>
  <si>
    <t>0.795**</t>
  </si>
  <si>
    <t>0.826**</t>
  </si>
  <si>
    <t>0.829**</t>
  </si>
  <si>
    <t>0.655**</t>
  </si>
  <si>
    <t>0.379*</t>
  </si>
  <si>
    <t>-0.932**</t>
  </si>
  <si>
    <t>0.543**</t>
  </si>
  <si>
    <t>0.926**</t>
  </si>
  <si>
    <t>0.745**</t>
  </si>
  <si>
    <t>0.796**</t>
  </si>
  <si>
    <t>0.814**</t>
  </si>
  <si>
    <t>0.361*</t>
  </si>
  <si>
    <t>0.867**</t>
  </si>
  <si>
    <t>0.927**</t>
  </si>
  <si>
    <t>0.896**</t>
  </si>
  <si>
    <t>0.808**</t>
  </si>
  <si>
    <t>0.752**</t>
  </si>
  <si>
    <t>0.516**</t>
  </si>
  <si>
    <t>0.758**</t>
  </si>
  <si>
    <t>0.940**</t>
  </si>
  <si>
    <t>0.774**</t>
  </si>
  <si>
    <t>-0.360*</t>
  </si>
  <si>
    <t>-0.799**</t>
  </si>
  <si>
    <t>-0.647**</t>
  </si>
  <si>
    <t>-0.691**</t>
  </si>
  <si>
    <t>-0.592**</t>
  </si>
  <si>
    <t>-0.795**</t>
  </si>
  <si>
    <t>-0.708**</t>
  </si>
  <si>
    <t>-0.755**</t>
  </si>
  <si>
    <t>-0.759**</t>
  </si>
  <si>
    <t>-0.704**</t>
  </si>
  <si>
    <t>-0.574**</t>
  </si>
  <si>
    <t>-0.572**</t>
  </si>
  <si>
    <t>-0.368*</t>
  </si>
  <si>
    <t>-0.635**</t>
  </si>
  <si>
    <t>-0.739**</t>
  </si>
  <si>
    <t>-0.802**</t>
  </si>
  <si>
    <t>-0.602**</t>
  </si>
  <si>
    <t>-0.548**</t>
  </si>
  <si>
    <t>-0.807**</t>
  </si>
  <si>
    <t>0.783**</t>
  </si>
  <si>
    <t>-0.366*</t>
  </si>
  <si>
    <t>-0.791**</t>
  </si>
  <si>
    <t>-0.643**</t>
  </si>
  <si>
    <t>-0.675**</t>
  </si>
  <si>
    <t>-0.565**</t>
  </si>
  <si>
    <t>-0.303*</t>
  </si>
  <si>
    <t>-0.786**</t>
  </si>
  <si>
    <t>-0.696**</t>
  </si>
  <si>
    <t>-0.749**</t>
  </si>
  <si>
    <t>-0.750**</t>
  </si>
  <si>
    <t>-0.689**</t>
  </si>
  <si>
    <t>-0.551**</t>
  </si>
  <si>
    <t>-0.376*</t>
  </si>
  <si>
    <t>0.341*</t>
  </si>
  <si>
    <t>-0.622**</t>
  </si>
  <si>
    <t>-0.742**</t>
  </si>
  <si>
    <t>-0.793**</t>
  </si>
  <si>
    <t>-0.594**</t>
  </si>
  <si>
    <t>-0.560**</t>
  </si>
  <si>
    <t>-0.801**</t>
  </si>
  <si>
    <t>0.996**</t>
  </si>
  <si>
    <t>-0.517**</t>
  </si>
  <si>
    <t>0.514**</t>
  </si>
  <si>
    <t>0.594**</t>
  </si>
  <si>
    <t>0.511**</t>
  </si>
  <si>
    <t>-0.302*</t>
  </si>
  <si>
    <t>0.311*</t>
  </si>
  <si>
    <t>0.426**</t>
  </si>
  <si>
    <t>0.632**</t>
  </si>
  <si>
    <t>0.551**</t>
  </si>
  <si>
    <t>0.567**</t>
  </si>
  <si>
    <t>0.371*</t>
  </si>
  <si>
    <t>0.366*</t>
  </si>
  <si>
    <t>0.303*</t>
  </si>
  <si>
    <t>0.349*</t>
  </si>
  <si>
    <t>0.332*</t>
  </si>
  <si>
    <t>0.391**</t>
  </si>
  <si>
    <t>0.313*</t>
  </si>
  <si>
    <t>0.396**</t>
  </si>
  <si>
    <t>0.409**</t>
  </si>
  <si>
    <t>0.372*</t>
  </si>
  <si>
    <t>0.538**</t>
  </si>
  <si>
    <t>0.410**</t>
  </si>
  <si>
    <t>0.368*</t>
  </si>
  <si>
    <t>0.477**</t>
  </si>
  <si>
    <t>0.326*</t>
  </si>
  <si>
    <t>0.524**</t>
  </si>
  <si>
    <t>0.536**</t>
  </si>
  <si>
    <t>-0.554**</t>
  </si>
  <si>
    <t>0.502**</t>
  </si>
  <si>
    <t>0.539**</t>
  </si>
  <si>
    <t>0.463**</t>
  </si>
  <si>
    <t>0.472**</t>
  </si>
  <si>
    <t>0.565**</t>
  </si>
  <si>
    <t>0.581**</t>
  </si>
  <si>
    <t>0.323*</t>
  </si>
  <si>
    <t>0.348*</t>
  </si>
  <si>
    <t>0.545**</t>
  </si>
  <si>
    <t>0.484**</t>
  </si>
  <si>
    <t>0.672**</t>
  </si>
  <si>
    <t>0.487**</t>
  </si>
  <si>
    <t>0.553**</t>
  </si>
  <si>
    <t>0.380*</t>
  </si>
  <si>
    <t>-0.471**</t>
  </si>
  <si>
    <t>0.400**</t>
  </si>
  <si>
    <t>0.485**</t>
  </si>
  <si>
    <t>0.464**</t>
  </si>
  <si>
    <t>0.415**</t>
  </si>
  <si>
    <t>0.497**</t>
  </si>
  <si>
    <t>0.509**</t>
  </si>
  <si>
    <t>0.526**</t>
  </si>
  <si>
    <t>0.490**</t>
  </si>
  <si>
    <t>0.541**</t>
  </si>
  <si>
    <t>0.586**</t>
  </si>
  <si>
    <t>0.342*</t>
  </si>
  <si>
    <t>0.584**</t>
  </si>
  <si>
    <t>0.535**</t>
  </si>
  <si>
    <t>0.580**</t>
  </si>
  <si>
    <t>0.561**</t>
  </si>
  <si>
    <t>0.578**</t>
  </si>
  <si>
    <t>0.582**</t>
  </si>
  <si>
    <t>0.318*</t>
  </si>
  <si>
    <t>0.350*</t>
  </si>
  <si>
    <t>0.595**</t>
  </si>
  <si>
    <t>0.454**</t>
  </si>
  <si>
    <t>0.592**</t>
  </si>
  <si>
    <t>0.692**</t>
  </si>
  <si>
    <t>0.483**</t>
  </si>
  <si>
    <t>0.689**</t>
  </si>
  <si>
    <t>* Correlation is significant at P &lt; 0.05 level (two-tailed).</t>
  </si>
  <si>
    <t>** Correlation is significant at P &lt; 0.01 level (two-tailed).</t>
  </si>
  <si>
    <t>Table3 The resultes of PCA analysis in bed sediments from Changsha dam reservoir (DS) in lower reach of the Xiangjiang River, China.</t>
  </si>
  <si>
    <t xml:space="preserve">Component matrix </t>
  </si>
  <si>
    <t>KMO and Bartlett examnination</t>
  </si>
  <si>
    <t>Explanation of Total Variance</t>
  </si>
  <si>
    <t>0.84</t>
  </si>
  <si>
    <t>0.449</t>
  </si>
  <si>
    <t>-0.175</t>
  </si>
  <si>
    <t>KMO Sampling suitability quantity.</t>
  </si>
  <si>
    <t>Component</t>
  </si>
  <si>
    <t>initial eigenvalue</t>
  </si>
  <si>
    <t>Extract the sum of squared loads</t>
  </si>
  <si>
    <t>Sum of squared rotational loads</t>
  </si>
  <si>
    <t>0.018</t>
  </si>
  <si>
    <t>0.947</t>
  </si>
  <si>
    <t>-0.25</t>
  </si>
  <si>
    <t>Approximate chi square</t>
  </si>
  <si>
    <t>Initial eigenvalue</t>
  </si>
  <si>
    <t>Variance percentage</t>
  </si>
  <si>
    <t>Accumulated%</t>
  </si>
  <si>
    <t>-0.493</t>
  </si>
  <si>
    <t>0.839</t>
  </si>
  <si>
    <t>-0.108</t>
  </si>
  <si>
    <t>-0.579</t>
  </si>
  <si>
    <t>0.135</t>
  </si>
  <si>
    <t>0.658</t>
  </si>
  <si>
    <t>0.88</t>
  </si>
  <si>
    <t>-0.327</t>
  </si>
  <si>
    <t>0.119</t>
  </si>
  <si>
    <t>0.863</t>
  </si>
  <si>
    <t>-0.252</t>
  </si>
  <si>
    <t>-0.061</t>
  </si>
  <si>
    <t>0.911</t>
  </si>
  <si>
    <t>-0.049</t>
  </si>
  <si>
    <t>-0.071</t>
  </si>
  <si>
    <t>0.854</t>
  </si>
  <si>
    <t>0.384</t>
  </si>
  <si>
    <t>-0.191</t>
  </si>
  <si>
    <t>0.134</t>
  </si>
  <si>
    <t>-0.355</t>
  </si>
  <si>
    <t>-0.609</t>
  </si>
  <si>
    <t>-0.775</t>
  </si>
  <si>
    <t>0.126</t>
  </si>
  <si>
    <t>-0.275</t>
  </si>
  <si>
    <t>0.424</t>
  </si>
  <si>
    <t>0.751</t>
  </si>
  <si>
    <t>-0.005</t>
  </si>
  <si>
    <t>-0.473</t>
  </si>
  <si>
    <t>0.765</t>
  </si>
  <si>
    <t>-0.133</t>
  </si>
  <si>
    <t>-0.813</t>
  </si>
  <si>
    <t>0.362</t>
  </si>
  <si>
    <t>0.279</t>
  </si>
  <si>
    <t>0.223</t>
  </si>
  <si>
    <t>0.426</t>
  </si>
  <si>
    <t>0.342</t>
  </si>
  <si>
    <t>-0.395</t>
  </si>
  <si>
    <t>-0.01</t>
  </si>
  <si>
    <t>0.738</t>
  </si>
  <si>
    <t>-0.314</t>
  </si>
  <si>
    <t>0.635</t>
  </si>
  <si>
    <t>0.255</t>
  </si>
  <si>
    <t>0.209</t>
  </si>
  <si>
    <t>0.323</t>
  </si>
  <si>
    <t>0.344</t>
  </si>
  <si>
    <t>0.725</t>
  </si>
  <si>
    <t>-0.444</t>
  </si>
  <si>
    <t>0.288</t>
  </si>
  <si>
    <t>0.785</t>
  </si>
  <si>
    <t>-0.522</t>
  </si>
  <si>
    <t>-0.007</t>
  </si>
  <si>
    <t>0.772</t>
  </si>
  <si>
    <t>-0.533</t>
  </si>
  <si>
    <t>0.139</t>
  </si>
  <si>
    <t>0.8</t>
  </si>
  <si>
    <t>0.214</t>
  </si>
  <si>
    <t>0.242</t>
  </si>
  <si>
    <t>0.878</t>
  </si>
  <si>
    <t>0.253</t>
  </si>
  <si>
    <t>0.227</t>
  </si>
  <si>
    <t>0.753</t>
  </si>
  <si>
    <t>-0.625</t>
  </si>
  <si>
    <t>0.072</t>
  </si>
  <si>
    <t>0.908</t>
  </si>
  <si>
    <t>-0.298</t>
  </si>
  <si>
    <t>0.047</t>
  </si>
  <si>
    <t>0.768</t>
  </si>
  <si>
    <t>-0.496</t>
  </si>
  <si>
    <t>0.201</t>
  </si>
  <si>
    <t>-0.22</t>
  </si>
  <si>
    <t>0.283</t>
  </si>
  <si>
    <t>0.445</t>
  </si>
  <si>
    <t>0.36</t>
  </si>
  <si>
    <t>0.814</t>
  </si>
  <si>
    <t>0.082</t>
  </si>
  <si>
    <t>-0.077</t>
  </si>
  <si>
    <t>0.032</t>
  </si>
  <si>
    <t>0.607</t>
  </si>
  <si>
    <t>0.518</t>
  </si>
  <si>
    <t>-0.235</t>
  </si>
  <si>
    <t>0.791</t>
  </si>
  <si>
    <t>0.54</t>
  </si>
  <si>
    <t>-0.141</t>
  </si>
  <si>
    <t>0.822</t>
  </si>
  <si>
    <t>0.493</t>
  </si>
  <si>
    <t>-0.115</t>
  </si>
  <si>
    <t>0.414</t>
  </si>
  <si>
    <t>0.812</t>
  </si>
  <si>
    <t>-0.075</t>
  </si>
  <si>
    <t>0.904</t>
  </si>
  <si>
    <t>0.159</t>
  </si>
  <si>
    <t>0.098</t>
  </si>
  <si>
    <t>0.735</t>
  </si>
  <si>
    <t>0.367</t>
  </si>
  <si>
    <t>0.118</t>
  </si>
  <si>
    <t>0.677</t>
  </si>
  <si>
    <t>0.455</t>
  </si>
  <si>
    <t>0.182</t>
  </si>
  <si>
    <t>0.73</t>
  </si>
  <si>
    <t>0.47</t>
  </si>
  <si>
    <t>0.111</t>
  </si>
  <si>
    <r>
      <t>Table 4</t>
    </r>
    <r>
      <rPr>
        <sz val="11"/>
        <color rgb="FF231F20"/>
        <rFont val="Times New Roman"/>
        <charset val="134"/>
      </rPr>
      <t xml:space="preserve"> </t>
    </r>
    <r>
      <rPr>
        <sz val="10.5"/>
        <color rgb="FF231F20"/>
        <rFont val="Times New Roman"/>
        <charset val="134"/>
      </rPr>
      <t>Statistical results of Igeo values for heavy metals in DS and FS sediments Changsha section of the Xiangjiang River, Hunan Province, China.</t>
    </r>
  </si>
  <si>
    <t>Sediments</t>
  </si>
  <si>
    <t>Heavy metal</t>
  </si>
  <si>
    <t>DS (n = 52)</t>
  </si>
  <si>
    <t>Minimum</t>
  </si>
  <si>
    <t>Maximum</t>
  </si>
  <si>
    <t>Average</t>
  </si>
  <si>
    <r>
      <t>FS</t>
    </r>
    <r>
      <rPr>
        <sz val="10.5"/>
        <color theme="1"/>
        <rFont val="Times New Roman"/>
        <charset val="134"/>
      </rPr>
      <t xml:space="preserve"> </t>
    </r>
    <r>
      <rPr>
        <sz val="10.5"/>
        <color theme="1"/>
        <rFont val="Times New Roman"/>
        <charset val="134"/>
      </rPr>
      <t>(n = 92)</t>
    </r>
  </si>
  <si>
    <t xml:space="preserve">     Table 5 The statistical results of adult non carcinogenic risk assessment for heavy metals in sediments</t>
  </si>
  <si>
    <t>YP</t>
  </si>
  <si>
    <t>Mav</t>
  </si>
  <si>
    <t>FY</t>
  </si>
  <si>
    <t>SW</t>
  </si>
  <si>
    <t>JG</t>
  </si>
  <si>
    <t xml:space="preserve">       </t>
  </si>
  <si>
    <t xml:space="preserve">     Table 6 The statistical results of child non carcinogenic risk assessment for heavy metals in sediments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</si>
</sst>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3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0_);[Red]\(0.000\)"/>
    <numFmt numFmtId="178" formatCode="0.000_ "/>
    <numFmt numFmtId="179" formatCode="0.00_ "/>
    <numFmt numFmtId="180" formatCode="0.0000_);[Red]\(0.0000\)"/>
    <numFmt numFmtId="181" formatCode="0.0_ "/>
    <numFmt numFmtId="182" formatCode="0.0000_ "/>
    <numFmt numFmtId="183" formatCode="0_ "/>
    <numFmt numFmtId="184" formatCode="0.0_);[Red]\(0.0\)"/>
  </numFmts>
  <fonts count="74">
    <font>
      <sz val="11"/>
      <color theme="1"/>
      <name val="等线"/>
      <charset val="134"/>
      <scheme val="minor"/>
    </font>
    <font>
      <b/>
      <sz val="14"/>
      <color rgb="FF000099"/>
      <name val="Times New Roman"/>
      <charset val="134"/>
    </font>
    <font>
      <b/>
      <sz val="14"/>
      <color rgb="FFFF0000"/>
      <name val="Times New Roman"/>
      <charset val="134"/>
    </font>
    <font>
      <b/>
      <sz val="11"/>
      <color rgb="FF000099"/>
      <name val="等线"/>
      <charset val="134"/>
      <scheme val="minor"/>
    </font>
    <font>
      <sz val="11"/>
      <color rgb="FF000099"/>
      <name val="等线"/>
      <charset val="134"/>
      <scheme val="minor"/>
    </font>
    <font>
      <b/>
      <sz val="11"/>
      <color rgb="FF0000FF"/>
      <name val="等线"/>
      <charset val="134"/>
      <scheme val="minor"/>
    </font>
    <font>
      <sz val="11"/>
      <color rgb="FF0000FF"/>
      <name val="等线"/>
      <charset val="134"/>
      <scheme val="minor"/>
    </font>
    <font>
      <sz val="11"/>
      <color rgb="FFFF0000"/>
      <name val="等线"/>
      <charset val="134"/>
      <scheme val="minor"/>
    </font>
    <font>
      <sz val="11"/>
      <color theme="1"/>
      <name val="Times New Roman"/>
      <charset val="134"/>
    </font>
    <font>
      <b/>
      <sz val="11"/>
      <color rgb="FF0000FF"/>
      <name val="Times New Roman"/>
      <charset val="134"/>
    </font>
    <font>
      <sz val="11"/>
      <color rgb="FF0000FF"/>
      <name val="Times New Roman"/>
      <charset val="134"/>
    </font>
    <font>
      <sz val="11"/>
      <name val="等线"/>
      <charset val="134"/>
      <scheme val="minor"/>
    </font>
    <font>
      <b/>
      <sz val="11"/>
      <color rgb="FF000099"/>
      <name val="Times New Roman"/>
      <charset val="134"/>
    </font>
    <font>
      <sz val="11"/>
      <color rgb="FFFF0000"/>
      <name val="Times New Roman"/>
      <charset val="134"/>
    </font>
    <font>
      <b/>
      <sz val="11"/>
      <color theme="1"/>
      <name val="等线"/>
      <charset val="134"/>
      <scheme val="minor"/>
    </font>
    <font>
      <b/>
      <sz val="11"/>
      <name val="等线"/>
      <charset val="134"/>
      <scheme val="minor"/>
    </font>
    <font>
      <sz val="11"/>
      <name val="Times New Roman"/>
      <charset val="134"/>
    </font>
    <font>
      <b/>
      <sz val="11"/>
      <color theme="1"/>
      <name val="Times New Roman"/>
      <charset val="134"/>
    </font>
    <font>
      <b/>
      <sz val="12"/>
      <color rgb="FF0000FF"/>
      <name val="Times New Roman"/>
      <charset val="134"/>
    </font>
    <font>
      <b/>
      <sz val="14"/>
      <color rgb="FF0000FF"/>
      <name val="Times New Roman"/>
      <charset val="134"/>
    </font>
    <font>
      <b/>
      <sz val="11"/>
      <name val="Times New Roman"/>
      <charset val="134"/>
    </font>
    <font>
      <sz val="12"/>
      <name val="Times New Roman"/>
      <charset val="134"/>
    </font>
    <font>
      <sz val="11"/>
      <color rgb="FF000099"/>
      <name val="Times New Roman"/>
      <charset val="134"/>
    </font>
    <font>
      <b/>
      <sz val="11"/>
      <color rgb="FFFF0000"/>
      <name val="Times New Roman"/>
      <charset val="134"/>
    </font>
    <font>
      <b/>
      <sz val="11"/>
      <color rgb="FFFF0000"/>
      <name val="等线"/>
      <charset val="134"/>
      <scheme val="minor"/>
    </font>
    <font>
      <sz val="11"/>
      <color indexed="10"/>
      <name val="Times New Roman"/>
      <charset val="134"/>
    </font>
    <font>
      <sz val="11"/>
      <color indexed="8"/>
      <name val="Times New Roman"/>
      <charset val="134"/>
    </font>
    <font>
      <b/>
      <sz val="11"/>
      <color indexed="8"/>
      <name val="Times New Roman"/>
      <charset val="134"/>
    </font>
    <font>
      <sz val="11"/>
      <color indexed="12"/>
      <name val="Times New Roman"/>
      <charset val="134"/>
    </font>
    <font>
      <b/>
      <sz val="11"/>
      <color indexed="12"/>
      <name val="Times New Roman"/>
      <charset val="134"/>
    </font>
    <font>
      <b/>
      <sz val="11"/>
      <color indexed="10"/>
      <name val="Times New Roman"/>
      <charset val="134"/>
    </font>
    <font>
      <sz val="14"/>
      <color rgb="FF000099"/>
      <name val="Times New Roman"/>
      <charset val="134"/>
    </font>
    <font>
      <sz val="14"/>
      <color rgb="FFFF0000"/>
      <name val="Times New Roman"/>
      <charset val="134"/>
    </font>
    <font>
      <b/>
      <sz val="14"/>
      <name val="Times New Roman"/>
      <charset val="134"/>
    </font>
    <font>
      <sz val="12"/>
      <color rgb="FF0000FF"/>
      <name val="Times New Roman"/>
      <charset val="134"/>
    </font>
    <font>
      <sz val="11"/>
      <color theme="1"/>
      <name val="等线"/>
      <charset val="134"/>
    </font>
    <font>
      <sz val="11"/>
      <color theme="1"/>
      <name val="宋体"/>
      <charset val="134"/>
    </font>
    <font>
      <sz val="11"/>
      <color rgb="FFFF0000"/>
      <name val="宋体"/>
      <charset val="134"/>
    </font>
    <font>
      <b/>
      <sz val="11"/>
      <color rgb="FF231F20"/>
      <name val="Times New Roman"/>
      <charset val="134"/>
    </font>
    <font>
      <sz val="10.5"/>
      <color theme="1"/>
      <name val="Times New Roman"/>
      <charset val="134"/>
    </font>
    <font>
      <sz val="10.5"/>
      <color rgb="FF000000"/>
      <name val="Times New Roman"/>
      <charset val="134"/>
    </font>
    <font>
      <sz val="11"/>
      <color rgb="FF000000"/>
      <name val="Times New Roman"/>
      <charset val="134"/>
    </font>
    <font>
      <b/>
      <sz val="11"/>
      <color rgb="FF000000"/>
      <name val="Times New Roman"/>
      <charset val="134"/>
    </font>
    <font>
      <sz val="9"/>
      <color rgb="FF000000"/>
      <name val="等线"/>
      <charset val="134"/>
    </font>
    <font>
      <sz val="9"/>
      <color rgb="FF000000"/>
      <name val="Times New Roman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9"/>
      <name val="Times New Roman"/>
      <charset val="134"/>
    </font>
    <font>
      <vertAlign val="superscript"/>
      <sz val="11"/>
      <color rgb="FF0000FF"/>
      <name val="Times New Roman"/>
      <charset val="134"/>
    </font>
    <font>
      <vertAlign val="subscript"/>
      <sz val="11"/>
      <color theme="1"/>
      <name val="Times New Roman"/>
      <charset val="134"/>
    </font>
    <font>
      <vertAlign val="superscript"/>
      <sz val="11"/>
      <color theme="1"/>
      <name val="Times New Roman"/>
      <charset val="134"/>
    </font>
    <font>
      <b/>
      <vertAlign val="subscript"/>
      <sz val="11"/>
      <color theme="1"/>
      <name val="Times New Roman"/>
      <charset val="134"/>
    </font>
    <font>
      <sz val="11"/>
      <color rgb="FF0000FF"/>
      <name val="等线"/>
      <charset val="134"/>
    </font>
    <font>
      <b/>
      <vertAlign val="superscript"/>
      <sz val="11"/>
      <color rgb="FF0000FF"/>
      <name val="Times New Roman"/>
      <charset val="134"/>
    </font>
    <font>
      <vertAlign val="subscript"/>
      <sz val="12"/>
      <name val="Times New Roman"/>
      <charset val="134"/>
    </font>
    <font>
      <sz val="11"/>
      <color rgb="FF231F20"/>
      <name val="Times New Roman"/>
      <charset val="134"/>
    </font>
    <font>
      <sz val="10.5"/>
      <color rgb="FF231F20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4" applyNumberFormat="0" applyFill="0" applyAlignment="0" applyProtection="0">
      <alignment vertical="center"/>
    </xf>
    <xf numFmtId="0" fontId="51" fillId="0" borderId="4" applyNumberFormat="0" applyFill="0" applyAlignment="0" applyProtection="0">
      <alignment vertical="center"/>
    </xf>
    <xf numFmtId="0" fontId="52" fillId="0" borderId="5" applyNumberFormat="0" applyFill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4" borderId="6" applyNumberFormat="0" applyAlignment="0" applyProtection="0">
      <alignment vertical="center"/>
    </xf>
    <xf numFmtId="0" fontId="54" fillId="5" borderId="7" applyNumberFormat="0" applyAlignment="0" applyProtection="0">
      <alignment vertical="center"/>
    </xf>
    <xf numFmtId="0" fontId="55" fillId="5" borderId="6" applyNumberFormat="0" applyAlignment="0" applyProtection="0">
      <alignment vertical="center"/>
    </xf>
    <xf numFmtId="0" fontId="56" fillId="6" borderId="8" applyNumberFormat="0" applyAlignment="0" applyProtection="0">
      <alignment vertical="center"/>
    </xf>
    <xf numFmtId="0" fontId="57" fillId="0" borderId="9" applyNumberFormat="0" applyFill="0" applyAlignment="0" applyProtection="0">
      <alignment vertical="center"/>
    </xf>
    <xf numFmtId="0" fontId="58" fillId="0" borderId="10" applyNumberFormat="0" applyFill="0" applyAlignment="0" applyProtection="0">
      <alignment vertical="center"/>
    </xf>
    <xf numFmtId="0" fontId="59" fillId="7" borderId="0" applyNumberFormat="0" applyBorder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2" fillId="10" borderId="0" applyNumberFormat="0" applyBorder="0" applyAlignment="0" applyProtection="0">
      <alignment vertical="center"/>
    </xf>
    <xf numFmtId="0" fontId="63" fillId="11" borderId="0" applyNumberFormat="0" applyBorder="0" applyAlignment="0" applyProtection="0">
      <alignment vertical="center"/>
    </xf>
    <xf numFmtId="0" fontId="63" fillId="12" borderId="0" applyNumberFormat="0" applyBorder="0" applyAlignment="0" applyProtection="0">
      <alignment vertical="center"/>
    </xf>
    <xf numFmtId="0" fontId="62" fillId="13" borderId="0" applyNumberFormat="0" applyBorder="0" applyAlignment="0" applyProtection="0">
      <alignment vertical="center"/>
    </xf>
    <xf numFmtId="0" fontId="62" fillId="14" borderId="0" applyNumberFormat="0" applyBorder="0" applyAlignment="0" applyProtection="0">
      <alignment vertical="center"/>
    </xf>
    <xf numFmtId="0" fontId="63" fillId="15" borderId="0" applyNumberFormat="0" applyBorder="0" applyAlignment="0" applyProtection="0">
      <alignment vertical="center"/>
    </xf>
    <xf numFmtId="0" fontId="63" fillId="16" borderId="0" applyNumberFormat="0" applyBorder="0" applyAlignment="0" applyProtection="0">
      <alignment vertical="center"/>
    </xf>
    <xf numFmtId="0" fontId="62" fillId="17" borderId="0" applyNumberFormat="0" applyBorder="0" applyAlignment="0" applyProtection="0">
      <alignment vertical="center"/>
    </xf>
    <xf numFmtId="0" fontId="62" fillId="18" borderId="0" applyNumberFormat="0" applyBorder="0" applyAlignment="0" applyProtection="0">
      <alignment vertical="center"/>
    </xf>
    <xf numFmtId="0" fontId="63" fillId="19" borderId="0" applyNumberFormat="0" applyBorder="0" applyAlignment="0" applyProtection="0">
      <alignment vertical="center"/>
    </xf>
    <xf numFmtId="0" fontId="63" fillId="20" borderId="0" applyNumberFormat="0" applyBorder="0" applyAlignment="0" applyProtection="0">
      <alignment vertical="center"/>
    </xf>
    <xf numFmtId="0" fontId="62" fillId="21" borderId="0" applyNumberFormat="0" applyBorder="0" applyAlignment="0" applyProtection="0">
      <alignment vertical="center"/>
    </xf>
    <xf numFmtId="0" fontId="62" fillId="22" borderId="0" applyNumberFormat="0" applyBorder="0" applyAlignment="0" applyProtection="0">
      <alignment vertical="center"/>
    </xf>
    <xf numFmtId="0" fontId="63" fillId="23" borderId="0" applyNumberFormat="0" applyBorder="0" applyAlignment="0" applyProtection="0">
      <alignment vertical="center"/>
    </xf>
    <xf numFmtId="0" fontId="63" fillId="24" borderId="0" applyNumberFormat="0" applyBorder="0" applyAlignment="0" applyProtection="0">
      <alignment vertical="center"/>
    </xf>
    <xf numFmtId="0" fontId="62" fillId="25" borderId="0" applyNumberFormat="0" applyBorder="0" applyAlignment="0" applyProtection="0">
      <alignment vertical="center"/>
    </xf>
    <xf numFmtId="0" fontId="62" fillId="26" borderId="0" applyNumberFormat="0" applyBorder="0" applyAlignment="0" applyProtection="0">
      <alignment vertical="center"/>
    </xf>
    <xf numFmtId="0" fontId="63" fillId="27" borderId="0" applyNumberFormat="0" applyBorder="0" applyAlignment="0" applyProtection="0">
      <alignment vertical="center"/>
    </xf>
    <xf numFmtId="0" fontId="63" fillId="28" borderId="0" applyNumberFormat="0" applyBorder="0" applyAlignment="0" applyProtection="0">
      <alignment vertical="center"/>
    </xf>
    <xf numFmtId="0" fontId="62" fillId="29" borderId="0" applyNumberFormat="0" applyBorder="0" applyAlignment="0" applyProtection="0">
      <alignment vertical="center"/>
    </xf>
    <xf numFmtId="0" fontId="62" fillId="30" borderId="0" applyNumberFormat="0" applyBorder="0" applyAlignment="0" applyProtection="0">
      <alignment vertical="center"/>
    </xf>
    <xf numFmtId="0" fontId="63" fillId="31" borderId="0" applyNumberFormat="0" applyBorder="0" applyAlignment="0" applyProtection="0">
      <alignment vertical="center"/>
    </xf>
    <xf numFmtId="0" fontId="63" fillId="32" borderId="0" applyNumberFormat="0" applyBorder="0" applyAlignment="0" applyProtection="0">
      <alignment vertical="center"/>
    </xf>
    <xf numFmtId="0" fontId="62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4" fillId="0" borderId="0">
      <alignment vertical="center"/>
    </xf>
  </cellStyleXfs>
  <cellXfs count="27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Protection="1">
      <alignment vertical="center"/>
    </xf>
    <xf numFmtId="176" fontId="3" fillId="0" borderId="0" xfId="0" applyNumberFormat="1" applyFont="1">
      <alignment vertical="center"/>
    </xf>
    <xf numFmtId="176" fontId="4" fillId="0" borderId="0" xfId="0" applyNumberFormat="1" applyFont="1">
      <alignment vertical="center"/>
    </xf>
    <xf numFmtId="176" fontId="5" fillId="0" borderId="0" xfId="0" applyNumberFormat="1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176" fontId="0" fillId="0" borderId="0" xfId="0" applyNumberFormat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177" fontId="3" fillId="0" borderId="0" xfId="0" applyNumberFormat="1" applyFont="1">
      <alignment vertical="center"/>
    </xf>
    <xf numFmtId="177" fontId="11" fillId="0" borderId="0" xfId="0" applyNumberFormat="1" applyFont="1">
      <alignment vertical="center"/>
    </xf>
    <xf numFmtId="176" fontId="10" fillId="0" borderId="0" xfId="0" applyNumberFormat="1" applyFont="1">
      <alignment vertical="center"/>
    </xf>
    <xf numFmtId="0" fontId="0" fillId="2" borderId="0" xfId="0" applyFill="1">
      <alignment vertical="center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0" fontId="0" fillId="0" borderId="0" xfId="0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178" fontId="8" fillId="0" borderId="0" xfId="0" applyNumberFormat="1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177" fontId="11" fillId="0" borderId="0" xfId="0" applyNumberFormat="1" applyFont="1" applyAlignment="1">
      <alignment horizontal="left" vertical="center"/>
    </xf>
    <xf numFmtId="177" fontId="16" fillId="0" borderId="0" xfId="0" applyNumberFormat="1" applyFont="1" applyAlignment="1">
      <alignment horizontal="left" vertical="center"/>
    </xf>
    <xf numFmtId="176" fontId="11" fillId="0" borderId="0" xfId="0" applyNumberFormat="1" applyFont="1" applyAlignment="1">
      <alignment horizontal="left" vertical="center"/>
    </xf>
    <xf numFmtId="176" fontId="16" fillId="0" borderId="0" xfId="0" applyNumberFormat="1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176" fontId="8" fillId="0" borderId="0" xfId="0" applyNumberFormat="1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" fillId="0" borderId="0" xfId="49" applyFont="1" applyFill="1" applyAlignment="1" applyProtection="1">
      <alignment horizontal="left" vertical="center"/>
    </xf>
    <xf numFmtId="0" fontId="19" fillId="0" borderId="0" xfId="0" applyFont="1" applyAlignment="1">
      <alignment horizontal="left" vertical="center"/>
    </xf>
    <xf numFmtId="0" fontId="19" fillId="0" borderId="0" xfId="0" applyFont="1">
      <alignment vertical="center"/>
    </xf>
    <xf numFmtId="0" fontId="2" fillId="0" borderId="0" xfId="49" applyFont="1" applyFill="1" applyAlignment="1" applyProtection="1">
      <alignment horizontal="left" vertical="center"/>
    </xf>
    <xf numFmtId="0" fontId="8" fillId="0" borderId="0" xfId="0" applyFont="1" applyFill="1" applyAlignment="1">
      <alignment horizontal="left" vertical="center"/>
    </xf>
    <xf numFmtId="0" fontId="10" fillId="0" borderId="0" xfId="0" applyFont="1" applyBorder="1" applyAlignment="1" applyProtection="1">
      <alignment horizontal="left" vertical="center"/>
    </xf>
    <xf numFmtId="0" fontId="9" fillId="0" borderId="0" xfId="0" applyFont="1" applyBorder="1" applyAlignment="1" applyProtection="1">
      <alignment horizontal="left" vertical="center"/>
    </xf>
    <xf numFmtId="0" fontId="12" fillId="0" borderId="0" xfId="0" applyFont="1" applyFill="1" applyAlignment="1">
      <alignment horizontal="left" vertical="center"/>
    </xf>
    <xf numFmtId="179" fontId="8" fillId="0" borderId="0" xfId="0" applyNumberFormat="1" applyFont="1" applyFill="1" applyAlignment="1">
      <alignment horizontal="left"/>
    </xf>
    <xf numFmtId="0" fontId="10" fillId="0" borderId="0" xfId="0" applyFont="1" applyAlignment="1">
      <alignment horizontal="left" vertical="center"/>
    </xf>
    <xf numFmtId="176" fontId="12" fillId="0" borderId="0" xfId="0" applyNumberFormat="1" applyFont="1" applyFill="1" applyAlignment="1">
      <alignment horizontal="left"/>
    </xf>
    <xf numFmtId="176" fontId="9" fillId="0" borderId="0" xfId="0" applyNumberFormat="1" applyFont="1" applyAlignment="1">
      <alignment horizontal="left" vertical="center"/>
    </xf>
    <xf numFmtId="177" fontId="10" fillId="0" borderId="0" xfId="0" applyNumberFormat="1" applyFont="1" applyAlignment="1">
      <alignment horizontal="left" vertical="center"/>
    </xf>
    <xf numFmtId="177" fontId="9" fillId="0" borderId="0" xfId="0" applyNumberFormat="1" applyFont="1" applyAlignment="1">
      <alignment horizontal="left" vertical="center"/>
    </xf>
    <xf numFmtId="180" fontId="10" fillId="0" borderId="0" xfId="0" applyNumberFormat="1" applyFont="1" applyAlignment="1">
      <alignment horizontal="left" vertical="center"/>
    </xf>
    <xf numFmtId="180" fontId="9" fillId="0" borderId="0" xfId="0" applyNumberFormat="1" applyFont="1" applyAlignment="1">
      <alignment horizontal="left" vertical="center"/>
    </xf>
    <xf numFmtId="179" fontId="9" fillId="0" borderId="0" xfId="0" applyNumberFormat="1" applyFont="1" applyFill="1" applyAlignment="1">
      <alignment horizontal="left"/>
    </xf>
    <xf numFmtId="179" fontId="17" fillId="0" borderId="0" xfId="0" applyNumberFormat="1" applyFont="1" applyFill="1" applyAlignment="1">
      <alignment horizontal="left"/>
    </xf>
    <xf numFmtId="176" fontId="10" fillId="0" borderId="0" xfId="0" applyNumberFormat="1" applyFont="1" applyAlignment="1">
      <alignment horizontal="left" vertical="center"/>
    </xf>
    <xf numFmtId="0" fontId="10" fillId="0" borderId="0" xfId="0" applyFont="1" applyFill="1" applyAlignment="1">
      <alignment horizontal="left" vertical="center"/>
    </xf>
    <xf numFmtId="0" fontId="9" fillId="0" borderId="0" xfId="0" applyFont="1" applyFill="1" applyAlignment="1">
      <alignment horizontal="left" vertical="center"/>
    </xf>
    <xf numFmtId="0" fontId="20" fillId="0" borderId="0" xfId="0" applyFont="1" applyFill="1" applyAlignment="1">
      <alignment horizontal="left" vertical="center"/>
    </xf>
    <xf numFmtId="0" fontId="9" fillId="0" borderId="0" xfId="51" applyFont="1" applyAlignment="1">
      <alignment horizontal="left" vertical="center"/>
    </xf>
    <xf numFmtId="176" fontId="10" fillId="0" borderId="0" xfId="49" applyNumberFormat="1" applyFont="1" applyFill="1" applyAlignment="1">
      <alignment horizontal="left" vertical="center"/>
    </xf>
    <xf numFmtId="179" fontId="9" fillId="0" borderId="0" xfId="0" applyNumberFormat="1" applyFont="1" applyAlignment="1">
      <alignment horizontal="left" vertical="center"/>
    </xf>
    <xf numFmtId="181" fontId="9" fillId="0" borderId="0" xfId="0" applyNumberFormat="1" applyFont="1" applyAlignment="1">
      <alignment horizontal="left" vertical="center"/>
    </xf>
    <xf numFmtId="0" fontId="16" fillId="0" borderId="0" xfId="0" applyFont="1" applyFill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179" fontId="10" fillId="0" borderId="0" xfId="0" applyNumberFormat="1" applyFont="1" applyBorder="1" applyAlignment="1">
      <alignment horizontal="left" vertical="center"/>
    </xf>
    <xf numFmtId="179" fontId="9" fillId="0" borderId="0" xfId="0" applyNumberFormat="1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179" fontId="10" fillId="0" borderId="0" xfId="0" applyNumberFormat="1" applyFont="1" applyAlignment="1">
      <alignment horizontal="left" vertical="center"/>
    </xf>
    <xf numFmtId="179" fontId="16" fillId="0" borderId="0" xfId="0" applyNumberFormat="1" applyFont="1" applyFill="1" applyAlignment="1">
      <alignment horizontal="left"/>
    </xf>
    <xf numFmtId="176" fontId="16" fillId="0" borderId="0" xfId="0" applyNumberFormat="1" applyFont="1" applyFill="1" applyAlignment="1">
      <alignment horizontal="left"/>
    </xf>
    <xf numFmtId="0" fontId="12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8" fillId="0" borderId="0" xfId="0" applyFont="1" applyFill="1" applyAlignment="1" applyProtection="1">
      <alignment horizontal="left"/>
    </xf>
    <xf numFmtId="0" fontId="13" fillId="0" borderId="0" xfId="0" applyFont="1" applyFill="1" applyAlignment="1" applyProtection="1">
      <alignment horizontal="left"/>
    </xf>
    <xf numFmtId="179" fontId="13" fillId="0" borderId="0" xfId="0" applyNumberFormat="1" applyFont="1" applyFill="1" applyAlignment="1">
      <alignment horizontal="left"/>
    </xf>
    <xf numFmtId="176" fontId="12" fillId="0" borderId="0" xfId="0" applyNumberFormat="1" applyFont="1" applyAlignment="1">
      <alignment horizontal="left" vertical="center"/>
    </xf>
    <xf numFmtId="176" fontId="23" fillId="0" borderId="0" xfId="0" applyNumberFormat="1" applyFont="1" applyAlignment="1">
      <alignment horizontal="left" vertical="center"/>
    </xf>
    <xf numFmtId="179" fontId="10" fillId="0" borderId="0" xfId="0" applyNumberFormat="1" applyFont="1" applyFill="1" applyAlignment="1">
      <alignment horizontal="left"/>
    </xf>
    <xf numFmtId="0" fontId="13" fillId="0" borderId="0" xfId="0" applyFont="1" applyAlignment="1">
      <alignment horizontal="left" vertical="center"/>
    </xf>
    <xf numFmtId="0" fontId="13" fillId="0" borderId="0" xfId="0" applyFont="1" applyFill="1" applyAlignment="1">
      <alignment horizontal="left" vertical="center"/>
    </xf>
    <xf numFmtId="0" fontId="23" fillId="0" borderId="0" xfId="0" applyFont="1" applyFill="1" applyAlignment="1">
      <alignment horizontal="left" vertical="center"/>
    </xf>
    <xf numFmtId="0" fontId="0" fillId="0" borderId="0" xfId="0" applyAlignment="1" applyProtection="1">
      <alignment horizontal="left" vertical="center"/>
    </xf>
    <xf numFmtId="0" fontId="13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179" fontId="8" fillId="0" borderId="0" xfId="0" applyNumberFormat="1" applyFont="1" applyAlignment="1">
      <alignment horizontal="left" vertical="center"/>
    </xf>
    <xf numFmtId="0" fontId="23" fillId="0" borderId="0" xfId="0" applyFont="1" applyFill="1" applyBorder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179" fontId="8" fillId="0" borderId="0" xfId="0" applyNumberFormat="1" applyFont="1" applyFill="1" applyAlignment="1" applyProtection="1">
      <alignment horizontal="left" vertical="center"/>
    </xf>
    <xf numFmtId="0" fontId="0" fillId="0" borderId="0" xfId="0" applyFill="1" applyAlignment="1" applyProtection="1">
      <alignment horizontal="left" vertical="center"/>
    </xf>
    <xf numFmtId="179" fontId="16" fillId="0" borderId="0" xfId="51" applyNumberFormat="1" applyFont="1" applyFill="1" applyAlignment="1">
      <alignment horizontal="left" vertical="center"/>
    </xf>
    <xf numFmtId="176" fontId="12" fillId="0" borderId="0" xfId="0" applyNumberFormat="1" applyFont="1" applyFill="1" applyAlignment="1">
      <alignment horizontal="left" vertical="center"/>
    </xf>
    <xf numFmtId="179" fontId="22" fillId="0" borderId="0" xfId="0" applyNumberFormat="1" applyFont="1" applyFill="1" applyAlignment="1">
      <alignment horizontal="left"/>
    </xf>
    <xf numFmtId="179" fontId="12" fillId="0" borderId="0" xfId="0" applyNumberFormat="1" applyFont="1" applyFill="1" applyAlignment="1">
      <alignment horizontal="left"/>
    </xf>
    <xf numFmtId="179" fontId="20" fillId="0" borderId="0" xfId="51" applyNumberFormat="1" applyFont="1" applyFill="1" applyAlignment="1">
      <alignment horizontal="left" vertical="center"/>
    </xf>
    <xf numFmtId="177" fontId="2" fillId="0" borderId="0" xfId="0" applyNumberFormat="1" applyFont="1" applyFill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177" fontId="10" fillId="0" borderId="0" xfId="0" applyNumberFormat="1" applyFont="1" applyFill="1" applyAlignment="1">
      <alignment horizontal="left" vertical="center"/>
    </xf>
    <xf numFmtId="0" fontId="6" fillId="0" borderId="0" xfId="0" applyFont="1" applyFill="1" applyAlignment="1">
      <alignment horizontal="left" vertical="center"/>
    </xf>
    <xf numFmtId="0" fontId="22" fillId="0" borderId="0" xfId="0" applyFont="1" applyFill="1" applyAlignment="1">
      <alignment horizontal="left" vertical="center"/>
    </xf>
    <xf numFmtId="177" fontId="22" fillId="0" borderId="0" xfId="0" applyNumberFormat="1" applyFont="1" applyFill="1" applyAlignment="1">
      <alignment horizontal="left" vertical="center"/>
    </xf>
    <xf numFmtId="0" fontId="7" fillId="0" borderId="0" xfId="0" applyFont="1" applyFill="1" applyAlignment="1">
      <alignment horizontal="left" vertical="center"/>
    </xf>
    <xf numFmtId="0" fontId="24" fillId="0" borderId="0" xfId="0" applyFont="1" applyFill="1" applyAlignment="1">
      <alignment horizontal="left" vertical="center"/>
    </xf>
    <xf numFmtId="179" fontId="8" fillId="0" borderId="0" xfId="0" applyNumberFormat="1" applyFont="1" applyFill="1" applyBorder="1" applyAlignment="1">
      <alignment horizontal="left" vertical="center"/>
    </xf>
    <xf numFmtId="179" fontId="8" fillId="0" borderId="0" xfId="0" applyNumberFormat="1" applyFont="1" applyFill="1" applyAlignment="1" applyProtection="1">
      <alignment horizontal="left"/>
    </xf>
    <xf numFmtId="179" fontId="8" fillId="0" borderId="0" xfId="0" applyNumberFormat="1" applyFont="1" applyFill="1" applyAlignment="1">
      <alignment horizontal="left" vertical="center"/>
    </xf>
    <xf numFmtId="179" fontId="10" fillId="0" borderId="0" xfId="0" applyNumberFormat="1" applyFont="1" applyFill="1" applyAlignment="1">
      <alignment horizontal="left" vertical="center"/>
    </xf>
    <xf numFmtId="179" fontId="22" fillId="0" borderId="0" xfId="0" applyNumberFormat="1" applyFont="1" applyFill="1" applyAlignment="1">
      <alignment horizontal="left" vertical="center"/>
    </xf>
    <xf numFmtId="178" fontId="2" fillId="0" borderId="0" xfId="0" applyNumberFormat="1" applyFont="1" applyFill="1" applyAlignment="1">
      <alignment horizontal="left" vertical="center"/>
    </xf>
    <xf numFmtId="179" fontId="25" fillId="0" borderId="0" xfId="51" applyNumberFormat="1" applyFont="1" applyFill="1" applyAlignment="1">
      <alignment horizontal="left" vertical="center"/>
    </xf>
    <xf numFmtId="179" fontId="9" fillId="0" borderId="0" xfId="0" applyNumberFormat="1" applyFont="1" applyFill="1" applyAlignment="1">
      <alignment horizontal="left" vertical="center"/>
    </xf>
    <xf numFmtId="178" fontId="10" fillId="0" borderId="0" xfId="0" applyNumberFormat="1" applyFont="1" applyFill="1" applyAlignment="1">
      <alignment horizontal="left" vertical="center"/>
    </xf>
    <xf numFmtId="179" fontId="12" fillId="0" borderId="0" xfId="0" applyNumberFormat="1" applyFont="1" applyFill="1" applyAlignment="1">
      <alignment horizontal="left" vertical="center"/>
    </xf>
    <xf numFmtId="178" fontId="22" fillId="0" borderId="0" xfId="0" applyNumberFormat="1" applyFont="1" applyFill="1" applyAlignment="1">
      <alignment horizontal="left" vertical="center"/>
    </xf>
    <xf numFmtId="179" fontId="1" fillId="0" borderId="0" xfId="0" applyNumberFormat="1" applyFont="1" applyFill="1" applyAlignment="1">
      <alignment horizontal="left" vertical="center"/>
    </xf>
    <xf numFmtId="179" fontId="2" fillId="0" borderId="0" xfId="0" applyNumberFormat="1" applyFont="1" applyFill="1" applyAlignment="1">
      <alignment horizontal="left" vertical="center"/>
    </xf>
    <xf numFmtId="179" fontId="26" fillId="0" borderId="0" xfId="51" applyNumberFormat="1" applyFont="1" applyFill="1" applyAlignment="1">
      <alignment horizontal="left" vertical="center"/>
    </xf>
    <xf numFmtId="179" fontId="27" fillId="0" borderId="0" xfId="51" applyNumberFormat="1" applyFont="1" applyFill="1" applyAlignment="1">
      <alignment horizontal="left" vertical="center"/>
    </xf>
    <xf numFmtId="179" fontId="8" fillId="0" borderId="0" xfId="0" applyNumberFormat="1" applyFont="1" applyAlignment="1" applyProtection="1">
      <alignment horizontal="left" vertical="center"/>
    </xf>
    <xf numFmtId="179" fontId="28" fillId="0" borderId="0" xfId="51" applyNumberFormat="1" applyFont="1" applyFill="1" applyAlignment="1">
      <alignment horizontal="left" vertical="center"/>
    </xf>
    <xf numFmtId="179" fontId="29" fillId="0" borderId="0" xfId="51" applyNumberFormat="1" applyFont="1" applyFill="1" applyAlignment="1">
      <alignment horizontal="left" vertical="center"/>
    </xf>
    <xf numFmtId="179" fontId="30" fillId="0" borderId="0" xfId="51" applyNumberFormat="1" applyFont="1" applyFill="1" applyAlignment="1">
      <alignment horizontal="left" vertical="center"/>
    </xf>
    <xf numFmtId="179" fontId="26" fillId="0" borderId="0" xfId="0" applyNumberFormat="1" applyFont="1" applyFill="1" applyAlignment="1">
      <alignment horizontal="left" vertical="center"/>
    </xf>
    <xf numFmtId="179" fontId="16" fillId="0" borderId="0" xfId="0" applyNumberFormat="1" applyFont="1" applyFill="1" applyAlignment="1">
      <alignment horizontal="left" vertical="center"/>
    </xf>
    <xf numFmtId="0" fontId="31" fillId="0" borderId="0" xfId="0" applyFont="1" applyAlignment="1">
      <alignment horizontal="left" vertical="center"/>
    </xf>
    <xf numFmtId="178" fontId="31" fillId="0" borderId="0" xfId="0" applyNumberFormat="1" applyFont="1" applyAlignment="1">
      <alignment horizontal="left" vertical="center"/>
    </xf>
    <xf numFmtId="0" fontId="32" fillId="0" borderId="0" xfId="0" applyFont="1" applyAlignment="1">
      <alignment horizontal="left" vertical="center"/>
    </xf>
    <xf numFmtId="178" fontId="32" fillId="0" borderId="0" xfId="0" applyNumberFormat="1" applyFont="1" applyAlignment="1">
      <alignment horizontal="left" vertical="center"/>
    </xf>
    <xf numFmtId="179" fontId="22" fillId="0" borderId="0" xfId="0" applyNumberFormat="1" applyFont="1" applyAlignment="1" applyProtection="1">
      <alignment horizontal="left" vertical="center"/>
    </xf>
    <xf numFmtId="179" fontId="12" fillId="0" borderId="0" xfId="0" applyNumberFormat="1" applyFont="1" applyAlignment="1" applyProtection="1">
      <alignment horizontal="left" vertical="center"/>
    </xf>
    <xf numFmtId="178" fontId="22" fillId="0" borderId="0" xfId="0" applyNumberFormat="1" applyFont="1" applyAlignment="1" applyProtection="1">
      <alignment horizontal="left" vertical="center"/>
    </xf>
    <xf numFmtId="179" fontId="17" fillId="0" borderId="0" xfId="0" applyNumberFormat="1" applyFont="1" applyAlignment="1" applyProtection="1">
      <alignment horizontal="left" vertical="center"/>
    </xf>
    <xf numFmtId="178" fontId="8" fillId="0" borderId="0" xfId="0" applyNumberFormat="1" applyFont="1" applyAlignment="1" applyProtection="1">
      <alignment horizontal="left" vertical="center"/>
    </xf>
    <xf numFmtId="179" fontId="22" fillId="0" borderId="0" xfId="0" applyNumberFormat="1" applyFont="1" applyAlignment="1">
      <alignment horizontal="left" vertical="center"/>
    </xf>
    <xf numFmtId="179" fontId="12" fillId="0" borderId="0" xfId="0" applyNumberFormat="1" applyFont="1" applyAlignment="1">
      <alignment horizontal="left" vertical="center"/>
    </xf>
    <xf numFmtId="178" fontId="22" fillId="0" borderId="0" xfId="0" applyNumberFormat="1" applyFont="1" applyAlignment="1">
      <alignment horizontal="left" vertical="center"/>
    </xf>
    <xf numFmtId="179" fontId="23" fillId="0" borderId="0" xfId="0" applyNumberFormat="1" applyFont="1" applyAlignment="1">
      <alignment horizontal="left" vertical="center"/>
    </xf>
    <xf numFmtId="179" fontId="13" fillId="0" borderId="0" xfId="0" applyNumberFormat="1" applyFont="1" applyAlignment="1">
      <alignment horizontal="left" vertical="center"/>
    </xf>
    <xf numFmtId="178" fontId="13" fillId="0" borderId="0" xfId="0" applyNumberFormat="1" applyFont="1" applyAlignment="1">
      <alignment horizontal="left" vertical="center"/>
    </xf>
    <xf numFmtId="176" fontId="22" fillId="0" borderId="0" xfId="0" applyNumberFormat="1" applyFont="1" applyAlignment="1">
      <alignment horizontal="left" vertical="center"/>
    </xf>
    <xf numFmtId="178" fontId="10" fillId="0" borderId="0" xfId="0" applyNumberFormat="1" applyFont="1" applyAlignment="1">
      <alignment horizontal="left" vertical="center"/>
    </xf>
    <xf numFmtId="179" fontId="1" fillId="0" borderId="0" xfId="0" applyNumberFormat="1" applyFont="1" applyAlignment="1">
      <alignment horizontal="left" vertical="center"/>
    </xf>
    <xf numFmtId="179" fontId="31" fillId="0" borderId="0" xfId="0" applyNumberFormat="1" applyFont="1" applyAlignment="1">
      <alignment horizontal="left" vertical="center"/>
    </xf>
    <xf numFmtId="179" fontId="32" fillId="0" borderId="0" xfId="0" applyNumberFormat="1" applyFont="1" applyAlignment="1">
      <alignment horizontal="left" vertical="center"/>
    </xf>
    <xf numFmtId="179" fontId="2" fillId="0" borderId="0" xfId="0" applyNumberFormat="1" applyFont="1" applyAlignment="1">
      <alignment horizontal="left" vertical="center"/>
    </xf>
    <xf numFmtId="0" fontId="8" fillId="0" borderId="0" xfId="0" applyFont="1" applyAlignment="1" applyProtection="1">
      <alignment horizontal="left" vertical="center"/>
    </xf>
    <xf numFmtId="0" fontId="33" fillId="0" borderId="0" xfId="0" applyFont="1" applyAlignment="1">
      <alignment horizontal="left" vertical="center"/>
    </xf>
    <xf numFmtId="179" fontId="20" fillId="0" borderId="0" xfId="0" applyNumberFormat="1" applyFont="1" applyAlignment="1" applyProtection="1">
      <alignment horizontal="left" vertical="center"/>
    </xf>
    <xf numFmtId="179" fontId="16" fillId="0" borderId="0" xfId="0" applyNumberFormat="1" applyFont="1" applyAlignment="1" applyProtection="1">
      <alignment horizontal="left" vertical="center"/>
    </xf>
    <xf numFmtId="179" fontId="16" fillId="0" borderId="0" xfId="0" applyNumberFormat="1" applyFont="1" applyFill="1" applyAlignment="1" applyProtection="1">
      <alignment horizontal="left" vertical="center"/>
    </xf>
    <xf numFmtId="179" fontId="20" fillId="0" borderId="0" xfId="0" applyNumberFormat="1" applyFont="1" applyFill="1" applyAlignment="1" applyProtection="1">
      <alignment horizontal="left" vertical="center"/>
    </xf>
    <xf numFmtId="179" fontId="16" fillId="0" borderId="0" xfId="0" applyNumberFormat="1" applyFont="1" applyAlignment="1">
      <alignment horizontal="left" vertical="center"/>
    </xf>
    <xf numFmtId="179" fontId="20" fillId="0" borderId="0" xfId="0" applyNumberFormat="1" applyFont="1" applyFill="1" applyAlignment="1">
      <alignment horizontal="left"/>
    </xf>
    <xf numFmtId="179" fontId="20" fillId="0" borderId="0" xfId="0" applyNumberFormat="1" applyFont="1" applyAlignment="1">
      <alignment horizontal="left" vertical="center"/>
    </xf>
    <xf numFmtId="182" fontId="16" fillId="0" borderId="0" xfId="0" applyNumberFormat="1" applyFont="1" applyAlignment="1">
      <alignment horizontal="left" vertical="center"/>
    </xf>
    <xf numFmtId="177" fontId="33" fillId="0" borderId="0" xfId="0" applyNumberFormat="1" applyFont="1" applyAlignment="1">
      <alignment horizontal="left" vertical="center"/>
    </xf>
    <xf numFmtId="176" fontId="33" fillId="0" borderId="0" xfId="0" applyNumberFormat="1" applyFont="1" applyAlignment="1">
      <alignment horizontal="left" vertical="center"/>
    </xf>
    <xf numFmtId="0" fontId="33" fillId="0" borderId="0" xfId="0" applyFont="1" applyBorder="1" applyAlignment="1">
      <alignment horizontal="left" vertical="center"/>
    </xf>
    <xf numFmtId="177" fontId="20" fillId="0" borderId="0" xfId="0" applyNumberFormat="1" applyFont="1" applyAlignment="1" applyProtection="1">
      <alignment horizontal="left" vertical="center"/>
    </xf>
    <xf numFmtId="176" fontId="20" fillId="0" borderId="0" xfId="0" applyNumberFormat="1" applyFont="1" applyAlignment="1" applyProtection="1">
      <alignment horizontal="left" vertical="center"/>
    </xf>
    <xf numFmtId="177" fontId="11" fillId="0" borderId="0" xfId="0" applyNumberFormat="1" applyFont="1" applyAlignment="1" applyProtection="1">
      <alignment horizontal="left" vertical="center"/>
    </xf>
    <xf numFmtId="177" fontId="16" fillId="0" borderId="0" xfId="0" applyNumberFormat="1" applyFont="1" applyAlignment="1" applyProtection="1">
      <alignment horizontal="left" vertical="center"/>
    </xf>
    <xf numFmtId="0" fontId="16" fillId="0" borderId="0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176" fontId="16" fillId="0" borderId="0" xfId="0" applyNumberFormat="1" applyFont="1" applyBorder="1" applyAlignment="1">
      <alignment horizontal="left" vertical="center"/>
    </xf>
    <xf numFmtId="176" fontId="16" fillId="0" borderId="0" xfId="0" applyNumberFormat="1" applyFont="1" applyAlignment="1" applyProtection="1">
      <alignment horizontal="left" vertical="center"/>
    </xf>
    <xf numFmtId="177" fontId="20" fillId="0" borderId="0" xfId="0" applyNumberFormat="1" applyFont="1" applyAlignment="1">
      <alignment horizontal="left" vertical="center"/>
    </xf>
    <xf numFmtId="176" fontId="20" fillId="0" borderId="0" xfId="0" applyNumberFormat="1" applyFont="1" applyAlignment="1">
      <alignment horizontal="left" vertical="center"/>
    </xf>
    <xf numFmtId="176" fontId="31" fillId="0" borderId="0" xfId="0" applyNumberFormat="1" applyFont="1" applyAlignment="1">
      <alignment horizontal="left" vertical="center"/>
    </xf>
    <xf numFmtId="176" fontId="32" fillId="0" borderId="0" xfId="0" applyNumberFormat="1" applyFont="1" applyAlignment="1">
      <alignment horizontal="left" vertical="center"/>
    </xf>
    <xf numFmtId="176" fontId="22" fillId="0" borderId="0" xfId="0" applyNumberFormat="1" applyFont="1" applyAlignment="1" applyProtection="1">
      <alignment horizontal="left" vertical="center"/>
    </xf>
    <xf numFmtId="0" fontId="17" fillId="0" borderId="0" xfId="0" applyFont="1" applyAlignment="1" applyProtection="1">
      <alignment horizontal="left" vertical="center"/>
    </xf>
    <xf numFmtId="176" fontId="8" fillId="0" borderId="0" xfId="0" applyNumberFormat="1" applyFont="1" applyAlignment="1" applyProtection="1">
      <alignment horizontal="left" vertical="center"/>
    </xf>
    <xf numFmtId="179" fontId="17" fillId="0" borderId="0" xfId="0" applyNumberFormat="1" applyFont="1" applyAlignment="1">
      <alignment horizontal="left" vertical="center"/>
    </xf>
    <xf numFmtId="176" fontId="3" fillId="0" borderId="0" xfId="0" applyNumberFormat="1" applyFont="1" applyAlignment="1">
      <alignment horizontal="left" vertical="center"/>
    </xf>
    <xf numFmtId="176" fontId="4" fillId="0" borderId="0" xfId="0" applyNumberFormat="1" applyFont="1" applyAlignment="1">
      <alignment horizontal="left" vertical="center"/>
    </xf>
    <xf numFmtId="176" fontId="5" fillId="0" borderId="0" xfId="0" applyNumberFormat="1" applyFont="1" applyAlignment="1">
      <alignment horizontal="left" vertical="center"/>
    </xf>
    <xf numFmtId="176" fontId="0" fillId="0" borderId="0" xfId="0" applyNumberFormat="1" applyAlignment="1">
      <alignment horizontal="left" vertical="center"/>
    </xf>
    <xf numFmtId="0" fontId="10" fillId="0" borderId="0" xfId="51" applyFont="1" applyAlignment="1">
      <alignment horizontal="left" vertical="center"/>
    </xf>
    <xf numFmtId="177" fontId="10" fillId="0" borderId="0" xfId="49" applyNumberFormat="1" applyFont="1" applyFill="1" applyAlignment="1">
      <alignment horizontal="left" vertical="center"/>
    </xf>
    <xf numFmtId="183" fontId="9" fillId="0" borderId="0" xfId="0" applyNumberFormat="1" applyFont="1" applyAlignment="1">
      <alignment horizontal="left" vertical="center"/>
    </xf>
    <xf numFmtId="181" fontId="10" fillId="0" borderId="0" xfId="51" applyNumberFormat="1" applyFont="1" applyAlignment="1">
      <alignment horizontal="left" vertical="center"/>
    </xf>
    <xf numFmtId="177" fontId="12" fillId="0" borderId="0" xfId="0" applyNumberFormat="1" applyFont="1" applyFill="1" applyAlignment="1">
      <alignment horizontal="left" vertical="center"/>
    </xf>
    <xf numFmtId="177" fontId="9" fillId="0" borderId="0" xfId="50" applyNumberFormat="1" applyFont="1" applyAlignment="1">
      <alignment horizontal="left" vertical="center"/>
    </xf>
    <xf numFmtId="177" fontId="20" fillId="0" borderId="0" xfId="0" applyNumberFormat="1" applyFont="1" applyFill="1" applyAlignment="1">
      <alignment horizontal="left" vertical="center"/>
    </xf>
    <xf numFmtId="177" fontId="6" fillId="0" borderId="0" xfId="0" applyNumberFormat="1" applyFont="1" applyAlignment="1">
      <alignment horizontal="left" vertical="center"/>
    </xf>
    <xf numFmtId="184" fontId="9" fillId="0" borderId="0" xfId="0" applyNumberFormat="1" applyFont="1" applyAlignment="1">
      <alignment horizontal="left" vertical="center"/>
    </xf>
    <xf numFmtId="181" fontId="9" fillId="0" borderId="0" xfId="0" applyNumberFormat="1" applyFont="1" applyFill="1" applyAlignment="1">
      <alignment horizontal="left"/>
    </xf>
    <xf numFmtId="176" fontId="13" fillId="0" borderId="0" xfId="49" applyNumberFormat="1" applyFont="1" applyFill="1" applyAlignment="1">
      <alignment horizontal="left" vertical="center"/>
    </xf>
    <xf numFmtId="0" fontId="13" fillId="0" borderId="0" xfId="51" applyFont="1" applyAlignment="1">
      <alignment horizontal="left" vertical="center"/>
    </xf>
    <xf numFmtId="179" fontId="23" fillId="0" borderId="0" xfId="0" applyNumberFormat="1" applyFont="1" applyFill="1" applyAlignment="1">
      <alignment horizontal="left"/>
    </xf>
    <xf numFmtId="0" fontId="34" fillId="0" borderId="0" xfId="0" applyFont="1" applyFill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Fill="1" applyAlignment="1">
      <alignment horizontal="left"/>
    </xf>
    <xf numFmtId="0" fontId="9" fillId="0" borderId="0" xfId="0" applyFont="1" applyBorder="1" applyAlignment="1">
      <alignment horizontal="left" vertical="center"/>
    </xf>
    <xf numFmtId="0" fontId="8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left" vertical="center"/>
    </xf>
    <xf numFmtId="177" fontId="23" fillId="0" borderId="0" xfId="0" applyNumberFormat="1" applyFont="1" applyFill="1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17" fillId="0" borderId="0" xfId="0" applyFont="1" applyFill="1" applyAlignment="1">
      <alignment horizontal="left" vertical="center"/>
    </xf>
    <xf numFmtId="177" fontId="3" fillId="0" borderId="0" xfId="0" applyNumberFormat="1" applyFont="1" applyAlignment="1">
      <alignment horizontal="left" vertical="center"/>
    </xf>
    <xf numFmtId="177" fontId="12" fillId="0" borderId="0" xfId="0" applyNumberFormat="1" applyFont="1" applyFill="1" applyBorder="1" applyAlignment="1">
      <alignment horizontal="left" vertical="center"/>
    </xf>
    <xf numFmtId="177" fontId="16" fillId="0" borderId="0" xfId="0" applyNumberFormat="1" applyFont="1" applyFill="1" applyAlignment="1">
      <alignment horizontal="left" vertical="center"/>
    </xf>
    <xf numFmtId="177" fontId="16" fillId="0" borderId="0" xfId="0" applyNumberFormat="1" applyFont="1" applyFill="1" applyBorder="1" applyAlignment="1">
      <alignment horizontal="left" vertical="center"/>
    </xf>
    <xf numFmtId="177" fontId="22" fillId="0" borderId="0" xfId="0" applyNumberFormat="1" applyFont="1" applyFill="1" applyAlignment="1">
      <alignment horizontal="left"/>
    </xf>
    <xf numFmtId="177" fontId="12" fillId="0" borderId="0" xfId="0" applyNumberFormat="1" applyFont="1" applyFill="1" applyAlignment="1">
      <alignment horizontal="left"/>
    </xf>
    <xf numFmtId="179" fontId="13" fillId="0" borderId="0" xfId="51" applyNumberFormat="1" applyFont="1" applyFill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24" fillId="0" borderId="0" xfId="0" applyFont="1" applyFill="1" applyBorder="1" applyAlignment="1">
      <alignment horizontal="left" vertical="center"/>
    </xf>
    <xf numFmtId="177" fontId="24" fillId="0" borderId="0" xfId="0" applyNumberFormat="1" applyFont="1" applyFill="1" applyAlignment="1">
      <alignment horizontal="left" vertical="center"/>
    </xf>
    <xf numFmtId="177" fontId="3" fillId="0" borderId="0" xfId="0" applyNumberFormat="1" applyFont="1" applyFill="1" applyAlignment="1">
      <alignment horizontal="left" vertical="center"/>
    </xf>
    <xf numFmtId="177" fontId="13" fillId="0" borderId="0" xfId="0" applyNumberFormat="1" applyFont="1" applyFill="1" applyAlignment="1">
      <alignment horizontal="left" vertical="center"/>
    </xf>
    <xf numFmtId="177" fontId="7" fillId="0" borderId="0" xfId="0" applyNumberFormat="1" applyFont="1" applyFill="1" applyAlignment="1">
      <alignment horizontal="left" vertical="center"/>
    </xf>
    <xf numFmtId="177" fontId="11" fillId="0" borderId="0" xfId="0" applyNumberFormat="1" applyFont="1" applyFill="1" applyAlignment="1">
      <alignment horizontal="left" vertical="center"/>
    </xf>
    <xf numFmtId="179" fontId="13" fillId="0" borderId="0" xfId="0" applyNumberFormat="1" applyFont="1" applyFill="1" applyAlignment="1">
      <alignment horizontal="left" vertical="center"/>
    </xf>
    <xf numFmtId="179" fontId="23" fillId="0" borderId="0" xfId="0" applyNumberFormat="1" applyFont="1" applyFill="1" applyAlignment="1">
      <alignment horizontal="left" vertical="center"/>
    </xf>
    <xf numFmtId="177" fontId="22" fillId="0" borderId="0" xfId="0" applyNumberFormat="1" applyFont="1" applyAlignment="1">
      <alignment horizontal="left" vertical="center"/>
    </xf>
    <xf numFmtId="177" fontId="12" fillId="0" borderId="0" xfId="0" applyNumberFormat="1" applyFont="1" applyAlignment="1">
      <alignment horizontal="left" vertical="center"/>
    </xf>
    <xf numFmtId="176" fontId="13" fillId="0" borderId="0" xfId="0" applyNumberFormat="1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179" fontId="35" fillId="0" borderId="0" xfId="0" applyNumberFormat="1" applyFont="1" applyFill="1" applyAlignment="1">
      <alignment horizontal="left" vertical="center"/>
    </xf>
    <xf numFmtId="179" fontId="35" fillId="0" borderId="0" xfId="0" applyNumberFormat="1" applyFont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7" fillId="0" borderId="0" xfId="0" applyFont="1">
      <alignment vertical="center"/>
    </xf>
    <xf numFmtId="179" fontId="8" fillId="0" borderId="0" xfId="0" applyNumberFormat="1" applyFont="1" applyAlignment="1">
      <alignment horizontal="center" vertical="center"/>
    </xf>
    <xf numFmtId="0" fontId="0" fillId="2" borderId="0" xfId="0" applyFont="1" applyFill="1" applyAlignment="1">
      <alignment horizontal="left" vertical="center"/>
    </xf>
    <xf numFmtId="0" fontId="14" fillId="2" borderId="0" xfId="0" applyFont="1" applyFill="1" applyAlignment="1">
      <alignment horizontal="left" vertical="center"/>
    </xf>
    <xf numFmtId="178" fontId="8" fillId="2" borderId="0" xfId="0" applyNumberFormat="1" applyFont="1" applyFill="1" applyAlignment="1">
      <alignment horizontal="left" vertical="center"/>
    </xf>
    <xf numFmtId="0" fontId="11" fillId="2" borderId="0" xfId="0" applyFont="1" applyFill="1" applyAlignment="1">
      <alignment horizontal="left" vertical="center"/>
    </xf>
    <xf numFmtId="0" fontId="15" fillId="2" borderId="0" xfId="0" applyFont="1" applyFill="1" applyAlignment="1">
      <alignment horizontal="left" vertical="center"/>
    </xf>
    <xf numFmtId="177" fontId="11" fillId="2" borderId="0" xfId="0" applyNumberFormat="1" applyFont="1" applyFill="1" applyAlignment="1">
      <alignment horizontal="left" vertical="center"/>
    </xf>
    <xf numFmtId="177" fontId="16" fillId="2" borderId="0" xfId="0" applyNumberFormat="1" applyFont="1" applyFill="1" applyAlignment="1">
      <alignment horizontal="left" vertical="center"/>
    </xf>
    <xf numFmtId="176" fontId="11" fillId="2" borderId="0" xfId="0" applyNumberFormat="1" applyFont="1" applyFill="1" applyAlignment="1">
      <alignment horizontal="left" vertical="center"/>
    </xf>
    <xf numFmtId="176" fontId="16" fillId="2" borderId="0" xfId="0" applyNumberFormat="1" applyFont="1" applyFill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17" fillId="2" borderId="0" xfId="0" applyFont="1" applyFill="1" applyAlignment="1">
      <alignment horizontal="left" vertical="center"/>
    </xf>
    <xf numFmtId="176" fontId="8" fillId="2" borderId="0" xfId="0" applyNumberFormat="1" applyFont="1" applyFill="1" applyAlignment="1">
      <alignment horizontal="left" vertical="center"/>
    </xf>
    <xf numFmtId="0" fontId="17" fillId="0" borderId="0" xfId="0" applyFont="1" applyAlignment="1">
      <alignment horizontal="center" vertical="center"/>
    </xf>
    <xf numFmtId="49" fontId="8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38" fillId="0" borderId="0" xfId="0" applyFont="1">
      <alignment vertical="center"/>
    </xf>
    <xf numFmtId="0" fontId="39" fillId="0" borderId="1" xfId="0" applyFont="1" applyBorder="1" applyAlignment="1">
      <alignment horizontal="center" vertical="top" wrapText="1"/>
    </xf>
    <xf numFmtId="0" fontId="39" fillId="0" borderId="0" xfId="0" applyFont="1" applyAlignment="1">
      <alignment horizontal="center" vertical="top" wrapText="1"/>
    </xf>
    <xf numFmtId="0" fontId="40" fillId="0" borderId="0" xfId="0" applyFont="1" applyAlignment="1">
      <alignment horizontal="center" vertical="center" wrapText="1"/>
    </xf>
    <xf numFmtId="0" fontId="39" fillId="0" borderId="2" xfId="0" applyFont="1" applyBorder="1" applyAlignment="1">
      <alignment horizontal="center" vertical="top" wrapText="1"/>
    </xf>
    <xf numFmtId="0" fontId="40" fillId="0" borderId="2" xfId="0" applyFont="1" applyBorder="1" applyAlignment="1">
      <alignment horizontal="center" vertical="center" wrapText="1"/>
    </xf>
    <xf numFmtId="0" fontId="41" fillId="0" borderId="0" xfId="0" applyFont="1" applyAlignment="1">
      <alignment horizontal="left" vertical="center"/>
    </xf>
    <xf numFmtId="0" fontId="8" fillId="0" borderId="0" xfId="0" applyFont="1">
      <alignment vertical="center"/>
    </xf>
    <xf numFmtId="0" fontId="41" fillId="0" borderId="0" xfId="0" applyFont="1" applyAlignment="1">
      <alignment horizontal="left" vertical="center" indent="15"/>
    </xf>
    <xf numFmtId="0" fontId="41" fillId="0" borderId="1" xfId="0" applyFont="1" applyBorder="1" applyAlignment="1">
      <alignment horizontal="justify" vertical="center"/>
    </xf>
    <xf numFmtId="0" fontId="41" fillId="0" borderId="1" xfId="0" applyFont="1" applyBorder="1" applyAlignment="1">
      <alignment horizontal="center" vertical="center"/>
    </xf>
    <xf numFmtId="0" fontId="41" fillId="0" borderId="1" xfId="0" applyFont="1" applyBorder="1" applyAlignment="1">
      <alignment horizontal="center" vertical="center"/>
    </xf>
    <xf numFmtId="0" fontId="41" fillId="0" borderId="0" xfId="0" applyFont="1" applyAlignment="1">
      <alignment horizontal="justify" vertical="center"/>
    </xf>
    <xf numFmtId="0" fontId="41" fillId="0" borderId="0" xfId="0" applyFont="1" applyAlignment="1">
      <alignment horizontal="center" vertical="center"/>
    </xf>
    <xf numFmtId="0" fontId="41" fillId="0" borderId="0" xfId="0" applyFont="1" applyAlignment="1">
      <alignment horizontal="center" vertical="center"/>
    </xf>
    <xf numFmtId="0" fontId="41" fillId="0" borderId="0" xfId="0" applyFont="1" applyAlignment="1">
      <alignment horizontal="justify" vertical="center"/>
    </xf>
    <xf numFmtId="0" fontId="41" fillId="0" borderId="2" xfId="0" applyFont="1" applyBorder="1" applyAlignment="1">
      <alignment horizontal="justify" vertical="center"/>
    </xf>
    <xf numFmtId="0" fontId="41" fillId="0" borderId="2" xfId="0" applyFont="1" applyBorder="1" applyAlignment="1">
      <alignment horizontal="center" vertical="center"/>
    </xf>
    <xf numFmtId="0" fontId="41" fillId="0" borderId="2" xfId="0" applyFont="1" applyBorder="1" applyAlignment="1">
      <alignment horizontal="center" vertical="center"/>
    </xf>
    <xf numFmtId="0" fontId="42" fillId="0" borderId="0" xfId="0" applyFont="1" applyAlignment="1">
      <alignment horizontal="justify" vertical="center"/>
    </xf>
    <xf numFmtId="0" fontId="0" fillId="0" borderId="1" xfId="0" applyBorder="1">
      <alignment vertical="center"/>
    </xf>
    <xf numFmtId="0" fontId="43" fillId="0" borderId="1" xfId="0" applyFont="1" applyBorder="1" applyAlignment="1">
      <alignment horizontal="justify" vertical="center"/>
    </xf>
    <xf numFmtId="0" fontId="44" fillId="0" borderId="1" xfId="0" applyFont="1" applyBorder="1" applyAlignment="1">
      <alignment horizontal="center" vertical="center"/>
    </xf>
    <xf numFmtId="0" fontId="43" fillId="0" borderId="0" xfId="0" applyFont="1" applyAlignment="1">
      <alignment horizontal="justify" vertical="center"/>
    </xf>
    <xf numFmtId="0" fontId="44" fillId="0" borderId="0" xfId="0" applyFont="1" applyAlignment="1">
      <alignment horizontal="center" vertical="center"/>
    </xf>
    <xf numFmtId="0" fontId="43" fillId="0" borderId="2" xfId="0" applyFont="1" applyBorder="1" applyAlignment="1">
      <alignment horizontal="justify" vertical="center"/>
    </xf>
    <xf numFmtId="0" fontId="44" fillId="0" borderId="2" xfId="0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  <cellStyle name="常规_Sheet1" xfId="51"/>
  </cellStyles>
  <tableStyles count="0" defaultTableStyle="TableStyleMedium2" defaultPivotStyle="PivotStyleLight16"/>
  <colors>
    <mruColors>
      <color rgb="000000FF"/>
      <color rgb="00FF0000"/>
      <color rgb="000000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10</xdr:col>
      <xdr:colOff>0</xdr:colOff>
      <xdr:row>116</xdr:row>
      <xdr:rowOff>71694</xdr:rowOff>
    </xdr:from>
    <xdr:ext cx="184731" cy="251860"/>
    <xdr:sp>
      <xdr:nvSpPr>
        <xdr:cNvPr id="11" name="TextBox 10"/>
        <xdr:cNvSpPr txBox="1"/>
      </xdr:nvSpPr>
      <xdr:spPr>
        <a:xfrm>
          <a:off x="8258175" y="22137370"/>
          <a:ext cx="184150" cy="2520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O360"/>
  <sheetViews>
    <sheetView tabSelected="1" zoomScale="93" zoomScaleNormal="93" workbookViewId="0">
      <pane xSplit="1" ySplit="5" topLeftCell="B350" activePane="bottomRight" state="frozen"/>
      <selection/>
      <selection pane="topRight"/>
      <selection pane="bottomLeft"/>
      <selection pane="bottomRight" activeCell="O327" sqref="O327"/>
    </sheetView>
  </sheetViews>
  <sheetFormatPr defaultColWidth="8.625" defaultRowHeight="14"/>
  <cols>
    <col min="1" max="1" width="15.375" style="19" customWidth="1"/>
    <col min="2" max="2" width="9.125" style="20" customWidth="1"/>
    <col min="3" max="3" width="8.75" style="20" customWidth="1"/>
    <col min="4" max="4" width="10.2083333333333" style="20" customWidth="1"/>
    <col min="5" max="5" width="8.875" style="20" customWidth="1"/>
    <col min="6" max="6" width="17.9166666666667" style="20" customWidth="1"/>
    <col min="7" max="7" width="9.5" style="21" customWidth="1"/>
    <col min="8" max="8" width="11.875" style="19" customWidth="1"/>
    <col min="9" max="9" width="8.75" style="19" customWidth="1"/>
    <col min="10" max="10" width="8" style="19" customWidth="1"/>
    <col min="11" max="11" width="8.875" style="19" customWidth="1"/>
    <col min="12" max="12" width="8.375" style="19" customWidth="1"/>
    <col min="13" max="13" width="12.45" style="19" customWidth="1"/>
    <col min="14" max="14" width="14.2416666666667" style="19" customWidth="1"/>
    <col min="15" max="15" width="10.8416666666667" style="22" customWidth="1"/>
    <col min="16" max="16" width="7.7" style="19" customWidth="1"/>
    <col min="17" max="17" width="13.6166666666667" style="19" customWidth="1"/>
    <col min="18" max="18" width="11.9166666666667" style="19" customWidth="1"/>
    <col min="19" max="19" width="8.25" style="19" customWidth="1"/>
    <col min="20" max="20" width="14.6" style="19" customWidth="1"/>
    <col min="21" max="21" width="12" style="19" customWidth="1"/>
    <col min="22" max="22" width="8.5" style="19" customWidth="1"/>
    <col min="23" max="23" width="8.625" style="19" customWidth="1"/>
    <col min="24" max="25" width="8.25" style="22" customWidth="1"/>
    <col min="26" max="26" width="9" style="19" customWidth="1"/>
    <col min="27" max="27" width="7.625" style="19" customWidth="1"/>
    <col min="28" max="28" width="8.25" style="19" customWidth="1"/>
    <col min="29" max="29" width="7.975" style="19" customWidth="1"/>
    <col min="30" max="52" width="8.75" style="19" customWidth="1"/>
    <col min="53" max="53" width="10.625" style="19" customWidth="1"/>
    <col min="54" max="54" width="9.125" style="19" customWidth="1"/>
    <col min="55" max="55" width="8" style="19" customWidth="1"/>
    <col min="56" max="56" width="8.375" style="19" customWidth="1"/>
    <col min="57" max="57" width="8.125" style="19" customWidth="1"/>
    <col min="58" max="58" width="9.25" style="19" customWidth="1"/>
    <col min="59" max="60" width="7.75" style="19" customWidth="1"/>
    <col min="61" max="61" width="7.625" style="19" customWidth="1"/>
    <col min="62" max="62" width="11.875" style="19" customWidth="1"/>
    <col min="63" max="83" width="8.75" style="23" customWidth="1"/>
    <col min="84" max="84" width="8.625" style="23"/>
    <col min="85" max="114" width="8.75" style="23" customWidth="1"/>
    <col min="115" max="115" width="8.625" style="23"/>
    <col min="116" max="136" width="8.75" style="19" customWidth="1"/>
    <col min="137" max="137" width="8.625" style="19"/>
    <col min="138" max="160" width="8.75" style="19" customWidth="1"/>
    <col min="161" max="161" width="11.875" style="19" customWidth="1"/>
    <col min="162" max="162" width="10" style="24" customWidth="1"/>
    <col min="163" max="163" width="9.875" style="24" customWidth="1"/>
    <col min="164" max="164" width="9.75" style="25" customWidth="1"/>
    <col min="165" max="165" width="6.5" style="24" customWidth="1"/>
    <col min="166" max="166" width="7.125" style="26" customWidth="1"/>
    <col min="167" max="167" width="7.75" style="24" customWidth="1"/>
    <col min="168" max="168" width="7.625" style="24" customWidth="1"/>
    <col min="169" max="169" width="8.125" style="25" customWidth="1"/>
    <col min="170" max="170" width="7.75" style="24" customWidth="1"/>
    <col min="171" max="171" width="6.5" style="27" customWidth="1"/>
    <col min="172" max="172" width="7.625" style="24" customWidth="1"/>
    <col min="173" max="173" width="7.75" style="24" customWidth="1"/>
    <col min="174" max="174" width="7.875" style="25" customWidth="1"/>
    <col min="175" max="175" width="6.875" style="24" customWidth="1"/>
    <col min="176" max="176" width="6" style="27" customWidth="1"/>
    <col min="177" max="178" width="8.75" style="24" customWidth="1"/>
    <col min="179" max="179" width="8.75" style="25" customWidth="1"/>
    <col min="180" max="180" width="7.875" style="24" customWidth="1"/>
    <col min="181" max="181" width="11.875" style="19" customWidth="1"/>
    <col min="182" max="182" width="7.375" style="28" customWidth="1"/>
    <col min="183" max="183" width="7.75" style="28" customWidth="1"/>
    <col min="184" max="184" width="8" style="29" customWidth="1"/>
    <col min="185" max="185" width="10.25" style="30" customWidth="1"/>
    <col min="186" max="186" width="8.75" style="31" customWidth="1"/>
    <col min="187" max="188" width="8.75" style="28" customWidth="1"/>
    <col min="189" max="189" width="8.75" style="29" customWidth="1"/>
    <col min="190" max="190" width="8.75" style="32" customWidth="1"/>
    <col min="191" max="191" width="8.75" style="33" customWidth="1"/>
    <col min="192" max="192" width="8.5" style="34" customWidth="1"/>
    <col min="193" max="193" width="8.75" style="27" customWidth="1"/>
    <col min="194" max="194" width="9.5" style="27" customWidth="1"/>
    <col min="195" max="195" width="11.25" style="35" customWidth="1"/>
    <col min="196" max="197" width="8.75" style="36" customWidth="1"/>
    <col min="198" max="198" width="8.75" style="27" customWidth="1"/>
    <col min="199" max="199" width="9.5" style="27" customWidth="1"/>
    <col min="200" max="200" width="11.25" style="35" customWidth="1"/>
    <col min="201" max="202" width="8.75" style="36" customWidth="1"/>
    <col min="203" max="203" width="8.75" style="27" customWidth="1"/>
    <col min="204" max="204" width="9.5" style="27" customWidth="1"/>
    <col min="205" max="205" width="10.5" style="35" customWidth="1"/>
    <col min="206" max="207" width="8.75" style="36" customWidth="1"/>
    <col min="208" max="208" width="8.75" style="27" customWidth="1"/>
    <col min="209" max="209" width="9.5" style="27" customWidth="1"/>
    <col min="210" max="210" width="10.125" style="35" customWidth="1"/>
    <col min="211" max="212" width="8.75" style="36" customWidth="1"/>
    <col min="213" max="220" width="8.625" style="27"/>
    <col min="221" max="223" width="8.625" style="19"/>
  </cols>
  <sheetData>
    <row r="1" customHeight="1"/>
    <row r="2" ht="15" spans="6:192">
      <c r="F2" s="7"/>
      <c r="G2" s="37" t="s">
        <v>0</v>
      </c>
      <c r="GJ2" s="37" t="s">
        <v>0</v>
      </c>
    </row>
    <row r="3" s="1" customFormat="1" ht="18" spans="1:223">
      <c r="A3" s="38"/>
      <c r="B3" s="39"/>
      <c r="C3" s="39"/>
      <c r="D3" s="39"/>
      <c r="E3" s="39"/>
      <c r="F3" s="40"/>
      <c r="G3" s="39"/>
      <c r="H3" s="38"/>
      <c r="I3" s="75" t="s">
        <v>1</v>
      </c>
      <c r="J3" s="75"/>
      <c r="K3" s="75"/>
      <c r="L3" s="75"/>
      <c r="M3" s="75"/>
      <c r="N3" s="75"/>
      <c r="O3" s="76"/>
      <c r="P3" s="75"/>
      <c r="Q3" s="75"/>
      <c r="R3" s="75"/>
      <c r="S3" s="75"/>
      <c r="T3" s="75"/>
      <c r="U3" s="75"/>
      <c r="V3" s="75"/>
      <c r="W3" s="75"/>
      <c r="X3" s="76"/>
      <c r="Y3" s="76"/>
      <c r="Z3" s="75"/>
      <c r="AA3" s="75"/>
      <c r="AB3" s="75"/>
      <c r="AC3" s="75"/>
      <c r="AD3" s="75"/>
      <c r="AE3" s="75"/>
      <c r="AF3" s="75"/>
      <c r="AG3" s="75"/>
      <c r="AH3" s="75"/>
      <c r="AI3" s="75"/>
      <c r="AJ3" s="75"/>
      <c r="AK3" s="75"/>
      <c r="AL3" s="75"/>
      <c r="AM3" s="75"/>
      <c r="AN3" s="75"/>
      <c r="AO3" s="75"/>
      <c r="AP3" s="75"/>
      <c r="AQ3" s="75"/>
      <c r="AR3" s="75"/>
      <c r="AS3" s="75"/>
      <c r="AT3" s="75"/>
      <c r="AU3" s="75"/>
      <c r="AV3" s="75"/>
      <c r="AW3" s="75"/>
      <c r="AX3" s="75"/>
      <c r="AY3" s="75"/>
      <c r="AZ3" s="75"/>
      <c r="BA3" s="75"/>
      <c r="BB3" s="75"/>
      <c r="BC3" s="75"/>
      <c r="BD3" s="75"/>
      <c r="BE3" s="75"/>
      <c r="BF3" s="75"/>
      <c r="BG3" s="75"/>
      <c r="BH3" s="75"/>
      <c r="BI3" s="75"/>
      <c r="BJ3" s="38"/>
      <c r="BK3" s="91" t="s">
        <v>2</v>
      </c>
      <c r="BL3" s="91"/>
      <c r="BM3" s="91"/>
      <c r="BN3" s="91"/>
      <c r="BO3" s="91"/>
      <c r="BP3" s="91"/>
      <c r="BQ3" s="91"/>
      <c r="BR3" s="91"/>
      <c r="BS3" s="91"/>
      <c r="BT3" s="91"/>
      <c r="BU3" s="91"/>
      <c r="BV3" s="91"/>
      <c r="BW3" s="91"/>
      <c r="BX3" s="91"/>
      <c r="BY3" s="91"/>
      <c r="BZ3" s="91"/>
      <c r="CA3" s="91"/>
      <c r="CB3" s="91"/>
      <c r="CC3" s="91"/>
      <c r="CD3" s="91"/>
      <c r="CE3" s="91"/>
      <c r="CF3" s="91"/>
      <c r="CG3" s="91"/>
      <c r="CH3" s="91"/>
      <c r="CI3" s="91"/>
      <c r="CJ3" s="91"/>
      <c r="CK3" s="91"/>
      <c r="CL3" s="91"/>
      <c r="CM3" s="91"/>
      <c r="CN3" s="91"/>
      <c r="CO3" s="91"/>
      <c r="CP3" s="91"/>
      <c r="CQ3" s="91"/>
      <c r="CR3" s="91"/>
      <c r="CS3" s="91"/>
      <c r="CT3" s="91"/>
      <c r="CU3" s="91"/>
      <c r="CV3" s="91"/>
      <c r="CW3" s="91"/>
      <c r="CX3" s="91"/>
      <c r="CY3" s="91"/>
      <c r="CZ3" s="91"/>
      <c r="DA3" s="91"/>
      <c r="DB3" s="91"/>
      <c r="DC3" s="119"/>
      <c r="DD3" s="119"/>
      <c r="DE3" s="91"/>
      <c r="DF3" s="91"/>
      <c r="DG3" s="91"/>
      <c r="DH3" s="91"/>
      <c r="DI3" s="91"/>
      <c r="DJ3" s="91"/>
      <c r="DK3" s="91"/>
      <c r="DL3" s="75"/>
      <c r="DM3" s="75"/>
      <c r="DN3" s="75"/>
      <c r="DO3" s="75"/>
      <c r="DP3" s="75"/>
      <c r="DQ3" s="75"/>
      <c r="DR3" s="75"/>
      <c r="DS3" s="75"/>
      <c r="DT3" s="75"/>
      <c r="DU3" s="75"/>
      <c r="DV3" s="75"/>
      <c r="DW3" s="75"/>
      <c r="DX3" s="75"/>
      <c r="DY3" s="75"/>
      <c r="DZ3" s="75"/>
      <c r="EA3" s="75"/>
      <c r="EB3" s="75"/>
      <c r="EC3" s="75"/>
      <c r="ED3" s="75"/>
      <c r="EE3" s="75"/>
      <c r="EF3" s="75"/>
      <c r="EG3" s="75"/>
      <c r="EH3" s="75" t="s">
        <v>3</v>
      </c>
      <c r="EI3" s="75"/>
      <c r="EJ3" s="75"/>
      <c r="EK3" s="75"/>
      <c r="EL3" s="75"/>
      <c r="EM3" s="75"/>
      <c r="EN3" s="75"/>
      <c r="EO3" s="75"/>
      <c r="EP3" s="75"/>
      <c r="EQ3" s="75"/>
      <c r="ER3" s="75"/>
      <c r="ES3" s="75"/>
      <c r="ET3" s="75"/>
      <c r="EU3" s="75"/>
      <c r="EV3" s="75"/>
      <c r="EW3" s="75"/>
      <c r="EX3" s="75"/>
      <c r="EY3" s="75"/>
      <c r="EZ3" s="75"/>
      <c r="FA3" s="75"/>
      <c r="FB3" s="75"/>
      <c r="FC3" s="75"/>
      <c r="FD3" s="75"/>
      <c r="FE3" s="38"/>
      <c r="FF3" s="129" t="s">
        <v>4</v>
      </c>
      <c r="FG3" s="129"/>
      <c r="FH3" s="75"/>
      <c r="FI3" s="129"/>
      <c r="FJ3" s="130"/>
      <c r="FK3" s="129"/>
      <c r="FL3" s="129"/>
      <c r="FM3" s="75"/>
      <c r="FN3" s="129"/>
      <c r="FO3" s="129"/>
      <c r="FP3" s="129"/>
      <c r="FQ3" s="129"/>
      <c r="FR3" s="146"/>
      <c r="FS3" s="147"/>
      <c r="FT3" s="129"/>
      <c r="FU3" s="129"/>
      <c r="FV3" s="129"/>
      <c r="FW3" s="75"/>
      <c r="FX3" s="129"/>
      <c r="FY3" s="38"/>
      <c r="FZ3" s="151" t="s">
        <v>5</v>
      </c>
      <c r="GA3" s="151"/>
      <c r="GB3" s="151"/>
      <c r="GC3" s="160"/>
      <c r="GD3" s="160"/>
      <c r="GE3" s="151" t="s">
        <v>6</v>
      </c>
      <c r="GF3" s="151"/>
      <c r="GG3" s="151"/>
      <c r="GH3" s="161"/>
      <c r="GI3" s="161"/>
      <c r="GJ3" s="39"/>
      <c r="GK3" s="129"/>
      <c r="GL3" s="129"/>
      <c r="GM3" s="75"/>
      <c r="GN3" s="173"/>
      <c r="GO3" s="173"/>
      <c r="GP3" s="129"/>
      <c r="GQ3" s="129"/>
      <c r="GR3" s="75"/>
      <c r="GS3" s="173"/>
      <c r="GT3" s="173"/>
      <c r="GU3" s="129"/>
      <c r="GV3" s="129"/>
      <c r="GW3" s="75"/>
      <c r="GX3" s="173"/>
      <c r="GY3" s="173"/>
      <c r="GZ3" s="129"/>
      <c r="HA3" s="129"/>
      <c r="HB3" s="75"/>
      <c r="HC3" s="173"/>
      <c r="HD3" s="173"/>
      <c r="HE3" s="75"/>
      <c r="HF3" s="75"/>
      <c r="HG3" s="75"/>
      <c r="HH3" s="75"/>
      <c r="HI3" s="75"/>
      <c r="HJ3" s="75"/>
      <c r="HK3" s="75"/>
      <c r="HL3" s="75"/>
      <c r="HM3" s="75"/>
      <c r="HN3" s="75"/>
      <c r="HO3" s="75"/>
    </row>
    <row r="4" s="2" customFormat="1" ht="18" customHeight="1" spans="1:223">
      <c r="A4" s="41"/>
      <c r="B4" s="39"/>
      <c r="C4" s="39"/>
      <c r="D4" s="39"/>
      <c r="E4" s="39"/>
      <c r="F4" s="39"/>
      <c r="G4" s="39"/>
      <c r="H4" s="41"/>
      <c r="I4" s="76" t="s">
        <v>7</v>
      </c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6"/>
      <c r="Y4" s="76"/>
      <c r="Z4" s="76"/>
      <c r="AA4" s="76"/>
      <c r="AB4" s="76"/>
      <c r="AC4" s="76"/>
      <c r="AD4" s="76" t="s">
        <v>8</v>
      </c>
      <c r="AE4" s="76"/>
      <c r="AF4" s="76"/>
      <c r="AG4" s="76"/>
      <c r="AH4" s="76"/>
      <c r="AI4" s="76"/>
      <c r="AJ4" s="76"/>
      <c r="AK4" s="76"/>
      <c r="AL4" s="76"/>
      <c r="AM4" s="76"/>
      <c r="AN4" s="76"/>
      <c r="AO4" s="76"/>
      <c r="AP4" s="76"/>
      <c r="AQ4" s="76" t="s">
        <v>9</v>
      </c>
      <c r="AR4" s="76"/>
      <c r="AS4" s="76"/>
      <c r="AT4" s="76"/>
      <c r="AU4" s="76"/>
      <c r="AV4" s="76"/>
      <c r="AW4" s="76"/>
      <c r="AX4" s="76"/>
      <c r="AY4" s="76"/>
      <c r="AZ4" s="76"/>
      <c r="BA4" s="76"/>
      <c r="BB4" s="76" t="s">
        <v>10</v>
      </c>
      <c r="BC4" s="76"/>
      <c r="BD4" s="76"/>
      <c r="BE4" s="76"/>
      <c r="BF4" s="76"/>
      <c r="BG4" s="76"/>
      <c r="BH4" s="76"/>
      <c r="BI4" s="76"/>
      <c r="BJ4" s="41"/>
      <c r="BK4" s="92" t="s">
        <v>11</v>
      </c>
      <c r="BL4" s="92"/>
      <c r="BM4" s="92"/>
      <c r="BN4" s="100"/>
      <c r="BO4" s="101"/>
      <c r="BP4" s="101"/>
      <c r="BQ4" s="92"/>
      <c r="BR4" s="92"/>
      <c r="BS4" s="92"/>
      <c r="BT4" s="92"/>
      <c r="BU4" s="92"/>
      <c r="BV4" s="92"/>
      <c r="BW4" s="92"/>
      <c r="BX4" s="92"/>
      <c r="BY4" s="92"/>
      <c r="BZ4" s="92"/>
      <c r="CA4" s="92"/>
      <c r="CB4" s="92"/>
      <c r="CC4" s="92"/>
      <c r="CD4" s="92"/>
      <c r="CE4" s="92"/>
      <c r="CF4" s="92"/>
      <c r="CG4" s="92" t="s">
        <v>12</v>
      </c>
      <c r="CH4" s="92"/>
      <c r="CI4" s="92"/>
      <c r="CJ4" s="92"/>
      <c r="CK4" s="92"/>
      <c r="CL4" s="92"/>
      <c r="CM4" s="92"/>
      <c r="CN4" s="92"/>
      <c r="CO4" s="92"/>
      <c r="CP4" s="92"/>
      <c r="CQ4" s="92"/>
      <c r="CR4" s="92"/>
      <c r="CS4" s="92"/>
      <c r="CT4" s="92"/>
      <c r="CU4" s="113"/>
      <c r="CV4" s="92"/>
      <c r="CW4" s="92"/>
      <c r="CX4" s="92"/>
      <c r="CY4" s="92"/>
      <c r="CZ4" s="92"/>
      <c r="DA4" s="120"/>
      <c r="DB4" s="120"/>
      <c r="DC4" s="120"/>
      <c r="DD4" s="120"/>
      <c r="DE4" s="92"/>
      <c r="DF4" s="92"/>
      <c r="DG4" s="92"/>
      <c r="DH4" s="92"/>
      <c r="DI4" s="92"/>
      <c r="DJ4" s="92"/>
      <c r="DK4" s="92"/>
      <c r="DL4" s="76" t="s">
        <v>13</v>
      </c>
      <c r="DM4" s="76"/>
      <c r="DN4" s="76"/>
      <c r="DO4" s="76"/>
      <c r="DP4" s="76"/>
      <c r="DQ4" s="76"/>
      <c r="DR4" s="76"/>
      <c r="DS4" s="76"/>
      <c r="DT4" s="76"/>
      <c r="DU4" s="76"/>
      <c r="DV4" s="76"/>
      <c r="DW4" s="76"/>
      <c r="DX4" s="76"/>
      <c r="DY4" s="76"/>
      <c r="DZ4" s="76"/>
      <c r="EA4" s="76"/>
      <c r="EB4" s="76"/>
      <c r="EC4" s="76"/>
      <c r="ED4" s="76"/>
      <c r="EE4" s="76"/>
      <c r="EF4" s="76"/>
      <c r="EG4" s="76"/>
      <c r="EH4" s="76" t="s">
        <v>14</v>
      </c>
      <c r="EI4" s="76"/>
      <c r="EJ4" s="76"/>
      <c r="EK4" s="76"/>
      <c r="EL4" s="76"/>
      <c r="EM4" s="76"/>
      <c r="EN4" s="76"/>
      <c r="EO4" s="76"/>
      <c r="EP4" s="76"/>
      <c r="EQ4" s="76"/>
      <c r="ER4" s="76"/>
      <c r="ES4" s="76"/>
      <c r="ET4" s="76"/>
      <c r="EU4" s="76"/>
      <c r="EV4" s="76"/>
      <c r="EW4" s="76"/>
      <c r="EX4" s="76"/>
      <c r="EY4" s="76"/>
      <c r="EZ4" s="76"/>
      <c r="FA4" s="76"/>
      <c r="FB4" s="76"/>
      <c r="FC4" s="76"/>
      <c r="FD4" s="76"/>
      <c r="FE4" s="41"/>
      <c r="FF4" s="131" t="s">
        <v>7</v>
      </c>
      <c r="FG4" s="131"/>
      <c r="FH4" s="76"/>
      <c r="FI4" s="131"/>
      <c r="FJ4" s="132"/>
      <c r="FK4" s="131" t="s">
        <v>8</v>
      </c>
      <c r="FL4" s="131"/>
      <c r="FM4" s="76"/>
      <c r="FN4" s="131"/>
      <c r="FO4" s="131"/>
      <c r="FP4" s="148" t="s">
        <v>9</v>
      </c>
      <c r="FQ4" s="148"/>
      <c r="FR4" s="149"/>
      <c r="FS4" s="148"/>
      <c r="FT4" s="131"/>
      <c r="FU4" s="131" t="s">
        <v>10</v>
      </c>
      <c r="FV4" s="131"/>
      <c r="FW4" s="76"/>
      <c r="FX4" s="131"/>
      <c r="FY4" s="41"/>
      <c r="FZ4" s="151" t="s">
        <v>15</v>
      </c>
      <c r="GA4" s="151"/>
      <c r="GB4" s="151"/>
      <c r="GC4" s="160"/>
      <c r="GD4" s="160"/>
      <c r="GE4" s="162" t="s">
        <v>16</v>
      </c>
      <c r="GF4" s="162"/>
      <c r="GG4" s="151"/>
      <c r="GH4" s="161"/>
      <c r="GI4" s="161"/>
      <c r="GJ4" s="39"/>
      <c r="GK4" s="131" t="s">
        <v>17</v>
      </c>
      <c r="GL4" s="131"/>
      <c r="GM4" s="76"/>
      <c r="GN4" s="174"/>
      <c r="GO4" s="174"/>
      <c r="GP4" s="131" t="s">
        <v>18</v>
      </c>
      <c r="GQ4" s="131"/>
      <c r="GR4" s="76"/>
      <c r="GS4" s="174"/>
      <c r="GT4" s="174"/>
      <c r="GU4" s="131" t="s">
        <v>19</v>
      </c>
      <c r="GV4" s="131"/>
      <c r="GW4" s="76"/>
      <c r="GX4" s="174"/>
      <c r="GY4" s="174"/>
      <c r="GZ4" s="131" t="s">
        <v>20</v>
      </c>
      <c r="HA4" s="131"/>
      <c r="HB4" s="76"/>
      <c r="HC4" s="174"/>
      <c r="HD4" s="174"/>
      <c r="HE4" s="76"/>
      <c r="HF4" s="76"/>
      <c r="HG4" s="76"/>
      <c r="HH4" s="76"/>
      <c r="HI4" s="76"/>
      <c r="HJ4" s="76"/>
      <c r="HK4" s="76"/>
      <c r="HL4" s="76"/>
      <c r="HM4" s="76"/>
      <c r="HN4" s="76"/>
      <c r="HO4" s="76"/>
    </row>
    <row r="5" s="3" customFormat="1" ht="16" customHeight="1" spans="1:223">
      <c r="A5" s="42" t="s">
        <v>21</v>
      </c>
      <c r="B5" s="43" t="s">
        <v>22</v>
      </c>
      <c r="C5" s="43" t="s">
        <v>23</v>
      </c>
      <c r="D5" s="43" t="s">
        <v>24</v>
      </c>
      <c r="E5" s="43" t="s">
        <v>25</v>
      </c>
      <c r="F5" s="43" t="s">
        <v>26</v>
      </c>
      <c r="G5" s="44" t="s">
        <v>27</v>
      </c>
      <c r="H5" s="42" t="s">
        <v>21</v>
      </c>
      <c r="I5" s="77" t="s">
        <v>28</v>
      </c>
      <c r="J5" s="77" t="s">
        <v>29</v>
      </c>
      <c r="K5" s="77" t="s">
        <v>30</v>
      </c>
      <c r="L5" s="77" t="s">
        <v>31</v>
      </c>
      <c r="M5" s="77" t="s">
        <v>32</v>
      </c>
      <c r="N5" s="77" t="s">
        <v>33</v>
      </c>
      <c r="O5" s="78" t="s">
        <v>34</v>
      </c>
      <c r="P5" s="77" t="s">
        <v>35</v>
      </c>
      <c r="Q5" s="77" t="s">
        <v>36</v>
      </c>
      <c r="R5" s="77" t="s">
        <v>37</v>
      </c>
      <c r="S5" s="77" t="s">
        <v>38</v>
      </c>
      <c r="T5" s="77" t="s">
        <v>39</v>
      </c>
      <c r="U5" s="77" t="s">
        <v>40</v>
      </c>
      <c r="V5" s="77" t="s">
        <v>41</v>
      </c>
      <c r="W5" s="77" t="s">
        <v>42</v>
      </c>
      <c r="X5" s="78" t="s">
        <v>43</v>
      </c>
      <c r="Y5" s="78" t="s">
        <v>44</v>
      </c>
      <c r="Z5" s="77" t="s">
        <v>45</v>
      </c>
      <c r="AA5" s="77" t="s">
        <v>46</v>
      </c>
      <c r="AB5" s="77" t="s">
        <v>47</v>
      </c>
      <c r="AC5" s="86"/>
      <c r="AD5" s="77" t="s">
        <v>48</v>
      </c>
      <c r="AE5" s="77" t="s">
        <v>49</v>
      </c>
      <c r="AF5" s="77" t="s">
        <v>50</v>
      </c>
      <c r="AG5" s="77" t="s">
        <v>51</v>
      </c>
      <c r="AH5" s="77" t="s">
        <v>52</v>
      </c>
      <c r="AI5" s="77" t="s">
        <v>53</v>
      </c>
      <c r="AJ5" s="77" t="s">
        <v>54</v>
      </c>
      <c r="AK5" s="77" t="s">
        <v>55</v>
      </c>
      <c r="AL5" s="77" t="s">
        <v>56</v>
      </c>
      <c r="AM5" s="77" t="s">
        <v>57</v>
      </c>
      <c r="AN5" s="77" t="s">
        <v>58</v>
      </c>
      <c r="AO5" s="77" t="s">
        <v>59</v>
      </c>
      <c r="AP5" s="86"/>
      <c r="AQ5" s="77" t="s">
        <v>60</v>
      </c>
      <c r="AR5" s="77" t="s">
        <v>61</v>
      </c>
      <c r="AS5" s="77" t="s">
        <v>62</v>
      </c>
      <c r="AT5" s="77" t="s">
        <v>63</v>
      </c>
      <c r="AU5" s="77" t="s">
        <v>64</v>
      </c>
      <c r="AV5" s="77" t="s">
        <v>65</v>
      </c>
      <c r="AW5" s="77" t="s">
        <v>66</v>
      </c>
      <c r="AX5" s="77" t="s">
        <v>67</v>
      </c>
      <c r="AY5" s="77" t="s">
        <v>68</v>
      </c>
      <c r="AZ5" s="77" t="s">
        <v>69</v>
      </c>
      <c r="BA5" s="77"/>
      <c r="BB5" s="42" t="s">
        <v>70</v>
      </c>
      <c r="BC5" s="84" t="s">
        <v>71</v>
      </c>
      <c r="BD5" s="87" t="s">
        <v>72</v>
      </c>
      <c r="BE5" s="84" t="s">
        <v>73</v>
      </c>
      <c r="BF5" s="84" t="s">
        <v>74</v>
      </c>
      <c r="BG5" s="84" t="s">
        <v>75</v>
      </c>
      <c r="BH5" s="84" t="s">
        <v>76</v>
      </c>
      <c r="BI5" s="84" t="s">
        <v>77</v>
      </c>
      <c r="BJ5" s="42" t="s">
        <v>21</v>
      </c>
      <c r="BK5" s="93" t="s">
        <v>78</v>
      </c>
      <c r="BL5" s="93" t="s">
        <v>79</v>
      </c>
      <c r="BM5" s="93" t="s">
        <v>80</v>
      </c>
      <c r="BN5" s="93" t="s">
        <v>81</v>
      </c>
      <c r="BO5" s="93" t="s">
        <v>82</v>
      </c>
      <c r="BP5" s="93" t="s">
        <v>83</v>
      </c>
      <c r="BQ5" s="93" t="s">
        <v>84</v>
      </c>
      <c r="BR5" s="93" t="s">
        <v>85</v>
      </c>
      <c r="BS5" s="93" t="s">
        <v>86</v>
      </c>
      <c r="BT5" s="93" t="s">
        <v>87</v>
      </c>
      <c r="BU5" s="108" t="s">
        <v>88</v>
      </c>
      <c r="BV5" s="108" t="s">
        <v>89</v>
      </c>
      <c r="BW5" s="108" t="s">
        <v>90</v>
      </c>
      <c r="BX5" s="108" t="s">
        <v>91</v>
      </c>
      <c r="BY5" s="93" t="s">
        <v>92</v>
      </c>
      <c r="BZ5" s="93" t="s">
        <v>93</v>
      </c>
      <c r="CA5" s="93" t="s">
        <v>94</v>
      </c>
      <c r="CB5" s="93" t="s">
        <v>95</v>
      </c>
      <c r="CC5" s="93" t="s">
        <v>96</v>
      </c>
      <c r="CD5" s="93" t="s">
        <v>97</v>
      </c>
      <c r="CE5" s="93" t="s">
        <v>98</v>
      </c>
      <c r="CF5" s="93"/>
      <c r="CG5" s="109" t="s">
        <v>99</v>
      </c>
      <c r="CH5" s="93" t="s">
        <v>100</v>
      </c>
      <c r="CI5" s="110" t="s">
        <v>101</v>
      </c>
      <c r="CJ5" s="110" t="s">
        <v>102</v>
      </c>
      <c r="CK5" s="108" t="s">
        <v>103</v>
      </c>
      <c r="CL5" s="110" t="s">
        <v>104</v>
      </c>
      <c r="CM5" s="110" t="s">
        <v>105</v>
      </c>
      <c r="CN5" s="110" t="s">
        <v>106</v>
      </c>
      <c r="CO5" s="110" t="s">
        <v>107</v>
      </c>
      <c r="CP5" s="110" t="s">
        <v>108</v>
      </c>
      <c r="CQ5" s="93" t="s">
        <v>109</v>
      </c>
      <c r="CR5" s="93" t="s">
        <v>110</v>
      </c>
      <c r="CS5" s="93" t="s">
        <v>111</v>
      </c>
      <c r="CT5" s="93" t="s">
        <v>112</v>
      </c>
      <c r="CU5" s="93" t="s">
        <v>113</v>
      </c>
      <c r="CV5" s="93" t="s">
        <v>114</v>
      </c>
      <c r="CW5" s="93" t="s">
        <v>115</v>
      </c>
      <c r="CX5" s="93" t="s">
        <v>116</v>
      </c>
      <c r="CY5" s="93" t="s">
        <v>117</v>
      </c>
      <c r="CZ5" s="93" t="s">
        <v>118</v>
      </c>
      <c r="DA5" s="93" t="s">
        <v>119</v>
      </c>
      <c r="DB5" s="93" t="s">
        <v>120</v>
      </c>
      <c r="DC5" s="93" t="s">
        <v>121</v>
      </c>
      <c r="DD5" s="93" t="s">
        <v>122</v>
      </c>
      <c r="DE5" s="93" t="s">
        <v>123</v>
      </c>
      <c r="DF5" s="93" t="s">
        <v>124</v>
      </c>
      <c r="DG5" s="93" t="s">
        <v>125</v>
      </c>
      <c r="DH5" s="93" t="s">
        <v>126</v>
      </c>
      <c r="DI5" s="93" t="s">
        <v>127</v>
      </c>
      <c r="DJ5" s="93" t="s">
        <v>128</v>
      </c>
      <c r="DK5" s="93"/>
      <c r="DL5" s="109" t="s">
        <v>129</v>
      </c>
      <c r="DM5" s="109" t="s">
        <v>130</v>
      </c>
      <c r="DN5" s="109" t="s">
        <v>131</v>
      </c>
      <c r="DO5" s="109" t="s">
        <v>132</v>
      </c>
      <c r="DP5" s="109" t="s">
        <v>133</v>
      </c>
      <c r="DQ5" s="109" t="s">
        <v>134</v>
      </c>
      <c r="DR5" s="109" t="s">
        <v>135</v>
      </c>
      <c r="DS5" s="109" t="s">
        <v>136</v>
      </c>
      <c r="DT5" s="123" t="s">
        <v>137</v>
      </c>
      <c r="DU5" s="109" t="s">
        <v>138</v>
      </c>
      <c r="DV5" s="109" t="s">
        <v>139</v>
      </c>
      <c r="DW5" s="109" t="s">
        <v>140</v>
      </c>
      <c r="DX5" s="123" t="s">
        <v>141</v>
      </c>
      <c r="DY5" s="109" t="s">
        <v>142</v>
      </c>
      <c r="DZ5" s="109" t="s">
        <v>143</v>
      </c>
      <c r="EA5" s="109" t="s">
        <v>144</v>
      </c>
      <c r="EB5" s="109" t="s">
        <v>145</v>
      </c>
      <c r="EC5" s="109" t="s">
        <v>146</v>
      </c>
      <c r="ED5" s="109" t="s">
        <v>147</v>
      </c>
      <c r="EE5" s="109" t="s">
        <v>148</v>
      </c>
      <c r="EF5" s="109" t="s">
        <v>149</v>
      </c>
      <c r="EG5" s="109"/>
      <c r="EH5" s="109" t="s">
        <v>150</v>
      </c>
      <c r="EI5" s="109" t="s">
        <v>151</v>
      </c>
      <c r="EJ5" s="109" t="s">
        <v>152</v>
      </c>
      <c r="EK5" s="109" t="s">
        <v>153</v>
      </c>
      <c r="EL5" s="109" t="s">
        <v>154</v>
      </c>
      <c r="EM5" s="109" t="s">
        <v>155</v>
      </c>
      <c r="EN5" s="109" t="s">
        <v>156</v>
      </c>
      <c r="EO5" s="109" t="s">
        <v>157</v>
      </c>
      <c r="EP5" s="109" t="s">
        <v>158</v>
      </c>
      <c r="EQ5" s="109" t="s">
        <v>159</v>
      </c>
      <c r="ER5" s="109" t="s">
        <v>160</v>
      </c>
      <c r="ES5" s="109" t="s">
        <v>161</v>
      </c>
      <c r="ET5" s="109" t="s">
        <v>162</v>
      </c>
      <c r="EU5" s="109" t="s">
        <v>163</v>
      </c>
      <c r="EV5" s="109" t="s">
        <v>164</v>
      </c>
      <c r="EW5" s="109" t="s">
        <v>165</v>
      </c>
      <c r="EX5" s="109" t="s">
        <v>166</v>
      </c>
      <c r="EY5" s="109" t="s">
        <v>167</v>
      </c>
      <c r="EZ5" s="109" t="s">
        <v>168</v>
      </c>
      <c r="FA5" s="109" t="s">
        <v>169</v>
      </c>
      <c r="FB5" s="109" t="s">
        <v>170</v>
      </c>
      <c r="FC5" s="109" t="s">
        <v>171</v>
      </c>
      <c r="FD5" s="123" t="s">
        <v>172</v>
      </c>
      <c r="FE5" s="42" t="s">
        <v>21</v>
      </c>
      <c r="FF5" s="133" t="s">
        <v>173</v>
      </c>
      <c r="FG5" s="133" t="s">
        <v>174</v>
      </c>
      <c r="FH5" s="134" t="s">
        <v>175</v>
      </c>
      <c r="FI5" s="133" t="s">
        <v>176</v>
      </c>
      <c r="FJ5" s="135" t="s">
        <v>177</v>
      </c>
      <c r="FK5" s="133" t="s">
        <v>173</v>
      </c>
      <c r="FL5" s="133" t="s">
        <v>174</v>
      </c>
      <c r="FM5" s="134" t="s">
        <v>175</v>
      </c>
      <c r="FN5" s="133" t="s">
        <v>176</v>
      </c>
      <c r="FO5" s="135" t="s">
        <v>177</v>
      </c>
      <c r="FP5" s="133" t="s">
        <v>173</v>
      </c>
      <c r="FQ5" s="133" t="s">
        <v>174</v>
      </c>
      <c r="FR5" s="134" t="s">
        <v>175</v>
      </c>
      <c r="FS5" s="133" t="s">
        <v>176</v>
      </c>
      <c r="FT5" s="135" t="s">
        <v>177</v>
      </c>
      <c r="FU5" s="133" t="s">
        <v>173</v>
      </c>
      <c r="FV5" s="133" t="s">
        <v>174</v>
      </c>
      <c r="FW5" s="134" t="s">
        <v>175</v>
      </c>
      <c r="FX5" s="133" t="s">
        <v>176</v>
      </c>
      <c r="FY5" s="42" t="s">
        <v>21</v>
      </c>
      <c r="FZ5" s="152" t="s">
        <v>173</v>
      </c>
      <c r="GA5" s="152" t="s">
        <v>174</v>
      </c>
      <c r="GB5" s="152" t="s">
        <v>175</v>
      </c>
      <c r="GC5" s="163" t="s">
        <v>176</v>
      </c>
      <c r="GD5" s="163" t="s">
        <v>177</v>
      </c>
      <c r="GE5" s="152" t="s">
        <v>173</v>
      </c>
      <c r="GF5" s="152" t="s">
        <v>174</v>
      </c>
      <c r="GG5" s="152" t="s">
        <v>175</v>
      </c>
      <c r="GH5" s="164" t="s">
        <v>176</v>
      </c>
      <c r="GI5" s="164" t="s">
        <v>177</v>
      </c>
      <c r="GJ5" s="44" t="s">
        <v>27</v>
      </c>
      <c r="GK5" s="133" t="s">
        <v>173</v>
      </c>
      <c r="GL5" s="133" t="s">
        <v>174</v>
      </c>
      <c r="GM5" s="134" t="s">
        <v>175</v>
      </c>
      <c r="GN5" s="175" t="s">
        <v>176</v>
      </c>
      <c r="GO5" s="175" t="s">
        <v>177</v>
      </c>
      <c r="GP5" s="133" t="s">
        <v>173</v>
      </c>
      <c r="GQ5" s="133" t="s">
        <v>174</v>
      </c>
      <c r="GR5" s="134" t="s">
        <v>175</v>
      </c>
      <c r="GS5" s="175" t="s">
        <v>176</v>
      </c>
      <c r="GT5" s="175" t="s">
        <v>177</v>
      </c>
      <c r="GU5" s="133" t="s">
        <v>173</v>
      </c>
      <c r="GV5" s="133" t="s">
        <v>174</v>
      </c>
      <c r="GW5" s="134" t="s">
        <v>175</v>
      </c>
      <c r="GX5" s="175" t="s">
        <v>176</v>
      </c>
      <c r="GY5" s="175" t="s">
        <v>177</v>
      </c>
      <c r="GZ5" s="133" t="s">
        <v>173</v>
      </c>
      <c r="HA5" s="133" t="s">
        <v>174</v>
      </c>
      <c r="HB5" s="134" t="s">
        <v>175</v>
      </c>
      <c r="HC5" s="175" t="s">
        <v>176</v>
      </c>
      <c r="HD5" s="175" t="s">
        <v>177</v>
      </c>
      <c r="HE5" s="150"/>
      <c r="HF5" s="150"/>
      <c r="HG5" s="150"/>
      <c r="HH5" s="150"/>
      <c r="HI5" s="150"/>
      <c r="HJ5" s="150"/>
      <c r="HK5" s="150"/>
      <c r="HL5" s="150"/>
      <c r="HM5" s="86"/>
      <c r="HN5" s="86"/>
      <c r="HO5" s="86"/>
    </row>
    <row r="6" s="3" customFormat="1" spans="1:223">
      <c r="A6" s="45" t="s">
        <v>178</v>
      </c>
      <c r="B6" s="43"/>
      <c r="C6" s="43"/>
      <c r="D6" s="43"/>
      <c r="E6" s="43"/>
      <c r="F6" s="43"/>
      <c r="G6" s="44"/>
      <c r="H6" s="45" t="s">
        <v>178</v>
      </c>
      <c r="I6" s="77"/>
      <c r="J6" s="77"/>
      <c r="K6" s="77"/>
      <c r="L6" s="77"/>
      <c r="M6" s="77"/>
      <c r="N6" s="77"/>
      <c r="O6" s="78"/>
      <c r="P6" s="77"/>
      <c r="Q6" s="77"/>
      <c r="R6" s="77"/>
      <c r="S6" s="77"/>
      <c r="T6" s="77"/>
      <c r="U6" s="77"/>
      <c r="V6" s="77"/>
      <c r="W6" s="77"/>
      <c r="X6" s="78"/>
      <c r="Y6" s="78"/>
      <c r="Z6" s="77"/>
      <c r="AA6" s="77"/>
      <c r="AB6" s="77"/>
      <c r="AC6" s="86"/>
      <c r="AD6" s="77"/>
      <c r="AE6" s="77"/>
      <c r="AF6" s="77"/>
      <c r="AG6" s="77"/>
      <c r="AH6" s="77"/>
      <c r="AI6" s="77"/>
      <c r="AJ6" s="77"/>
      <c r="AK6" s="77"/>
      <c r="AL6" s="77"/>
      <c r="AM6" s="77"/>
      <c r="AN6" s="77"/>
      <c r="AO6" s="77"/>
      <c r="AP6" s="86"/>
      <c r="AQ6" s="77"/>
      <c r="AR6" s="77"/>
      <c r="AS6" s="77"/>
      <c r="AT6" s="77"/>
      <c r="AU6" s="77"/>
      <c r="AV6" s="77"/>
      <c r="AW6" s="77"/>
      <c r="AX6" s="77"/>
      <c r="AY6" s="77"/>
      <c r="AZ6" s="77"/>
      <c r="BA6" s="77"/>
      <c r="BB6" s="42"/>
      <c r="BC6" s="42"/>
      <c r="BD6" s="88"/>
      <c r="BE6" s="42"/>
      <c r="BF6" s="42"/>
      <c r="BG6" s="42"/>
      <c r="BH6" s="42"/>
      <c r="BI6" s="42"/>
      <c r="BJ6" s="45" t="s">
        <v>178</v>
      </c>
      <c r="BK6" s="94"/>
      <c r="BL6" s="94"/>
      <c r="BM6" s="94"/>
      <c r="BN6" s="94"/>
      <c r="BO6" s="94"/>
      <c r="BP6" s="94"/>
      <c r="BQ6" s="94"/>
      <c r="BR6" s="94"/>
      <c r="BS6" s="94"/>
      <c r="BT6" s="94"/>
      <c r="BU6" s="94"/>
      <c r="BV6" s="94"/>
      <c r="BW6" s="94"/>
      <c r="BX6" s="94"/>
      <c r="BY6" s="94"/>
      <c r="BZ6" s="94"/>
      <c r="CA6" s="94"/>
      <c r="CB6" s="94"/>
      <c r="CC6" s="94"/>
      <c r="CD6" s="94"/>
      <c r="CE6" s="94"/>
      <c r="CF6" s="94"/>
      <c r="CG6" s="94"/>
      <c r="CH6" s="94"/>
      <c r="CI6" s="94"/>
      <c r="CJ6" s="94"/>
      <c r="CK6" s="94"/>
      <c r="CL6" s="94"/>
      <c r="CM6" s="94"/>
      <c r="CN6" s="94"/>
      <c r="CO6" s="94"/>
      <c r="CP6" s="94"/>
      <c r="CQ6" s="94"/>
      <c r="CR6" s="94"/>
      <c r="CS6" s="94"/>
      <c r="CT6" s="94"/>
      <c r="CU6" s="94"/>
      <c r="CV6" s="94"/>
      <c r="CW6" s="94"/>
      <c r="CX6" s="94"/>
      <c r="CY6" s="94"/>
      <c r="CZ6" s="94"/>
      <c r="DA6" s="94"/>
      <c r="DB6" s="94"/>
      <c r="DC6" s="94"/>
      <c r="DD6" s="94"/>
      <c r="DE6" s="94"/>
      <c r="DF6" s="94"/>
      <c r="DG6" s="94"/>
      <c r="DH6" s="94"/>
      <c r="DI6" s="94"/>
      <c r="DJ6" s="94"/>
      <c r="DK6" s="94"/>
      <c r="DL6" s="86"/>
      <c r="DM6" s="86"/>
      <c r="DN6" s="86"/>
      <c r="DO6" s="86"/>
      <c r="DP6" s="86"/>
      <c r="DQ6" s="86"/>
      <c r="DR6" s="86"/>
      <c r="DS6" s="86"/>
      <c r="DT6" s="86"/>
      <c r="DU6" s="86"/>
      <c r="DV6" s="86"/>
      <c r="DW6" s="86"/>
      <c r="DX6" s="86"/>
      <c r="DY6" s="86"/>
      <c r="DZ6" s="86"/>
      <c r="EA6" s="86"/>
      <c r="EB6" s="86"/>
      <c r="EC6" s="86"/>
      <c r="ED6" s="86"/>
      <c r="EE6" s="86"/>
      <c r="EF6" s="86"/>
      <c r="EG6" s="86"/>
      <c r="EH6" s="86"/>
      <c r="EI6" s="86"/>
      <c r="EJ6" s="86"/>
      <c r="EK6" s="86"/>
      <c r="EL6" s="86"/>
      <c r="EM6" s="86"/>
      <c r="EN6" s="86"/>
      <c r="EO6" s="86"/>
      <c r="EP6" s="86"/>
      <c r="EQ6" s="86"/>
      <c r="ER6" s="86"/>
      <c r="ES6" s="86"/>
      <c r="ET6" s="86"/>
      <c r="EU6" s="86"/>
      <c r="EV6" s="86"/>
      <c r="EW6" s="86"/>
      <c r="EX6" s="86"/>
      <c r="EY6" s="86"/>
      <c r="EZ6" s="86"/>
      <c r="FA6" s="86"/>
      <c r="FB6" s="86"/>
      <c r="FC6" s="86"/>
      <c r="FD6" s="86"/>
      <c r="FE6" s="45" t="s">
        <v>178</v>
      </c>
      <c r="FF6" s="123"/>
      <c r="FG6" s="123"/>
      <c r="FH6" s="136"/>
      <c r="FI6" s="123"/>
      <c r="FJ6" s="137"/>
      <c r="FK6" s="123"/>
      <c r="FL6" s="123"/>
      <c r="FM6" s="136"/>
      <c r="FN6" s="123"/>
      <c r="FO6" s="150"/>
      <c r="FP6" s="123"/>
      <c r="FQ6" s="123"/>
      <c r="FR6" s="136"/>
      <c r="FS6" s="123"/>
      <c r="FT6" s="150"/>
      <c r="FU6" s="123"/>
      <c r="FV6" s="123"/>
      <c r="FW6" s="136"/>
      <c r="FX6" s="123"/>
      <c r="FY6" s="45" t="s">
        <v>178</v>
      </c>
      <c r="FZ6" s="153"/>
      <c r="GA6" s="154"/>
      <c r="GB6" s="155"/>
      <c r="GC6" s="165"/>
      <c r="GD6" s="166"/>
      <c r="GE6" s="167"/>
      <c r="GF6" s="167"/>
      <c r="GG6" s="168"/>
      <c r="GH6" s="169"/>
      <c r="GI6" s="170"/>
      <c r="GJ6" s="44"/>
      <c r="GK6" s="150"/>
      <c r="GL6" s="150"/>
      <c r="GM6" s="176"/>
      <c r="GN6" s="177"/>
      <c r="GO6" s="177"/>
      <c r="GP6" s="150"/>
      <c r="GQ6" s="150"/>
      <c r="GR6" s="176"/>
      <c r="GS6" s="177"/>
      <c r="GT6" s="177"/>
      <c r="GU6" s="150"/>
      <c r="GV6" s="150"/>
      <c r="GW6" s="176"/>
      <c r="GX6" s="177"/>
      <c r="GY6" s="177"/>
      <c r="GZ6" s="150"/>
      <c r="HA6" s="150"/>
      <c r="HB6" s="176"/>
      <c r="HC6" s="177"/>
      <c r="HD6" s="177"/>
      <c r="HE6" s="150"/>
      <c r="HF6" s="150"/>
      <c r="HG6" s="150"/>
      <c r="HH6" s="150"/>
      <c r="HI6" s="150"/>
      <c r="HJ6" s="150"/>
      <c r="HK6" s="150"/>
      <c r="HL6" s="150"/>
      <c r="HM6" s="86"/>
      <c r="HN6" s="86"/>
      <c r="HO6" s="86"/>
    </row>
    <row r="7" ht="17.5" customHeight="1" spans="1:212">
      <c r="A7" s="46" t="s">
        <v>179</v>
      </c>
      <c r="B7" s="47">
        <v>65.46</v>
      </c>
      <c r="C7" s="47">
        <v>62.8</v>
      </c>
      <c r="D7" s="47">
        <v>61.6</v>
      </c>
      <c r="E7" s="47">
        <v>71.62</v>
      </c>
      <c r="F7" s="47">
        <v>65</v>
      </c>
      <c r="G7" s="34">
        <v>63.77</v>
      </c>
      <c r="H7" s="46" t="s">
        <v>179</v>
      </c>
      <c r="I7" s="46">
        <v>79.6540411271452</v>
      </c>
      <c r="J7" s="46">
        <v>65.6243102576494</v>
      </c>
      <c r="K7" s="46">
        <v>69.7772220946579</v>
      </c>
      <c r="L7" s="46">
        <v>66.2905489723803</v>
      </c>
      <c r="M7" s="46">
        <v>73.057800663037</v>
      </c>
      <c r="N7" s="46">
        <v>76.7892979492204</v>
      </c>
      <c r="O7" s="79">
        <v>77.5264282312532</v>
      </c>
      <c r="P7" s="46">
        <v>74.7930077842866</v>
      </c>
      <c r="Q7" s="46">
        <v>72.766375426152</v>
      </c>
      <c r="R7" s="46">
        <v>73.4047185673734</v>
      </c>
      <c r="S7" s="46">
        <v>74.7972479413887</v>
      </c>
      <c r="T7" s="46">
        <v>77.3207136813062</v>
      </c>
      <c r="U7" s="46">
        <v>71.3566071562188</v>
      </c>
      <c r="V7" s="46">
        <v>71.5026567535465</v>
      </c>
      <c r="W7" s="46">
        <v>70.19634766538</v>
      </c>
      <c r="X7" s="79">
        <v>71.3508928818442</v>
      </c>
      <c r="Y7" s="79">
        <v>65.2984404974165</v>
      </c>
      <c r="Z7" s="46">
        <v>65.7685539745542</v>
      </c>
      <c r="AA7" s="46">
        <v>68.1040620189565</v>
      </c>
      <c r="AB7" s="46">
        <v>63.7453492958693</v>
      </c>
      <c r="AD7" s="46">
        <v>72.0929520412577</v>
      </c>
      <c r="AE7" s="46">
        <v>66.7633612194324</v>
      </c>
      <c r="AF7" s="46">
        <v>73.2809123143566</v>
      </c>
      <c r="AG7" s="46">
        <v>71.9127727578037</v>
      </c>
      <c r="AH7" s="46">
        <v>64.4060576052309</v>
      </c>
      <c r="AI7" s="46">
        <v>63.9298715653881</v>
      </c>
      <c r="AJ7" s="46">
        <v>70.2584171307752</v>
      </c>
      <c r="AK7" s="46">
        <v>67.9670663332637</v>
      </c>
      <c r="AL7" s="46">
        <v>71.1709887847882</v>
      </c>
      <c r="AM7" s="46">
        <v>72.6546999725132</v>
      </c>
      <c r="AN7" s="46">
        <v>71.7104922306561</v>
      </c>
      <c r="AO7" s="46">
        <v>78.425514492061</v>
      </c>
      <c r="AQ7" s="46">
        <v>67.3800703129748</v>
      </c>
      <c r="AR7" s="46">
        <v>68.7975493290696</v>
      </c>
      <c r="AS7" s="46">
        <v>66.709300378638</v>
      </c>
      <c r="AT7" s="46">
        <v>65.2193797538126</v>
      </c>
      <c r="AU7" s="46">
        <v>69.3724195510222</v>
      </c>
      <c r="AV7" s="46">
        <v>66.0260963056882</v>
      </c>
      <c r="AW7" s="46">
        <v>63.4803014741302</v>
      </c>
      <c r="AX7" s="46">
        <v>61.5857594164951</v>
      </c>
      <c r="AY7" s="46">
        <v>62.5700430434348</v>
      </c>
      <c r="AZ7" s="46">
        <v>62.4527120339549</v>
      </c>
      <c r="BA7" s="46"/>
      <c r="BB7" s="89">
        <v>64.1011761720048</v>
      </c>
      <c r="BC7" s="89"/>
      <c r="BD7" s="89"/>
      <c r="BE7" s="89"/>
      <c r="BF7" s="89"/>
      <c r="BG7" s="89"/>
      <c r="BH7" s="89"/>
      <c r="BI7" s="89"/>
      <c r="BJ7" s="46" t="s">
        <v>179</v>
      </c>
      <c r="BK7" s="95">
        <v>65.93</v>
      </c>
      <c r="BL7" s="95">
        <v>65.68</v>
      </c>
      <c r="BM7" s="95">
        <v>64.55</v>
      </c>
      <c r="BN7" s="95">
        <v>63.08</v>
      </c>
      <c r="BO7" s="95">
        <v>63.18</v>
      </c>
      <c r="BP7" s="95">
        <v>69.1</v>
      </c>
      <c r="BQ7" s="95">
        <v>62.57</v>
      </c>
      <c r="BR7" s="95">
        <v>63.27</v>
      </c>
      <c r="BS7" s="95">
        <v>65.09</v>
      </c>
      <c r="BT7" s="95">
        <v>62.06</v>
      </c>
      <c r="BU7" s="95">
        <v>64.31</v>
      </c>
      <c r="BV7" s="95">
        <v>59.68</v>
      </c>
      <c r="BW7" s="95">
        <v>55.89</v>
      </c>
      <c r="BX7" s="95">
        <v>56.83</v>
      </c>
      <c r="BY7" s="95">
        <v>55.78</v>
      </c>
      <c r="BZ7" s="95">
        <v>61.45</v>
      </c>
      <c r="CA7" s="95">
        <v>69.71</v>
      </c>
      <c r="CB7" s="95">
        <v>61.41</v>
      </c>
      <c r="CC7" s="95">
        <v>62.09</v>
      </c>
      <c r="CD7" s="95">
        <v>62.83</v>
      </c>
      <c r="CE7" s="95">
        <v>61.98</v>
      </c>
      <c r="CF7" s="95"/>
      <c r="CG7" s="95">
        <v>61.56</v>
      </c>
      <c r="CH7" s="95">
        <v>61.17</v>
      </c>
      <c r="CI7" s="95">
        <v>61.08</v>
      </c>
      <c r="CJ7" s="95">
        <v>61.11</v>
      </c>
      <c r="CK7" s="95">
        <v>64.6</v>
      </c>
      <c r="CL7" s="95">
        <v>65.5</v>
      </c>
      <c r="CM7" s="95">
        <v>58.96</v>
      </c>
      <c r="CN7" s="95">
        <v>58.9</v>
      </c>
      <c r="CO7" s="95">
        <v>58.69</v>
      </c>
      <c r="CP7" s="95">
        <v>61.38</v>
      </c>
      <c r="CQ7" s="95">
        <v>65.13</v>
      </c>
      <c r="CR7" s="95">
        <v>61.99</v>
      </c>
      <c r="CS7" s="95">
        <v>61.11</v>
      </c>
      <c r="CT7" s="114">
        <v>60.53</v>
      </c>
      <c r="CU7" s="95">
        <v>60.19</v>
      </c>
      <c r="CV7" s="95">
        <v>62.06</v>
      </c>
      <c r="CW7" s="95">
        <v>61.28</v>
      </c>
      <c r="CX7" s="95">
        <v>60.59</v>
      </c>
      <c r="CY7" s="95">
        <v>60.4</v>
      </c>
      <c r="CZ7" s="114">
        <v>61.63</v>
      </c>
      <c r="DA7" s="95">
        <v>62.03</v>
      </c>
      <c r="DB7" s="95">
        <v>60.12</v>
      </c>
      <c r="DC7" s="95">
        <v>59.2</v>
      </c>
      <c r="DD7" s="95">
        <v>60.73</v>
      </c>
      <c r="DE7" s="95">
        <v>60.38</v>
      </c>
      <c r="DF7" s="95">
        <v>60.31</v>
      </c>
      <c r="DG7" s="95">
        <v>70.54</v>
      </c>
      <c r="DH7" s="95">
        <v>64.09</v>
      </c>
      <c r="DI7" s="95">
        <v>64.53</v>
      </c>
      <c r="DJ7" s="114">
        <v>66.6</v>
      </c>
      <c r="DK7" s="114"/>
      <c r="DL7" s="114">
        <v>77.06</v>
      </c>
      <c r="DM7" s="114">
        <v>71.79</v>
      </c>
      <c r="DN7" s="121">
        <v>70.77</v>
      </c>
      <c r="DO7" s="121">
        <v>68.43</v>
      </c>
      <c r="DP7" s="121">
        <v>65.8</v>
      </c>
      <c r="DQ7" s="121">
        <v>62.99</v>
      </c>
      <c r="DR7" s="124">
        <v>78.07</v>
      </c>
      <c r="DS7" s="114">
        <v>66.38</v>
      </c>
      <c r="DT7" s="121">
        <v>77</v>
      </c>
      <c r="DU7" s="121">
        <v>69.25</v>
      </c>
      <c r="DV7" s="121">
        <v>66.41</v>
      </c>
      <c r="DW7" s="121">
        <v>62.3</v>
      </c>
      <c r="DX7" s="121">
        <v>58.89</v>
      </c>
      <c r="DY7" s="121">
        <v>58.61</v>
      </c>
      <c r="DZ7" s="121">
        <v>57.8</v>
      </c>
      <c r="EA7" s="127">
        <v>64.03</v>
      </c>
      <c r="EB7" s="121">
        <v>65.24</v>
      </c>
      <c r="EC7" s="121">
        <v>63.56</v>
      </c>
      <c r="ED7" s="121">
        <v>58.49</v>
      </c>
      <c r="EE7" s="121">
        <v>60.83</v>
      </c>
      <c r="EF7" s="121">
        <v>62.08</v>
      </c>
      <c r="EG7" s="121"/>
      <c r="EH7" s="95">
        <v>66.26</v>
      </c>
      <c r="EI7" s="95">
        <v>66.45</v>
      </c>
      <c r="EJ7" s="95">
        <v>69.35</v>
      </c>
      <c r="EK7" s="95">
        <v>68.97</v>
      </c>
      <c r="EL7" s="95">
        <v>67.23</v>
      </c>
      <c r="EM7" s="95">
        <v>67.89</v>
      </c>
      <c r="EN7" s="95">
        <v>71.49</v>
      </c>
      <c r="EO7" s="95">
        <v>72.35</v>
      </c>
      <c r="EP7" s="95">
        <v>70.04</v>
      </c>
      <c r="EQ7" s="95">
        <v>72.17</v>
      </c>
      <c r="ER7" s="95">
        <v>76.61</v>
      </c>
      <c r="ES7" s="95">
        <v>68.37</v>
      </c>
      <c r="ET7" s="95">
        <v>67.86</v>
      </c>
      <c r="EU7" s="95">
        <v>69.27</v>
      </c>
      <c r="EV7" s="95">
        <v>72.53</v>
      </c>
      <c r="EW7" s="95">
        <v>68.69</v>
      </c>
      <c r="EX7" s="95">
        <v>72.18</v>
      </c>
      <c r="EY7" s="95">
        <v>77.31</v>
      </c>
      <c r="EZ7" s="95">
        <v>80.05</v>
      </c>
      <c r="FA7" s="121">
        <v>75.12</v>
      </c>
      <c r="FB7" s="95">
        <v>65.2</v>
      </c>
      <c r="FC7" s="95">
        <v>67.19</v>
      </c>
      <c r="FD7" s="121">
        <v>64.08</v>
      </c>
      <c r="FE7" s="46" t="s">
        <v>179</v>
      </c>
      <c r="FF7" s="138">
        <f t="shared" ref="FF7:FF18" si="0">MIN(I7:AB7)</f>
        <v>63.7453492958693</v>
      </c>
      <c r="FG7" s="138">
        <f t="shared" ref="FG7:FG18" si="1">MAX(I7:AB7)</f>
        <v>79.6540411271452</v>
      </c>
      <c r="FH7" s="139">
        <f t="shared" ref="FH7:FH18" si="2">AVERAGE(I7:AB7)</f>
        <v>71.4562311469818</v>
      </c>
      <c r="FI7" s="138">
        <f t="shared" ref="FI7:FI18" si="3">STDEV(I7:AB7)</f>
        <v>4.60747469155932</v>
      </c>
      <c r="FJ7" s="140">
        <f>FI7/FH7</f>
        <v>0.0644796768259717</v>
      </c>
      <c r="FK7" s="138">
        <f t="shared" ref="FK7:FK18" si="4">MIN(AD7:AO7)</f>
        <v>63.9298715653881</v>
      </c>
      <c r="FL7" s="138">
        <f>MAX(AD7:AO7)</f>
        <v>78.425514492061</v>
      </c>
      <c r="FM7" s="139">
        <f t="shared" ref="FM7:FM18" si="5">AVERAGE(AD7:AO7)</f>
        <v>70.3810922039606</v>
      </c>
      <c r="FN7" s="138">
        <f t="shared" ref="FN7:FN18" si="6">STDEV(AD7:AO7)</f>
        <v>4.06994039610221</v>
      </c>
      <c r="FO7" s="73">
        <f>FN7/FM7</f>
        <v>0.0578271843850866</v>
      </c>
      <c r="FP7" s="138">
        <f t="shared" ref="FP7:FP18" si="7">MIN(AQ7:AZ7)</f>
        <v>61.5857594164951</v>
      </c>
      <c r="FQ7" s="138">
        <f t="shared" ref="FQ7:FQ18" si="8">MAX(AQ7:AZ7)</f>
        <v>69.3724195510222</v>
      </c>
      <c r="FR7" s="139">
        <f t="shared" ref="FR7:FR18" si="9">AVERAGE(AQ7:AZ7)</f>
        <v>65.359363159922</v>
      </c>
      <c r="FS7" s="138">
        <f t="shared" ref="FS7:FS18" si="10">STDEV(AQ7:AZ7)</f>
        <v>2.75469997515626</v>
      </c>
      <c r="FT7" s="73">
        <f>FS7/FR7</f>
        <v>0.0421469831096124</v>
      </c>
      <c r="FU7" s="138">
        <f t="shared" ref="FU7:FU18" si="11">MIN(BB7:BI7)</f>
        <v>64.1011761720048</v>
      </c>
      <c r="FV7" s="138">
        <f t="shared" ref="FV7:FV18" si="12">MAX(BB7:BI7)</f>
        <v>64.1011761720048</v>
      </c>
      <c r="FW7" s="139">
        <f t="shared" ref="FW7:FW18" si="13">AVERAGE(BB7:BI7)</f>
        <v>64.1011761720048</v>
      </c>
      <c r="FX7" s="138"/>
      <c r="FY7" s="46" t="s">
        <v>179</v>
      </c>
      <c r="FZ7" s="156">
        <f>MIN(I7:BI7)</f>
        <v>61.5857594164951</v>
      </c>
      <c r="GA7" s="70">
        <f>MAX(I7:BI7)</f>
        <v>79.6540411271452</v>
      </c>
      <c r="GB7" s="157">
        <f>AVERAGE(I7:BI7)</f>
        <v>69.567268306009</v>
      </c>
      <c r="GC7" s="31">
        <f>STDEV(I7:BI7)</f>
        <v>4.73111708608462</v>
      </c>
      <c r="GD7" s="31">
        <f>GC7/GB7</f>
        <v>0.068007803113292</v>
      </c>
      <c r="GE7" s="156">
        <f>MIN(BK7:FD7)</f>
        <v>55.78</v>
      </c>
      <c r="GF7" s="156">
        <f>MAX(BK7:FD7)</f>
        <v>80.05</v>
      </c>
      <c r="GG7" s="158">
        <f>AVERAGE(BK7:FD7)</f>
        <v>65.0031578947368</v>
      </c>
      <c r="GH7" s="33">
        <f>STDEV(BK7:FD7)</f>
        <v>5.31585129852176</v>
      </c>
      <c r="GI7" s="33">
        <f>GH7/GG7</f>
        <v>0.0817783546320936</v>
      </c>
      <c r="GJ7" s="34">
        <v>63.77</v>
      </c>
      <c r="GK7" s="89">
        <f t="shared" ref="GK7:GK18" si="14">MIN(BK7:CE7)</f>
        <v>55.78</v>
      </c>
      <c r="GL7" s="89">
        <f t="shared" ref="GL7:GL18" si="15">MAX(BK7:CE7)</f>
        <v>69.71</v>
      </c>
      <c r="GM7" s="178">
        <f t="shared" ref="GM7:GM18" si="16">AVERAGE(BK7:CE7)</f>
        <v>62.6890476190476</v>
      </c>
      <c r="GN7" s="36">
        <f t="shared" ref="GN7:GN18" si="17">STDEV(BK7:CE7)</f>
        <v>3.63481485740595</v>
      </c>
      <c r="GO7" s="36">
        <f>GN7/GM7</f>
        <v>0.0579816570111928</v>
      </c>
      <c r="GP7" s="89">
        <f t="shared" ref="GP7:GP18" si="18">MIN(CG7:DJ7)</f>
        <v>58.69</v>
      </c>
      <c r="GQ7" s="89">
        <f t="shared" ref="GQ7:GQ18" si="19">MAX(CG7:DJ7)</f>
        <v>70.54</v>
      </c>
      <c r="GR7" s="178">
        <f t="shared" ref="GR7:GR18" si="20">AVERAGE(CG7:DJ7)</f>
        <v>61.8796666666667</v>
      </c>
      <c r="GS7" s="36">
        <f t="shared" ref="GS7:GS18" si="21">STDEV(CG7:DJ7)</f>
        <v>2.59874702346227</v>
      </c>
      <c r="GT7" s="36">
        <f>GS7/GR7</f>
        <v>0.0419967844600909</v>
      </c>
      <c r="GU7" s="89">
        <f t="shared" ref="GU7:GU18" si="22">MIN(DL7:EF7)</f>
        <v>57.8</v>
      </c>
      <c r="GV7" s="89">
        <f t="shared" ref="GV7:GV18" si="23">MAX(DL7:EF7)</f>
        <v>78.07</v>
      </c>
      <c r="GW7" s="178">
        <f t="shared" ref="GW7:GW18" si="24">AVERAGE(DL7:EF7)</f>
        <v>65.9895238095238</v>
      </c>
      <c r="GX7" s="36">
        <f t="shared" ref="GX7:GX18" si="25">STDEV(DL7:EF7)</f>
        <v>6.18936545712925</v>
      </c>
      <c r="GY7" s="36">
        <f>GX7/GW7</f>
        <v>0.0937931523039113</v>
      </c>
      <c r="GZ7" s="89">
        <f t="shared" ref="GZ7:GZ18" si="26">MIN(BJ7:FD7)</f>
        <v>55.78</v>
      </c>
      <c r="HA7" s="89">
        <f t="shared" ref="HA7:HA18" si="27">MAX(EH7:FD7)</f>
        <v>80.05</v>
      </c>
      <c r="HB7" s="178">
        <f t="shared" ref="HB7:HB18" si="28">AVERAGE(EH7:FD7)</f>
        <v>70.2895652173913</v>
      </c>
      <c r="HC7" s="36">
        <f t="shared" ref="HC7:HC18" si="29">STDEV(EH7:FD7)</f>
        <v>4.05468021187286</v>
      </c>
      <c r="HD7" s="36">
        <f>HC7/HB7</f>
        <v>0.0576853790364553</v>
      </c>
    </row>
    <row r="8" ht="17.5" customHeight="1" spans="1:212">
      <c r="A8" s="46" t="s">
        <v>180</v>
      </c>
      <c r="B8" s="47">
        <v>0.65</v>
      </c>
      <c r="C8" s="47">
        <v>1</v>
      </c>
      <c r="D8" s="47">
        <v>0.918</v>
      </c>
      <c r="E8" s="47">
        <v>0.33</v>
      </c>
      <c r="F8" s="47">
        <v>0.258</v>
      </c>
      <c r="G8" s="34">
        <v>0.88</v>
      </c>
      <c r="H8" s="46" t="s">
        <v>180</v>
      </c>
      <c r="I8" s="46">
        <v>0.583917922001614</v>
      </c>
      <c r="J8" s="46">
        <v>0.699970450818512</v>
      </c>
      <c r="K8" s="46">
        <v>0.638842280014619</v>
      </c>
      <c r="L8" s="46">
        <v>0.694185084481621</v>
      </c>
      <c r="M8" s="46">
        <v>0.675033208426722</v>
      </c>
      <c r="N8" s="46">
        <v>0.680691620824447</v>
      </c>
      <c r="O8" s="79">
        <v>0.616981513411155</v>
      </c>
      <c r="P8" s="46">
        <v>0.638527753712576</v>
      </c>
      <c r="Q8" s="46">
        <v>0.643062589917427</v>
      </c>
      <c r="R8" s="46">
        <v>0.619083791136264</v>
      </c>
      <c r="S8" s="46">
        <v>0.520671483674689</v>
      </c>
      <c r="T8" s="46">
        <v>0.612936055541839</v>
      </c>
      <c r="U8" s="46">
        <v>0.64214376958228</v>
      </c>
      <c r="V8" s="46">
        <v>0.652726711144993</v>
      </c>
      <c r="W8" s="46">
        <v>0.628787937233406</v>
      </c>
      <c r="X8" s="79">
        <v>0.607293772964751</v>
      </c>
      <c r="Y8" s="79">
        <v>0.695433286781807</v>
      </c>
      <c r="Z8" s="46">
        <v>0.688527550750613</v>
      </c>
      <c r="AA8" s="46">
        <v>0.658541965033207</v>
      </c>
      <c r="AB8" s="46">
        <v>0.721262984835217</v>
      </c>
      <c r="AD8" s="46">
        <v>0.671124982255706</v>
      </c>
      <c r="AE8" s="46">
        <v>0.740825273732026</v>
      </c>
      <c r="AF8" s="46">
        <v>0.636976474180296</v>
      </c>
      <c r="AG8" s="46">
        <v>0.680893633341222</v>
      </c>
      <c r="AH8" s="46">
        <v>0.732924214287745</v>
      </c>
      <c r="AI8" s="46">
        <v>0.750481498422633</v>
      </c>
      <c r="AJ8" s="46">
        <v>0.687681270352979</v>
      </c>
      <c r="AK8" s="46">
        <v>0.700834760668704</v>
      </c>
      <c r="AL8" s="46">
        <v>0.672425583177076</v>
      </c>
      <c r="AM8" s="46">
        <v>0.637100029418404</v>
      </c>
      <c r="AN8" s="46">
        <v>0.681748516569211</v>
      </c>
      <c r="AO8" s="46">
        <v>0.602601705551006</v>
      </c>
      <c r="AQ8" s="46">
        <v>0.694082942138138</v>
      </c>
      <c r="AR8" s="46">
        <v>0.67073536436021</v>
      </c>
      <c r="AS8" s="46">
        <v>0.681115433675944</v>
      </c>
      <c r="AT8" s="46">
        <v>0.781103124354707</v>
      </c>
      <c r="AU8" s="46">
        <v>0.645906294062679</v>
      </c>
      <c r="AV8" s="46">
        <v>0.721784029250087</v>
      </c>
      <c r="AW8" s="46">
        <v>0.752355104755009</v>
      </c>
      <c r="AX8" s="46">
        <v>0.767185075730265</v>
      </c>
      <c r="AY8" s="46">
        <v>0.769649331998612</v>
      </c>
      <c r="AZ8" s="46">
        <v>0.789906160730582</v>
      </c>
      <c r="BA8" s="46"/>
      <c r="BB8" s="89">
        <v>0.994049339632832</v>
      </c>
      <c r="BC8" s="89"/>
      <c r="BD8" s="89"/>
      <c r="BE8" s="89"/>
      <c r="BF8" s="89"/>
      <c r="BG8" s="89"/>
      <c r="BH8" s="89"/>
      <c r="BI8" s="89"/>
      <c r="BJ8" s="46" t="s">
        <v>180</v>
      </c>
      <c r="BK8" s="95">
        <v>0.87</v>
      </c>
      <c r="BL8" s="95">
        <v>0.93</v>
      </c>
      <c r="BM8" s="95">
        <v>0.92</v>
      </c>
      <c r="BN8" s="95">
        <v>0.92</v>
      </c>
      <c r="BO8" s="95">
        <v>0.94</v>
      </c>
      <c r="BP8" s="95">
        <v>1</v>
      </c>
      <c r="BQ8" s="95">
        <v>0.92</v>
      </c>
      <c r="BR8" s="95">
        <v>0.94</v>
      </c>
      <c r="BS8" s="95">
        <v>0.88</v>
      </c>
      <c r="BT8" s="95">
        <v>0.88</v>
      </c>
      <c r="BU8" s="95">
        <v>0.87</v>
      </c>
      <c r="BV8" s="95">
        <v>0.88</v>
      </c>
      <c r="BW8" s="95">
        <v>0.88</v>
      </c>
      <c r="BX8" s="95">
        <v>0.85</v>
      </c>
      <c r="BY8" s="95">
        <v>0.84</v>
      </c>
      <c r="BZ8" s="95">
        <v>0.85</v>
      </c>
      <c r="CA8" s="95">
        <v>0.86</v>
      </c>
      <c r="CB8" s="95">
        <v>0.87</v>
      </c>
      <c r="CC8" s="95">
        <v>0.81</v>
      </c>
      <c r="CD8" s="95">
        <v>0.84</v>
      </c>
      <c r="CE8" s="95">
        <v>0.87</v>
      </c>
      <c r="CF8" s="95"/>
      <c r="CG8" s="95">
        <v>0.88</v>
      </c>
      <c r="CH8" s="95">
        <v>0.91</v>
      </c>
      <c r="CI8" s="95">
        <v>0.91</v>
      </c>
      <c r="CJ8" s="95">
        <v>0.9</v>
      </c>
      <c r="CK8" s="95">
        <v>0.87</v>
      </c>
      <c r="CL8" s="95">
        <v>0.96</v>
      </c>
      <c r="CM8" s="95">
        <v>0.88</v>
      </c>
      <c r="CN8" s="95">
        <v>0.88</v>
      </c>
      <c r="CO8" s="95">
        <v>0.84</v>
      </c>
      <c r="CP8" s="95">
        <v>0.87</v>
      </c>
      <c r="CQ8" s="95">
        <v>0.82</v>
      </c>
      <c r="CR8" s="95">
        <v>0.86</v>
      </c>
      <c r="CS8" s="95">
        <v>0.91</v>
      </c>
      <c r="CT8" s="114">
        <v>0.94</v>
      </c>
      <c r="CU8" s="95">
        <v>0.93</v>
      </c>
      <c r="CV8" s="95">
        <v>0.88</v>
      </c>
      <c r="CW8" s="95">
        <v>0.91</v>
      </c>
      <c r="CX8" s="95">
        <v>0.87</v>
      </c>
      <c r="CY8" s="95">
        <v>0.93</v>
      </c>
      <c r="CZ8" s="114">
        <v>0.93</v>
      </c>
      <c r="DA8" s="95">
        <v>0.93</v>
      </c>
      <c r="DB8" s="95">
        <v>0.94</v>
      </c>
      <c r="DC8" s="95">
        <v>0.98</v>
      </c>
      <c r="DD8" s="95">
        <v>0.94</v>
      </c>
      <c r="DE8" s="95">
        <v>0.94</v>
      </c>
      <c r="DF8" s="95">
        <v>0.95</v>
      </c>
      <c r="DG8" s="95">
        <v>0.86</v>
      </c>
      <c r="DH8" s="95">
        <v>0.83</v>
      </c>
      <c r="DI8" s="95">
        <v>0.9</v>
      </c>
      <c r="DJ8" s="114">
        <v>0.93</v>
      </c>
      <c r="DK8" s="114"/>
      <c r="DL8" s="114">
        <v>0.94</v>
      </c>
      <c r="DM8" s="114">
        <v>0.96</v>
      </c>
      <c r="DN8" s="121">
        <v>0.89</v>
      </c>
      <c r="DO8" s="121">
        <v>0.75</v>
      </c>
      <c r="DP8" s="121">
        <v>0.92</v>
      </c>
      <c r="DQ8" s="121">
        <v>0.93</v>
      </c>
      <c r="DR8" s="124">
        <v>0.87</v>
      </c>
      <c r="DS8" s="114">
        <v>0.86</v>
      </c>
      <c r="DT8" s="121">
        <v>0.83</v>
      </c>
      <c r="DU8" s="121">
        <v>0.91</v>
      </c>
      <c r="DV8" s="121">
        <v>0.92</v>
      </c>
      <c r="DW8" s="121">
        <v>0.85</v>
      </c>
      <c r="DX8" s="121">
        <v>0.87</v>
      </c>
      <c r="DY8" s="121">
        <v>0.88</v>
      </c>
      <c r="DZ8" s="121">
        <v>0.92</v>
      </c>
      <c r="EA8" s="127">
        <v>0.91</v>
      </c>
      <c r="EB8" s="121">
        <v>0.93</v>
      </c>
      <c r="EC8" s="121">
        <v>0.87</v>
      </c>
      <c r="ED8" s="121">
        <v>0.93</v>
      </c>
      <c r="EE8" s="121">
        <v>0.94</v>
      </c>
      <c r="EF8" s="121">
        <v>0.9</v>
      </c>
      <c r="EG8" s="121"/>
      <c r="EH8" s="95">
        <v>0.8</v>
      </c>
      <c r="EI8" s="95">
        <v>0.86</v>
      </c>
      <c r="EJ8" s="95">
        <v>0.78</v>
      </c>
      <c r="EK8" s="95">
        <v>0.89</v>
      </c>
      <c r="EL8" s="95">
        <v>0.78</v>
      </c>
      <c r="EM8" s="95">
        <v>0.86</v>
      </c>
      <c r="EN8" s="95">
        <v>0.66</v>
      </c>
      <c r="EO8" s="95">
        <v>0.85</v>
      </c>
      <c r="EP8" s="95">
        <v>0.71</v>
      </c>
      <c r="EQ8" s="95">
        <v>0.83</v>
      </c>
      <c r="ER8" s="95">
        <v>0.71</v>
      </c>
      <c r="ES8" s="95">
        <v>0.87</v>
      </c>
      <c r="ET8" s="95">
        <v>0.8</v>
      </c>
      <c r="EU8" s="95">
        <v>0.86</v>
      </c>
      <c r="EV8" s="95">
        <v>0.78</v>
      </c>
      <c r="EW8" s="95">
        <v>0.89</v>
      </c>
      <c r="EX8" s="95">
        <v>0.74</v>
      </c>
      <c r="EY8" s="95">
        <v>0.62</v>
      </c>
      <c r="EZ8" s="95">
        <v>0.84</v>
      </c>
      <c r="FA8" s="121">
        <v>0.75</v>
      </c>
      <c r="FB8" s="95">
        <v>0.84</v>
      </c>
      <c r="FC8" s="95">
        <v>0.87</v>
      </c>
      <c r="FD8" s="121">
        <v>0.86</v>
      </c>
      <c r="FE8" s="46" t="s">
        <v>180</v>
      </c>
      <c r="FF8" s="138">
        <f t="shared" si="0"/>
        <v>0.520671483674689</v>
      </c>
      <c r="FG8" s="138">
        <f t="shared" si="1"/>
        <v>0.721262984835217</v>
      </c>
      <c r="FH8" s="139">
        <f t="shared" si="2"/>
        <v>0.645931086614388</v>
      </c>
      <c r="FI8" s="138">
        <f t="shared" si="3"/>
        <v>0.0467616890263717</v>
      </c>
      <c r="FJ8" s="140">
        <f t="shared" ref="FJ8:FJ92" si="30">FI8/FH8</f>
        <v>0.0723942383257486</v>
      </c>
      <c r="FK8" s="138">
        <f t="shared" si="4"/>
        <v>0.602601705551006</v>
      </c>
      <c r="FL8" s="138">
        <f t="shared" ref="FL8:FL18" si="31">MAX(AD8:AO8)</f>
        <v>0.750481498422633</v>
      </c>
      <c r="FM8" s="139">
        <f t="shared" si="5"/>
        <v>0.682968161829751</v>
      </c>
      <c r="FN8" s="138">
        <f t="shared" si="6"/>
        <v>0.0443924831960438</v>
      </c>
      <c r="FO8" s="73">
        <f t="shared" ref="FO8:FO92" si="32">FN8/FM8</f>
        <v>0.0649993450311229</v>
      </c>
      <c r="FP8" s="138">
        <f t="shared" si="7"/>
        <v>0.645906294062679</v>
      </c>
      <c r="FQ8" s="138">
        <f t="shared" si="8"/>
        <v>0.789906160730582</v>
      </c>
      <c r="FR8" s="139">
        <f t="shared" si="9"/>
        <v>0.727382286105623</v>
      </c>
      <c r="FS8" s="138">
        <f t="shared" si="10"/>
        <v>0.0515510423505658</v>
      </c>
      <c r="FT8" s="73">
        <f t="shared" ref="FT8:FT92" si="33">FS8/FR8</f>
        <v>0.0708720068322918</v>
      </c>
      <c r="FU8" s="138">
        <f t="shared" si="11"/>
        <v>0.994049339632832</v>
      </c>
      <c r="FV8" s="138">
        <f t="shared" si="12"/>
        <v>0.994049339632832</v>
      </c>
      <c r="FW8" s="139">
        <f t="shared" si="13"/>
        <v>0.994049339632832</v>
      </c>
      <c r="FX8" s="138"/>
      <c r="FY8" s="46" t="s">
        <v>180</v>
      </c>
      <c r="FZ8" s="156">
        <f t="shared" ref="FZ8:FZ94" si="34">MIN(I8:BI8)</f>
        <v>0.520671483674689</v>
      </c>
      <c r="GA8" s="70">
        <f t="shared" ref="GA8:GA94" si="35">MAX(I8:BI8)</f>
        <v>0.994049339632832</v>
      </c>
      <c r="GB8" s="157">
        <f t="shared" ref="GB8:GB94" si="36">AVERAGE(I8:BI8)</f>
        <v>0.683304927324043</v>
      </c>
      <c r="GC8" s="31">
        <f t="shared" ref="GC8:GC94" si="37">STDEV(I8:BI8)</f>
        <v>0.0741731130272123</v>
      </c>
      <c r="GD8" s="31">
        <f t="shared" ref="GD8:GD94" si="38">GC8/GB8</f>
        <v>0.108550531484807</v>
      </c>
      <c r="GE8" s="156">
        <f t="shared" ref="GE8:GE94" si="39">MIN(BK8:FD8)</f>
        <v>0.62</v>
      </c>
      <c r="GF8" s="156">
        <f t="shared" ref="GF8:GF94" si="40">MAX(BK8:FD8)</f>
        <v>1</v>
      </c>
      <c r="GG8" s="158">
        <f t="shared" ref="GG8:GG94" si="41">AVERAGE(BK8:FD8)</f>
        <v>0.872947368421052</v>
      </c>
      <c r="GH8" s="33">
        <f t="shared" ref="GH8:GH94" si="42">STDEV(BK8:FD8)</f>
        <v>0.0658152424337869</v>
      </c>
      <c r="GI8" s="33">
        <f t="shared" ref="GI8:GI94" si="43">GH8/GG8</f>
        <v>0.0753942847125257</v>
      </c>
      <c r="GJ8" s="34">
        <v>0.88</v>
      </c>
      <c r="GK8" s="89">
        <f t="shared" si="14"/>
        <v>0.81</v>
      </c>
      <c r="GL8" s="89">
        <f t="shared" si="15"/>
        <v>1</v>
      </c>
      <c r="GM8" s="178">
        <f t="shared" si="16"/>
        <v>0.886666666666667</v>
      </c>
      <c r="GN8" s="36">
        <f t="shared" si="17"/>
        <v>0.0439696865275764</v>
      </c>
      <c r="GO8" s="36">
        <f t="shared" ref="GO8:GO94" si="44">GN8/GM8</f>
        <v>0.0495898720235824</v>
      </c>
      <c r="GP8" s="89">
        <f t="shared" si="18"/>
        <v>0.82</v>
      </c>
      <c r="GQ8" s="89">
        <f t="shared" si="19"/>
        <v>0.98</v>
      </c>
      <c r="GR8" s="178">
        <f t="shared" si="20"/>
        <v>0.902666666666667</v>
      </c>
      <c r="GS8" s="36">
        <f t="shared" si="21"/>
        <v>0.0398214405369367</v>
      </c>
      <c r="GT8" s="36">
        <f t="shared" ref="GT8:GT94" si="45">GS8/GR8</f>
        <v>0.0441153329434306</v>
      </c>
      <c r="GU8" s="89">
        <f t="shared" si="22"/>
        <v>0.75</v>
      </c>
      <c r="GV8" s="89">
        <f t="shared" si="23"/>
        <v>0.96</v>
      </c>
      <c r="GW8" s="178">
        <f t="shared" si="24"/>
        <v>0.894285714285714</v>
      </c>
      <c r="GX8" s="36">
        <f t="shared" si="25"/>
        <v>0.0473889679747754</v>
      </c>
      <c r="GY8" s="36">
        <f t="shared" ref="GY8:GY94" si="46">GX8/GW8</f>
        <v>0.052990858757736</v>
      </c>
      <c r="GZ8" s="89">
        <f t="shared" si="26"/>
        <v>0.62</v>
      </c>
      <c r="HA8" s="89">
        <f t="shared" si="27"/>
        <v>0.89</v>
      </c>
      <c r="HB8" s="178">
        <f t="shared" si="28"/>
        <v>0.802173913043478</v>
      </c>
      <c r="HC8" s="36">
        <f t="shared" si="29"/>
        <v>0.0745871376761394</v>
      </c>
      <c r="HD8" s="36">
        <f t="shared" ref="HD8:HD94" si="47">HC8/HB8</f>
        <v>0.0929812556396317</v>
      </c>
    </row>
    <row r="9" ht="17.5" spans="1:212">
      <c r="A9" s="46" t="s">
        <v>181</v>
      </c>
      <c r="B9" s="47">
        <v>13.65</v>
      </c>
      <c r="C9" s="47">
        <v>15.12</v>
      </c>
      <c r="D9" s="47">
        <v>12.3</v>
      </c>
      <c r="E9" s="47">
        <v>13.37</v>
      </c>
      <c r="F9" s="47">
        <v>12.6</v>
      </c>
      <c r="G9" s="34">
        <v>14.6</v>
      </c>
      <c r="H9" s="46" t="s">
        <v>181</v>
      </c>
      <c r="I9" s="46">
        <v>7.99883737172545</v>
      </c>
      <c r="J9" s="46">
        <v>14.5717758711346</v>
      </c>
      <c r="K9" s="46">
        <v>12.5235437050096</v>
      </c>
      <c r="L9" s="46">
        <v>14.0652718966699</v>
      </c>
      <c r="M9" s="46">
        <v>10.7940672685362</v>
      </c>
      <c r="N9" s="46">
        <v>8.9563704073362</v>
      </c>
      <c r="O9" s="79">
        <v>8.64816637461872</v>
      </c>
      <c r="P9" s="46">
        <v>9.90783775753433</v>
      </c>
      <c r="Q9" s="46">
        <v>10.9086288030162</v>
      </c>
      <c r="R9" s="46">
        <v>11.0792724786657</v>
      </c>
      <c r="S9" s="46">
        <v>9.56733851252241</v>
      </c>
      <c r="T9" s="46">
        <v>8.66906811990778</v>
      </c>
      <c r="U9" s="46">
        <v>11.6020759752049</v>
      </c>
      <c r="V9" s="46">
        <v>11.7315393472693</v>
      </c>
      <c r="W9" s="46">
        <v>12.3286368479388</v>
      </c>
      <c r="X9" s="79">
        <v>11.7459716347347</v>
      </c>
      <c r="Y9" s="79">
        <v>14.7733821251214</v>
      </c>
      <c r="Z9" s="46">
        <v>14.6035504821222</v>
      </c>
      <c r="AA9" s="46">
        <v>13.0901266364261</v>
      </c>
      <c r="AB9" s="46">
        <v>15.5981038978918</v>
      </c>
      <c r="AD9" s="46">
        <v>11.1163208625983</v>
      </c>
      <c r="AE9" s="46">
        <v>13.2251377663833</v>
      </c>
      <c r="AF9" s="46">
        <v>10.4704161886274</v>
      </c>
      <c r="AG9" s="46">
        <v>11.2429594845807</v>
      </c>
      <c r="AH9" s="46">
        <v>14.5160980124935</v>
      </c>
      <c r="AI9" s="46">
        <v>14.7134594380155</v>
      </c>
      <c r="AJ9" s="46">
        <v>11.7904366845724</v>
      </c>
      <c r="AK9" s="46">
        <v>12.8773752122341</v>
      </c>
      <c r="AL9" s="46">
        <v>11.3382598682917</v>
      </c>
      <c r="AM9" s="46">
        <v>11.5530595040564</v>
      </c>
      <c r="AN9" s="46">
        <v>11.545091695226</v>
      </c>
      <c r="AO9" s="46">
        <v>8.55469150216801</v>
      </c>
      <c r="AQ9" s="46">
        <v>13.8569355717367</v>
      </c>
      <c r="AR9" s="46">
        <v>13.071620144309</v>
      </c>
      <c r="AS9" s="46">
        <v>13.9151246543515</v>
      </c>
      <c r="AT9" s="46">
        <v>14.1672806773985</v>
      </c>
      <c r="AU9" s="46">
        <v>12.5099358332462</v>
      </c>
      <c r="AV9" s="46">
        <v>14.1406513630458</v>
      </c>
      <c r="AW9" s="46">
        <v>15.5541043317582</v>
      </c>
      <c r="AX9" s="46">
        <v>16.4949298832393</v>
      </c>
      <c r="AY9" s="46">
        <v>16.0774215582984</v>
      </c>
      <c r="AZ9" s="46">
        <v>16.1187525205537</v>
      </c>
      <c r="BA9" s="46"/>
      <c r="BB9" s="89">
        <v>13.7920935366257</v>
      </c>
      <c r="BC9" s="89">
        <v>12.28</v>
      </c>
      <c r="BD9" s="89">
        <v>12.28</v>
      </c>
      <c r="BE9" s="89">
        <v>12.28</v>
      </c>
      <c r="BF9" s="89">
        <v>12.28</v>
      </c>
      <c r="BG9" s="89">
        <v>12.28</v>
      </c>
      <c r="BH9" s="89">
        <v>12.28</v>
      </c>
      <c r="BI9" s="89">
        <v>12.28</v>
      </c>
      <c r="BJ9" s="46" t="s">
        <v>181</v>
      </c>
      <c r="BK9" s="95">
        <v>14.5</v>
      </c>
      <c r="BL9" s="95">
        <v>14.61</v>
      </c>
      <c r="BM9" s="95">
        <v>15.05</v>
      </c>
      <c r="BN9" s="95">
        <v>16.03</v>
      </c>
      <c r="BO9" s="95">
        <v>15.96</v>
      </c>
      <c r="BP9" s="95">
        <v>12.19</v>
      </c>
      <c r="BQ9" s="95">
        <v>16</v>
      </c>
      <c r="BR9" s="95">
        <v>15.57</v>
      </c>
      <c r="BS9" s="95">
        <v>14.56</v>
      </c>
      <c r="BT9" s="95">
        <v>15.81</v>
      </c>
      <c r="BU9" s="95">
        <v>14.65</v>
      </c>
      <c r="BV9" s="95">
        <v>16.89</v>
      </c>
      <c r="BW9" s="95">
        <v>18.4</v>
      </c>
      <c r="BX9" s="95">
        <v>17.48</v>
      </c>
      <c r="BY9" s="95">
        <v>18.24</v>
      </c>
      <c r="BZ9" s="95">
        <v>15.89</v>
      </c>
      <c r="CA9" s="95">
        <v>12.9</v>
      </c>
      <c r="CB9" s="95">
        <v>16.13</v>
      </c>
      <c r="CC9" s="95">
        <v>15.01</v>
      </c>
      <c r="CD9" s="95">
        <v>14.08</v>
      </c>
      <c r="CE9" s="95">
        <v>15.62</v>
      </c>
      <c r="CF9" s="95"/>
      <c r="CG9" s="95">
        <v>16.54</v>
      </c>
      <c r="CH9" s="95">
        <v>16.88</v>
      </c>
      <c r="CI9" s="95">
        <v>16.81</v>
      </c>
      <c r="CJ9" s="95">
        <v>16.69</v>
      </c>
      <c r="CK9" s="95">
        <v>14.96</v>
      </c>
      <c r="CL9" s="95">
        <v>16.51</v>
      </c>
      <c r="CM9" s="95">
        <v>17.45</v>
      </c>
      <c r="CN9" s="95">
        <v>17.41</v>
      </c>
      <c r="CO9" s="95">
        <v>17.18</v>
      </c>
      <c r="CP9" s="95">
        <v>16.19</v>
      </c>
      <c r="CQ9" s="95">
        <v>14.5</v>
      </c>
      <c r="CR9" s="95">
        <v>15.65</v>
      </c>
      <c r="CS9" s="95">
        <v>16.27</v>
      </c>
      <c r="CT9" s="114">
        <v>16.73</v>
      </c>
      <c r="CU9" s="95">
        <v>16.7</v>
      </c>
      <c r="CV9" s="95">
        <v>16.25</v>
      </c>
      <c r="CW9" s="95">
        <v>16.66</v>
      </c>
      <c r="CX9" s="95">
        <v>14.89</v>
      </c>
      <c r="CY9" s="95">
        <v>16.98</v>
      </c>
      <c r="CZ9" s="114">
        <v>16.2</v>
      </c>
      <c r="DA9" s="95">
        <v>15.94</v>
      </c>
      <c r="DB9" s="95">
        <v>16.96</v>
      </c>
      <c r="DC9" s="95">
        <v>17.61</v>
      </c>
      <c r="DD9" s="95">
        <v>16.5</v>
      </c>
      <c r="DE9" s="95">
        <v>16.48</v>
      </c>
      <c r="DF9" s="95">
        <v>16.74</v>
      </c>
      <c r="DG9" s="95">
        <v>12.22</v>
      </c>
      <c r="DH9" s="95">
        <v>14.98</v>
      </c>
      <c r="DI9" s="95">
        <v>14.38</v>
      </c>
      <c r="DJ9" s="114">
        <v>12.73</v>
      </c>
      <c r="DK9" s="114"/>
      <c r="DL9" s="114">
        <v>8.8</v>
      </c>
      <c r="DM9" s="114">
        <v>10.59</v>
      </c>
      <c r="DN9" s="121">
        <v>11.9</v>
      </c>
      <c r="DO9" s="121">
        <v>13.34</v>
      </c>
      <c r="DP9" s="121">
        <v>13.92</v>
      </c>
      <c r="DQ9" s="121">
        <v>15.82</v>
      </c>
      <c r="DR9" s="124">
        <v>8.65</v>
      </c>
      <c r="DS9" s="114">
        <v>14.66</v>
      </c>
      <c r="DT9" s="121">
        <v>9.16</v>
      </c>
      <c r="DU9" s="121">
        <v>11.27</v>
      </c>
      <c r="DV9" s="121">
        <v>13.44</v>
      </c>
      <c r="DW9" s="121">
        <v>15.39</v>
      </c>
      <c r="DX9" s="121">
        <v>17.34</v>
      </c>
      <c r="DY9" s="121">
        <v>17.23</v>
      </c>
      <c r="DZ9" s="121">
        <v>18.04</v>
      </c>
      <c r="EA9" s="127">
        <v>15.2</v>
      </c>
      <c r="EB9" s="121">
        <v>14.36</v>
      </c>
      <c r="EC9" s="121">
        <v>15.58</v>
      </c>
      <c r="ED9" s="121">
        <v>17.71</v>
      </c>
      <c r="EE9" s="121">
        <v>16.48</v>
      </c>
      <c r="EF9" s="121">
        <v>16.07</v>
      </c>
      <c r="EG9" s="121"/>
      <c r="EH9" s="95">
        <v>14.35</v>
      </c>
      <c r="EI9" s="95">
        <v>14.12</v>
      </c>
      <c r="EJ9" s="95">
        <v>13.24</v>
      </c>
      <c r="EK9" s="95">
        <v>13.3</v>
      </c>
      <c r="EL9" s="95">
        <v>14</v>
      </c>
      <c r="EM9" s="95">
        <v>13.7</v>
      </c>
      <c r="EN9" s="95">
        <v>12.07</v>
      </c>
      <c r="EO9" s="95">
        <v>11.52</v>
      </c>
      <c r="EP9" s="95">
        <v>12.95</v>
      </c>
      <c r="EQ9" s="95">
        <v>11.77</v>
      </c>
      <c r="ER9" s="95">
        <v>9.82</v>
      </c>
      <c r="ES9" s="95">
        <v>13.5</v>
      </c>
      <c r="ET9" s="95">
        <v>13.78</v>
      </c>
      <c r="EU9" s="95">
        <v>13.08</v>
      </c>
      <c r="EV9" s="95">
        <v>11.55</v>
      </c>
      <c r="EW9" s="95">
        <v>12.99</v>
      </c>
      <c r="EX9" s="95">
        <v>12</v>
      </c>
      <c r="EY9" s="95">
        <v>9.96</v>
      </c>
      <c r="EZ9" s="95">
        <v>8.26</v>
      </c>
      <c r="FA9" s="121">
        <v>10.66</v>
      </c>
      <c r="FB9" s="95">
        <v>15.04</v>
      </c>
      <c r="FC9" s="95">
        <v>14.04</v>
      </c>
      <c r="FD9" s="121">
        <v>15.58</v>
      </c>
      <c r="FE9" s="46" t="s">
        <v>181</v>
      </c>
      <c r="FF9" s="138">
        <f t="shared" si="0"/>
        <v>7.99883737172545</v>
      </c>
      <c r="FG9" s="138">
        <f t="shared" si="1"/>
        <v>15.5981038978918</v>
      </c>
      <c r="FH9" s="141">
        <f t="shared" si="2"/>
        <v>11.6581782756693</v>
      </c>
      <c r="FI9" s="142">
        <f t="shared" si="3"/>
        <v>2.28513965855516</v>
      </c>
      <c r="FJ9" s="143">
        <f t="shared" si="30"/>
        <v>0.196011727091552</v>
      </c>
      <c r="FK9" s="142">
        <f t="shared" si="4"/>
        <v>8.55469150216801</v>
      </c>
      <c r="FL9" s="142">
        <f t="shared" si="31"/>
        <v>14.7134594380155</v>
      </c>
      <c r="FM9" s="141">
        <f t="shared" si="5"/>
        <v>11.9119421849373</v>
      </c>
      <c r="FN9" s="142">
        <f t="shared" si="6"/>
        <v>1.7142080491435</v>
      </c>
      <c r="FO9" s="83">
        <f t="shared" si="32"/>
        <v>0.143906679744561</v>
      </c>
      <c r="FP9" s="142">
        <f t="shared" si="7"/>
        <v>12.5099358332462</v>
      </c>
      <c r="FQ9" s="142">
        <f t="shared" si="8"/>
        <v>16.4949298832393</v>
      </c>
      <c r="FR9" s="141">
        <f t="shared" si="9"/>
        <v>14.5906756537937</v>
      </c>
      <c r="FS9" s="142">
        <f t="shared" si="10"/>
        <v>1.37894274935734</v>
      </c>
      <c r="FT9" s="83">
        <f t="shared" si="33"/>
        <v>0.0945084917297025</v>
      </c>
      <c r="FU9" s="142">
        <f t="shared" si="11"/>
        <v>12.28</v>
      </c>
      <c r="FV9" s="142">
        <f t="shared" si="12"/>
        <v>13.7920935366257</v>
      </c>
      <c r="FW9" s="141">
        <f t="shared" si="13"/>
        <v>12.4690116920782</v>
      </c>
      <c r="FX9" s="138"/>
      <c r="FY9" s="46" t="s">
        <v>181</v>
      </c>
      <c r="FZ9" s="156">
        <f t="shared" si="34"/>
        <v>7.99883737172545</v>
      </c>
      <c r="GA9" s="70">
        <f t="shared" si="35"/>
        <v>16.4949298832393</v>
      </c>
      <c r="GB9" s="157">
        <f t="shared" si="36"/>
        <v>12.4353144361439</v>
      </c>
      <c r="GC9" s="31">
        <f t="shared" si="37"/>
        <v>2.08240301339713</v>
      </c>
      <c r="GD9" s="31">
        <f t="shared" si="38"/>
        <v>0.167458814498852</v>
      </c>
      <c r="GE9" s="156">
        <f t="shared" si="39"/>
        <v>8.26</v>
      </c>
      <c r="GF9" s="156">
        <f t="shared" si="40"/>
        <v>18.4</v>
      </c>
      <c r="GG9" s="158">
        <f t="shared" si="41"/>
        <v>14.6714736842105</v>
      </c>
      <c r="GH9" s="33">
        <f t="shared" si="42"/>
        <v>2.33808885786636</v>
      </c>
      <c r="GI9" s="33">
        <f t="shared" si="43"/>
        <v>0.159362918012975</v>
      </c>
      <c r="GJ9" s="34">
        <v>14.6</v>
      </c>
      <c r="GK9" s="89">
        <f t="shared" si="14"/>
        <v>12.19</v>
      </c>
      <c r="GL9" s="89">
        <f t="shared" si="15"/>
        <v>18.4</v>
      </c>
      <c r="GM9" s="62">
        <f t="shared" si="16"/>
        <v>15.5033333333333</v>
      </c>
      <c r="GN9" s="56">
        <f t="shared" si="17"/>
        <v>1.52888957525824</v>
      </c>
      <c r="GO9" s="56">
        <f t="shared" si="44"/>
        <v>0.0986168291931785</v>
      </c>
      <c r="GP9" s="69">
        <f t="shared" si="18"/>
        <v>12.22</v>
      </c>
      <c r="GQ9" s="69">
        <f t="shared" si="19"/>
        <v>17.61</v>
      </c>
      <c r="GR9" s="62">
        <f t="shared" si="20"/>
        <v>16.0663333333333</v>
      </c>
      <c r="GS9" s="56">
        <f t="shared" si="21"/>
        <v>1.29078025944036</v>
      </c>
      <c r="GT9" s="56">
        <f t="shared" si="45"/>
        <v>0.0803406871163525</v>
      </c>
      <c r="GU9" s="69">
        <f t="shared" si="22"/>
        <v>8.65</v>
      </c>
      <c r="GV9" s="69">
        <f t="shared" si="23"/>
        <v>18.04</v>
      </c>
      <c r="GW9" s="62">
        <f t="shared" si="24"/>
        <v>14.0452380952381</v>
      </c>
      <c r="GX9" s="56">
        <f t="shared" si="25"/>
        <v>2.95928474305468</v>
      </c>
      <c r="GY9" s="56">
        <f t="shared" si="46"/>
        <v>0.210696659108826</v>
      </c>
      <c r="GZ9" s="69">
        <f t="shared" si="26"/>
        <v>8.26</v>
      </c>
      <c r="HA9" s="69">
        <f t="shared" si="27"/>
        <v>15.58</v>
      </c>
      <c r="HB9" s="62">
        <f t="shared" si="28"/>
        <v>12.664347826087</v>
      </c>
      <c r="HC9" s="56">
        <f t="shared" si="29"/>
        <v>1.78195711122492</v>
      </c>
      <c r="HD9" s="36">
        <f t="shared" si="47"/>
        <v>0.140706583212624</v>
      </c>
    </row>
    <row r="10" ht="17.5" customHeight="1" spans="1:212">
      <c r="A10" s="46" t="s">
        <v>182</v>
      </c>
      <c r="B10" s="47">
        <v>5.35</v>
      </c>
      <c r="C10" s="47">
        <v>6.5</v>
      </c>
      <c r="D10" s="47">
        <v>5.5</v>
      </c>
      <c r="E10" s="47">
        <v>0.88</v>
      </c>
      <c r="F10" s="47">
        <v>4.7</v>
      </c>
      <c r="G10" s="34">
        <v>6.69</v>
      </c>
      <c r="H10" s="46" t="s">
        <v>182</v>
      </c>
      <c r="I10" s="46">
        <v>3.74028424574567</v>
      </c>
      <c r="J10" s="46">
        <v>6.28252398929434</v>
      </c>
      <c r="K10" s="46">
        <v>5.33276476230713</v>
      </c>
      <c r="L10" s="46">
        <v>6.21855904981162</v>
      </c>
      <c r="M10" s="46">
        <v>5.2634389177869</v>
      </c>
      <c r="N10" s="46">
        <v>4.61293490004624</v>
      </c>
      <c r="O10" s="79">
        <v>4.24389073246455</v>
      </c>
      <c r="P10" s="46">
        <v>4.81335247062059</v>
      </c>
      <c r="Q10" s="46">
        <v>5.07538319612831</v>
      </c>
      <c r="R10" s="46">
        <v>5.03827600679572</v>
      </c>
      <c r="S10" s="46">
        <v>4.2367663683847</v>
      </c>
      <c r="T10" s="46">
        <v>4.25354257160737</v>
      </c>
      <c r="U10" s="46">
        <v>5.1651559486237</v>
      </c>
      <c r="V10" s="46">
        <v>5.21983768683433</v>
      </c>
      <c r="W10" s="46">
        <v>5.35300737539214</v>
      </c>
      <c r="X10" s="79">
        <v>5.35589535125814</v>
      </c>
      <c r="Y10" s="79">
        <v>6.22359537590587</v>
      </c>
      <c r="Z10" s="46">
        <v>6.29135248701683</v>
      </c>
      <c r="AA10" s="46">
        <v>5.75095866328058</v>
      </c>
      <c r="AB10" s="46">
        <v>6.47895939312854</v>
      </c>
      <c r="AD10" s="46">
        <v>5.16609969489756</v>
      </c>
      <c r="AE10" s="46">
        <v>5.77282443836391</v>
      </c>
      <c r="AF10" s="46">
        <v>4.73714476050582</v>
      </c>
      <c r="AG10" s="46">
        <v>5.338905150433</v>
      </c>
      <c r="AH10" s="46">
        <v>6.16791004482037</v>
      </c>
      <c r="AI10" s="46">
        <v>6.20140946585977</v>
      </c>
      <c r="AJ10" s="46">
        <v>5.26494719224367</v>
      </c>
      <c r="AK10" s="46">
        <v>5.4599135750566</v>
      </c>
      <c r="AL10" s="46">
        <v>4.91545299400365</v>
      </c>
      <c r="AM10" s="46">
        <v>4.8691455773543</v>
      </c>
      <c r="AN10" s="46">
        <v>5.44560708110389</v>
      </c>
      <c r="AO10" s="46">
        <v>4.12198771565987</v>
      </c>
      <c r="AQ10" s="46">
        <v>5.7314914003395</v>
      </c>
      <c r="AR10" s="46">
        <v>6.05407433404177</v>
      </c>
      <c r="AS10" s="46">
        <v>5.86475995379043</v>
      </c>
      <c r="AT10" s="46">
        <v>7.24541791071852</v>
      </c>
      <c r="AU10" s="46">
        <v>5.19289010867248</v>
      </c>
      <c r="AV10" s="46">
        <v>6.11884824212489</v>
      </c>
      <c r="AW10" s="46">
        <v>6.56092829608331</v>
      </c>
      <c r="AX10" s="46">
        <v>6.95555851939982</v>
      </c>
      <c r="AY10" s="46">
        <v>6.72721048344458</v>
      </c>
      <c r="AZ10" s="46">
        <v>7.10596709991894</v>
      </c>
      <c r="BA10" s="46"/>
      <c r="BB10" s="89">
        <v>8.82259119620936</v>
      </c>
      <c r="BC10" s="89"/>
      <c r="BD10" s="89"/>
      <c r="BE10" s="89"/>
      <c r="BF10" s="89"/>
      <c r="BG10" s="89"/>
      <c r="BH10" s="89"/>
      <c r="BI10" s="89"/>
      <c r="BJ10" s="46" t="s">
        <v>182</v>
      </c>
      <c r="BK10" s="95">
        <v>6.3</v>
      </c>
      <c r="BL10" s="95">
        <v>6.48</v>
      </c>
      <c r="BM10" s="95">
        <v>6.11</v>
      </c>
      <c r="BN10" s="95">
        <v>6.85</v>
      </c>
      <c r="BO10" s="95">
        <v>6.92</v>
      </c>
      <c r="BP10" s="95">
        <v>6.11</v>
      </c>
      <c r="BQ10" s="95">
        <v>7.05</v>
      </c>
      <c r="BR10" s="95">
        <v>6.93</v>
      </c>
      <c r="BS10" s="95">
        <v>5.79</v>
      </c>
      <c r="BT10" s="95">
        <v>7.8</v>
      </c>
      <c r="BU10" s="95">
        <v>7.35</v>
      </c>
      <c r="BV10" s="95">
        <v>7.62</v>
      </c>
      <c r="BW10" s="95">
        <v>9.25</v>
      </c>
      <c r="BX10" s="95">
        <v>8.89</v>
      </c>
      <c r="BY10" s="95">
        <v>8.5</v>
      </c>
      <c r="BZ10" s="95">
        <v>8.04</v>
      </c>
      <c r="CA10" s="95">
        <v>6.74</v>
      </c>
      <c r="CB10" s="95">
        <v>6.8</v>
      </c>
      <c r="CC10" s="95">
        <v>7.12</v>
      </c>
      <c r="CD10" s="95">
        <v>6.99</v>
      </c>
      <c r="CE10" s="95">
        <v>6.56</v>
      </c>
      <c r="CF10" s="95"/>
      <c r="CG10" s="95">
        <v>7.16</v>
      </c>
      <c r="CH10" s="95">
        <v>7.24</v>
      </c>
      <c r="CI10" s="95">
        <v>6.65</v>
      </c>
      <c r="CJ10" s="95">
        <v>7.46</v>
      </c>
      <c r="CK10" s="95">
        <v>6.92</v>
      </c>
      <c r="CL10" s="95">
        <v>7.26</v>
      </c>
      <c r="CM10" s="95">
        <v>8.32</v>
      </c>
      <c r="CN10" s="95">
        <v>8.43</v>
      </c>
      <c r="CO10" s="95">
        <v>7.78</v>
      </c>
      <c r="CP10" s="95">
        <v>7.58</v>
      </c>
      <c r="CQ10" s="95">
        <v>6.84</v>
      </c>
      <c r="CR10" s="95">
        <v>6.89</v>
      </c>
      <c r="CS10" s="95">
        <v>7.62</v>
      </c>
      <c r="CT10" s="114">
        <v>7.8</v>
      </c>
      <c r="CU10" s="95">
        <v>7.26</v>
      </c>
      <c r="CV10" s="95">
        <v>7.15</v>
      </c>
      <c r="CW10" s="95">
        <v>7.36</v>
      </c>
      <c r="CX10" s="95">
        <v>6.37</v>
      </c>
      <c r="CY10" s="95">
        <v>7.76</v>
      </c>
      <c r="CZ10" s="114">
        <v>7.64</v>
      </c>
      <c r="DA10" s="95">
        <v>7.08</v>
      </c>
      <c r="DB10" s="95">
        <v>7.83</v>
      </c>
      <c r="DC10" s="95">
        <v>8.17</v>
      </c>
      <c r="DD10" s="95">
        <v>7.07</v>
      </c>
      <c r="DE10" s="95">
        <v>7.82</v>
      </c>
      <c r="DF10" s="95">
        <v>7.85</v>
      </c>
      <c r="DG10" s="95">
        <v>5.12</v>
      </c>
      <c r="DH10" s="95">
        <v>6.94</v>
      </c>
      <c r="DI10" s="95">
        <v>7.47</v>
      </c>
      <c r="DJ10" s="114">
        <v>7.19</v>
      </c>
      <c r="DK10" s="114"/>
      <c r="DL10" s="114">
        <v>5.43</v>
      </c>
      <c r="DM10" s="114">
        <v>6.7</v>
      </c>
      <c r="DN10" s="121">
        <v>5.97</v>
      </c>
      <c r="DO10" s="121">
        <v>6.18</v>
      </c>
      <c r="DP10" s="121">
        <v>7.42</v>
      </c>
      <c r="DQ10" s="121">
        <v>6.89</v>
      </c>
      <c r="DR10" s="124">
        <v>4.72</v>
      </c>
      <c r="DS10" s="114">
        <v>7.22</v>
      </c>
      <c r="DT10" s="121">
        <v>4.56</v>
      </c>
      <c r="DU10" s="121">
        <v>6.09</v>
      </c>
      <c r="DV10" s="121">
        <v>7.01</v>
      </c>
      <c r="DW10" s="121">
        <v>6.76</v>
      </c>
      <c r="DX10" s="121">
        <v>7.85</v>
      </c>
      <c r="DY10" s="121">
        <v>7.95</v>
      </c>
      <c r="DZ10" s="121">
        <v>7.06</v>
      </c>
      <c r="EA10" s="127">
        <v>7.13</v>
      </c>
      <c r="EB10" s="121">
        <v>6.97</v>
      </c>
      <c r="EC10" s="121">
        <v>6.64</v>
      </c>
      <c r="ED10" s="121">
        <v>8.68</v>
      </c>
      <c r="EE10" s="121">
        <v>8.19</v>
      </c>
      <c r="EF10" s="121">
        <v>7.2</v>
      </c>
      <c r="EG10" s="121"/>
      <c r="EH10" s="95">
        <v>6.48</v>
      </c>
      <c r="EI10" s="95">
        <v>6.58</v>
      </c>
      <c r="EJ10" s="95">
        <v>5.67</v>
      </c>
      <c r="EK10" s="95">
        <v>5.99</v>
      </c>
      <c r="EL10" s="95">
        <v>5.99</v>
      </c>
      <c r="EM10" s="95">
        <v>6.02</v>
      </c>
      <c r="EN10" s="95">
        <v>5.11</v>
      </c>
      <c r="EO10" s="95">
        <v>5.4</v>
      </c>
      <c r="EP10" s="95">
        <v>5.43</v>
      </c>
      <c r="EQ10" s="95">
        <v>5.31</v>
      </c>
      <c r="ER10" s="95">
        <v>4.19</v>
      </c>
      <c r="ES10" s="95">
        <v>6.14</v>
      </c>
      <c r="ET10" s="95">
        <v>5.99</v>
      </c>
      <c r="EU10" s="95">
        <v>5.77</v>
      </c>
      <c r="EV10" s="95">
        <v>5.47</v>
      </c>
      <c r="EW10" s="95">
        <v>6.5</v>
      </c>
      <c r="EX10" s="95">
        <v>4.94</v>
      </c>
      <c r="EY10" s="95">
        <v>4.07</v>
      </c>
      <c r="EZ10" s="95">
        <v>3.91</v>
      </c>
      <c r="FA10" s="121">
        <v>4.43</v>
      </c>
      <c r="FB10" s="95">
        <v>6.53</v>
      </c>
      <c r="FC10" s="95">
        <v>6.25</v>
      </c>
      <c r="FD10" s="121">
        <v>6.41</v>
      </c>
      <c r="FE10" s="46" t="s">
        <v>182</v>
      </c>
      <c r="FF10" s="138">
        <f t="shared" si="0"/>
        <v>3.74028424574567</v>
      </c>
      <c r="FG10" s="138">
        <f t="shared" si="1"/>
        <v>6.47895939312854</v>
      </c>
      <c r="FH10" s="139">
        <f t="shared" si="2"/>
        <v>5.24752397462166</v>
      </c>
      <c r="FI10" s="138">
        <f t="shared" si="3"/>
        <v>0.788654923236269</v>
      </c>
      <c r="FJ10" s="140">
        <f t="shared" si="30"/>
        <v>0.150290866139993</v>
      </c>
      <c r="FK10" s="138">
        <f t="shared" si="4"/>
        <v>4.12198771565987</v>
      </c>
      <c r="FL10" s="138">
        <f t="shared" si="31"/>
        <v>6.20140946585977</v>
      </c>
      <c r="FM10" s="139">
        <f t="shared" si="5"/>
        <v>5.28844564085853</v>
      </c>
      <c r="FN10" s="138">
        <f t="shared" si="6"/>
        <v>0.594921236445597</v>
      </c>
      <c r="FO10" s="73">
        <f t="shared" si="32"/>
        <v>0.112494535605932</v>
      </c>
      <c r="FP10" s="138">
        <f t="shared" si="7"/>
        <v>5.19289010867248</v>
      </c>
      <c r="FQ10" s="138">
        <f t="shared" si="8"/>
        <v>7.24541791071852</v>
      </c>
      <c r="FR10" s="139">
        <f t="shared" si="9"/>
        <v>6.35571463485342</v>
      </c>
      <c r="FS10" s="138">
        <f t="shared" si="10"/>
        <v>0.668691073138504</v>
      </c>
      <c r="FT10" s="73">
        <f t="shared" si="33"/>
        <v>0.105210996961937</v>
      </c>
      <c r="FU10" s="138">
        <f t="shared" si="11"/>
        <v>8.82259119620936</v>
      </c>
      <c r="FV10" s="138">
        <f t="shared" si="12"/>
        <v>8.82259119620936</v>
      </c>
      <c r="FW10" s="139">
        <f t="shared" si="13"/>
        <v>8.82259119620936</v>
      </c>
      <c r="FX10" s="138"/>
      <c r="FY10" s="46" t="s">
        <v>182</v>
      </c>
      <c r="FZ10" s="156">
        <f t="shared" si="34"/>
        <v>3.74028424574567</v>
      </c>
      <c r="GA10" s="70">
        <f t="shared" si="35"/>
        <v>8.82259119620936</v>
      </c>
      <c r="GB10" s="157">
        <f t="shared" si="36"/>
        <v>5.59980383087161</v>
      </c>
      <c r="GC10" s="31">
        <f t="shared" si="37"/>
        <v>0.969546381858108</v>
      </c>
      <c r="GD10" s="31">
        <f t="shared" si="38"/>
        <v>0.173139347580895</v>
      </c>
      <c r="GE10" s="156">
        <f t="shared" si="39"/>
        <v>3.91</v>
      </c>
      <c r="GF10" s="156">
        <f t="shared" si="40"/>
        <v>9.25</v>
      </c>
      <c r="GG10" s="158">
        <f t="shared" si="41"/>
        <v>6.75189473684211</v>
      </c>
      <c r="GH10" s="33">
        <f t="shared" si="42"/>
        <v>1.08045330787773</v>
      </c>
      <c r="GI10" s="33">
        <f t="shared" si="43"/>
        <v>0.160022238199623</v>
      </c>
      <c r="GJ10" s="34">
        <v>6.69</v>
      </c>
      <c r="GK10" s="89">
        <f t="shared" si="14"/>
        <v>5.79</v>
      </c>
      <c r="GL10" s="89">
        <f t="shared" si="15"/>
        <v>9.25</v>
      </c>
      <c r="GM10" s="178">
        <f t="shared" si="16"/>
        <v>7.15238095238095</v>
      </c>
      <c r="GN10" s="36">
        <f t="shared" si="17"/>
        <v>0.916138116016929</v>
      </c>
      <c r="GO10" s="36">
        <f t="shared" si="44"/>
        <v>0.128088551507027</v>
      </c>
      <c r="GP10" s="89">
        <f t="shared" si="18"/>
        <v>5.12</v>
      </c>
      <c r="GQ10" s="89">
        <f t="shared" si="19"/>
        <v>8.43</v>
      </c>
      <c r="GR10" s="178">
        <f t="shared" si="20"/>
        <v>7.33433333333333</v>
      </c>
      <c r="GS10" s="36">
        <f t="shared" si="21"/>
        <v>0.63774756292987</v>
      </c>
      <c r="GT10" s="36">
        <f t="shared" si="45"/>
        <v>0.0869537194377862</v>
      </c>
      <c r="GU10" s="89">
        <f t="shared" si="22"/>
        <v>4.56</v>
      </c>
      <c r="GV10" s="89">
        <f t="shared" si="23"/>
        <v>8.68</v>
      </c>
      <c r="GW10" s="178">
        <f t="shared" si="24"/>
        <v>6.79142857142857</v>
      </c>
      <c r="GX10" s="36">
        <f t="shared" si="25"/>
        <v>1.04172590307761</v>
      </c>
      <c r="GY10" s="36">
        <f t="shared" si="46"/>
        <v>0.153388332384166</v>
      </c>
      <c r="GZ10" s="89">
        <f t="shared" si="26"/>
        <v>3.91</v>
      </c>
      <c r="HA10" s="89">
        <f t="shared" si="27"/>
        <v>6.58</v>
      </c>
      <c r="HB10" s="178">
        <f t="shared" si="28"/>
        <v>5.5904347826087</v>
      </c>
      <c r="HC10" s="36">
        <f t="shared" si="29"/>
        <v>0.821414955819693</v>
      </c>
      <c r="HD10" s="36">
        <f t="shared" si="47"/>
        <v>0.146932213282415</v>
      </c>
    </row>
    <row r="11" spans="1:212">
      <c r="A11" s="46" t="s">
        <v>183</v>
      </c>
      <c r="B11" s="47">
        <v>0.1</v>
      </c>
      <c r="C11" s="47">
        <v>0.077</v>
      </c>
      <c r="D11" s="47">
        <v>0.105</v>
      </c>
      <c r="E11" s="47">
        <v>0.08</v>
      </c>
      <c r="F11" s="47">
        <v>0.04</v>
      </c>
      <c r="G11" s="34">
        <v>0.16</v>
      </c>
      <c r="H11" s="46" t="s">
        <v>183</v>
      </c>
      <c r="I11" s="46">
        <v>0.0987165864946907</v>
      </c>
      <c r="J11" s="46">
        <v>0.303289706563371</v>
      </c>
      <c r="K11" s="46">
        <v>0.220707901404467</v>
      </c>
      <c r="L11" s="46">
        <v>0.292529778004805</v>
      </c>
      <c r="M11" s="46">
        <v>0.185611046366308</v>
      </c>
      <c r="N11" s="46">
        <v>0.165270805056141</v>
      </c>
      <c r="O11" s="79">
        <v>0.16016877997924</v>
      </c>
      <c r="P11" s="46">
        <v>0.187202621552889</v>
      </c>
      <c r="Q11" s="46">
        <v>0.195918485849479</v>
      </c>
      <c r="R11" s="46">
        <v>0.169433458626767</v>
      </c>
      <c r="S11" s="46">
        <v>0.132027411931796</v>
      </c>
      <c r="T11" s="46">
        <v>0.164697321794448</v>
      </c>
      <c r="U11" s="46">
        <v>0.212814217584906</v>
      </c>
      <c r="V11" s="46">
        <v>0.215113612018081</v>
      </c>
      <c r="W11" s="46">
        <v>0.226070772193088</v>
      </c>
      <c r="X11" s="79">
        <v>0.206514885330953</v>
      </c>
      <c r="Y11" s="79">
        <v>0.299219322075857</v>
      </c>
      <c r="Z11" s="46">
        <v>0.31088893393786</v>
      </c>
      <c r="AA11" s="46">
        <v>0.266902105605381</v>
      </c>
      <c r="AB11" s="46">
        <v>0.265156906595632</v>
      </c>
      <c r="AD11" s="46">
        <v>0.173823229476201</v>
      </c>
      <c r="AE11" s="46">
        <v>0.194114976788012</v>
      </c>
      <c r="AF11" s="46">
        <v>0.182784553460433</v>
      </c>
      <c r="AG11" s="46">
        <v>0.172505223460444</v>
      </c>
      <c r="AH11" s="46">
        <v>0.248263245686509</v>
      </c>
      <c r="AI11" s="46">
        <v>0.215729151799928</v>
      </c>
      <c r="AJ11" s="46">
        <v>0.195942060593726</v>
      </c>
      <c r="AK11" s="46">
        <v>0.221560195502408</v>
      </c>
      <c r="AL11" s="46">
        <v>0.190645800816964</v>
      </c>
      <c r="AM11" s="46">
        <v>0.150842801082887</v>
      </c>
      <c r="AN11" s="46">
        <v>0.16277949176107</v>
      </c>
      <c r="AO11" s="46">
        <v>0.15675153399847</v>
      </c>
      <c r="AQ11" s="46">
        <v>0.236244589804274</v>
      </c>
      <c r="AR11" s="46">
        <v>0.238445564312198</v>
      </c>
      <c r="AS11" s="46">
        <v>0.291906614432547</v>
      </c>
      <c r="AT11" s="46">
        <v>0.244891305887431</v>
      </c>
      <c r="AU11" s="46">
        <v>0.206462715697455</v>
      </c>
      <c r="AV11" s="46">
        <v>0.254428870310655</v>
      </c>
      <c r="AW11" s="46">
        <v>0.344037232017934</v>
      </c>
      <c r="AX11" s="46">
        <v>0.404778024680246</v>
      </c>
      <c r="AY11" s="46">
        <v>0.325446537323323</v>
      </c>
      <c r="AZ11" s="46">
        <v>0.295566637822603</v>
      </c>
      <c r="BA11" s="46"/>
      <c r="BB11" s="89">
        <v>0.287392123809675</v>
      </c>
      <c r="BC11" s="89"/>
      <c r="BD11" s="89"/>
      <c r="BE11" s="89"/>
      <c r="BF11" s="89"/>
      <c r="BG11" s="89"/>
      <c r="BH11" s="89"/>
      <c r="BI11" s="89"/>
      <c r="BJ11" s="46" t="s">
        <v>183</v>
      </c>
      <c r="BK11" s="95">
        <v>0.31</v>
      </c>
      <c r="BL11" s="95">
        <v>0.33</v>
      </c>
      <c r="BM11" s="95">
        <v>0.3</v>
      </c>
      <c r="BN11" s="95">
        <v>0.31</v>
      </c>
      <c r="BO11" s="95">
        <v>0.32</v>
      </c>
      <c r="BP11" s="95">
        <v>0.33</v>
      </c>
      <c r="BQ11" s="95">
        <v>0.34</v>
      </c>
      <c r="BR11" s="95">
        <v>0.36</v>
      </c>
      <c r="BS11" s="95">
        <v>0.26</v>
      </c>
      <c r="BT11" s="95">
        <v>0.42</v>
      </c>
      <c r="BU11" s="95">
        <v>0.38</v>
      </c>
      <c r="BV11" s="95">
        <v>0.41</v>
      </c>
      <c r="BW11" s="95">
        <v>0.54</v>
      </c>
      <c r="BX11" s="95">
        <v>0.54</v>
      </c>
      <c r="BY11" s="95">
        <v>0.59</v>
      </c>
      <c r="BZ11" s="95">
        <v>0.42</v>
      </c>
      <c r="CA11" s="95">
        <v>0.31</v>
      </c>
      <c r="CB11" s="95">
        <v>0.35</v>
      </c>
      <c r="CC11" s="95">
        <v>0.49</v>
      </c>
      <c r="CD11" s="95">
        <v>0.54</v>
      </c>
      <c r="CE11" s="95">
        <v>0.25</v>
      </c>
      <c r="CF11" s="95"/>
      <c r="CG11" s="95">
        <v>0.36</v>
      </c>
      <c r="CH11" s="95">
        <v>0.38</v>
      </c>
      <c r="CI11" s="95">
        <v>0.34</v>
      </c>
      <c r="CJ11" s="95">
        <v>0.38</v>
      </c>
      <c r="CK11" s="95">
        <v>0.37</v>
      </c>
      <c r="CL11" s="95">
        <v>0.32</v>
      </c>
      <c r="CM11" s="95">
        <v>0.37</v>
      </c>
      <c r="CN11" s="95">
        <v>0.39</v>
      </c>
      <c r="CO11" s="95">
        <v>0.46</v>
      </c>
      <c r="CP11" s="95">
        <v>0.32</v>
      </c>
      <c r="CQ11" s="95">
        <v>0.29</v>
      </c>
      <c r="CR11" s="95">
        <v>0.27</v>
      </c>
      <c r="CS11" s="95">
        <v>0.29</v>
      </c>
      <c r="CT11" s="114">
        <v>0.29</v>
      </c>
      <c r="CU11" s="95">
        <v>0.27</v>
      </c>
      <c r="CV11" s="95">
        <v>0.38</v>
      </c>
      <c r="CW11" s="95">
        <v>0.42</v>
      </c>
      <c r="CX11" s="95">
        <v>0.36</v>
      </c>
      <c r="CY11" s="95">
        <v>0.34</v>
      </c>
      <c r="CZ11" s="114">
        <v>0.38</v>
      </c>
      <c r="DA11" s="95">
        <v>0.28</v>
      </c>
      <c r="DB11" s="95">
        <v>0.31</v>
      </c>
      <c r="DC11" s="95">
        <v>0.39</v>
      </c>
      <c r="DD11" s="95">
        <v>0.32</v>
      </c>
      <c r="DE11" s="95">
        <v>0.32</v>
      </c>
      <c r="DF11" s="95">
        <v>0.39</v>
      </c>
      <c r="DG11" s="95">
        <v>0.24</v>
      </c>
      <c r="DH11" s="95">
        <v>0.36</v>
      </c>
      <c r="DI11" s="95">
        <v>0.44</v>
      </c>
      <c r="DJ11" s="114">
        <v>0.32</v>
      </c>
      <c r="DK11" s="114"/>
      <c r="DL11" s="114">
        <v>0.16</v>
      </c>
      <c r="DM11" s="114">
        <v>0.24</v>
      </c>
      <c r="DN11" s="121">
        <v>0.22</v>
      </c>
      <c r="DO11" s="121">
        <v>0.24</v>
      </c>
      <c r="DP11" s="121">
        <v>0.33</v>
      </c>
      <c r="DQ11" s="121">
        <v>0.29</v>
      </c>
      <c r="DR11" s="124">
        <v>0.16</v>
      </c>
      <c r="DS11" s="114">
        <v>0.39</v>
      </c>
      <c r="DT11" s="121">
        <v>0.18</v>
      </c>
      <c r="DU11" s="121">
        <v>0.27</v>
      </c>
      <c r="DV11" s="121">
        <v>0.4</v>
      </c>
      <c r="DW11" s="121">
        <v>0.39</v>
      </c>
      <c r="DX11" s="121">
        <v>0.47</v>
      </c>
      <c r="DY11" s="121">
        <v>0.51</v>
      </c>
      <c r="DZ11" s="121">
        <v>0.41</v>
      </c>
      <c r="EA11" s="127">
        <v>0.37</v>
      </c>
      <c r="EB11" s="121">
        <v>0.48</v>
      </c>
      <c r="EC11" s="127">
        <v>0.38</v>
      </c>
      <c r="ED11" s="121">
        <v>0.61</v>
      </c>
      <c r="EE11" s="121">
        <v>0.55</v>
      </c>
      <c r="EF11" s="121">
        <v>0.43</v>
      </c>
      <c r="EG11" s="121"/>
      <c r="EH11" s="95">
        <v>0.18</v>
      </c>
      <c r="EI11" s="95">
        <v>0.19</v>
      </c>
      <c r="EJ11" s="95">
        <v>0.16</v>
      </c>
      <c r="EK11" s="95">
        <v>0.17</v>
      </c>
      <c r="EL11" s="95">
        <v>0.18</v>
      </c>
      <c r="EM11" s="95">
        <v>0.19</v>
      </c>
      <c r="EN11" s="95">
        <v>0.15</v>
      </c>
      <c r="EO11" s="95">
        <v>0.16</v>
      </c>
      <c r="EP11" s="95">
        <v>0.17</v>
      </c>
      <c r="EQ11" s="95">
        <v>0.17</v>
      </c>
      <c r="ER11" s="95">
        <v>0.12</v>
      </c>
      <c r="ES11" s="95">
        <v>0.2</v>
      </c>
      <c r="ET11" s="95">
        <v>0.19</v>
      </c>
      <c r="EU11" s="95">
        <v>0.2</v>
      </c>
      <c r="EV11" s="95">
        <v>0.2</v>
      </c>
      <c r="EW11" s="95">
        <v>0.25</v>
      </c>
      <c r="EX11" s="95">
        <v>0.14</v>
      </c>
      <c r="EY11" s="95">
        <v>0.11</v>
      </c>
      <c r="EZ11" s="95">
        <v>0.11</v>
      </c>
      <c r="FA11" s="121">
        <v>0.12</v>
      </c>
      <c r="FB11" s="95">
        <v>0.2</v>
      </c>
      <c r="FC11" s="95">
        <v>0.19</v>
      </c>
      <c r="FD11" s="121">
        <v>0.18</v>
      </c>
      <c r="FE11" s="46" t="s">
        <v>183</v>
      </c>
      <c r="FF11" s="138">
        <f t="shared" si="0"/>
        <v>0.0987165864946907</v>
      </c>
      <c r="FG11" s="138">
        <f t="shared" si="1"/>
        <v>0.31088893393786</v>
      </c>
      <c r="FH11" s="139">
        <f t="shared" si="2"/>
        <v>0.213912732948308</v>
      </c>
      <c r="FI11" s="138">
        <f t="shared" si="3"/>
        <v>0.0598261813996574</v>
      </c>
      <c r="FJ11" s="140">
        <f t="shared" si="30"/>
        <v>0.279675644245611</v>
      </c>
      <c r="FK11" s="138">
        <f t="shared" si="4"/>
        <v>0.150842801082887</v>
      </c>
      <c r="FL11" s="138">
        <f t="shared" si="31"/>
        <v>0.248263245686509</v>
      </c>
      <c r="FM11" s="139">
        <f t="shared" si="5"/>
        <v>0.188811855368921</v>
      </c>
      <c r="FN11" s="138">
        <f t="shared" si="6"/>
        <v>0.0287431880973524</v>
      </c>
      <c r="FO11" s="73">
        <f t="shared" si="32"/>
        <v>0.152231903241409</v>
      </c>
      <c r="FP11" s="138">
        <f t="shared" si="7"/>
        <v>0.206462715697455</v>
      </c>
      <c r="FQ11" s="138">
        <f t="shared" si="8"/>
        <v>0.404778024680246</v>
      </c>
      <c r="FR11" s="139">
        <f t="shared" si="9"/>
        <v>0.284220809228867</v>
      </c>
      <c r="FS11" s="138">
        <f t="shared" si="10"/>
        <v>0.060440225716896</v>
      </c>
      <c r="FT11" s="73">
        <f t="shared" si="33"/>
        <v>0.212652359554106</v>
      </c>
      <c r="FU11" s="138">
        <f t="shared" si="11"/>
        <v>0.287392123809675</v>
      </c>
      <c r="FV11" s="138">
        <f t="shared" si="12"/>
        <v>0.287392123809675</v>
      </c>
      <c r="FW11" s="139">
        <f t="shared" si="13"/>
        <v>0.287392123809675</v>
      </c>
      <c r="FX11" s="138" t="s">
        <v>184</v>
      </c>
      <c r="FY11" s="46" t="s">
        <v>183</v>
      </c>
      <c r="FZ11" s="156">
        <f t="shared" si="34"/>
        <v>0.0987165864946907</v>
      </c>
      <c r="GA11" s="70">
        <f t="shared" si="35"/>
        <v>0.404778024680246</v>
      </c>
      <c r="GB11" s="157">
        <f t="shared" si="36"/>
        <v>0.224967375337013</v>
      </c>
      <c r="GC11" s="31">
        <f t="shared" si="37"/>
        <v>0.0630771712608281</v>
      </c>
      <c r="GD11" s="31">
        <f t="shared" si="38"/>
        <v>0.280383638589085</v>
      </c>
      <c r="GE11" s="156">
        <f t="shared" si="39"/>
        <v>0.11</v>
      </c>
      <c r="GF11" s="156">
        <f t="shared" si="40"/>
        <v>0.61</v>
      </c>
      <c r="GG11" s="158">
        <f t="shared" si="41"/>
        <v>0.314315789473684</v>
      </c>
      <c r="GH11" s="33">
        <f t="shared" si="42"/>
        <v>0.116934721119775</v>
      </c>
      <c r="GI11" s="33">
        <f t="shared" si="43"/>
        <v>0.372029420843221</v>
      </c>
      <c r="GJ11" s="34">
        <v>0.16</v>
      </c>
      <c r="GK11" s="89">
        <f t="shared" si="14"/>
        <v>0.25</v>
      </c>
      <c r="GL11" s="89">
        <f t="shared" si="15"/>
        <v>0.59</v>
      </c>
      <c r="GM11" s="178">
        <f t="shared" si="16"/>
        <v>0.385714285714286</v>
      </c>
      <c r="GN11" s="36">
        <f t="shared" si="17"/>
        <v>0.100078540585454</v>
      </c>
      <c r="GO11" s="36">
        <f t="shared" si="44"/>
        <v>0.259462882999324</v>
      </c>
      <c r="GP11" s="89">
        <f t="shared" si="18"/>
        <v>0.24</v>
      </c>
      <c r="GQ11" s="89">
        <f t="shared" si="19"/>
        <v>0.46</v>
      </c>
      <c r="GR11" s="178">
        <f t="shared" si="20"/>
        <v>0.345</v>
      </c>
      <c r="GS11" s="36">
        <f t="shared" si="21"/>
        <v>0.0527681983643623</v>
      </c>
      <c r="GT11" s="36">
        <f t="shared" si="45"/>
        <v>0.152951299606847</v>
      </c>
      <c r="GU11" s="89">
        <f t="shared" si="22"/>
        <v>0.16</v>
      </c>
      <c r="GV11" s="89">
        <f t="shared" si="23"/>
        <v>0.61</v>
      </c>
      <c r="GW11" s="178">
        <f t="shared" si="24"/>
        <v>0.356190476190476</v>
      </c>
      <c r="GX11" s="36">
        <f t="shared" si="25"/>
        <v>0.129092067551658</v>
      </c>
      <c r="GY11" s="36">
        <f t="shared" si="46"/>
        <v>0.362424253821501</v>
      </c>
      <c r="GZ11" s="89">
        <f t="shared" si="26"/>
        <v>0.11</v>
      </c>
      <c r="HA11" s="89">
        <f t="shared" si="27"/>
        <v>0.25</v>
      </c>
      <c r="HB11" s="178">
        <f t="shared" si="28"/>
        <v>0.170869565217391</v>
      </c>
      <c r="HC11" s="36">
        <f t="shared" si="29"/>
        <v>0.0341005256528748</v>
      </c>
      <c r="HD11" s="36">
        <f t="shared" si="47"/>
        <v>0.199570506365425</v>
      </c>
    </row>
    <row r="12" spans="1:212">
      <c r="A12" s="46" t="s">
        <v>185</v>
      </c>
      <c r="B12" s="47">
        <v>2.52</v>
      </c>
      <c r="C12" s="47">
        <v>2.2</v>
      </c>
      <c r="D12" s="47">
        <v>2.2</v>
      </c>
      <c r="E12" s="47">
        <v>0.61</v>
      </c>
      <c r="F12" s="47">
        <v>1.8</v>
      </c>
      <c r="G12" s="34">
        <v>1.04</v>
      </c>
      <c r="H12" s="46" t="s">
        <v>185</v>
      </c>
      <c r="I12" s="46">
        <v>0.759931458298751</v>
      </c>
      <c r="J12" s="46">
        <v>1.1604529931007</v>
      </c>
      <c r="K12" s="46">
        <v>1.06163294346453</v>
      </c>
      <c r="L12" s="46">
        <v>1.13527230460799</v>
      </c>
      <c r="M12" s="46">
        <v>0.959452125246736</v>
      </c>
      <c r="N12" s="46">
        <v>0.964546562841774</v>
      </c>
      <c r="O12" s="79">
        <v>0.895618325919418</v>
      </c>
      <c r="P12" s="46">
        <v>0.957328257743238</v>
      </c>
      <c r="Q12" s="46">
        <v>0.977717611200986</v>
      </c>
      <c r="R12" s="46">
        <v>0.900231618088372</v>
      </c>
      <c r="S12" s="46">
        <v>0.886071292753533</v>
      </c>
      <c r="T12" s="46">
        <v>0.918936193194024</v>
      </c>
      <c r="U12" s="46">
        <v>1.01133017313175</v>
      </c>
      <c r="V12" s="46">
        <v>1.04694779411375</v>
      </c>
      <c r="W12" s="46">
        <v>1.07543788391449</v>
      </c>
      <c r="X12" s="79">
        <v>1.03519961587507</v>
      </c>
      <c r="Y12" s="79">
        <v>1.16942597435151</v>
      </c>
      <c r="Z12" s="46">
        <v>1.1548609516574</v>
      </c>
      <c r="AA12" s="46">
        <v>1.18776022941226</v>
      </c>
      <c r="AB12" s="46">
        <v>1.2244276267027</v>
      </c>
      <c r="AD12" s="46">
        <v>0.985308145693973</v>
      </c>
      <c r="AE12" s="46">
        <v>1.10936240357593</v>
      </c>
      <c r="AF12" s="46">
        <v>0.976697260409787</v>
      </c>
      <c r="AG12" s="46">
        <v>0.995784120610286</v>
      </c>
      <c r="AH12" s="46">
        <v>1.16921035928095</v>
      </c>
      <c r="AI12" s="46">
        <v>1.16182945736317</v>
      </c>
      <c r="AJ12" s="46">
        <v>1.02021755587983</v>
      </c>
      <c r="AK12" s="46">
        <v>1.07720898399079</v>
      </c>
      <c r="AL12" s="46">
        <v>0.997368672254267</v>
      </c>
      <c r="AM12" s="46">
        <v>0.832914597283767</v>
      </c>
      <c r="AN12" s="46">
        <v>0.945171242483629</v>
      </c>
      <c r="AO12" s="46">
        <v>0.782819038052241</v>
      </c>
      <c r="AQ12" s="46">
        <v>1.05577524048189</v>
      </c>
      <c r="AR12" s="46">
        <v>1.05499296440289</v>
      </c>
      <c r="AS12" s="46">
        <v>1.09851461132248</v>
      </c>
      <c r="AT12" s="46">
        <v>1.01506991102039</v>
      </c>
      <c r="AU12" s="46">
        <v>0.983065591256687</v>
      </c>
      <c r="AV12" s="46">
        <v>1.10703625486232</v>
      </c>
      <c r="AW12" s="46">
        <v>1.16519978317653</v>
      </c>
      <c r="AX12" s="46">
        <v>1.18728877172357</v>
      </c>
      <c r="AY12" s="46">
        <v>1.19209525509797</v>
      </c>
      <c r="AZ12" s="46">
        <v>1.17708117167949</v>
      </c>
      <c r="BA12" s="46"/>
      <c r="BB12" s="89">
        <v>0.662093247257732</v>
      </c>
      <c r="BC12" s="89"/>
      <c r="BD12" s="89"/>
      <c r="BE12" s="89"/>
      <c r="BF12" s="89"/>
      <c r="BG12" s="89"/>
      <c r="BH12" s="89"/>
      <c r="BI12" s="89"/>
      <c r="BJ12" s="46" t="s">
        <v>185</v>
      </c>
      <c r="BK12" s="95">
        <v>0.99</v>
      </c>
      <c r="BL12" s="95">
        <v>1</v>
      </c>
      <c r="BM12" s="95">
        <v>0.99</v>
      </c>
      <c r="BN12" s="95">
        <v>1.04</v>
      </c>
      <c r="BO12" s="95">
        <v>1.03</v>
      </c>
      <c r="BP12" s="95">
        <v>0.92</v>
      </c>
      <c r="BQ12" s="95">
        <v>1.06</v>
      </c>
      <c r="BR12" s="95">
        <v>1.01</v>
      </c>
      <c r="BS12" s="95">
        <v>1</v>
      </c>
      <c r="BT12" s="95">
        <v>1.18</v>
      </c>
      <c r="BU12" s="95">
        <v>1.11</v>
      </c>
      <c r="BV12" s="95">
        <v>1.23</v>
      </c>
      <c r="BW12" s="95">
        <v>1.41</v>
      </c>
      <c r="BX12" s="95">
        <v>1.36</v>
      </c>
      <c r="BY12" s="95">
        <v>1.49</v>
      </c>
      <c r="BZ12" s="95">
        <v>1.26</v>
      </c>
      <c r="CA12" s="95">
        <v>1.06</v>
      </c>
      <c r="CB12" s="95">
        <v>1.19</v>
      </c>
      <c r="CC12" s="95">
        <v>1.21</v>
      </c>
      <c r="CD12" s="95">
        <v>1.14</v>
      </c>
      <c r="CE12" s="95">
        <v>1.14</v>
      </c>
      <c r="CF12" s="95"/>
      <c r="CG12" s="95">
        <v>1.15</v>
      </c>
      <c r="CH12" s="95">
        <v>1.17</v>
      </c>
      <c r="CI12" s="95">
        <v>1.15</v>
      </c>
      <c r="CJ12" s="95">
        <v>1.19</v>
      </c>
      <c r="CK12" s="95">
        <v>1.1</v>
      </c>
      <c r="CL12" s="95">
        <v>1.17</v>
      </c>
      <c r="CM12" s="95">
        <v>1.27</v>
      </c>
      <c r="CN12" s="95">
        <v>1.26</v>
      </c>
      <c r="CO12" s="95">
        <v>1.3</v>
      </c>
      <c r="CP12" s="95">
        <v>1.17</v>
      </c>
      <c r="CQ12" s="95">
        <v>1.07</v>
      </c>
      <c r="CR12" s="95">
        <v>1.14</v>
      </c>
      <c r="CS12" s="95">
        <v>1.19</v>
      </c>
      <c r="CT12" s="114">
        <v>1.2</v>
      </c>
      <c r="CU12" s="95">
        <v>1.22</v>
      </c>
      <c r="CV12" s="95">
        <v>1.13</v>
      </c>
      <c r="CW12" s="95">
        <v>1.16</v>
      </c>
      <c r="CX12" s="95">
        <v>1.07</v>
      </c>
      <c r="CY12" s="95">
        <v>1.16</v>
      </c>
      <c r="CZ12" s="114">
        <v>1.14</v>
      </c>
      <c r="DA12" s="95">
        <v>1.12</v>
      </c>
      <c r="DB12" s="95">
        <v>1.17</v>
      </c>
      <c r="DC12" s="95">
        <v>1.2</v>
      </c>
      <c r="DD12" s="95">
        <v>1.14</v>
      </c>
      <c r="DE12" s="95">
        <v>1.14</v>
      </c>
      <c r="DF12" s="95">
        <v>1.15</v>
      </c>
      <c r="DG12" s="95">
        <v>0.82</v>
      </c>
      <c r="DH12" s="95">
        <v>1.1</v>
      </c>
      <c r="DI12" s="95">
        <v>1.07</v>
      </c>
      <c r="DJ12" s="114">
        <v>0.99</v>
      </c>
      <c r="DK12" s="114"/>
      <c r="DL12" s="114">
        <v>0.74</v>
      </c>
      <c r="DM12" s="114">
        <v>0.93</v>
      </c>
      <c r="DN12" s="121">
        <v>0.93</v>
      </c>
      <c r="DO12" s="121">
        <v>0.95</v>
      </c>
      <c r="DP12" s="121">
        <v>1.06</v>
      </c>
      <c r="DQ12" s="121">
        <v>1.18</v>
      </c>
      <c r="DR12" s="124">
        <v>0.75</v>
      </c>
      <c r="DS12" s="114">
        <v>1.13</v>
      </c>
      <c r="DT12" s="121">
        <v>0.76</v>
      </c>
      <c r="DU12" s="121">
        <v>0.97</v>
      </c>
      <c r="DV12" s="121">
        <v>1.08</v>
      </c>
      <c r="DW12" s="121">
        <v>1.15</v>
      </c>
      <c r="DX12" s="121">
        <v>1.25</v>
      </c>
      <c r="DY12" s="121">
        <v>1.24</v>
      </c>
      <c r="DZ12" s="121">
        <v>1.22</v>
      </c>
      <c r="EA12" s="127">
        <v>1.1</v>
      </c>
      <c r="EB12" s="121">
        <v>1.06</v>
      </c>
      <c r="EC12" s="127">
        <v>1.05</v>
      </c>
      <c r="ED12" s="121">
        <v>1.16</v>
      </c>
      <c r="EE12" s="121">
        <v>1.12</v>
      </c>
      <c r="EF12" s="121">
        <v>1.09</v>
      </c>
      <c r="EG12" s="121"/>
      <c r="EH12" s="95">
        <v>1</v>
      </c>
      <c r="EI12" s="95">
        <v>1.01</v>
      </c>
      <c r="EJ12" s="95">
        <v>0.93</v>
      </c>
      <c r="EK12" s="95">
        <v>0.94</v>
      </c>
      <c r="EL12" s="95">
        <v>1</v>
      </c>
      <c r="EM12" s="95">
        <v>0.97</v>
      </c>
      <c r="EN12" s="95">
        <v>0.89</v>
      </c>
      <c r="EO12" s="95">
        <v>0.88</v>
      </c>
      <c r="EP12" s="95">
        <v>0.96</v>
      </c>
      <c r="EQ12" s="95">
        <v>0.91</v>
      </c>
      <c r="ER12" s="95">
        <v>0.75</v>
      </c>
      <c r="ES12" s="95">
        <v>1</v>
      </c>
      <c r="ET12" s="95">
        <v>0.99</v>
      </c>
      <c r="EU12" s="95">
        <v>0.96</v>
      </c>
      <c r="EV12" s="95">
        <v>0.9</v>
      </c>
      <c r="EW12" s="95">
        <v>1.01</v>
      </c>
      <c r="EX12" s="95">
        <v>0.87</v>
      </c>
      <c r="EY12" s="95">
        <v>0.72</v>
      </c>
      <c r="EZ12" s="95">
        <v>0.65</v>
      </c>
      <c r="FA12" s="121">
        <v>0.78</v>
      </c>
      <c r="FB12" s="95">
        <v>1.07</v>
      </c>
      <c r="FC12" s="95">
        <v>1.02</v>
      </c>
      <c r="FD12" s="121">
        <v>1.07</v>
      </c>
      <c r="FE12" s="46" t="s">
        <v>185</v>
      </c>
      <c r="FF12" s="138">
        <f t="shared" si="0"/>
        <v>0.759931458298751</v>
      </c>
      <c r="FG12" s="138">
        <f t="shared" si="1"/>
        <v>1.2244276267027</v>
      </c>
      <c r="FH12" s="139">
        <f t="shared" si="2"/>
        <v>1.02412909678095</v>
      </c>
      <c r="FI12" s="138">
        <f t="shared" si="3"/>
        <v>0.122907951307913</v>
      </c>
      <c r="FJ12" s="140">
        <f t="shared" si="30"/>
        <v>0.120012166136318</v>
      </c>
      <c r="FK12" s="138">
        <f t="shared" si="4"/>
        <v>0.782819038052241</v>
      </c>
      <c r="FL12" s="138">
        <f t="shared" si="31"/>
        <v>1.16921035928095</v>
      </c>
      <c r="FM12" s="139">
        <f t="shared" si="5"/>
        <v>1.00449098640655</v>
      </c>
      <c r="FN12" s="138">
        <f t="shared" si="6"/>
        <v>0.117467157501549</v>
      </c>
      <c r="FO12" s="73">
        <f t="shared" si="32"/>
        <v>0.116941972691834</v>
      </c>
      <c r="FP12" s="138">
        <f t="shared" si="7"/>
        <v>0.983065591256687</v>
      </c>
      <c r="FQ12" s="138">
        <f t="shared" si="8"/>
        <v>1.19209525509797</v>
      </c>
      <c r="FR12" s="139">
        <f t="shared" si="9"/>
        <v>1.10361195550242</v>
      </c>
      <c r="FS12" s="138">
        <f t="shared" si="10"/>
        <v>0.0753384039891727</v>
      </c>
      <c r="FT12" s="73">
        <f t="shared" si="33"/>
        <v>0.0682653025037906</v>
      </c>
      <c r="FU12" s="138">
        <f t="shared" si="11"/>
        <v>0.662093247257732</v>
      </c>
      <c r="FV12" s="138">
        <f t="shared" si="12"/>
        <v>0.662093247257732</v>
      </c>
      <c r="FW12" s="139">
        <f t="shared" si="13"/>
        <v>0.662093247257732</v>
      </c>
      <c r="FX12" s="138"/>
      <c r="FY12" s="46" t="s">
        <v>185</v>
      </c>
      <c r="FZ12" s="156">
        <f t="shared" si="34"/>
        <v>0.662093247257732</v>
      </c>
      <c r="GA12" s="70">
        <f t="shared" si="35"/>
        <v>1.2244276267027</v>
      </c>
      <c r="GB12" s="157">
        <f t="shared" si="36"/>
        <v>1.02871364127394</v>
      </c>
      <c r="GC12" s="31">
        <f t="shared" si="37"/>
        <v>0.127974789050697</v>
      </c>
      <c r="GD12" s="31">
        <f t="shared" si="38"/>
        <v>0.124402733585038</v>
      </c>
      <c r="GE12" s="156">
        <f t="shared" si="39"/>
        <v>0.65</v>
      </c>
      <c r="GF12" s="156">
        <f t="shared" si="40"/>
        <v>1.49</v>
      </c>
      <c r="GG12" s="158">
        <f t="shared" si="41"/>
        <v>1.06663157894737</v>
      </c>
      <c r="GH12" s="33">
        <f t="shared" si="42"/>
        <v>0.151970115527487</v>
      </c>
      <c r="GI12" s="33">
        <f t="shared" si="43"/>
        <v>0.142476670039586</v>
      </c>
      <c r="GJ12" s="34">
        <v>1.04</v>
      </c>
      <c r="GK12" s="89">
        <f t="shared" si="14"/>
        <v>0.92</v>
      </c>
      <c r="GL12" s="89">
        <f t="shared" si="15"/>
        <v>1.49</v>
      </c>
      <c r="GM12" s="178">
        <f t="shared" si="16"/>
        <v>1.13428571428571</v>
      </c>
      <c r="GN12" s="36">
        <f t="shared" si="17"/>
        <v>0.151643378641187</v>
      </c>
      <c r="GO12" s="36">
        <f t="shared" si="44"/>
        <v>0.133690636081651</v>
      </c>
      <c r="GP12" s="89">
        <f t="shared" si="18"/>
        <v>0.82</v>
      </c>
      <c r="GQ12" s="89">
        <f t="shared" si="19"/>
        <v>1.3</v>
      </c>
      <c r="GR12" s="178">
        <f t="shared" si="20"/>
        <v>1.14366666666667</v>
      </c>
      <c r="GS12" s="36">
        <f t="shared" si="21"/>
        <v>0.0877096830785924</v>
      </c>
      <c r="GT12" s="36">
        <f t="shared" si="45"/>
        <v>0.0766916494420802</v>
      </c>
      <c r="GU12" s="89">
        <f t="shared" si="22"/>
        <v>0.74</v>
      </c>
      <c r="GV12" s="89">
        <f t="shared" si="23"/>
        <v>1.25</v>
      </c>
      <c r="GW12" s="178">
        <f t="shared" si="24"/>
        <v>1.04380952380952</v>
      </c>
      <c r="GX12" s="36">
        <f t="shared" si="25"/>
        <v>0.154125798959038</v>
      </c>
      <c r="GY12" s="36">
        <f t="shared" si="46"/>
        <v>0.147657015426086</v>
      </c>
      <c r="GZ12" s="89">
        <f t="shared" si="26"/>
        <v>0.65</v>
      </c>
      <c r="HA12" s="89">
        <f t="shared" si="27"/>
        <v>1.07</v>
      </c>
      <c r="HB12" s="178">
        <f t="shared" si="28"/>
        <v>0.925217391304348</v>
      </c>
      <c r="HC12" s="36">
        <f t="shared" si="29"/>
        <v>0.110324709389947</v>
      </c>
      <c r="HD12" s="36">
        <f t="shared" si="47"/>
        <v>0.11924193214139</v>
      </c>
    </row>
    <row r="13" customHeight="1" spans="1:212">
      <c r="A13" s="46" t="s">
        <v>186</v>
      </c>
      <c r="B13" s="47">
        <v>3.31</v>
      </c>
      <c r="C13" s="47">
        <v>1.3</v>
      </c>
      <c r="D13" s="47">
        <v>4</v>
      </c>
      <c r="E13" s="47">
        <v>1.55</v>
      </c>
      <c r="F13" s="47">
        <v>3.2</v>
      </c>
      <c r="G13" s="34">
        <v>0.69</v>
      </c>
      <c r="H13" s="46" t="s">
        <v>186</v>
      </c>
      <c r="I13" s="46">
        <v>0.82512165692732</v>
      </c>
      <c r="J13" s="46">
        <v>0.853464631579242</v>
      </c>
      <c r="K13" s="46">
        <v>0.88376286258582</v>
      </c>
      <c r="L13" s="46">
        <v>0.840908484107855</v>
      </c>
      <c r="M13" s="46">
        <v>0.792309839712896</v>
      </c>
      <c r="N13" s="46">
        <v>1.02804043145091</v>
      </c>
      <c r="O13" s="79">
        <v>0.920259676685455</v>
      </c>
      <c r="P13" s="46">
        <v>0.891529316504351</v>
      </c>
      <c r="Q13" s="46">
        <v>0.849292575022142</v>
      </c>
      <c r="R13" s="46">
        <v>0.687974318270224</v>
      </c>
      <c r="S13" s="46">
        <v>1.08039332862498</v>
      </c>
      <c r="T13" s="46">
        <v>0.971339886492258</v>
      </c>
      <c r="U13" s="46">
        <v>0.863285500029204</v>
      </c>
      <c r="V13" s="46">
        <v>0.893690885980697</v>
      </c>
      <c r="W13" s="46">
        <v>0.922588414456002</v>
      </c>
      <c r="X13" s="79">
        <v>0.885563830317476</v>
      </c>
      <c r="Y13" s="79">
        <v>0.866546477082068</v>
      </c>
      <c r="Z13" s="46">
        <v>0.838485742414757</v>
      </c>
      <c r="AA13" s="46">
        <v>1.14098357172884</v>
      </c>
      <c r="AB13" s="46">
        <v>1.00270939422512</v>
      </c>
      <c r="AD13" s="46">
        <v>1.03922123291119</v>
      </c>
      <c r="AE13" s="46">
        <v>1.21251528979179</v>
      </c>
      <c r="AF13" s="46">
        <v>1.16409758542225</v>
      </c>
      <c r="AG13" s="46">
        <v>1.00947501136112</v>
      </c>
      <c r="AH13" s="46">
        <v>1.17925041701092</v>
      </c>
      <c r="AI13" s="46">
        <v>1.13074983379878</v>
      </c>
      <c r="AJ13" s="46">
        <v>1.13702916892609</v>
      </c>
      <c r="AK13" s="46">
        <v>1.15600654306068</v>
      </c>
      <c r="AL13" s="46">
        <v>1.11100483924369</v>
      </c>
      <c r="AM13" s="46">
        <v>0.59681282167577</v>
      </c>
      <c r="AN13" s="46">
        <v>0.704502639073446</v>
      </c>
      <c r="AO13" s="46">
        <v>0.742457864627485</v>
      </c>
      <c r="AQ13" s="46">
        <v>0.821362004086952</v>
      </c>
      <c r="AR13" s="46">
        <v>0.841421217950596</v>
      </c>
      <c r="AS13" s="46">
        <v>1.00303113931184</v>
      </c>
      <c r="AT13" s="46">
        <v>0.878513420748592</v>
      </c>
      <c r="AU13" s="46">
        <v>0.928135143961034</v>
      </c>
      <c r="AV13" s="46">
        <v>0.843585084186039</v>
      </c>
      <c r="AW13" s="46">
        <v>0.818446467747928</v>
      </c>
      <c r="AX13" s="46">
        <v>0.820374170287357</v>
      </c>
      <c r="AY13" s="46">
        <v>0.795938885152863</v>
      </c>
      <c r="AZ13" s="46">
        <v>0.720767765918277</v>
      </c>
      <c r="BA13" s="46"/>
      <c r="BB13" s="89">
        <v>0.385614748402855</v>
      </c>
      <c r="BC13" s="89"/>
      <c r="BD13" s="89"/>
      <c r="BE13" s="89"/>
      <c r="BF13" s="89"/>
      <c r="BG13" s="89"/>
      <c r="BH13" s="89"/>
      <c r="BI13" s="89"/>
      <c r="BJ13" s="46" t="s">
        <v>186</v>
      </c>
      <c r="BK13" s="95">
        <v>0.9</v>
      </c>
      <c r="BL13" s="95">
        <v>0.89</v>
      </c>
      <c r="BM13" s="95">
        <v>0.87</v>
      </c>
      <c r="BN13" s="95">
        <v>0.93</v>
      </c>
      <c r="BO13" s="95">
        <v>0.93</v>
      </c>
      <c r="BP13" s="95">
        <v>0.88</v>
      </c>
      <c r="BQ13" s="95">
        <v>1</v>
      </c>
      <c r="BR13" s="95">
        <v>1.01</v>
      </c>
      <c r="BS13" s="95">
        <v>1.16</v>
      </c>
      <c r="BT13" s="95">
        <v>0.76</v>
      </c>
      <c r="BU13" s="95">
        <v>0.77</v>
      </c>
      <c r="BV13" s="95">
        <v>0.74</v>
      </c>
      <c r="BW13" s="95">
        <v>0.92</v>
      </c>
      <c r="BX13" s="95">
        <v>0.97</v>
      </c>
      <c r="BY13" s="95">
        <v>1.2</v>
      </c>
      <c r="BZ13" s="95">
        <v>1.01</v>
      </c>
      <c r="CA13" s="95">
        <v>0.96</v>
      </c>
      <c r="CB13" s="95">
        <v>1.12</v>
      </c>
      <c r="CC13" s="95">
        <v>1.98</v>
      </c>
      <c r="CD13" s="95">
        <v>2.4</v>
      </c>
      <c r="CE13" s="95">
        <v>1</v>
      </c>
      <c r="CF13" s="95"/>
      <c r="CG13" s="95">
        <v>0.76</v>
      </c>
      <c r="CH13" s="95">
        <v>0.75</v>
      </c>
      <c r="CI13" s="95">
        <v>0.7</v>
      </c>
      <c r="CJ13" s="95">
        <v>0.72</v>
      </c>
      <c r="CK13" s="95">
        <v>0.73</v>
      </c>
      <c r="CL13" s="95">
        <v>0.68</v>
      </c>
      <c r="CM13" s="95">
        <v>0.74</v>
      </c>
      <c r="CN13" s="95">
        <v>0.75</v>
      </c>
      <c r="CO13" s="95">
        <v>0.9</v>
      </c>
      <c r="CP13" s="95">
        <v>0.67</v>
      </c>
      <c r="CQ13" s="95">
        <v>0.68</v>
      </c>
      <c r="CR13" s="95">
        <v>0.75</v>
      </c>
      <c r="CS13" s="95">
        <v>0.74</v>
      </c>
      <c r="CT13" s="114">
        <v>0.72</v>
      </c>
      <c r="CU13" s="95">
        <v>0.67</v>
      </c>
      <c r="CV13" s="95">
        <v>0.68</v>
      </c>
      <c r="CW13" s="95">
        <v>0.69</v>
      </c>
      <c r="CX13" s="95">
        <v>0.8</v>
      </c>
      <c r="CY13" s="95">
        <v>0.64</v>
      </c>
      <c r="CZ13" s="114">
        <v>0.67</v>
      </c>
      <c r="DA13" s="95">
        <v>0.67</v>
      </c>
      <c r="DB13" s="95">
        <v>0.67</v>
      </c>
      <c r="DC13" s="95">
        <v>0.75</v>
      </c>
      <c r="DD13" s="95">
        <v>0.73</v>
      </c>
      <c r="DE13" s="95">
        <v>0.7</v>
      </c>
      <c r="DF13" s="95">
        <v>0.79</v>
      </c>
      <c r="DG13" s="95">
        <v>0.66</v>
      </c>
      <c r="DH13" s="95">
        <v>0.86</v>
      </c>
      <c r="DI13" s="95">
        <v>0.9</v>
      </c>
      <c r="DJ13" s="114">
        <v>0.87</v>
      </c>
      <c r="DK13" s="114"/>
      <c r="DL13" s="114">
        <v>0.61</v>
      </c>
      <c r="DM13" s="114">
        <v>0.88</v>
      </c>
      <c r="DN13" s="121">
        <v>0.67</v>
      </c>
      <c r="DO13" s="121">
        <v>0.52</v>
      </c>
      <c r="DP13" s="121">
        <v>0.73</v>
      </c>
      <c r="DQ13" s="121">
        <v>0.66</v>
      </c>
      <c r="DR13" s="124">
        <v>0.68</v>
      </c>
      <c r="DS13" s="114">
        <v>1.03</v>
      </c>
      <c r="DT13" s="121">
        <v>0.74</v>
      </c>
      <c r="DU13" s="121">
        <v>0.88</v>
      </c>
      <c r="DV13" s="121">
        <v>1.06</v>
      </c>
      <c r="DW13" s="121">
        <v>1.01</v>
      </c>
      <c r="DX13" s="121">
        <v>0.89</v>
      </c>
      <c r="DY13" s="121">
        <v>0.94</v>
      </c>
      <c r="DZ13" s="121">
        <v>0.85</v>
      </c>
      <c r="EA13" s="127">
        <v>0.73</v>
      </c>
      <c r="EB13" s="121">
        <v>0.8</v>
      </c>
      <c r="EC13" s="121">
        <v>0.57</v>
      </c>
      <c r="ED13" s="121">
        <v>0.61</v>
      </c>
      <c r="EE13" s="121">
        <v>0.62</v>
      </c>
      <c r="EF13" s="121">
        <v>0.6</v>
      </c>
      <c r="EG13" s="121"/>
      <c r="EH13" s="95">
        <v>0.69</v>
      </c>
      <c r="EI13" s="95">
        <v>0.79</v>
      </c>
      <c r="EJ13" s="95">
        <v>0.56</v>
      </c>
      <c r="EK13" s="95">
        <v>0.58</v>
      </c>
      <c r="EL13" s="95">
        <v>0.64</v>
      </c>
      <c r="EM13" s="95">
        <v>0.64</v>
      </c>
      <c r="EN13" s="95">
        <v>0.64</v>
      </c>
      <c r="EO13" s="95">
        <v>0.68</v>
      </c>
      <c r="EP13" s="95">
        <v>0.69</v>
      </c>
      <c r="EQ13" s="95">
        <v>0.73</v>
      </c>
      <c r="ER13" s="95">
        <v>0.61</v>
      </c>
      <c r="ES13" s="95">
        <v>0.65</v>
      </c>
      <c r="ET13" s="95">
        <v>0.6</v>
      </c>
      <c r="EU13" s="95">
        <v>0.66</v>
      </c>
      <c r="EV13" s="95">
        <v>0.64</v>
      </c>
      <c r="EW13" s="95">
        <v>0.76</v>
      </c>
      <c r="EX13" s="95">
        <v>0.62</v>
      </c>
      <c r="EY13" s="95">
        <v>0.49</v>
      </c>
      <c r="EZ13" s="95">
        <v>0.53</v>
      </c>
      <c r="FA13" s="121">
        <v>0.53</v>
      </c>
      <c r="FB13" s="95">
        <v>0.65</v>
      </c>
      <c r="FC13" s="95">
        <v>0.66</v>
      </c>
      <c r="FD13" s="121">
        <v>0.67</v>
      </c>
      <c r="FE13" s="46" t="s">
        <v>186</v>
      </c>
      <c r="FF13" s="138">
        <f t="shared" si="0"/>
        <v>0.687974318270224</v>
      </c>
      <c r="FG13" s="138">
        <f t="shared" si="1"/>
        <v>1.14098357172884</v>
      </c>
      <c r="FH13" s="139">
        <f t="shared" si="2"/>
        <v>0.901912541209881</v>
      </c>
      <c r="FI13" s="138">
        <f t="shared" si="3"/>
        <v>0.102781689855733</v>
      </c>
      <c r="FJ13" s="140">
        <f t="shared" si="30"/>
        <v>0.113959708019865</v>
      </c>
      <c r="FK13" s="138">
        <f t="shared" si="4"/>
        <v>0.59681282167577</v>
      </c>
      <c r="FL13" s="138">
        <f t="shared" si="31"/>
        <v>1.21251528979179</v>
      </c>
      <c r="FM13" s="139">
        <f t="shared" si="5"/>
        <v>1.01526027057527</v>
      </c>
      <c r="FN13" s="138">
        <f t="shared" si="6"/>
        <v>0.211444000570618</v>
      </c>
      <c r="FO13" s="73">
        <f t="shared" si="32"/>
        <v>0.208265807989128</v>
      </c>
      <c r="FP13" s="138">
        <f t="shared" si="7"/>
        <v>0.720767765918277</v>
      </c>
      <c r="FQ13" s="138">
        <f t="shared" si="8"/>
        <v>1.00303113931184</v>
      </c>
      <c r="FR13" s="139">
        <f t="shared" si="9"/>
        <v>0.847157529935148</v>
      </c>
      <c r="FS13" s="138">
        <f t="shared" si="10"/>
        <v>0.0765126135042543</v>
      </c>
      <c r="FT13" s="73">
        <f t="shared" si="33"/>
        <v>0.0903168664629724</v>
      </c>
      <c r="FU13" s="138">
        <f t="shared" si="11"/>
        <v>0.385614748402855</v>
      </c>
      <c r="FV13" s="138">
        <f t="shared" si="12"/>
        <v>0.385614748402855</v>
      </c>
      <c r="FW13" s="139">
        <f t="shared" si="13"/>
        <v>0.385614748402855</v>
      </c>
      <c r="FX13" s="138"/>
      <c r="FY13" s="46" t="s">
        <v>186</v>
      </c>
      <c r="FZ13" s="156">
        <f t="shared" si="34"/>
        <v>0.385614748402855</v>
      </c>
      <c r="GA13" s="70">
        <f t="shared" si="35"/>
        <v>1.21251528979179</v>
      </c>
      <c r="GB13" s="157">
        <f t="shared" si="36"/>
        <v>0.908803816717562</v>
      </c>
      <c r="GC13" s="31">
        <f t="shared" si="37"/>
        <v>0.168598864547567</v>
      </c>
      <c r="GD13" s="31">
        <f t="shared" si="38"/>
        <v>0.185517337676371</v>
      </c>
      <c r="GE13" s="156">
        <f t="shared" si="39"/>
        <v>0.49</v>
      </c>
      <c r="GF13" s="156">
        <f t="shared" si="40"/>
        <v>2.4</v>
      </c>
      <c r="GG13" s="158">
        <f t="shared" si="41"/>
        <v>0.791894736842105</v>
      </c>
      <c r="GH13" s="33">
        <f t="shared" si="42"/>
        <v>0.256250769534255</v>
      </c>
      <c r="GI13" s="33">
        <f t="shared" si="43"/>
        <v>0.323591959401226</v>
      </c>
      <c r="GJ13" s="34">
        <v>0.69</v>
      </c>
      <c r="GK13" s="89">
        <f t="shared" si="14"/>
        <v>0.74</v>
      </c>
      <c r="GL13" s="89">
        <f t="shared" si="15"/>
        <v>2.4</v>
      </c>
      <c r="GM13" s="178">
        <f t="shared" si="16"/>
        <v>1.06666666666667</v>
      </c>
      <c r="GN13" s="36">
        <f t="shared" si="17"/>
        <v>0.397332774048823</v>
      </c>
      <c r="GO13" s="36">
        <f t="shared" si="44"/>
        <v>0.372499475670772</v>
      </c>
      <c r="GP13" s="89">
        <f t="shared" si="18"/>
        <v>0.64</v>
      </c>
      <c r="GQ13" s="89">
        <f t="shared" si="19"/>
        <v>0.9</v>
      </c>
      <c r="GR13" s="178">
        <f t="shared" si="20"/>
        <v>0.734666666666667</v>
      </c>
      <c r="GS13" s="36">
        <f t="shared" si="21"/>
        <v>0.071183751213192</v>
      </c>
      <c r="GT13" s="36">
        <f t="shared" si="45"/>
        <v>0.0968925833210417</v>
      </c>
      <c r="GU13" s="89">
        <f t="shared" si="22"/>
        <v>0.52</v>
      </c>
      <c r="GV13" s="89">
        <f t="shared" si="23"/>
        <v>1.06</v>
      </c>
      <c r="GW13" s="178">
        <f t="shared" si="24"/>
        <v>0.765714285714286</v>
      </c>
      <c r="GX13" s="36">
        <f t="shared" si="25"/>
        <v>0.161727283677536</v>
      </c>
      <c r="GY13" s="36">
        <f t="shared" si="46"/>
        <v>0.211211004802753</v>
      </c>
      <c r="GZ13" s="89">
        <f t="shared" si="26"/>
        <v>0.49</v>
      </c>
      <c r="HA13" s="89">
        <f t="shared" si="27"/>
        <v>0.79</v>
      </c>
      <c r="HB13" s="178">
        <f t="shared" si="28"/>
        <v>0.639565217391304</v>
      </c>
      <c r="HC13" s="36">
        <f t="shared" si="29"/>
        <v>0.0716987549574649</v>
      </c>
      <c r="HD13" s="36">
        <f t="shared" si="47"/>
        <v>0.112105463223772</v>
      </c>
    </row>
    <row r="14" ht="17.5" spans="1:212">
      <c r="A14" s="46" t="s">
        <v>187</v>
      </c>
      <c r="B14" s="47">
        <v>2.75</v>
      </c>
      <c r="C14" s="47">
        <v>3.7</v>
      </c>
      <c r="D14" s="47">
        <v>1.2</v>
      </c>
      <c r="E14" s="47">
        <v>3.04</v>
      </c>
      <c r="F14" s="47">
        <v>1.6</v>
      </c>
      <c r="G14" s="34">
        <v>2.29</v>
      </c>
      <c r="H14" s="46" t="s">
        <v>187</v>
      </c>
      <c r="I14" s="46">
        <v>2.03672806286687</v>
      </c>
      <c r="J14" s="46">
        <v>2.45683155591121</v>
      </c>
      <c r="K14" s="46">
        <v>2.21825409766009</v>
      </c>
      <c r="L14" s="46">
        <v>2.37049992521135</v>
      </c>
      <c r="M14" s="46">
        <v>2.19685910102212</v>
      </c>
      <c r="N14" s="46">
        <v>1.8749365906934</v>
      </c>
      <c r="O14" s="79">
        <v>2.02722497263665</v>
      </c>
      <c r="P14" s="46">
        <v>2.00455084365791</v>
      </c>
      <c r="Q14" s="46">
        <v>2.35383405726335</v>
      </c>
      <c r="R14" s="46">
        <v>2.48843755444697</v>
      </c>
      <c r="S14" s="46">
        <v>2.13196377154654</v>
      </c>
      <c r="T14" s="46">
        <v>1.95110179512173</v>
      </c>
      <c r="U14" s="46">
        <v>2.19568755795209</v>
      </c>
      <c r="V14" s="46">
        <v>2.10220469770459</v>
      </c>
      <c r="W14" s="46">
        <v>2.08406132908365</v>
      </c>
      <c r="X14" s="79">
        <v>1.7046228670538</v>
      </c>
      <c r="Y14" s="79">
        <v>2.41388554017159</v>
      </c>
      <c r="Z14" s="46">
        <v>2.36549903558013</v>
      </c>
      <c r="AA14" s="46">
        <v>2.17649036632841</v>
      </c>
      <c r="AB14" s="46">
        <v>2.3167292862963</v>
      </c>
      <c r="AD14" s="46">
        <v>2.04312009833524</v>
      </c>
      <c r="AE14" s="46">
        <v>2.26936349674874</v>
      </c>
      <c r="AF14" s="46">
        <v>1.87861902167667</v>
      </c>
      <c r="AG14" s="46">
        <v>1.89390655386466</v>
      </c>
      <c r="AH14" s="46">
        <v>2.25992572176396</v>
      </c>
      <c r="AI14" s="46">
        <v>2.29989214376534</v>
      </c>
      <c r="AJ14" s="46">
        <v>2.14123222946893</v>
      </c>
      <c r="AK14" s="46">
        <v>2.20355056363692</v>
      </c>
      <c r="AL14" s="46">
        <v>2.10743436962201</v>
      </c>
      <c r="AM14" s="46">
        <v>3.17238338178047</v>
      </c>
      <c r="AN14" s="46">
        <v>1.81682916610742</v>
      </c>
      <c r="AO14" s="46">
        <v>1.96361801871138</v>
      </c>
      <c r="AQ14" s="46">
        <v>2.3606145446334</v>
      </c>
      <c r="AR14" s="46">
        <v>1.81750413948758</v>
      </c>
      <c r="AS14" s="46">
        <v>2.32888735065967</v>
      </c>
      <c r="AT14" s="46">
        <v>2.1521302866836</v>
      </c>
      <c r="AU14" s="46">
        <v>2.56657779605551</v>
      </c>
      <c r="AV14" s="46">
        <v>2.31061112363684</v>
      </c>
      <c r="AW14" s="46">
        <v>2.48250023735046</v>
      </c>
      <c r="AX14" s="46">
        <v>2.57831882090312</v>
      </c>
      <c r="AY14" s="46">
        <v>2.52651671175516</v>
      </c>
      <c r="AZ14" s="46">
        <v>2.19860095503129</v>
      </c>
      <c r="BA14" s="46"/>
      <c r="BB14" s="89">
        <v>1.75163680524504</v>
      </c>
      <c r="BC14" s="89"/>
      <c r="BD14" s="89"/>
      <c r="BE14" s="89"/>
      <c r="BF14" s="89"/>
      <c r="BG14" s="89"/>
      <c r="BH14" s="89"/>
      <c r="BI14" s="89"/>
      <c r="BJ14" s="46" t="s">
        <v>187</v>
      </c>
      <c r="BK14" s="95">
        <v>2.22</v>
      </c>
      <c r="BL14" s="95">
        <v>2.18</v>
      </c>
      <c r="BM14" s="95">
        <v>2.19</v>
      </c>
      <c r="BN14" s="95">
        <v>2.33</v>
      </c>
      <c r="BO14" s="95">
        <v>2.31</v>
      </c>
      <c r="BP14" s="95">
        <v>2.23</v>
      </c>
      <c r="BQ14" s="95">
        <v>2.27</v>
      </c>
      <c r="BR14" s="95">
        <v>2.19</v>
      </c>
      <c r="BS14" s="95">
        <v>2.18</v>
      </c>
      <c r="BT14" s="95">
        <v>2.39</v>
      </c>
      <c r="BU14" s="95">
        <v>2.29</v>
      </c>
      <c r="BV14" s="95">
        <v>2.44</v>
      </c>
      <c r="BW14" s="95">
        <v>2.63</v>
      </c>
      <c r="BX14" s="95">
        <v>2.54</v>
      </c>
      <c r="BY14" s="95">
        <v>2.53</v>
      </c>
      <c r="BZ14" s="95">
        <v>2.42</v>
      </c>
      <c r="CA14" s="95">
        <v>2.15</v>
      </c>
      <c r="CB14" s="95">
        <v>2.33</v>
      </c>
      <c r="CC14" s="95">
        <v>2.4</v>
      </c>
      <c r="CD14" s="95">
        <v>2.25</v>
      </c>
      <c r="CE14" s="95">
        <v>2.23</v>
      </c>
      <c r="CF14" s="95"/>
      <c r="CG14" s="95">
        <v>2.4</v>
      </c>
      <c r="CH14" s="95">
        <v>2.42</v>
      </c>
      <c r="CI14" s="95">
        <v>2.4</v>
      </c>
      <c r="CJ14" s="95">
        <v>2.6</v>
      </c>
      <c r="CK14" s="95">
        <v>2.43</v>
      </c>
      <c r="CL14" s="95">
        <v>2.5</v>
      </c>
      <c r="CM14" s="95">
        <v>2.54</v>
      </c>
      <c r="CN14" s="95">
        <v>2.52</v>
      </c>
      <c r="CO14" s="95">
        <v>2.48</v>
      </c>
      <c r="CP14" s="95">
        <v>2.42</v>
      </c>
      <c r="CQ14" s="95">
        <v>2.33</v>
      </c>
      <c r="CR14" s="95">
        <v>2.34</v>
      </c>
      <c r="CS14" s="95">
        <v>2.42</v>
      </c>
      <c r="CT14" s="114">
        <v>2.43</v>
      </c>
      <c r="CU14" s="95">
        <v>2.36</v>
      </c>
      <c r="CV14" s="95">
        <v>2.45</v>
      </c>
      <c r="CW14" s="95">
        <v>2.4</v>
      </c>
      <c r="CX14" s="95">
        <v>2.32</v>
      </c>
      <c r="CY14" s="95">
        <v>2.54</v>
      </c>
      <c r="CZ14" s="114">
        <v>2.43</v>
      </c>
      <c r="DA14" s="95">
        <v>2.43</v>
      </c>
      <c r="DB14" s="95">
        <v>2.51</v>
      </c>
      <c r="DC14" s="95">
        <v>2.51</v>
      </c>
      <c r="DD14" s="95">
        <v>2.47</v>
      </c>
      <c r="DE14" s="95">
        <v>2.4</v>
      </c>
      <c r="DF14" s="95">
        <v>2.43</v>
      </c>
      <c r="DG14" s="95">
        <v>1.95</v>
      </c>
      <c r="DH14" s="95">
        <v>2.5</v>
      </c>
      <c r="DI14" s="95">
        <v>2.3</v>
      </c>
      <c r="DJ14" s="114">
        <v>2.32</v>
      </c>
      <c r="DK14" s="114"/>
      <c r="DL14" s="114">
        <v>2.25</v>
      </c>
      <c r="DM14" s="114">
        <v>2.19</v>
      </c>
      <c r="DN14" s="121">
        <v>2.33</v>
      </c>
      <c r="DO14" s="121">
        <v>2.56</v>
      </c>
      <c r="DP14" s="121">
        <v>2.31</v>
      </c>
      <c r="DQ14" s="121">
        <v>2.64</v>
      </c>
      <c r="DR14" s="124">
        <v>2.08</v>
      </c>
      <c r="DS14" s="114">
        <v>2.45</v>
      </c>
      <c r="DT14" s="121">
        <v>2.1</v>
      </c>
      <c r="DU14" s="121">
        <v>2.21</v>
      </c>
      <c r="DV14" s="121">
        <v>2.27</v>
      </c>
      <c r="DW14" s="121">
        <v>2.39</v>
      </c>
      <c r="DX14" s="121">
        <v>2.55</v>
      </c>
      <c r="DY14" s="121">
        <v>2.51</v>
      </c>
      <c r="DZ14" s="121">
        <v>2.45</v>
      </c>
      <c r="EA14" s="127">
        <v>2.47</v>
      </c>
      <c r="EB14" s="121">
        <v>2.38</v>
      </c>
      <c r="EC14" s="121">
        <v>2.44</v>
      </c>
      <c r="ED14" s="121">
        <v>2.42</v>
      </c>
      <c r="EE14" s="121">
        <v>2.35</v>
      </c>
      <c r="EF14" s="121">
        <v>2.48</v>
      </c>
      <c r="EG14" s="121"/>
      <c r="EH14" s="95">
        <v>2.27</v>
      </c>
      <c r="EI14" s="95">
        <v>2.2</v>
      </c>
      <c r="EJ14" s="95">
        <v>2.25</v>
      </c>
      <c r="EK14" s="95">
        <v>2.17</v>
      </c>
      <c r="EL14" s="95">
        <v>2.33</v>
      </c>
      <c r="EM14" s="95">
        <v>2.22</v>
      </c>
      <c r="EN14" s="95">
        <v>2.37</v>
      </c>
      <c r="EO14" s="95">
        <v>2.05</v>
      </c>
      <c r="EP14" s="95">
        <v>2.33</v>
      </c>
      <c r="EQ14" s="95">
        <v>2.08</v>
      </c>
      <c r="ER14" s="95">
        <v>2.11</v>
      </c>
      <c r="ES14" s="95">
        <v>2.2</v>
      </c>
      <c r="ET14" s="95">
        <v>2.35</v>
      </c>
      <c r="EU14" s="95">
        <v>2.28</v>
      </c>
      <c r="EV14" s="95">
        <v>2.23</v>
      </c>
      <c r="EW14" s="95">
        <v>2.23</v>
      </c>
      <c r="EX14" s="95">
        <v>2.26</v>
      </c>
      <c r="EY14" s="95">
        <v>2.15</v>
      </c>
      <c r="EZ14" s="95">
        <v>1.69</v>
      </c>
      <c r="FA14" s="121">
        <v>2.08</v>
      </c>
      <c r="FB14" s="95">
        <v>2.36</v>
      </c>
      <c r="FC14" s="95">
        <v>2.21</v>
      </c>
      <c r="FD14" s="121">
        <v>2.37</v>
      </c>
      <c r="FE14" s="46" t="s">
        <v>187</v>
      </c>
      <c r="FF14" s="138">
        <f t="shared" si="0"/>
        <v>1.7046228670538</v>
      </c>
      <c r="FG14" s="138">
        <f t="shared" si="1"/>
        <v>2.48843755444697</v>
      </c>
      <c r="FH14" s="139">
        <f t="shared" si="2"/>
        <v>2.17352015041044</v>
      </c>
      <c r="FI14" s="138">
        <f t="shared" si="3"/>
        <v>0.20658962578134</v>
      </c>
      <c r="FJ14" s="140">
        <f t="shared" si="30"/>
        <v>0.0950484060349422</v>
      </c>
      <c r="FK14" s="138">
        <f t="shared" si="4"/>
        <v>1.81682916610742</v>
      </c>
      <c r="FL14" s="138">
        <f t="shared" si="31"/>
        <v>3.17238338178047</v>
      </c>
      <c r="FM14" s="139">
        <f t="shared" si="5"/>
        <v>2.17082289712348</v>
      </c>
      <c r="FN14" s="138">
        <f t="shared" si="6"/>
        <v>0.355478658766111</v>
      </c>
      <c r="FO14" s="73">
        <f t="shared" si="32"/>
        <v>0.163752952503472</v>
      </c>
      <c r="FP14" s="138">
        <f t="shared" si="7"/>
        <v>1.81750413948758</v>
      </c>
      <c r="FQ14" s="138">
        <f t="shared" si="8"/>
        <v>2.57831882090312</v>
      </c>
      <c r="FR14" s="139">
        <f t="shared" si="9"/>
        <v>2.33222619661966</v>
      </c>
      <c r="FS14" s="138">
        <f t="shared" si="10"/>
        <v>0.233886638997261</v>
      </c>
      <c r="FT14" s="73">
        <f t="shared" si="33"/>
        <v>0.100284714808648</v>
      </c>
      <c r="FU14" s="138">
        <f t="shared" si="11"/>
        <v>1.75163680524504</v>
      </c>
      <c r="FV14" s="138">
        <f t="shared" si="12"/>
        <v>1.75163680524504</v>
      </c>
      <c r="FW14" s="139">
        <f t="shared" si="13"/>
        <v>1.75163680524504</v>
      </c>
      <c r="FX14" s="138"/>
      <c r="FY14" s="46" t="s">
        <v>187</v>
      </c>
      <c r="FZ14" s="156">
        <f t="shared" si="34"/>
        <v>1.7046228670538</v>
      </c>
      <c r="GA14" s="70">
        <f t="shared" si="35"/>
        <v>3.17238338178047</v>
      </c>
      <c r="GB14" s="157">
        <f t="shared" si="36"/>
        <v>2.19986457081703</v>
      </c>
      <c r="GC14" s="31">
        <f t="shared" si="37"/>
        <v>0.271387721482642</v>
      </c>
      <c r="GD14" s="31">
        <f t="shared" si="38"/>
        <v>0.123365649450797</v>
      </c>
      <c r="GE14" s="156">
        <f t="shared" si="39"/>
        <v>1.69</v>
      </c>
      <c r="GF14" s="156">
        <f t="shared" si="40"/>
        <v>2.64</v>
      </c>
      <c r="GG14" s="158">
        <f t="shared" si="41"/>
        <v>2.33547368421053</v>
      </c>
      <c r="GH14" s="33">
        <f t="shared" si="42"/>
        <v>0.155951222741536</v>
      </c>
      <c r="GI14" s="33">
        <f t="shared" si="43"/>
        <v>0.0667749860749352</v>
      </c>
      <c r="GJ14" s="34">
        <v>2.29</v>
      </c>
      <c r="GK14" s="89">
        <f t="shared" si="14"/>
        <v>2.15</v>
      </c>
      <c r="GL14" s="89">
        <f t="shared" si="15"/>
        <v>2.63</v>
      </c>
      <c r="GM14" s="178">
        <f t="shared" si="16"/>
        <v>2.31904761904762</v>
      </c>
      <c r="GN14" s="36">
        <f t="shared" si="17"/>
        <v>0.134346743983796</v>
      </c>
      <c r="GO14" s="36">
        <f t="shared" si="44"/>
        <v>0.0579318608554356</v>
      </c>
      <c r="GP14" s="89">
        <f t="shared" si="18"/>
        <v>1.95</v>
      </c>
      <c r="GQ14" s="89">
        <f t="shared" si="19"/>
        <v>2.6</v>
      </c>
      <c r="GR14" s="178">
        <f t="shared" si="20"/>
        <v>2.41833333333333</v>
      </c>
      <c r="GS14" s="36">
        <f t="shared" si="21"/>
        <v>0.114863737362666</v>
      </c>
      <c r="GT14" s="36">
        <f t="shared" si="45"/>
        <v>0.0474970657598895</v>
      </c>
      <c r="GU14" s="89">
        <f t="shared" si="22"/>
        <v>2.08</v>
      </c>
      <c r="GV14" s="89">
        <f t="shared" si="23"/>
        <v>2.64</v>
      </c>
      <c r="GW14" s="178">
        <f t="shared" si="24"/>
        <v>2.37285714285714</v>
      </c>
      <c r="GX14" s="36">
        <f t="shared" si="25"/>
        <v>0.149771254155891</v>
      </c>
      <c r="GY14" s="36">
        <f t="shared" si="46"/>
        <v>0.0631185297466128</v>
      </c>
      <c r="GZ14" s="89">
        <f t="shared" si="26"/>
        <v>1.69</v>
      </c>
      <c r="HA14" s="89">
        <f t="shared" si="27"/>
        <v>2.37</v>
      </c>
      <c r="HB14" s="178">
        <f t="shared" si="28"/>
        <v>2.20826086956522</v>
      </c>
      <c r="HC14" s="36">
        <f t="shared" si="29"/>
        <v>0.147822134334509</v>
      </c>
      <c r="HD14" s="36">
        <f t="shared" si="47"/>
        <v>0.0669405215533313</v>
      </c>
    </row>
    <row r="15" ht="17.5" spans="1:212">
      <c r="A15" s="46" t="s">
        <v>188</v>
      </c>
      <c r="B15" s="47">
        <v>2.58</v>
      </c>
      <c r="C15" s="47">
        <v>1.2</v>
      </c>
      <c r="D15" s="47">
        <v>2.2</v>
      </c>
      <c r="E15" s="47">
        <v>4.61</v>
      </c>
      <c r="F15" s="47">
        <v>2.5</v>
      </c>
      <c r="G15" s="34">
        <v>0.44</v>
      </c>
      <c r="H15" s="46" t="s">
        <v>188</v>
      </c>
      <c r="I15" s="46">
        <v>0.499992099510555</v>
      </c>
      <c r="J15" s="46">
        <v>0.415206514800488</v>
      </c>
      <c r="K15" s="46">
        <v>0.479037810425687</v>
      </c>
      <c r="L15" s="46">
        <v>0.415639830479836</v>
      </c>
      <c r="M15" s="46">
        <v>0.498679976889362</v>
      </c>
      <c r="N15" s="46">
        <v>0.496326088373587</v>
      </c>
      <c r="O15" s="79">
        <v>0.497798192492281</v>
      </c>
      <c r="P15" s="46">
        <v>0.50247738163438</v>
      </c>
      <c r="Q15" s="46">
        <v>0.519384802626733</v>
      </c>
      <c r="R15" s="46">
        <v>0.501802639954793</v>
      </c>
      <c r="S15" s="46">
        <v>0.561875838074024</v>
      </c>
      <c r="T15" s="46">
        <v>0.52448039710611</v>
      </c>
      <c r="U15" s="46">
        <v>0.471952296746337</v>
      </c>
      <c r="V15" s="46">
        <v>0.453101266053115</v>
      </c>
      <c r="W15" s="46">
        <v>0.454025403491385</v>
      </c>
      <c r="X15" s="79">
        <v>0.41595282194222</v>
      </c>
      <c r="Y15" s="79">
        <v>0.406890211708551</v>
      </c>
      <c r="Z15" s="46">
        <v>0.399736706330385</v>
      </c>
      <c r="AA15" s="46">
        <v>0.458922894412482</v>
      </c>
      <c r="AB15" s="46">
        <v>0.407173546887881</v>
      </c>
      <c r="AD15" s="46">
        <v>0.457240293079476</v>
      </c>
      <c r="AE15" s="46">
        <v>0.420186495205694</v>
      </c>
      <c r="AF15" s="46">
        <v>0.474804554303802</v>
      </c>
      <c r="AG15" s="46">
        <v>0.430269700116743</v>
      </c>
      <c r="AH15" s="46">
        <v>0.406820689238081</v>
      </c>
      <c r="AI15" s="46">
        <v>0.397657994854404</v>
      </c>
      <c r="AJ15" s="46">
        <v>0.447349913953417</v>
      </c>
      <c r="AK15" s="46">
        <v>0.422243161159046</v>
      </c>
      <c r="AL15" s="46">
        <v>0.474108295053564</v>
      </c>
      <c r="AM15" s="46">
        <v>0.550200126575605</v>
      </c>
      <c r="AN15" s="46">
        <v>0.436611812466861</v>
      </c>
      <c r="AO15" s="46">
        <v>0.49293987883104</v>
      </c>
      <c r="AQ15" s="46">
        <v>0.434625889487789</v>
      </c>
      <c r="AR15" s="46">
        <v>0.385520731846508</v>
      </c>
      <c r="AS15" s="46">
        <v>0.447156100931974</v>
      </c>
      <c r="AT15" s="46">
        <v>0.378461079200377</v>
      </c>
      <c r="AU15" s="46">
        <v>0.499470145471777</v>
      </c>
      <c r="AV15" s="46">
        <v>0.42523550976048</v>
      </c>
      <c r="AW15" s="46">
        <v>0.367611218030476</v>
      </c>
      <c r="AX15" s="46">
        <v>0.349607974816009</v>
      </c>
      <c r="AY15" s="46">
        <v>0.360333818449344</v>
      </c>
      <c r="AZ15" s="46">
        <v>0.323737555550089</v>
      </c>
      <c r="BA15" s="46"/>
      <c r="BB15" s="89">
        <v>0.38683928208547</v>
      </c>
      <c r="BC15" s="89"/>
      <c r="BD15" s="89"/>
      <c r="BE15" s="89"/>
      <c r="BF15" s="89"/>
      <c r="BG15" s="89"/>
      <c r="BH15" s="89"/>
      <c r="BI15" s="89"/>
      <c r="BJ15" s="46" t="s">
        <v>188</v>
      </c>
      <c r="BK15" s="95">
        <v>0.33</v>
      </c>
      <c r="BL15" s="95">
        <v>0.32</v>
      </c>
      <c r="BM15" s="95">
        <v>0.49</v>
      </c>
      <c r="BN15" s="95">
        <v>0.28</v>
      </c>
      <c r="BO15" s="95">
        <v>0.28</v>
      </c>
      <c r="BP15" s="95">
        <v>0.88</v>
      </c>
      <c r="BQ15" s="95">
        <v>0.28</v>
      </c>
      <c r="BR15" s="95">
        <v>0.27</v>
      </c>
      <c r="BS15" s="95">
        <v>0.67</v>
      </c>
      <c r="BT15" s="95">
        <v>0.34</v>
      </c>
      <c r="BU15" s="95">
        <v>0.36</v>
      </c>
      <c r="BV15" s="95">
        <v>0.43</v>
      </c>
      <c r="BW15" s="95">
        <v>0.31</v>
      </c>
      <c r="BX15" s="95">
        <v>0.32</v>
      </c>
      <c r="BY15" s="95">
        <v>0.43</v>
      </c>
      <c r="BZ15" s="95">
        <v>0.37</v>
      </c>
      <c r="CA15" s="95">
        <v>0.41</v>
      </c>
      <c r="CB15" s="95">
        <v>0.58</v>
      </c>
      <c r="CC15" s="95">
        <v>0.37</v>
      </c>
      <c r="CD15" s="95">
        <v>0.36</v>
      </c>
      <c r="CE15" s="95">
        <v>0.41</v>
      </c>
      <c r="CF15" s="95"/>
      <c r="CG15" s="95">
        <v>0.35</v>
      </c>
      <c r="CH15" s="95">
        <v>0.33</v>
      </c>
      <c r="CI15" s="95">
        <v>0.56</v>
      </c>
      <c r="CJ15" s="95">
        <v>0.36</v>
      </c>
      <c r="CK15" s="95">
        <v>0.38</v>
      </c>
      <c r="CL15" s="95">
        <v>0.5</v>
      </c>
      <c r="CM15" s="95">
        <v>0.34</v>
      </c>
      <c r="CN15" s="95">
        <v>0.33</v>
      </c>
      <c r="CO15" s="95">
        <v>0.71</v>
      </c>
      <c r="CP15" s="95">
        <v>0.46</v>
      </c>
      <c r="CQ15" s="95">
        <v>0.43</v>
      </c>
      <c r="CR15" s="95">
        <v>0.67</v>
      </c>
      <c r="CS15" s="95">
        <v>0.32</v>
      </c>
      <c r="CT15" s="114">
        <v>0.31</v>
      </c>
      <c r="CU15" s="95">
        <v>0.47</v>
      </c>
      <c r="CV15" s="95">
        <v>0.35</v>
      </c>
      <c r="CW15" s="95">
        <v>0.33</v>
      </c>
      <c r="CX15" s="95">
        <v>0.56</v>
      </c>
      <c r="CY15" s="95">
        <v>0.34</v>
      </c>
      <c r="CZ15" s="114">
        <v>0.36</v>
      </c>
      <c r="DA15" s="95">
        <v>0.64</v>
      </c>
      <c r="DB15" s="95">
        <v>0.33</v>
      </c>
      <c r="DC15" s="95">
        <v>0.33</v>
      </c>
      <c r="DD15" s="95">
        <v>0.77</v>
      </c>
      <c r="DE15" s="95">
        <v>0.32</v>
      </c>
      <c r="DF15" s="95">
        <v>0.33</v>
      </c>
      <c r="DG15" s="95">
        <v>1.08</v>
      </c>
      <c r="DH15" s="95">
        <v>0.34</v>
      </c>
      <c r="DI15" s="95">
        <v>0.33</v>
      </c>
      <c r="DJ15" s="114">
        <v>0.66</v>
      </c>
      <c r="DK15" s="114"/>
      <c r="DL15" s="114">
        <v>0.45</v>
      </c>
      <c r="DM15" s="114">
        <v>0.46</v>
      </c>
      <c r="DN15" s="121">
        <v>0.57</v>
      </c>
      <c r="DO15" s="121">
        <v>0.36</v>
      </c>
      <c r="DP15" s="121">
        <v>0.38</v>
      </c>
      <c r="DQ15" s="121">
        <v>0.54</v>
      </c>
      <c r="DR15" s="124">
        <v>0.43</v>
      </c>
      <c r="DS15" s="114">
        <v>0.4</v>
      </c>
      <c r="DT15" s="121">
        <v>0.87</v>
      </c>
      <c r="DU15" s="121">
        <v>0.42</v>
      </c>
      <c r="DV15" s="121">
        <v>0.42</v>
      </c>
      <c r="DW15" s="121">
        <v>0.66</v>
      </c>
      <c r="DX15" s="121">
        <v>0.35</v>
      </c>
      <c r="DY15" s="121">
        <v>0.34</v>
      </c>
      <c r="DZ15" s="121">
        <v>1.23</v>
      </c>
      <c r="EA15" s="127">
        <v>0.37</v>
      </c>
      <c r="EB15" s="121">
        <v>0.39</v>
      </c>
      <c r="EC15" s="121">
        <v>0.86</v>
      </c>
      <c r="ED15" s="121">
        <v>0.32</v>
      </c>
      <c r="EE15" s="121">
        <v>0.34</v>
      </c>
      <c r="EF15" s="121">
        <v>0.75</v>
      </c>
      <c r="EG15" s="121"/>
      <c r="EH15" s="95">
        <v>0.37</v>
      </c>
      <c r="EI15" s="95">
        <v>0.36</v>
      </c>
      <c r="EJ15" s="95">
        <v>0.41</v>
      </c>
      <c r="EK15" s="95">
        <v>0.37</v>
      </c>
      <c r="EL15" s="95">
        <v>0.39</v>
      </c>
      <c r="EM15" s="95">
        <v>0.37</v>
      </c>
      <c r="EN15" s="95">
        <v>0.48</v>
      </c>
      <c r="EO15" s="95">
        <v>0.41</v>
      </c>
      <c r="EP15" s="95">
        <v>0.45</v>
      </c>
      <c r="EQ15" s="95">
        <v>0.41</v>
      </c>
      <c r="ER15" s="95">
        <v>0.93</v>
      </c>
      <c r="ES15" s="95">
        <v>0.37</v>
      </c>
      <c r="ET15" s="95">
        <v>0.39</v>
      </c>
      <c r="EU15" s="95">
        <v>0.51</v>
      </c>
      <c r="EV15" s="95">
        <v>0.44</v>
      </c>
      <c r="EW15" s="95">
        <v>0.41</v>
      </c>
      <c r="EX15" s="95">
        <v>0.61</v>
      </c>
      <c r="EY15" s="95">
        <v>0.5</v>
      </c>
      <c r="EZ15" s="95">
        <v>0.45</v>
      </c>
      <c r="FA15" s="121">
        <v>0.9</v>
      </c>
      <c r="FB15" s="95">
        <v>0.38</v>
      </c>
      <c r="FC15" s="95">
        <v>0.38</v>
      </c>
      <c r="FD15" s="121">
        <v>0.45</v>
      </c>
      <c r="FE15" s="46" t="s">
        <v>188</v>
      </c>
      <c r="FF15" s="138">
        <f t="shared" si="0"/>
        <v>0.399736706330385</v>
      </c>
      <c r="FG15" s="138">
        <f t="shared" si="1"/>
        <v>0.561875838074024</v>
      </c>
      <c r="FH15" s="139">
        <f t="shared" si="2"/>
        <v>0.46902283599701</v>
      </c>
      <c r="FI15" s="138">
        <f t="shared" si="3"/>
        <v>0.046779124911936</v>
      </c>
      <c r="FJ15" s="140">
        <f t="shared" si="30"/>
        <v>0.0997374143041391</v>
      </c>
      <c r="FK15" s="138">
        <f t="shared" si="4"/>
        <v>0.397657994854404</v>
      </c>
      <c r="FL15" s="138">
        <f t="shared" si="31"/>
        <v>0.550200126575605</v>
      </c>
      <c r="FM15" s="139">
        <f t="shared" si="5"/>
        <v>0.450869409569811</v>
      </c>
      <c r="FN15" s="138">
        <f t="shared" si="6"/>
        <v>0.0426003654896039</v>
      </c>
      <c r="FO15" s="73">
        <f t="shared" si="32"/>
        <v>0.0944849319678847</v>
      </c>
      <c r="FP15" s="138">
        <f t="shared" si="7"/>
        <v>0.323737555550089</v>
      </c>
      <c r="FQ15" s="138">
        <f t="shared" si="8"/>
        <v>0.499470145471777</v>
      </c>
      <c r="FR15" s="139">
        <f t="shared" si="9"/>
        <v>0.397176002354482</v>
      </c>
      <c r="FS15" s="138">
        <f t="shared" si="10"/>
        <v>0.0532555384196776</v>
      </c>
      <c r="FT15" s="73">
        <f t="shared" si="33"/>
        <v>0.134085488810945</v>
      </c>
      <c r="FU15" s="138">
        <f t="shared" si="11"/>
        <v>0.38683928208547</v>
      </c>
      <c r="FV15" s="138">
        <f t="shared" si="12"/>
        <v>0.38683928208547</v>
      </c>
      <c r="FW15" s="139">
        <f t="shared" si="13"/>
        <v>0.38683928208547</v>
      </c>
      <c r="FX15" s="138"/>
      <c r="FY15" s="46" t="s">
        <v>188</v>
      </c>
      <c r="FZ15" s="156">
        <f t="shared" si="34"/>
        <v>0.323737555550089</v>
      </c>
      <c r="GA15" s="70">
        <f t="shared" si="35"/>
        <v>0.561875838074024</v>
      </c>
      <c r="GB15" s="157">
        <f t="shared" si="36"/>
        <v>0.445336952102517</v>
      </c>
      <c r="GC15" s="31">
        <f t="shared" si="37"/>
        <v>0.0546133563511112</v>
      </c>
      <c r="GD15" s="31">
        <f t="shared" si="38"/>
        <v>0.122633785706018</v>
      </c>
      <c r="GE15" s="156">
        <f t="shared" si="39"/>
        <v>0.27</v>
      </c>
      <c r="GF15" s="156">
        <f t="shared" si="40"/>
        <v>1.23</v>
      </c>
      <c r="GG15" s="158">
        <f t="shared" si="41"/>
        <v>0.460315789473684</v>
      </c>
      <c r="GH15" s="33">
        <f t="shared" si="42"/>
        <v>0.182753482555978</v>
      </c>
      <c r="GI15" s="33">
        <f t="shared" si="43"/>
        <v>0.397017627322614</v>
      </c>
      <c r="GJ15" s="34">
        <v>0.44</v>
      </c>
      <c r="GK15" s="89">
        <f t="shared" si="14"/>
        <v>0.27</v>
      </c>
      <c r="GL15" s="89">
        <f t="shared" si="15"/>
        <v>0.88</v>
      </c>
      <c r="GM15" s="178">
        <f t="shared" si="16"/>
        <v>0.404285714285714</v>
      </c>
      <c r="GN15" s="36">
        <f t="shared" si="17"/>
        <v>0.14830952189834</v>
      </c>
      <c r="GO15" s="36">
        <f t="shared" si="44"/>
        <v>0.366843340384587</v>
      </c>
      <c r="GP15" s="89">
        <f t="shared" si="18"/>
        <v>0.31</v>
      </c>
      <c r="GQ15" s="89">
        <f t="shared" si="19"/>
        <v>1.08</v>
      </c>
      <c r="GR15" s="178">
        <f t="shared" si="20"/>
        <v>0.453</v>
      </c>
      <c r="GS15" s="36">
        <f t="shared" si="21"/>
        <v>0.18141493684464</v>
      </c>
      <c r="GT15" s="36">
        <f t="shared" si="45"/>
        <v>0.400474474270729</v>
      </c>
      <c r="GU15" s="89">
        <f t="shared" si="22"/>
        <v>0.32</v>
      </c>
      <c r="GV15" s="89">
        <f t="shared" si="23"/>
        <v>1.23</v>
      </c>
      <c r="GW15" s="178">
        <f t="shared" si="24"/>
        <v>0.519523809523809</v>
      </c>
      <c r="GX15" s="36">
        <f t="shared" si="25"/>
        <v>0.233119630028794</v>
      </c>
      <c r="GY15" s="36">
        <f t="shared" si="46"/>
        <v>0.448717894647542</v>
      </c>
      <c r="GZ15" s="89">
        <f t="shared" si="26"/>
        <v>0.27</v>
      </c>
      <c r="HA15" s="89">
        <f t="shared" si="27"/>
        <v>0.93</v>
      </c>
      <c r="HB15" s="178">
        <f t="shared" si="28"/>
        <v>0.46695652173913</v>
      </c>
      <c r="HC15" s="36">
        <f t="shared" si="29"/>
        <v>0.153161672828797</v>
      </c>
      <c r="HD15" s="36">
        <f t="shared" si="47"/>
        <v>0.327999858013252</v>
      </c>
    </row>
    <row r="16" ht="17.5" customHeight="1" spans="1:212">
      <c r="A16" s="46" t="s">
        <v>189</v>
      </c>
      <c r="B16" s="47">
        <v>0.15</v>
      </c>
      <c r="C16" s="47">
        <v>0.16</v>
      </c>
      <c r="D16" s="47">
        <v>0.149</v>
      </c>
      <c r="E16" s="47">
        <v>0.14</v>
      </c>
      <c r="F16" s="47">
        <v>0.014</v>
      </c>
      <c r="G16" s="34">
        <v>0.19</v>
      </c>
      <c r="H16" s="46" t="s">
        <v>189</v>
      </c>
      <c r="I16" s="46">
        <v>0.126655243049792</v>
      </c>
      <c r="J16" s="46">
        <v>0.193254721560197</v>
      </c>
      <c r="K16" s="46">
        <v>0.167626254231241</v>
      </c>
      <c r="L16" s="46">
        <v>0.180653185789801</v>
      </c>
      <c r="M16" s="46">
        <v>0.131128201910526</v>
      </c>
      <c r="N16" s="46">
        <v>0.11484920351359</v>
      </c>
      <c r="O16" s="79">
        <v>0.105199612885773</v>
      </c>
      <c r="P16" s="46">
        <v>0.12511066291901</v>
      </c>
      <c r="Q16" s="46">
        <v>0.133112081294861</v>
      </c>
      <c r="R16" s="46">
        <v>0.126609617435386</v>
      </c>
      <c r="S16" s="46">
        <v>0.170148002700836</v>
      </c>
      <c r="T16" s="46">
        <v>0.108550507546341</v>
      </c>
      <c r="U16" s="46">
        <v>0.148969952309434</v>
      </c>
      <c r="V16" s="46">
        <v>0.154180142519397</v>
      </c>
      <c r="W16" s="46">
        <v>0.161086866016127</v>
      </c>
      <c r="X16" s="79">
        <v>0.150510848631033</v>
      </c>
      <c r="Y16" s="79">
        <v>0.191244153864997</v>
      </c>
      <c r="Z16" s="46">
        <v>0.191105256450037</v>
      </c>
      <c r="AA16" s="46">
        <v>0.175183168971229</v>
      </c>
      <c r="AB16" s="46">
        <v>0.203618784928386</v>
      </c>
      <c r="AD16" s="46">
        <v>0.165457405597667</v>
      </c>
      <c r="AE16" s="46">
        <v>0.233500624252246</v>
      </c>
      <c r="AF16" s="46">
        <v>0.161552004321089</v>
      </c>
      <c r="AG16" s="46">
        <v>0.166116141110057</v>
      </c>
      <c r="AH16" s="46">
        <v>0.242786850561071</v>
      </c>
      <c r="AI16" s="46">
        <v>0.249551095090595</v>
      </c>
      <c r="AJ16" s="46">
        <v>0.195942060593726</v>
      </c>
      <c r="AK16" s="46">
        <v>0.211362864328657</v>
      </c>
      <c r="AL16" s="46">
        <v>0.192524084568856</v>
      </c>
      <c r="AM16" s="46">
        <v>0.136789123963363</v>
      </c>
      <c r="AN16" s="46">
        <v>0.161029174645359</v>
      </c>
      <c r="AO16" s="46">
        <v>0.110758568933051</v>
      </c>
      <c r="AQ16" s="46">
        <v>0.193207784684891</v>
      </c>
      <c r="AR16" s="46">
        <v>0.172401289304862</v>
      </c>
      <c r="AS16" s="46">
        <v>0.200060608022307</v>
      </c>
      <c r="AT16" s="46">
        <v>0.197551722593207</v>
      </c>
      <c r="AU16" s="46">
        <v>0.185627028792207</v>
      </c>
      <c r="AV16" s="46">
        <v>0.197588378007211</v>
      </c>
      <c r="AW16" s="46">
        <v>0.204611616936982</v>
      </c>
      <c r="AX16" s="46">
        <v>0.209150337919414</v>
      </c>
      <c r="AY16" s="46">
        <v>0.213942570496669</v>
      </c>
      <c r="AZ16" s="46">
        <v>0.205686724566607</v>
      </c>
      <c r="BA16" s="46"/>
      <c r="BB16" s="89">
        <v>0.172799061784298</v>
      </c>
      <c r="BC16" s="89"/>
      <c r="BD16" s="89"/>
      <c r="BE16" s="89"/>
      <c r="BF16" s="89"/>
      <c r="BG16" s="89"/>
      <c r="BH16" s="89"/>
      <c r="BI16" s="89"/>
      <c r="BJ16" s="46" t="s">
        <v>189</v>
      </c>
      <c r="BK16" s="95">
        <v>0.2</v>
      </c>
      <c r="BL16" s="95">
        <v>0.2</v>
      </c>
      <c r="BM16" s="95">
        <v>0.19</v>
      </c>
      <c r="BN16" s="95">
        <v>0.2</v>
      </c>
      <c r="BO16" s="95">
        <v>0.2</v>
      </c>
      <c r="BP16" s="95">
        <v>0.16</v>
      </c>
      <c r="BQ16" s="95">
        <v>0.22</v>
      </c>
      <c r="BR16" s="95">
        <v>0.22</v>
      </c>
      <c r="BS16" s="95">
        <v>0.18</v>
      </c>
      <c r="BT16" s="95">
        <v>0.23</v>
      </c>
      <c r="BU16" s="95">
        <v>0.22</v>
      </c>
      <c r="BV16" s="95">
        <v>0.24</v>
      </c>
      <c r="BW16" s="95">
        <v>0.28</v>
      </c>
      <c r="BX16" s="95">
        <v>0.27</v>
      </c>
      <c r="BY16" s="95">
        <v>0.28</v>
      </c>
      <c r="BZ16" s="95">
        <v>0.24</v>
      </c>
      <c r="CA16" s="95">
        <v>0.2</v>
      </c>
      <c r="CB16" s="95">
        <v>0.23</v>
      </c>
      <c r="CC16" s="95">
        <v>0.24</v>
      </c>
      <c r="CD16" s="95">
        <v>0.24</v>
      </c>
      <c r="CE16" s="95">
        <v>0.22</v>
      </c>
      <c r="CF16" s="95"/>
      <c r="CG16" s="95">
        <v>0.23</v>
      </c>
      <c r="CH16" s="95">
        <v>0.24</v>
      </c>
      <c r="CI16" s="95">
        <v>0.21</v>
      </c>
      <c r="CJ16" s="95">
        <v>0.22</v>
      </c>
      <c r="CK16" s="95">
        <v>0.2</v>
      </c>
      <c r="CL16" s="95">
        <v>0.23</v>
      </c>
      <c r="CM16" s="95">
        <v>0.28</v>
      </c>
      <c r="CN16" s="95">
        <v>0.28</v>
      </c>
      <c r="CO16" s="95">
        <v>0.26</v>
      </c>
      <c r="CP16" s="95">
        <v>0.25</v>
      </c>
      <c r="CQ16" s="95">
        <v>0.22</v>
      </c>
      <c r="CR16" s="95">
        <v>0.27</v>
      </c>
      <c r="CS16" s="95">
        <v>0.27</v>
      </c>
      <c r="CT16" s="114">
        <v>0.28</v>
      </c>
      <c r="CU16" s="95">
        <v>0.25</v>
      </c>
      <c r="CV16" s="95">
        <v>0.23</v>
      </c>
      <c r="CW16" s="95">
        <v>0.24</v>
      </c>
      <c r="CX16" s="95">
        <v>0.2</v>
      </c>
      <c r="CY16" s="95">
        <v>0.23</v>
      </c>
      <c r="CZ16" s="114">
        <v>0.23</v>
      </c>
      <c r="DA16" s="95">
        <v>0.22</v>
      </c>
      <c r="DB16" s="95">
        <v>0.24</v>
      </c>
      <c r="DC16" s="95">
        <v>0.22</v>
      </c>
      <c r="DD16" s="95">
        <v>0.21</v>
      </c>
      <c r="DE16" s="95">
        <v>0.24</v>
      </c>
      <c r="DF16" s="95">
        <v>0.22</v>
      </c>
      <c r="DG16" s="95">
        <v>0.13</v>
      </c>
      <c r="DH16" s="95">
        <v>0.17</v>
      </c>
      <c r="DI16" s="95">
        <v>0.18</v>
      </c>
      <c r="DJ16" s="114">
        <v>0.15</v>
      </c>
      <c r="DK16" s="114"/>
      <c r="DL16" s="114">
        <v>0.12</v>
      </c>
      <c r="DM16" s="114">
        <v>0.18</v>
      </c>
      <c r="DN16" s="121">
        <v>0.16</v>
      </c>
      <c r="DO16" s="121">
        <v>0.18</v>
      </c>
      <c r="DP16" s="121">
        <v>0.22</v>
      </c>
      <c r="DQ16" s="121">
        <v>0.19</v>
      </c>
      <c r="DR16" s="124">
        <v>0.11</v>
      </c>
      <c r="DS16" s="114">
        <v>0.22</v>
      </c>
      <c r="DT16" s="121">
        <v>0.11</v>
      </c>
      <c r="DU16" s="121">
        <v>0.17</v>
      </c>
      <c r="DV16" s="121">
        <v>0.21</v>
      </c>
      <c r="DW16" s="121">
        <v>0.22</v>
      </c>
      <c r="DX16" s="121">
        <v>0.26</v>
      </c>
      <c r="DY16" s="121">
        <v>0.27</v>
      </c>
      <c r="DZ16" s="121">
        <v>0.24</v>
      </c>
      <c r="EA16" s="127">
        <v>0.2</v>
      </c>
      <c r="EB16" s="121">
        <v>0.19</v>
      </c>
      <c r="EC16" s="121">
        <v>0.17</v>
      </c>
      <c r="ED16" s="121">
        <v>0.23</v>
      </c>
      <c r="EE16" s="121">
        <v>0.23</v>
      </c>
      <c r="EF16" s="121">
        <v>0.2</v>
      </c>
      <c r="EG16" s="121"/>
      <c r="EH16" s="95">
        <v>0.25</v>
      </c>
      <c r="EI16" s="95">
        <v>0.26</v>
      </c>
      <c r="EJ16" s="95">
        <v>0.22</v>
      </c>
      <c r="EK16" s="95">
        <v>0.24</v>
      </c>
      <c r="EL16" s="95">
        <v>0.23</v>
      </c>
      <c r="EM16" s="95">
        <v>0.23</v>
      </c>
      <c r="EN16" s="95">
        <v>0.2</v>
      </c>
      <c r="EO16" s="95">
        <v>0.21</v>
      </c>
      <c r="EP16" s="95">
        <v>0.21</v>
      </c>
      <c r="EQ16" s="95">
        <v>0.2</v>
      </c>
      <c r="ER16" s="95">
        <v>0.14</v>
      </c>
      <c r="ES16" s="95">
        <v>0.23</v>
      </c>
      <c r="ET16" s="95">
        <v>0.22</v>
      </c>
      <c r="EU16" s="95">
        <v>0.19</v>
      </c>
      <c r="EV16" s="95">
        <v>0.19</v>
      </c>
      <c r="EW16" s="95">
        <v>0.24</v>
      </c>
      <c r="EX16" s="128">
        <v>0.2</v>
      </c>
      <c r="EY16" s="95">
        <v>0.14</v>
      </c>
      <c r="EZ16" s="95">
        <v>0.14</v>
      </c>
      <c r="FA16" s="95">
        <v>0.14</v>
      </c>
      <c r="FB16" s="121">
        <v>0.27</v>
      </c>
      <c r="FC16" s="95">
        <v>0.26</v>
      </c>
      <c r="FD16" s="95">
        <v>0.25</v>
      </c>
      <c r="FE16" s="46" t="s">
        <v>189</v>
      </c>
      <c r="FF16" s="138">
        <f t="shared" si="0"/>
        <v>0.105199612885773</v>
      </c>
      <c r="FG16" s="138">
        <f t="shared" si="1"/>
        <v>0.203618784928386</v>
      </c>
      <c r="FH16" s="139">
        <f t="shared" si="2"/>
        <v>0.1529398234264</v>
      </c>
      <c r="FI16" s="138">
        <f t="shared" si="3"/>
        <v>0.0305300489401939</v>
      </c>
      <c r="FJ16" s="140">
        <f t="shared" si="30"/>
        <v>0.199621316778138</v>
      </c>
      <c r="FK16" s="138">
        <f t="shared" si="4"/>
        <v>0.110758568933051</v>
      </c>
      <c r="FL16" s="138">
        <f t="shared" si="31"/>
        <v>0.249551095090595</v>
      </c>
      <c r="FM16" s="139">
        <f t="shared" si="5"/>
        <v>0.185614166497145</v>
      </c>
      <c r="FN16" s="138">
        <f t="shared" si="6"/>
        <v>0.043090064266721</v>
      </c>
      <c r="FO16" s="73">
        <f t="shared" si="32"/>
        <v>0.232148575078637</v>
      </c>
      <c r="FP16" s="138">
        <f t="shared" si="7"/>
        <v>0.172401289304862</v>
      </c>
      <c r="FQ16" s="138">
        <f t="shared" si="8"/>
        <v>0.213942570496669</v>
      </c>
      <c r="FR16" s="139">
        <f t="shared" si="9"/>
        <v>0.197982806132436</v>
      </c>
      <c r="FS16" s="138">
        <f t="shared" si="10"/>
        <v>0.0120980166908117</v>
      </c>
      <c r="FT16" s="73">
        <f t="shared" si="33"/>
        <v>0.0611064007382492</v>
      </c>
      <c r="FU16" s="138">
        <f t="shared" si="11"/>
        <v>0.172799061784298</v>
      </c>
      <c r="FV16" s="138">
        <f t="shared" si="12"/>
        <v>0.172799061784298</v>
      </c>
      <c r="FW16" s="139">
        <f t="shared" si="13"/>
        <v>0.172799061784298</v>
      </c>
      <c r="FX16" s="138"/>
      <c r="FY16" s="46" t="s">
        <v>189</v>
      </c>
      <c r="FZ16" s="156">
        <f t="shared" si="34"/>
        <v>0.105199612885773</v>
      </c>
      <c r="GA16" s="70">
        <f t="shared" si="35"/>
        <v>0.249551095090595</v>
      </c>
      <c r="GB16" s="157">
        <f t="shared" si="36"/>
        <v>0.172995199758195</v>
      </c>
      <c r="GC16" s="31">
        <f t="shared" si="37"/>
        <v>0.0364006172828161</v>
      </c>
      <c r="GD16" s="31">
        <f t="shared" si="38"/>
        <v>0.210414030757474</v>
      </c>
      <c r="GE16" s="156">
        <f t="shared" si="39"/>
        <v>0.11</v>
      </c>
      <c r="GF16" s="156">
        <f t="shared" si="40"/>
        <v>0.28</v>
      </c>
      <c r="GG16" s="158">
        <f t="shared" si="41"/>
        <v>0.214736842105263</v>
      </c>
      <c r="GH16" s="33">
        <f t="shared" si="42"/>
        <v>0.03956793525773</v>
      </c>
      <c r="GI16" s="33">
        <f t="shared" si="43"/>
        <v>0.184262443602174</v>
      </c>
      <c r="GJ16" s="34">
        <v>0.19</v>
      </c>
      <c r="GK16" s="89">
        <f t="shared" si="14"/>
        <v>0.16</v>
      </c>
      <c r="GL16" s="89">
        <f t="shared" si="15"/>
        <v>0.28</v>
      </c>
      <c r="GM16" s="178">
        <f t="shared" si="16"/>
        <v>0.221904761904762</v>
      </c>
      <c r="GN16" s="36">
        <f t="shared" si="17"/>
        <v>0.0312440470520462</v>
      </c>
      <c r="GO16" s="36">
        <f t="shared" si="44"/>
        <v>0.140799353668019</v>
      </c>
      <c r="GP16" s="89">
        <f t="shared" si="18"/>
        <v>0.13</v>
      </c>
      <c r="GQ16" s="89">
        <f t="shared" si="19"/>
        <v>0.28</v>
      </c>
      <c r="GR16" s="178">
        <f t="shared" si="20"/>
        <v>0.226666666666667</v>
      </c>
      <c r="GS16" s="36">
        <f t="shared" si="21"/>
        <v>0.0362304247582183</v>
      </c>
      <c r="GT16" s="36">
        <f t="shared" si="45"/>
        <v>0.159840109227434</v>
      </c>
      <c r="GU16" s="89">
        <f t="shared" si="22"/>
        <v>0.11</v>
      </c>
      <c r="GV16" s="89">
        <f t="shared" si="23"/>
        <v>0.27</v>
      </c>
      <c r="GW16" s="178">
        <f t="shared" si="24"/>
        <v>0.194285714285714</v>
      </c>
      <c r="GX16" s="36">
        <f t="shared" si="25"/>
        <v>0.0444490077022456</v>
      </c>
      <c r="GY16" s="36">
        <f t="shared" si="46"/>
        <v>0.22878165729097</v>
      </c>
      <c r="GZ16" s="89">
        <f t="shared" si="26"/>
        <v>0.11</v>
      </c>
      <c r="HA16" s="89">
        <f t="shared" si="27"/>
        <v>0.27</v>
      </c>
      <c r="HB16" s="178">
        <f t="shared" si="28"/>
        <v>0.211304347826087</v>
      </c>
      <c r="HC16" s="36">
        <f t="shared" si="29"/>
        <v>0.040261006154849</v>
      </c>
      <c r="HD16" s="36">
        <f t="shared" si="47"/>
        <v>0.190535625835705</v>
      </c>
    </row>
    <row r="17" customHeight="1" spans="1:212">
      <c r="A17" s="46" t="s">
        <v>190</v>
      </c>
      <c r="B17" s="47">
        <v>0.91</v>
      </c>
      <c r="C17" s="47">
        <v>3.28</v>
      </c>
      <c r="D17" s="47">
        <v>3.91</v>
      </c>
      <c r="E17" s="47">
        <v>1.06</v>
      </c>
      <c r="F17" s="47">
        <v>0.8</v>
      </c>
      <c r="G17" s="34">
        <v>2.6</v>
      </c>
      <c r="H17" s="46" t="s">
        <v>190</v>
      </c>
      <c r="I17" s="46">
        <v>3.47334410339254</v>
      </c>
      <c r="J17" s="46">
        <v>7.41023682200154</v>
      </c>
      <c r="K17" s="46">
        <v>6.64150943396225</v>
      </c>
      <c r="L17" s="46">
        <v>7.12050078247252</v>
      </c>
      <c r="M17" s="46">
        <v>5.13447432762839</v>
      </c>
      <c r="N17" s="46">
        <v>4.17651694247444</v>
      </c>
      <c r="O17" s="79">
        <v>3.74904361132357</v>
      </c>
      <c r="P17" s="46">
        <v>4.8104956268221</v>
      </c>
      <c r="Q17" s="46">
        <v>5.40758676351907</v>
      </c>
      <c r="R17" s="46">
        <v>4.90936555891237</v>
      </c>
      <c r="S17" s="46">
        <v>5.37974683544306</v>
      </c>
      <c r="T17" s="46">
        <v>4.01819560272934</v>
      </c>
      <c r="U17" s="46">
        <v>5.82665695557179</v>
      </c>
      <c r="V17" s="46">
        <v>5.76923076923076</v>
      </c>
      <c r="W17" s="46">
        <v>6.39534883720924</v>
      </c>
      <c r="X17" s="79">
        <v>6.04477611940296</v>
      </c>
      <c r="Y17" s="79">
        <v>7.41646291768548</v>
      </c>
      <c r="Z17" s="46">
        <v>7.15867158671593</v>
      </c>
      <c r="AA17" s="46">
        <v>6.98795180722897</v>
      </c>
      <c r="AB17" s="46">
        <v>8.1081081081082</v>
      </c>
      <c r="AD17" s="46">
        <v>6.03514132925894</v>
      </c>
      <c r="AE17" s="46">
        <v>7.6864535768646</v>
      </c>
      <c r="AF17" s="46">
        <v>5.67751703255106</v>
      </c>
      <c r="AG17" s="46">
        <v>5.90875093492901</v>
      </c>
      <c r="AH17" s="46">
        <v>8.2893745290129</v>
      </c>
      <c r="AI17" s="46">
        <v>8.75093492894535</v>
      </c>
      <c r="AJ17" s="46">
        <v>6.82643427741471</v>
      </c>
      <c r="AK17" s="46">
        <v>7.50750750750743</v>
      </c>
      <c r="AL17" s="46">
        <v>6.60015349194163</v>
      </c>
      <c r="AM17" s="46">
        <v>4.326530612245</v>
      </c>
      <c r="AN17" s="46">
        <v>5.9541984732825</v>
      </c>
      <c r="AO17" s="46">
        <v>3.72340425531919</v>
      </c>
      <c r="AQ17" s="46">
        <v>7.04980842911869</v>
      </c>
      <c r="AR17" s="46">
        <v>6.84089162182938</v>
      </c>
      <c r="AS17" s="46">
        <v>7.35930735930743</v>
      </c>
      <c r="AT17" s="46">
        <v>7.65110941086465</v>
      </c>
      <c r="AU17" s="46">
        <v>6.61094224924019</v>
      </c>
      <c r="AV17" s="46">
        <v>7.89877300613493</v>
      </c>
      <c r="AW17" s="46">
        <v>8.14757878554955</v>
      </c>
      <c r="AX17" s="46">
        <v>8.52534562211976</v>
      </c>
      <c r="AY17" s="46">
        <v>8.34621329211747</v>
      </c>
      <c r="AZ17" s="46">
        <v>8.53374709076801</v>
      </c>
      <c r="BA17" s="46"/>
      <c r="BB17" s="89">
        <v>8.5122699386502</v>
      </c>
      <c r="BC17" s="89"/>
      <c r="BD17" s="89"/>
      <c r="BE17" s="89"/>
      <c r="BF17" s="89"/>
      <c r="BG17" s="89"/>
      <c r="BH17" s="89"/>
      <c r="BI17" s="89"/>
      <c r="BJ17" s="46" t="s">
        <v>190</v>
      </c>
      <c r="BK17" s="95">
        <v>7.44</v>
      </c>
      <c r="BL17" s="95">
        <v>7.35</v>
      </c>
      <c r="BM17" s="95">
        <v>8.34</v>
      </c>
      <c r="BN17" s="95">
        <v>8.08</v>
      </c>
      <c r="BO17" s="95">
        <v>7.98</v>
      </c>
      <c r="BP17" s="95">
        <v>5.96</v>
      </c>
      <c r="BQ17" s="95">
        <v>8.44</v>
      </c>
      <c r="BR17" s="95">
        <v>8.32</v>
      </c>
      <c r="BS17" s="95">
        <v>8.01</v>
      </c>
      <c r="BT17" s="95">
        <v>8.23</v>
      </c>
      <c r="BU17" s="95">
        <v>7.69</v>
      </c>
      <c r="BV17" s="95">
        <v>9.52</v>
      </c>
      <c r="BW17" s="95">
        <v>9.85</v>
      </c>
      <c r="BX17" s="95">
        <v>10.34</v>
      </c>
      <c r="BY17" s="95">
        <v>10.16</v>
      </c>
      <c r="BZ17" s="95">
        <v>8.16</v>
      </c>
      <c r="CA17" s="95">
        <v>6.34</v>
      </c>
      <c r="CB17" s="95">
        <v>9.23</v>
      </c>
      <c r="CC17" s="95">
        <v>8.38</v>
      </c>
      <c r="CD17" s="95">
        <v>8.39</v>
      </c>
      <c r="CE17" s="95">
        <v>9.64</v>
      </c>
      <c r="CF17" s="95"/>
      <c r="CG17" s="95">
        <v>8.86</v>
      </c>
      <c r="CH17" s="95">
        <v>8.72</v>
      </c>
      <c r="CI17" s="95">
        <v>9.25</v>
      </c>
      <c r="CJ17" s="95">
        <v>8.55</v>
      </c>
      <c r="CK17" s="95">
        <v>7.37</v>
      </c>
      <c r="CL17" s="95">
        <v>3.85</v>
      </c>
      <c r="CM17" s="95">
        <v>9.2</v>
      </c>
      <c r="CN17" s="95">
        <v>9.2</v>
      </c>
      <c r="CO17" s="95">
        <v>9.46</v>
      </c>
      <c r="CP17" s="95">
        <v>8.95</v>
      </c>
      <c r="CQ17" s="95">
        <v>7.79</v>
      </c>
      <c r="CR17" s="95">
        <v>9.23</v>
      </c>
      <c r="CS17" s="95">
        <v>9.16</v>
      </c>
      <c r="CT17" s="114">
        <v>9.06</v>
      </c>
      <c r="CU17" s="95">
        <v>9.71</v>
      </c>
      <c r="CV17" s="95">
        <v>8.67</v>
      </c>
      <c r="CW17" s="95">
        <v>8.83</v>
      </c>
      <c r="CX17" s="95">
        <v>12.56</v>
      </c>
      <c r="CY17" s="95">
        <v>8.89</v>
      </c>
      <c r="CZ17" s="114">
        <v>8.64</v>
      </c>
      <c r="DA17" s="95">
        <v>8.67</v>
      </c>
      <c r="DB17" s="95">
        <v>9.22</v>
      </c>
      <c r="DC17" s="95">
        <v>8.97</v>
      </c>
      <c r="DD17" s="95">
        <v>9.17</v>
      </c>
      <c r="DE17" s="95">
        <v>9.69</v>
      </c>
      <c r="DF17" s="95">
        <v>9.19</v>
      </c>
      <c r="DG17" s="95">
        <v>6.28</v>
      </c>
      <c r="DH17" s="95">
        <v>7.96</v>
      </c>
      <c r="DI17" s="95">
        <v>7.66</v>
      </c>
      <c r="DJ17" s="114">
        <v>7.04</v>
      </c>
      <c r="DK17" s="114"/>
      <c r="DL17" s="114">
        <v>3.05</v>
      </c>
      <c r="DM17" s="114">
        <v>4.76</v>
      </c>
      <c r="DN17" s="121">
        <v>5.36</v>
      </c>
      <c r="DO17" s="121">
        <v>6.36</v>
      </c>
      <c r="DP17" s="121">
        <v>6.79</v>
      </c>
      <c r="DQ17" s="121">
        <v>7.73</v>
      </c>
      <c r="DR17" s="124">
        <v>3.12</v>
      </c>
      <c r="DS17" s="114">
        <v>4.99</v>
      </c>
      <c r="DT17" s="121">
        <v>3.48</v>
      </c>
      <c r="DU17" s="121">
        <v>7.51</v>
      </c>
      <c r="DV17" s="121">
        <v>6.64</v>
      </c>
      <c r="DW17" s="121">
        <v>8.89</v>
      </c>
      <c r="DX17" s="121">
        <v>9.53</v>
      </c>
      <c r="DY17" s="121">
        <v>9.8</v>
      </c>
      <c r="DZ17" s="121">
        <v>10.07</v>
      </c>
      <c r="EA17" s="127">
        <v>7.51</v>
      </c>
      <c r="EB17" s="121">
        <v>7.08</v>
      </c>
      <c r="EC17" s="121">
        <v>7.81</v>
      </c>
      <c r="ED17" s="121">
        <v>9.02</v>
      </c>
      <c r="EE17" s="121">
        <v>8.42</v>
      </c>
      <c r="EF17" s="121">
        <v>8.25</v>
      </c>
      <c r="EG17" s="121"/>
      <c r="EH17" s="95">
        <v>7.54</v>
      </c>
      <c r="EI17" s="95">
        <v>7.3</v>
      </c>
      <c r="EJ17" s="95">
        <v>6.45</v>
      </c>
      <c r="EK17" s="95">
        <v>6.36</v>
      </c>
      <c r="EL17" s="95">
        <v>7.35</v>
      </c>
      <c r="EM17" s="95">
        <v>6.99</v>
      </c>
      <c r="EN17" s="95">
        <v>5.86</v>
      </c>
      <c r="EO17" s="95">
        <v>5.39</v>
      </c>
      <c r="EP17" s="95">
        <v>6.02</v>
      </c>
      <c r="EQ17" s="95">
        <v>5.26</v>
      </c>
      <c r="ER17" s="95">
        <v>8.38</v>
      </c>
      <c r="ES17" s="95">
        <v>6.47</v>
      </c>
      <c r="ET17" s="95">
        <v>6.88</v>
      </c>
      <c r="EU17" s="95">
        <v>5.98</v>
      </c>
      <c r="EV17" s="95">
        <v>4.9</v>
      </c>
      <c r="EW17" s="95">
        <v>5.96</v>
      </c>
      <c r="EX17" s="95">
        <v>5.25</v>
      </c>
      <c r="EY17" s="95">
        <v>3.66</v>
      </c>
      <c r="EZ17" s="95">
        <v>3.03</v>
      </c>
      <c r="FA17" s="121">
        <v>4.28</v>
      </c>
      <c r="FB17" s="95">
        <v>7.63</v>
      </c>
      <c r="FC17" s="95">
        <v>7.03</v>
      </c>
      <c r="FD17" s="121">
        <v>7.99</v>
      </c>
      <c r="FE17" s="46" t="s">
        <v>190</v>
      </c>
      <c r="FF17" s="138">
        <f t="shared" si="0"/>
        <v>3.47334410339254</v>
      </c>
      <c r="FG17" s="138">
        <f t="shared" si="1"/>
        <v>8.1081081081082</v>
      </c>
      <c r="FH17" s="139">
        <f t="shared" si="2"/>
        <v>5.79691117559173</v>
      </c>
      <c r="FI17" s="138">
        <f t="shared" si="3"/>
        <v>1.35013111208064</v>
      </c>
      <c r="FJ17" s="140">
        <f t="shared" si="30"/>
        <v>0.232905261299407</v>
      </c>
      <c r="FK17" s="138">
        <f t="shared" si="4"/>
        <v>3.72340425531919</v>
      </c>
      <c r="FL17" s="138">
        <f t="shared" si="31"/>
        <v>8.75093492894535</v>
      </c>
      <c r="FM17" s="139">
        <f t="shared" si="5"/>
        <v>6.44053341243936</v>
      </c>
      <c r="FN17" s="138">
        <f t="shared" si="6"/>
        <v>1.49966563467449</v>
      </c>
      <c r="FO17" s="73">
        <f t="shared" si="32"/>
        <v>0.232848048234329</v>
      </c>
      <c r="FP17" s="138">
        <f t="shared" si="7"/>
        <v>6.61094224924019</v>
      </c>
      <c r="FQ17" s="138">
        <f t="shared" si="8"/>
        <v>8.53374709076801</v>
      </c>
      <c r="FR17" s="139">
        <f t="shared" si="9"/>
        <v>7.69637168670501</v>
      </c>
      <c r="FS17" s="138">
        <f t="shared" si="10"/>
        <v>0.707024429155197</v>
      </c>
      <c r="FT17" s="73">
        <f t="shared" si="33"/>
        <v>0.0918646419294609</v>
      </c>
      <c r="FU17" s="138">
        <f t="shared" si="11"/>
        <v>8.5122699386502</v>
      </c>
      <c r="FV17" s="138">
        <f t="shared" si="12"/>
        <v>8.5122699386502</v>
      </c>
      <c r="FW17" s="139">
        <f t="shared" si="13"/>
        <v>8.5122699386502</v>
      </c>
      <c r="FX17" s="138"/>
      <c r="FY17" s="46" t="s">
        <v>190</v>
      </c>
      <c r="FZ17" s="156">
        <f t="shared" si="34"/>
        <v>3.47334410339254</v>
      </c>
      <c r="GA17" s="70">
        <f t="shared" si="35"/>
        <v>8.75093492894535</v>
      </c>
      <c r="GB17" s="157">
        <f t="shared" si="36"/>
        <v>6.48140956434435</v>
      </c>
      <c r="GC17" s="31">
        <f t="shared" si="37"/>
        <v>1.48122118288613</v>
      </c>
      <c r="GD17" s="31">
        <f t="shared" si="38"/>
        <v>0.228533803979099</v>
      </c>
      <c r="GE17" s="156">
        <f t="shared" si="39"/>
        <v>3.03</v>
      </c>
      <c r="GF17" s="156">
        <f t="shared" si="40"/>
        <v>12.56</v>
      </c>
      <c r="GG17" s="158">
        <f t="shared" si="41"/>
        <v>7.61873684210526</v>
      </c>
      <c r="GH17" s="33">
        <f t="shared" si="42"/>
        <v>1.83459731920338</v>
      </c>
      <c r="GI17" s="33">
        <f t="shared" si="43"/>
        <v>0.240800720280086</v>
      </c>
      <c r="GJ17" s="34">
        <v>2.6</v>
      </c>
      <c r="GK17" s="89">
        <f t="shared" si="14"/>
        <v>5.96</v>
      </c>
      <c r="GL17" s="89">
        <f t="shared" si="15"/>
        <v>10.34</v>
      </c>
      <c r="GM17" s="178">
        <f t="shared" si="16"/>
        <v>8.37380952380952</v>
      </c>
      <c r="GN17" s="36">
        <f t="shared" si="17"/>
        <v>1.13324964677019</v>
      </c>
      <c r="GO17" s="36">
        <f t="shared" si="44"/>
        <v>0.13533262770642</v>
      </c>
      <c r="GP17" s="89">
        <f t="shared" si="18"/>
        <v>3.85</v>
      </c>
      <c r="GQ17" s="89">
        <f t="shared" si="19"/>
        <v>12.56</v>
      </c>
      <c r="GR17" s="178">
        <f t="shared" si="20"/>
        <v>8.66</v>
      </c>
      <c r="GS17" s="36">
        <f t="shared" si="21"/>
        <v>1.39195223857816</v>
      </c>
      <c r="GT17" s="36">
        <f t="shared" si="45"/>
        <v>0.160733514847363</v>
      </c>
      <c r="GU17" s="89">
        <f t="shared" si="22"/>
        <v>3.05</v>
      </c>
      <c r="GV17" s="89">
        <f t="shared" si="23"/>
        <v>10.07</v>
      </c>
      <c r="GW17" s="178">
        <f t="shared" si="24"/>
        <v>6.96047619047619</v>
      </c>
      <c r="GX17" s="36">
        <f t="shared" si="25"/>
        <v>2.14427021662494</v>
      </c>
      <c r="GY17" s="36">
        <f t="shared" si="46"/>
        <v>0.308063724082395</v>
      </c>
      <c r="GZ17" s="89">
        <f t="shared" si="26"/>
        <v>3.03</v>
      </c>
      <c r="HA17" s="89">
        <f t="shared" si="27"/>
        <v>8.38</v>
      </c>
      <c r="HB17" s="178">
        <f t="shared" si="28"/>
        <v>6.17217391304348</v>
      </c>
      <c r="HC17" s="36">
        <f t="shared" si="29"/>
        <v>1.36217058243532</v>
      </c>
      <c r="HD17" s="36">
        <f t="shared" si="47"/>
        <v>0.220695431079264</v>
      </c>
    </row>
    <row r="18" s="4" customFormat="1" spans="1:223">
      <c r="A18" s="48" t="s">
        <v>191</v>
      </c>
      <c r="B18" s="49">
        <f t="shared" ref="B18:I18" si="48">B7+B8+B9+B10+B11+B12+B13+B14+B15+B16+B17</f>
        <v>97.43</v>
      </c>
      <c r="C18" s="49">
        <f t="shared" si="48"/>
        <v>97.337</v>
      </c>
      <c r="D18" s="49">
        <f t="shared" si="48"/>
        <v>94.082</v>
      </c>
      <c r="E18" s="49">
        <f t="shared" si="48"/>
        <v>97.29</v>
      </c>
      <c r="F18" s="49">
        <f t="shared" si="48"/>
        <v>92.512</v>
      </c>
      <c r="G18" s="49">
        <f t="shared" si="48"/>
        <v>93.35</v>
      </c>
      <c r="H18" s="48" t="s">
        <v>191</v>
      </c>
      <c r="I18" s="80">
        <f t="shared" si="48"/>
        <v>99.7975698771585</v>
      </c>
      <c r="J18" s="80">
        <f>J7+J8+J9+J10+J11+J12+J13+J14+J15+J16+J17</f>
        <v>99.9713175144136</v>
      </c>
      <c r="K18" s="80">
        <f t="shared" ref="K18:BS18" si="49">K7+K8+K9+K10+K11+K12+K13+K14+K15+K16+K17</f>
        <v>99.9449041457233</v>
      </c>
      <c r="L18" s="80">
        <f t="shared" si="49"/>
        <v>99.6245692940176</v>
      </c>
      <c r="M18" s="80">
        <f t="shared" si="49"/>
        <v>99.6888546765632</v>
      </c>
      <c r="N18" s="80">
        <f t="shared" si="49"/>
        <v>99.8597815018311</v>
      </c>
      <c r="O18" s="81">
        <f t="shared" si="49"/>
        <v>99.39078002367</v>
      </c>
      <c r="P18" s="80">
        <f t="shared" si="49"/>
        <v>99.631420476988</v>
      </c>
      <c r="Q18" s="80">
        <f t="shared" si="49"/>
        <v>99.8302963919905</v>
      </c>
      <c r="R18" s="80">
        <f t="shared" si="49"/>
        <v>99.925205609706</v>
      </c>
      <c r="S18" s="80">
        <f t="shared" si="49"/>
        <v>99.4642507870453</v>
      </c>
      <c r="T18" s="80">
        <f t="shared" si="49"/>
        <v>99.5135621323474</v>
      </c>
      <c r="U18" s="80">
        <f t="shared" si="49"/>
        <v>99.4966795029552</v>
      </c>
      <c r="V18" s="80">
        <f t="shared" si="49"/>
        <v>99.7412296664155</v>
      </c>
      <c r="W18" s="80">
        <f t="shared" si="49"/>
        <v>99.8253993323083</v>
      </c>
      <c r="X18" s="81">
        <f t="shared" si="49"/>
        <v>99.5031946293553</v>
      </c>
      <c r="Y18" s="81">
        <f t="shared" si="49"/>
        <v>99.7545258821656</v>
      </c>
      <c r="Z18" s="80">
        <f t="shared" si="49"/>
        <v>99.7712327075303</v>
      </c>
      <c r="AA18" s="80">
        <f t="shared" si="49"/>
        <v>99.997883427384</v>
      </c>
      <c r="AB18" s="80">
        <f t="shared" si="49"/>
        <v>100.071599225469</v>
      </c>
      <c r="AC18" s="80"/>
      <c r="AD18" s="80">
        <f t="shared" si="49"/>
        <v>99.9458093153619</v>
      </c>
      <c r="AE18" s="80">
        <f t="shared" si="49"/>
        <v>99.6276455611386</v>
      </c>
      <c r="AF18" s="80">
        <f t="shared" si="49"/>
        <v>99.6415217498152</v>
      </c>
      <c r="AG18" s="80">
        <f t="shared" si="49"/>
        <v>99.7523387116109</v>
      </c>
      <c r="AH18" s="80">
        <f t="shared" si="49"/>
        <v>99.6186216893869</v>
      </c>
      <c r="AI18" s="80">
        <f t="shared" si="49"/>
        <v>99.8015665733036</v>
      </c>
      <c r="AJ18" s="80">
        <f t="shared" si="49"/>
        <v>99.9656295447747</v>
      </c>
      <c r="AK18" s="80">
        <f t="shared" si="49"/>
        <v>99.804629700409</v>
      </c>
      <c r="AL18" s="80">
        <f t="shared" si="49"/>
        <v>99.7703667837616</v>
      </c>
      <c r="AM18" s="80">
        <f t="shared" si="49"/>
        <v>99.4804785479492</v>
      </c>
      <c r="AN18" s="80">
        <f t="shared" si="49"/>
        <v>99.5640615233755</v>
      </c>
      <c r="AO18" s="80">
        <f t="shared" si="49"/>
        <v>99.6775445739128</v>
      </c>
      <c r="AP18" s="80"/>
      <c r="AQ18" s="80">
        <f t="shared" si="49"/>
        <v>99.814218709487</v>
      </c>
      <c r="AR18" s="80">
        <f t="shared" si="49"/>
        <v>99.9451567009146</v>
      </c>
      <c r="AS18" s="80">
        <f t="shared" si="49"/>
        <v>99.8991642044441</v>
      </c>
      <c r="AT18" s="80">
        <f t="shared" si="49"/>
        <v>99.9309086032826</v>
      </c>
      <c r="AU18" s="80">
        <f t="shared" si="49"/>
        <v>99.7014324574784</v>
      </c>
      <c r="AV18" s="80">
        <f t="shared" si="49"/>
        <v>100.044638167007</v>
      </c>
      <c r="AW18" s="80">
        <f t="shared" si="49"/>
        <v>99.8776745475366</v>
      </c>
      <c r="AX18" s="80">
        <f t="shared" si="49"/>
        <v>99.8782966173139</v>
      </c>
      <c r="AY18" s="80">
        <f t="shared" si="49"/>
        <v>99.9048114875692</v>
      </c>
      <c r="AZ18" s="80">
        <f t="shared" si="49"/>
        <v>99.9225257164945</v>
      </c>
      <c r="BA18" s="80"/>
      <c r="BB18" s="80">
        <f t="shared" si="49"/>
        <v>99.868555451708</v>
      </c>
      <c r="BC18" s="80"/>
      <c r="BD18" s="80"/>
      <c r="BE18" s="80"/>
      <c r="BF18" s="80"/>
      <c r="BG18" s="80"/>
      <c r="BH18" s="80"/>
      <c r="BI18" s="80"/>
      <c r="BJ18" s="48" t="s">
        <v>191</v>
      </c>
      <c r="BK18" s="96">
        <f t="shared" si="49"/>
        <v>99.99</v>
      </c>
      <c r="BL18" s="96">
        <f t="shared" si="49"/>
        <v>99.97</v>
      </c>
      <c r="BM18" s="96">
        <f t="shared" si="49"/>
        <v>100</v>
      </c>
      <c r="BN18" s="96">
        <f t="shared" si="49"/>
        <v>100.05</v>
      </c>
      <c r="BO18" s="96">
        <f t="shared" si="49"/>
        <v>100.05</v>
      </c>
      <c r="BP18" s="96">
        <f t="shared" si="49"/>
        <v>99.76</v>
      </c>
      <c r="BQ18" s="96">
        <f t="shared" si="49"/>
        <v>100.15</v>
      </c>
      <c r="BR18" s="96">
        <f t="shared" si="49"/>
        <v>100.09</v>
      </c>
      <c r="BS18" s="96">
        <f t="shared" si="49"/>
        <v>99.78</v>
      </c>
      <c r="BT18" s="96">
        <f t="shared" ref="BT18:EE18" si="50">BT7+BT8+BT9+BT10+BT11+BT12+BT13+BT14+BT15+BT16+BT17</f>
        <v>100.1</v>
      </c>
      <c r="BU18" s="96">
        <f t="shared" si="50"/>
        <v>100</v>
      </c>
      <c r="BV18" s="96">
        <f t="shared" si="50"/>
        <v>100.08</v>
      </c>
      <c r="BW18" s="96">
        <f t="shared" si="50"/>
        <v>100.36</v>
      </c>
      <c r="BX18" s="96">
        <f t="shared" si="50"/>
        <v>100.39</v>
      </c>
      <c r="BY18" s="96">
        <f t="shared" si="50"/>
        <v>100.04</v>
      </c>
      <c r="BZ18" s="96">
        <f t="shared" si="50"/>
        <v>100.11</v>
      </c>
      <c r="CA18" s="96">
        <f t="shared" si="50"/>
        <v>101.64</v>
      </c>
      <c r="CB18" s="96">
        <f t="shared" si="50"/>
        <v>100.24</v>
      </c>
      <c r="CC18" s="96">
        <f t="shared" si="50"/>
        <v>100.1</v>
      </c>
      <c r="CD18" s="96">
        <f t="shared" si="50"/>
        <v>100.06</v>
      </c>
      <c r="CE18" s="96">
        <f t="shared" si="50"/>
        <v>99.92</v>
      </c>
      <c r="CF18" s="96"/>
      <c r="CG18" s="96">
        <f t="shared" si="50"/>
        <v>100.25</v>
      </c>
      <c r="CH18" s="96">
        <f t="shared" si="50"/>
        <v>100.21</v>
      </c>
      <c r="CI18" s="96">
        <f t="shared" si="50"/>
        <v>100.06</v>
      </c>
      <c r="CJ18" s="96">
        <f t="shared" si="50"/>
        <v>100.18</v>
      </c>
      <c r="CK18" s="96">
        <f t="shared" si="50"/>
        <v>99.93</v>
      </c>
      <c r="CL18" s="96">
        <f t="shared" si="50"/>
        <v>99.48</v>
      </c>
      <c r="CM18" s="96">
        <f t="shared" si="50"/>
        <v>100.35</v>
      </c>
      <c r="CN18" s="96">
        <f t="shared" si="50"/>
        <v>100.35</v>
      </c>
      <c r="CO18" s="96">
        <f t="shared" si="50"/>
        <v>100.06</v>
      </c>
      <c r="CP18" s="96">
        <f t="shared" si="50"/>
        <v>100.26</v>
      </c>
      <c r="CQ18" s="96">
        <f t="shared" si="50"/>
        <v>100.1</v>
      </c>
      <c r="CR18" s="96">
        <f t="shared" si="50"/>
        <v>100.06</v>
      </c>
      <c r="CS18" s="96">
        <f t="shared" si="50"/>
        <v>100.3</v>
      </c>
      <c r="CT18" s="96">
        <f t="shared" si="50"/>
        <v>100.29</v>
      </c>
      <c r="CU18" s="96">
        <f t="shared" si="50"/>
        <v>100.03</v>
      </c>
      <c r="CV18" s="96">
        <f t="shared" si="50"/>
        <v>100.23</v>
      </c>
      <c r="CW18" s="96">
        <f t="shared" si="50"/>
        <v>100.28</v>
      </c>
      <c r="CX18" s="96">
        <f t="shared" si="50"/>
        <v>100.59</v>
      </c>
      <c r="CY18" s="96">
        <f t="shared" si="50"/>
        <v>100.21</v>
      </c>
      <c r="CZ18" s="96">
        <f t="shared" si="50"/>
        <v>100.25</v>
      </c>
      <c r="DA18" s="96">
        <f t="shared" si="50"/>
        <v>100.01</v>
      </c>
      <c r="DB18" s="96">
        <f t="shared" si="50"/>
        <v>100.3</v>
      </c>
      <c r="DC18" s="96">
        <f t="shared" si="50"/>
        <v>100.33</v>
      </c>
      <c r="DD18" s="96">
        <f t="shared" si="50"/>
        <v>100.05</v>
      </c>
      <c r="DE18" s="96">
        <f t="shared" si="50"/>
        <v>100.43</v>
      </c>
      <c r="DF18" s="96">
        <f t="shared" si="50"/>
        <v>100.35</v>
      </c>
      <c r="DG18" s="96">
        <f t="shared" si="50"/>
        <v>99.9</v>
      </c>
      <c r="DH18" s="96">
        <f t="shared" si="50"/>
        <v>100.13</v>
      </c>
      <c r="DI18" s="96">
        <f t="shared" si="50"/>
        <v>100.16</v>
      </c>
      <c r="DJ18" s="96">
        <f t="shared" si="50"/>
        <v>99.8</v>
      </c>
      <c r="DK18" s="96"/>
      <c r="DL18" s="80">
        <f t="shared" si="50"/>
        <v>99.61</v>
      </c>
      <c r="DM18" s="80">
        <f t="shared" si="50"/>
        <v>99.68</v>
      </c>
      <c r="DN18" s="80">
        <f t="shared" si="50"/>
        <v>99.77</v>
      </c>
      <c r="DO18" s="80">
        <f t="shared" si="50"/>
        <v>99.87</v>
      </c>
      <c r="DP18" s="80">
        <f t="shared" si="50"/>
        <v>99.88</v>
      </c>
      <c r="DQ18" s="80">
        <f t="shared" si="50"/>
        <v>99.86</v>
      </c>
      <c r="DR18" s="80">
        <f t="shared" si="50"/>
        <v>99.64</v>
      </c>
      <c r="DS18" s="80">
        <f t="shared" si="50"/>
        <v>99.73</v>
      </c>
      <c r="DT18" s="80">
        <f t="shared" si="50"/>
        <v>99.79</v>
      </c>
      <c r="DU18" s="80">
        <f t="shared" si="50"/>
        <v>99.95</v>
      </c>
      <c r="DV18" s="80">
        <f t="shared" si="50"/>
        <v>99.86</v>
      </c>
      <c r="DW18" s="80">
        <f t="shared" si="50"/>
        <v>100.01</v>
      </c>
      <c r="DX18" s="80">
        <f t="shared" si="50"/>
        <v>100.25</v>
      </c>
      <c r="DY18" s="80">
        <f t="shared" si="50"/>
        <v>100.28</v>
      </c>
      <c r="DZ18" s="80">
        <f t="shared" si="50"/>
        <v>100.29</v>
      </c>
      <c r="EA18" s="80">
        <f t="shared" si="50"/>
        <v>100.02</v>
      </c>
      <c r="EB18" s="80">
        <f t="shared" si="50"/>
        <v>99.88</v>
      </c>
      <c r="EC18" s="80">
        <f t="shared" si="50"/>
        <v>99.93</v>
      </c>
      <c r="ED18" s="80">
        <f t="shared" si="50"/>
        <v>100.18</v>
      </c>
      <c r="EE18" s="80">
        <f t="shared" si="50"/>
        <v>100.07</v>
      </c>
      <c r="EF18" s="80">
        <f t="shared" ref="EF18:FD18" si="51">EF7+EF8+EF9+EF10+EF11+EF12+EF13+EF14+EF15+EF16+EF17</f>
        <v>100.05</v>
      </c>
      <c r="EG18" s="80"/>
      <c r="EH18" s="80">
        <f t="shared" si="51"/>
        <v>100.19</v>
      </c>
      <c r="EI18" s="80">
        <f t="shared" si="51"/>
        <v>100.12</v>
      </c>
      <c r="EJ18" s="80">
        <f t="shared" si="51"/>
        <v>100.02</v>
      </c>
      <c r="EK18" s="80">
        <f t="shared" si="51"/>
        <v>99.98</v>
      </c>
      <c r="EL18" s="80">
        <f t="shared" si="51"/>
        <v>100.12</v>
      </c>
      <c r="EM18" s="80">
        <f t="shared" si="51"/>
        <v>100.08</v>
      </c>
      <c r="EN18" s="80">
        <f t="shared" si="51"/>
        <v>99.92</v>
      </c>
      <c r="EO18" s="80">
        <f t="shared" si="51"/>
        <v>99.9</v>
      </c>
      <c r="EP18" s="80">
        <f t="shared" si="51"/>
        <v>99.96</v>
      </c>
      <c r="EQ18" s="80">
        <f t="shared" si="51"/>
        <v>99.84</v>
      </c>
      <c r="ER18" s="80">
        <f t="shared" si="51"/>
        <v>104.37</v>
      </c>
      <c r="ES18" s="80">
        <f t="shared" si="51"/>
        <v>100</v>
      </c>
      <c r="ET18" s="80">
        <f t="shared" si="51"/>
        <v>100.05</v>
      </c>
      <c r="EU18" s="80">
        <f t="shared" si="51"/>
        <v>99.76</v>
      </c>
      <c r="EV18" s="80">
        <f t="shared" si="51"/>
        <v>99.83</v>
      </c>
      <c r="EW18" s="80">
        <f t="shared" si="51"/>
        <v>99.93</v>
      </c>
      <c r="EX18" s="80">
        <f t="shared" si="51"/>
        <v>99.81</v>
      </c>
      <c r="EY18" s="80">
        <f t="shared" si="51"/>
        <v>99.73</v>
      </c>
      <c r="EZ18" s="80">
        <f t="shared" si="51"/>
        <v>99.66</v>
      </c>
      <c r="FA18" s="80">
        <f t="shared" si="51"/>
        <v>99.79</v>
      </c>
      <c r="FB18" s="80">
        <f t="shared" si="51"/>
        <v>100.17</v>
      </c>
      <c r="FC18" s="80">
        <f t="shared" si="51"/>
        <v>100.1</v>
      </c>
      <c r="FD18" s="80">
        <f t="shared" si="51"/>
        <v>99.91</v>
      </c>
      <c r="FE18" s="48" t="s">
        <v>191</v>
      </c>
      <c r="FF18" s="144">
        <f t="shared" si="0"/>
        <v>99.39078002367</v>
      </c>
      <c r="FG18" s="144">
        <f t="shared" si="1"/>
        <v>100.071599225469</v>
      </c>
      <c r="FH18" s="80">
        <f t="shared" si="2"/>
        <v>99.7402128402519</v>
      </c>
      <c r="FI18" s="144">
        <f t="shared" si="3"/>
        <v>0.196392408101765</v>
      </c>
      <c r="FJ18" s="144">
        <f t="shared" si="30"/>
        <v>0.00196903939252983</v>
      </c>
      <c r="FK18" s="144">
        <f t="shared" si="4"/>
        <v>99.4804785479492</v>
      </c>
      <c r="FL18" s="144">
        <f t="shared" si="31"/>
        <v>99.9656295447747</v>
      </c>
      <c r="FM18" s="80">
        <f t="shared" si="5"/>
        <v>99.7208511895666</v>
      </c>
      <c r="FN18" s="144">
        <f t="shared" si="6"/>
        <v>0.146835857898981</v>
      </c>
      <c r="FO18" s="144">
        <f t="shared" si="32"/>
        <v>0.00147246895857167</v>
      </c>
      <c r="FP18" s="144">
        <f t="shared" si="7"/>
        <v>99.7014324574784</v>
      </c>
      <c r="FQ18" s="144">
        <f t="shared" si="8"/>
        <v>100.044638167007</v>
      </c>
      <c r="FR18" s="80">
        <f t="shared" si="9"/>
        <v>99.8918827211529</v>
      </c>
      <c r="FS18" s="144">
        <f t="shared" si="10"/>
        <v>0.0891590245037196</v>
      </c>
      <c r="FT18" s="144">
        <f t="shared" si="33"/>
        <v>0.000892555251487311</v>
      </c>
      <c r="FU18" s="144">
        <f t="shared" si="11"/>
        <v>99.868555451708</v>
      </c>
      <c r="FV18" s="144">
        <f t="shared" si="12"/>
        <v>99.868555451708</v>
      </c>
      <c r="FW18" s="80">
        <f t="shared" si="13"/>
        <v>99.868555451708</v>
      </c>
      <c r="FX18" s="144"/>
      <c r="FY18" s="48" t="s">
        <v>191</v>
      </c>
      <c r="FZ18" s="156">
        <f t="shared" si="34"/>
        <v>99.39078002367</v>
      </c>
      <c r="GA18" s="70">
        <f t="shared" si="35"/>
        <v>100.071599225469</v>
      </c>
      <c r="GB18" s="157">
        <f t="shared" si="36"/>
        <v>99.773066366118</v>
      </c>
      <c r="GC18" s="31">
        <f t="shared" si="37"/>
        <v>0.172249655041271</v>
      </c>
      <c r="GD18" s="31">
        <f t="shared" si="38"/>
        <v>0.00172641436526767</v>
      </c>
      <c r="GE18" s="156">
        <f t="shared" si="39"/>
        <v>99.48</v>
      </c>
      <c r="GF18" s="156">
        <f t="shared" si="40"/>
        <v>104.37</v>
      </c>
      <c r="GG18" s="158">
        <f t="shared" si="41"/>
        <v>100.101578947368</v>
      </c>
      <c r="GH18" s="33">
        <f t="shared" si="42"/>
        <v>0.514525842018905</v>
      </c>
      <c r="GI18" s="33">
        <f t="shared" si="43"/>
        <v>0.00514003722448207</v>
      </c>
      <c r="GJ18" s="49">
        <f t="shared" ref="GJ18" si="52">GJ7+GJ8+GJ9+GJ10+GJ11+GJ12+GJ13+GJ14+GJ15+GJ16+GJ17</f>
        <v>93.35</v>
      </c>
      <c r="GK18" s="144">
        <f t="shared" si="14"/>
        <v>99.76</v>
      </c>
      <c r="GL18" s="144">
        <f t="shared" si="15"/>
        <v>101.64</v>
      </c>
      <c r="GM18" s="80">
        <f t="shared" si="16"/>
        <v>100.137142857143</v>
      </c>
      <c r="GN18" s="144">
        <f t="shared" si="17"/>
        <v>0.37594072481101</v>
      </c>
      <c r="GO18" s="144">
        <f t="shared" si="44"/>
        <v>0.00375425855066919</v>
      </c>
      <c r="GP18" s="144">
        <f t="shared" si="18"/>
        <v>99.48</v>
      </c>
      <c r="GQ18" s="144">
        <f t="shared" si="19"/>
        <v>100.59</v>
      </c>
      <c r="GR18" s="80">
        <f t="shared" si="20"/>
        <v>100.164333333333</v>
      </c>
      <c r="GS18" s="144">
        <f t="shared" si="21"/>
        <v>0.211720103671924</v>
      </c>
      <c r="GT18" s="144">
        <f t="shared" si="45"/>
        <v>0.00211372747789723</v>
      </c>
      <c r="GU18" s="144">
        <f t="shared" si="22"/>
        <v>99.61</v>
      </c>
      <c r="GV18" s="144">
        <f t="shared" si="23"/>
        <v>100.29</v>
      </c>
      <c r="GW18" s="80">
        <f t="shared" si="24"/>
        <v>99.9333333333333</v>
      </c>
      <c r="GX18" s="144">
        <f t="shared" si="25"/>
        <v>0.202270446020501</v>
      </c>
      <c r="GY18" s="144">
        <f t="shared" si="46"/>
        <v>0.00202405382942463</v>
      </c>
      <c r="GZ18" s="144">
        <f t="shared" si="26"/>
        <v>99.48</v>
      </c>
      <c r="HA18" s="144">
        <f t="shared" si="27"/>
        <v>104.37</v>
      </c>
      <c r="HB18" s="80">
        <f t="shared" si="28"/>
        <v>100.140869565217</v>
      </c>
      <c r="HC18" s="144">
        <f t="shared" si="29"/>
        <v>0.933365917932988</v>
      </c>
      <c r="HD18" s="144">
        <f t="shared" si="47"/>
        <v>0.00932052939010208</v>
      </c>
      <c r="HE18" s="80"/>
      <c r="HF18" s="80"/>
      <c r="HG18" s="80"/>
      <c r="HH18" s="80"/>
      <c r="HI18" s="80"/>
      <c r="HJ18" s="80"/>
      <c r="HK18" s="80"/>
      <c r="HL18" s="80"/>
      <c r="HM18" s="179"/>
      <c r="HN18" s="179"/>
      <c r="HO18" s="179"/>
    </row>
    <row r="19" s="4" customFormat="1" spans="1:223">
      <c r="A19" s="48" t="s">
        <v>192</v>
      </c>
      <c r="B19" s="49"/>
      <c r="C19" s="49"/>
      <c r="D19" s="49"/>
      <c r="E19" s="49"/>
      <c r="F19" s="49"/>
      <c r="G19" s="49"/>
      <c r="H19" s="48" t="s">
        <v>192</v>
      </c>
      <c r="I19" s="80"/>
      <c r="J19" s="80"/>
      <c r="K19" s="80"/>
      <c r="L19" s="80"/>
      <c r="M19" s="80"/>
      <c r="N19" s="80"/>
      <c r="O19" s="81"/>
      <c r="P19" s="80"/>
      <c r="Q19" s="80"/>
      <c r="R19" s="80"/>
      <c r="S19" s="80"/>
      <c r="T19" s="80"/>
      <c r="U19" s="80"/>
      <c r="V19" s="80"/>
      <c r="W19" s="80"/>
      <c r="X19" s="81"/>
      <c r="Y19" s="81"/>
      <c r="Z19" s="80"/>
      <c r="AA19" s="80"/>
      <c r="AB19" s="80"/>
      <c r="AC19" s="80"/>
      <c r="AD19" s="80"/>
      <c r="AE19" s="80"/>
      <c r="AF19" s="80"/>
      <c r="AG19" s="80"/>
      <c r="AH19" s="80"/>
      <c r="AI19" s="80"/>
      <c r="AJ19" s="80"/>
      <c r="AK19" s="80"/>
      <c r="AL19" s="80"/>
      <c r="AM19" s="80"/>
      <c r="AN19" s="80"/>
      <c r="AO19" s="80"/>
      <c r="AP19" s="80"/>
      <c r="AQ19" s="80"/>
      <c r="AR19" s="80"/>
      <c r="AS19" s="80"/>
      <c r="AT19" s="80"/>
      <c r="AU19" s="80"/>
      <c r="AV19" s="80"/>
      <c r="AW19" s="80"/>
      <c r="AX19" s="80"/>
      <c r="AY19" s="80"/>
      <c r="AZ19" s="80"/>
      <c r="BA19" s="80"/>
      <c r="BB19" s="80"/>
      <c r="BC19" s="80"/>
      <c r="BD19" s="80"/>
      <c r="BE19" s="80"/>
      <c r="BF19" s="80"/>
      <c r="BG19" s="80"/>
      <c r="BH19" s="80"/>
      <c r="BI19" s="80"/>
      <c r="BJ19" s="48" t="s">
        <v>192</v>
      </c>
      <c r="BK19" s="96"/>
      <c r="BL19" s="96"/>
      <c r="BM19" s="96"/>
      <c r="BN19" s="96"/>
      <c r="BO19" s="96"/>
      <c r="BP19" s="96"/>
      <c r="BQ19" s="96"/>
      <c r="BR19" s="96"/>
      <c r="BS19" s="96"/>
      <c r="BT19" s="96"/>
      <c r="BU19" s="96"/>
      <c r="BV19" s="96"/>
      <c r="BW19" s="96"/>
      <c r="BX19" s="96"/>
      <c r="BY19" s="96"/>
      <c r="BZ19" s="96"/>
      <c r="CA19" s="96"/>
      <c r="CB19" s="96"/>
      <c r="CC19" s="96"/>
      <c r="CD19" s="96"/>
      <c r="CE19" s="96"/>
      <c r="CF19" s="96"/>
      <c r="CG19" s="96"/>
      <c r="CH19" s="96"/>
      <c r="CI19" s="96"/>
      <c r="CJ19" s="96"/>
      <c r="CK19" s="96"/>
      <c r="CL19" s="96"/>
      <c r="CM19" s="96"/>
      <c r="CN19" s="96"/>
      <c r="CO19" s="96"/>
      <c r="CP19" s="96"/>
      <c r="CQ19" s="96"/>
      <c r="CR19" s="96"/>
      <c r="CS19" s="96"/>
      <c r="CT19" s="96"/>
      <c r="CU19" s="96"/>
      <c r="CV19" s="96"/>
      <c r="CW19" s="96"/>
      <c r="CX19" s="96"/>
      <c r="CY19" s="96"/>
      <c r="CZ19" s="96"/>
      <c r="DA19" s="96"/>
      <c r="DB19" s="96"/>
      <c r="DC19" s="96"/>
      <c r="DD19" s="96"/>
      <c r="DE19" s="96"/>
      <c r="DF19" s="96"/>
      <c r="DG19" s="96"/>
      <c r="DH19" s="96"/>
      <c r="DI19" s="96"/>
      <c r="DJ19" s="96"/>
      <c r="DK19" s="96"/>
      <c r="DL19" s="80"/>
      <c r="DM19" s="80"/>
      <c r="DN19" s="80"/>
      <c r="DO19" s="80"/>
      <c r="DP19" s="80"/>
      <c r="DQ19" s="80"/>
      <c r="DR19" s="80"/>
      <c r="DS19" s="80"/>
      <c r="DT19" s="80"/>
      <c r="DU19" s="80"/>
      <c r="DV19" s="80"/>
      <c r="DW19" s="80"/>
      <c r="DX19" s="80"/>
      <c r="DY19" s="80"/>
      <c r="DZ19" s="80"/>
      <c r="EA19" s="80"/>
      <c r="EB19" s="80"/>
      <c r="EC19" s="80"/>
      <c r="ED19" s="80"/>
      <c r="EE19" s="80"/>
      <c r="EF19" s="80"/>
      <c r="EG19" s="80"/>
      <c r="EH19" s="80"/>
      <c r="EI19" s="80"/>
      <c r="EJ19" s="80"/>
      <c r="EK19" s="80"/>
      <c r="EL19" s="80"/>
      <c r="EM19" s="80"/>
      <c r="EN19" s="80"/>
      <c r="EO19" s="80"/>
      <c r="EP19" s="80"/>
      <c r="EQ19" s="80"/>
      <c r="ER19" s="80"/>
      <c r="ES19" s="80"/>
      <c r="ET19" s="80"/>
      <c r="EU19" s="80"/>
      <c r="EV19" s="80"/>
      <c r="EW19" s="80"/>
      <c r="EX19" s="80"/>
      <c r="EY19" s="80"/>
      <c r="EZ19" s="80"/>
      <c r="FA19" s="80"/>
      <c r="FB19" s="80"/>
      <c r="FC19" s="80"/>
      <c r="FD19" s="80"/>
      <c r="FE19" s="48" t="s">
        <v>192</v>
      </c>
      <c r="FF19" s="144"/>
      <c r="FG19" s="144"/>
      <c r="FH19" s="80"/>
      <c r="FI19" s="144"/>
      <c r="FJ19" s="144"/>
      <c r="FK19" s="144"/>
      <c r="FL19" s="144"/>
      <c r="FM19" s="80"/>
      <c r="FN19" s="144"/>
      <c r="FO19" s="144"/>
      <c r="FP19" s="144"/>
      <c r="FQ19" s="144"/>
      <c r="FR19" s="80"/>
      <c r="FS19" s="144"/>
      <c r="FT19" s="144"/>
      <c r="FU19" s="144"/>
      <c r="FV19" s="144"/>
      <c r="FW19" s="80"/>
      <c r="FX19" s="144"/>
      <c r="FY19" s="48" t="s">
        <v>192</v>
      </c>
      <c r="FZ19" s="156"/>
      <c r="GA19" s="70"/>
      <c r="GB19" s="157"/>
      <c r="GC19" s="31"/>
      <c r="GD19" s="31"/>
      <c r="GE19" s="156"/>
      <c r="GF19" s="156"/>
      <c r="GG19" s="158"/>
      <c r="GH19" s="33"/>
      <c r="GI19" s="33"/>
      <c r="GJ19" s="49"/>
      <c r="GK19" s="144"/>
      <c r="GL19" s="144"/>
      <c r="GM19" s="80"/>
      <c r="GN19" s="144"/>
      <c r="GO19" s="144"/>
      <c r="GP19" s="144"/>
      <c r="GQ19" s="144"/>
      <c r="GR19" s="80"/>
      <c r="GS19" s="144"/>
      <c r="GT19" s="144"/>
      <c r="GU19" s="144"/>
      <c r="GV19" s="144"/>
      <c r="GW19" s="80"/>
      <c r="GX19" s="144"/>
      <c r="GY19" s="144"/>
      <c r="GZ19" s="144"/>
      <c r="HA19" s="144"/>
      <c r="HB19" s="80"/>
      <c r="HC19" s="144"/>
      <c r="HD19" s="144"/>
      <c r="HE19" s="80"/>
      <c r="HF19" s="80"/>
      <c r="HG19" s="80"/>
      <c r="HH19" s="80"/>
      <c r="HI19" s="80"/>
      <c r="HJ19" s="80"/>
      <c r="HK19" s="80"/>
      <c r="HL19" s="80"/>
      <c r="HM19" s="179"/>
      <c r="HN19" s="179"/>
      <c r="HO19" s="179"/>
    </row>
    <row r="20" s="5" customFormat="1" ht="17.5" customHeight="1" spans="1:223">
      <c r="A20" s="46" t="s">
        <v>179</v>
      </c>
      <c r="B20" s="50">
        <f>B7/(28.09+32)</f>
        <v>1.08936595107339</v>
      </c>
      <c r="C20" s="50">
        <f>C7/(28.09+32)</f>
        <v>1.04509901813946</v>
      </c>
      <c r="D20" s="50">
        <f>D7/(28.09+32)</f>
        <v>1.02512897320686</v>
      </c>
      <c r="E20" s="50">
        <f>E7/(28.09+32)</f>
        <v>1.19187884839408</v>
      </c>
      <c r="F20" s="50">
        <f>F7/(28.09+32)</f>
        <v>1.08171076718256</v>
      </c>
      <c r="G20" s="51">
        <f>G7/(28.09+32)</f>
        <v>1.06124147112664</v>
      </c>
      <c r="H20" s="46" t="s">
        <v>179</v>
      </c>
      <c r="I20" s="50">
        <f>I7/(28.09+32)</f>
        <v>1.32557898364362</v>
      </c>
      <c r="J20" s="50">
        <f>J7/(28.09+32)</f>
        <v>1.09210035376351</v>
      </c>
      <c r="K20" s="50">
        <f t="shared" ref="K20:BB20" si="53">K7/(28.09+32)</f>
        <v>1.161211883752</v>
      </c>
      <c r="L20" s="50">
        <f t="shared" si="53"/>
        <v>1.10318770132102</v>
      </c>
      <c r="M20" s="50">
        <f t="shared" si="53"/>
        <v>1.21580630159822</v>
      </c>
      <c r="N20" s="50">
        <f t="shared" si="53"/>
        <v>1.27790477532402</v>
      </c>
      <c r="O20" s="50">
        <f t="shared" si="53"/>
        <v>1.2901718793685</v>
      </c>
      <c r="P20" s="50">
        <f t="shared" si="53"/>
        <v>1.24468310508049</v>
      </c>
      <c r="Q20" s="50">
        <f t="shared" si="53"/>
        <v>1.21095648903565</v>
      </c>
      <c r="R20" s="50">
        <f t="shared" si="53"/>
        <v>1.22157960671282</v>
      </c>
      <c r="S20" s="50">
        <f t="shared" si="53"/>
        <v>1.24475366852036</v>
      </c>
      <c r="T20" s="50">
        <f t="shared" si="53"/>
        <v>1.28674843869706</v>
      </c>
      <c r="U20" s="50">
        <f t="shared" si="53"/>
        <v>1.18749554262305</v>
      </c>
      <c r="V20" s="50">
        <f t="shared" si="53"/>
        <v>1.18992605680723</v>
      </c>
      <c r="W20" s="50">
        <f t="shared" si="53"/>
        <v>1.16818684748511</v>
      </c>
      <c r="X20" s="50">
        <f t="shared" si="53"/>
        <v>1.1874004473597</v>
      </c>
      <c r="Y20" s="50">
        <f t="shared" si="53"/>
        <v>1.08667732563516</v>
      </c>
      <c r="Z20" s="50">
        <f t="shared" si="53"/>
        <v>1.09450081502004</v>
      </c>
      <c r="AA20" s="50">
        <f t="shared" si="53"/>
        <v>1.13336764884268</v>
      </c>
      <c r="AB20" s="50">
        <f t="shared" si="53"/>
        <v>1.06083124140238</v>
      </c>
      <c r="AC20" s="50"/>
      <c r="AD20" s="50">
        <f t="shared" si="53"/>
        <v>1.19974957632314</v>
      </c>
      <c r="AE20" s="50">
        <f t="shared" si="53"/>
        <v>1.11105610283629</v>
      </c>
      <c r="AF20" s="50">
        <f t="shared" si="53"/>
        <v>1.21951925968309</v>
      </c>
      <c r="AG20" s="50">
        <f t="shared" si="53"/>
        <v>1.19675108600106</v>
      </c>
      <c r="AH20" s="50">
        <f t="shared" si="53"/>
        <v>1.07182655359013</v>
      </c>
      <c r="AI20" s="50">
        <f t="shared" si="53"/>
        <v>1.06390200641351</v>
      </c>
      <c r="AJ20" s="50">
        <f t="shared" si="53"/>
        <v>1.16921978916251</v>
      </c>
      <c r="AK20" s="50">
        <f t="shared" si="53"/>
        <v>1.13108780717696</v>
      </c>
      <c r="AL20" s="50">
        <f t="shared" si="53"/>
        <v>1.18440653660822</v>
      </c>
      <c r="AM20" s="50">
        <f t="shared" si="53"/>
        <v>1.20909801917978</v>
      </c>
      <c r="AN20" s="50">
        <f t="shared" si="53"/>
        <v>1.19338479332095</v>
      </c>
      <c r="AO20" s="50">
        <f t="shared" si="53"/>
        <v>1.30513420689068</v>
      </c>
      <c r="AP20" s="50"/>
      <c r="AQ20" s="50">
        <f t="shared" si="53"/>
        <v>1.12131919309327</v>
      </c>
      <c r="AR20" s="50">
        <f t="shared" si="53"/>
        <v>1.14490845946197</v>
      </c>
      <c r="AS20" s="50">
        <f t="shared" si="53"/>
        <v>1.11015643831982</v>
      </c>
      <c r="AT20" s="50">
        <f t="shared" si="53"/>
        <v>1.08536162013334</v>
      </c>
      <c r="AU20" s="50">
        <f t="shared" si="53"/>
        <v>1.15447527959764</v>
      </c>
      <c r="AV20" s="50">
        <f t="shared" si="53"/>
        <v>1.0987867582907</v>
      </c>
      <c r="AW20" s="50">
        <f t="shared" si="53"/>
        <v>1.05642039397787</v>
      </c>
      <c r="AX20" s="50">
        <f t="shared" si="53"/>
        <v>1.02489198562981</v>
      </c>
      <c r="AY20" s="50">
        <f t="shared" si="53"/>
        <v>1.04127214251015</v>
      </c>
      <c r="AZ20" s="50">
        <f t="shared" si="53"/>
        <v>1.0393195545674</v>
      </c>
      <c r="BA20" s="50"/>
      <c r="BB20" s="50">
        <f t="shared" si="53"/>
        <v>1.0667528069896</v>
      </c>
      <c r="BC20" s="50"/>
      <c r="BD20" s="50"/>
      <c r="BE20" s="50"/>
      <c r="BF20" s="50"/>
      <c r="BG20" s="50"/>
      <c r="BH20" s="50"/>
      <c r="BI20" s="50"/>
      <c r="BJ20" s="46" t="s">
        <v>179</v>
      </c>
      <c r="BK20" s="50">
        <f t="shared" ref="BK20:DU20" si="54">BK7/(28.09+32)</f>
        <v>1.09718755200533</v>
      </c>
      <c r="BL20" s="50">
        <f t="shared" si="54"/>
        <v>1.0930271259777</v>
      </c>
      <c r="BM20" s="50">
        <f t="shared" si="54"/>
        <v>1.07422200033283</v>
      </c>
      <c r="BN20" s="50">
        <f t="shared" si="54"/>
        <v>1.0497586952904</v>
      </c>
      <c r="BO20" s="50">
        <f t="shared" si="54"/>
        <v>1.05142286570145</v>
      </c>
      <c r="BP20" s="50">
        <f t="shared" si="54"/>
        <v>1.14994175403561</v>
      </c>
      <c r="BQ20" s="50">
        <f t="shared" si="54"/>
        <v>1.04127142619404</v>
      </c>
      <c r="BR20" s="50">
        <f t="shared" si="54"/>
        <v>1.05292061907139</v>
      </c>
      <c r="BS20" s="50">
        <f t="shared" si="54"/>
        <v>1.0832085205525</v>
      </c>
      <c r="BT20" s="50">
        <f t="shared" si="54"/>
        <v>1.03278415709769</v>
      </c>
      <c r="BU20" s="50">
        <f t="shared" si="54"/>
        <v>1.07022799134631</v>
      </c>
      <c r="BV20" s="50">
        <f t="shared" si="54"/>
        <v>0.993176901314695</v>
      </c>
      <c r="BW20" s="50">
        <f t="shared" si="54"/>
        <v>0.930104842735896</v>
      </c>
      <c r="BX20" s="50">
        <f t="shared" si="54"/>
        <v>0.945748044599767</v>
      </c>
      <c r="BY20" s="50">
        <f t="shared" si="54"/>
        <v>0.928274255283741</v>
      </c>
      <c r="BZ20" s="50">
        <f t="shared" si="54"/>
        <v>1.02263271759028</v>
      </c>
      <c r="CA20" s="50">
        <f t="shared" si="54"/>
        <v>1.16009319354302</v>
      </c>
      <c r="CB20" s="50">
        <f t="shared" si="54"/>
        <v>1.02196704942586</v>
      </c>
      <c r="CC20" s="50">
        <f t="shared" si="54"/>
        <v>1.033283408221</v>
      </c>
      <c r="CD20" s="50">
        <f t="shared" si="54"/>
        <v>1.04559826926277</v>
      </c>
      <c r="CE20" s="50">
        <f t="shared" si="54"/>
        <v>1.03145282076885</v>
      </c>
      <c r="CF20" s="50"/>
      <c r="CG20" s="50">
        <f t="shared" si="54"/>
        <v>1.02446330504244</v>
      </c>
      <c r="CH20" s="50">
        <f t="shared" si="54"/>
        <v>1.01797304043934</v>
      </c>
      <c r="CI20" s="50">
        <f t="shared" si="54"/>
        <v>1.0164752870694</v>
      </c>
      <c r="CJ20" s="50">
        <f t="shared" si="54"/>
        <v>1.01697453819271</v>
      </c>
      <c r="CK20" s="50">
        <f t="shared" si="54"/>
        <v>1.07505408553836</v>
      </c>
      <c r="CL20" s="50">
        <f t="shared" si="54"/>
        <v>1.09003161923781</v>
      </c>
      <c r="CM20" s="50">
        <f t="shared" si="54"/>
        <v>0.981194874355134</v>
      </c>
      <c r="CN20" s="50">
        <f t="shared" si="54"/>
        <v>0.980196372108504</v>
      </c>
      <c r="CO20" s="50">
        <f t="shared" si="54"/>
        <v>0.976701614245299</v>
      </c>
      <c r="CP20" s="50">
        <f t="shared" si="54"/>
        <v>1.02146779830255</v>
      </c>
      <c r="CQ20" s="50">
        <f t="shared" si="54"/>
        <v>1.08387418871692</v>
      </c>
      <c r="CR20" s="50">
        <f t="shared" si="54"/>
        <v>1.03161923780995</v>
      </c>
      <c r="CS20" s="50">
        <f t="shared" si="54"/>
        <v>1.01697453819271</v>
      </c>
      <c r="CT20" s="50">
        <f t="shared" si="54"/>
        <v>1.00732234980862</v>
      </c>
      <c r="CU20" s="50">
        <f t="shared" si="54"/>
        <v>1.00166417041105</v>
      </c>
      <c r="CV20" s="50">
        <f t="shared" si="54"/>
        <v>1.03278415709769</v>
      </c>
      <c r="CW20" s="50">
        <f t="shared" si="54"/>
        <v>1.0198036278915</v>
      </c>
      <c r="CX20" s="50">
        <f t="shared" si="54"/>
        <v>1.00832085205525</v>
      </c>
      <c r="CY20" s="50">
        <f t="shared" si="54"/>
        <v>1.00515892827426</v>
      </c>
      <c r="CZ20" s="50">
        <f t="shared" si="54"/>
        <v>1.02562822433017</v>
      </c>
      <c r="DA20" s="50">
        <f t="shared" si="54"/>
        <v>1.03228490597437</v>
      </c>
      <c r="DB20" s="50">
        <f t="shared" si="54"/>
        <v>1.00049925112331</v>
      </c>
      <c r="DC20" s="50">
        <f t="shared" si="54"/>
        <v>0.985188883341654</v>
      </c>
      <c r="DD20" s="50">
        <f t="shared" si="54"/>
        <v>1.01065069063072</v>
      </c>
      <c r="DE20" s="50">
        <f t="shared" si="54"/>
        <v>1.00482609419205</v>
      </c>
      <c r="DF20" s="50">
        <f t="shared" si="54"/>
        <v>1.00366117490431</v>
      </c>
      <c r="DG20" s="50">
        <f t="shared" si="54"/>
        <v>1.17390580795473</v>
      </c>
      <c r="DH20" s="50">
        <f t="shared" si="54"/>
        <v>1.066566816442</v>
      </c>
      <c r="DI20" s="50">
        <f t="shared" si="54"/>
        <v>1.07388916625062</v>
      </c>
      <c r="DJ20" s="50">
        <f t="shared" si="54"/>
        <v>1.10833749375936</v>
      </c>
      <c r="DK20" s="50"/>
      <c r="DL20" s="50">
        <f t="shared" si="54"/>
        <v>1.2824097187552</v>
      </c>
      <c r="DM20" s="50">
        <f t="shared" si="54"/>
        <v>1.19470793809286</v>
      </c>
      <c r="DN20" s="50">
        <f t="shared" si="54"/>
        <v>1.17773339990015</v>
      </c>
      <c r="DO20" s="50">
        <f t="shared" si="54"/>
        <v>1.13879181228158</v>
      </c>
      <c r="DP20" s="50">
        <f t="shared" si="54"/>
        <v>1.09502413047096</v>
      </c>
      <c r="DQ20" s="50">
        <f t="shared" si="54"/>
        <v>1.04826094192045</v>
      </c>
      <c r="DR20" s="50">
        <f t="shared" si="54"/>
        <v>1.29921783990681</v>
      </c>
      <c r="DS20" s="50">
        <f t="shared" si="54"/>
        <v>1.10467631885505</v>
      </c>
      <c r="DT20" s="50">
        <f t="shared" si="54"/>
        <v>1.28141121650857</v>
      </c>
      <c r="DU20" s="50">
        <f t="shared" si="54"/>
        <v>1.15243800965219</v>
      </c>
      <c r="DV20" s="50">
        <f t="shared" ref="DV20:FD20" si="55">DV7/(28.09+32)</f>
        <v>1.10517556997837</v>
      </c>
      <c r="DW20" s="50">
        <f t="shared" si="55"/>
        <v>1.03677816608421</v>
      </c>
      <c r="DX20" s="50">
        <f t="shared" si="55"/>
        <v>0.980029955067399</v>
      </c>
      <c r="DY20" s="50">
        <f t="shared" si="55"/>
        <v>0.975370277916459</v>
      </c>
      <c r="DZ20" s="50">
        <f t="shared" si="55"/>
        <v>0.961890497586953</v>
      </c>
      <c r="EA20" s="50">
        <f t="shared" si="55"/>
        <v>1.06556831419537</v>
      </c>
      <c r="EB20" s="50">
        <f t="shared" si="55"/>
        <v>1.08570477616908</v>
      </c>
      <c r="EC20" s="50">
        <f t="shared" si="55"/>
        <v>1.05774671326344</v>
      </c>
      <c r="ED20" s="50">
        <f t="shared" si="55"/>
        <v>0.973373273423198</v>
      </c>
      <c r="EE20" s="50">
        <f t="shared" si="55"/>
        <v>1.01231486104177</v>
      </c>
      <c r="EF20" s="50">
        <f t="shared" si="55"/>
        <v>1.0331169911799</v>
      </c>
      <c r="EG20" s="50"/>
      <c r="EH20" s="50">
        <f t="shared" si="55"/>
        <v>1.10267931436179</v>
      </c>
      <c r="EI20" s="50">
        <f t="shared" si="55"/>
        <v>1.10584123814279</v>
      </c>
      <c r="EJ20" s="50">
        <f t="shared" si="55"/>
        <v>1.15410218006324</v>
      </c>
      <c r="EK20" s="50">
        <f t="shared" si="55"/>
        <v>1.14777833250125</v>
      </c>
      <c r="EL20" s="50">
        <f t="shared" si="55"/>
        <v>1.11882176734898</v>
      </c>
      <c r="EM20" s="50">
        <f t="shared" si="55"/>
        <v>1.12980529206191</v>
      </c>
      <c r="EN20" s="50">
        <f t="shared" si="55"/>
        <v>1.18971542685971</v>
      </c>
      <c r="EO20" s="50">
        <f t="shared" si="55"/>
        <v>1.20402729239474</v>
      </c>
      <c r="EP20" s="50">
        <f t="shared" si="55"/>
        <v>1.16558495589948</v>
      </c>
      <c r="EQ20" s="50">
        <f t="shared" si="55"/>
        <v>1.20103178565485</v>
      </c>
      <c r="ER20" s="50">
        <f t="shared" si="55"/>
        <v>1.27492095190547</v>
      </c>
      <c r="ES20" s="50">
        <f t="shared" si="55"/>
        <v>1.13779331003495</v>
      </c>
      <c r="ET20" s="50">
        <f t="shared" si="55"/>
        <v>1.12930604093859</v>
      </c>
      <c r="EU20" s="50">
        <f t="shared" si="55"/>
        <v>1.1527708437344</v>
      </c>
      <c r="EV20" s="50">
        <f t="shared" si="55"/>
        <v>1.20702279913463</v>
      </c>
      <c r="EW20" s="50">
        <f t="shared" si="55"/>
        <v>1.14311865535031</v>
      </c>
      <c r="EX20" s="50">
        <f t="shared" si="55"/>
        <v>1.20119820269596</v>
      </c>
      <c r="EY20" s="50">
        <f t="shared" si="55"/>
        <v>1.28657014478283</v>
      </c>
      <c r="EZ20" s="50">
        <f t="shared" si="55"/>
        <v>1.3321684140456</v>
      </c>
      <c r="FA20" s="50">
        <f t="shared" si="55"/>
        <v>1.25012481278083</v>
      </c>
      <c r="FB20" s="50">
        <f t="shared" si="55"/>
        <v>1.08503910800466</v>
      </c>
      <c r="FC20" s="50">
        <f t="shared" si="55"/>
        <v>1.11815609918456</v>
      </c>
      <c r="FD20" s="50">
        <f t="shared" si="55"/>
        <v>1.0664003994009</v>
      </c>
      <c r="FE20" s="46" t="s">
        <v>179</v>
      </c>
      <c r="FF20" s="144">
        <f t="shared" ref="FF20:FF58" si="56">MIN(I20:AB20)</f>
        <v>1.06083124140238</v>
      </c>
      <c r="FG20" s="144">
        <f t="shared" ref="FG20:FG58" si="57">MAX(I20:AB20)</f>
        <v>1.32557898364362</v>
      </c>
      <c r="FH20" s="80">
        <f t="shared" ref="FH20:FH58" si="58">AVERAGE(I20:AB20)</f>
        <v>1.18915345559963</v>
      </c>
      <c r="FI20" s="144">
        <f t="shared" ref="FI20:FI58" si="59">STDEV(I20:AB20)</f>
        <v>0.0766762305135517</v>
      </c>
      <c r="FJ20" s="144">
        <f t="shared" ref="FJ20:FJ58" si="60">FI20/FH20</f>
        <v>0.0644796768259717</v>
      </c>
      <c r="FK20" s="144">
        <f t="shared" ref="FK20:FK58" si="61">MIN(AD20:AO20)</f>
        <v>1.06390200641351</v>
      </c>
      <c r="FL20" s="144">
        <f t="shared" ref="FL20:FL58" si="62">MAX(AD20:AO20)</f>
        <v>1.30513420689068</v>
      </c>
      <c r="FM20" s="80">
        <f t="shared" ref="FM20:FM58" si="63">AVERAGE(AD20:AO20)</f>
        <v>1.17126131143219</v>
      </c>
      <c r="FN20" s="144">
        <f t="shared" ref="FN20:FN58" si="64">STDEV(AD20:AO20)</f>
        <v>0.0677307438193078</v>
      </c>
      <c r="FO20" s="144">
        <f t="shared" ref="FO20:FO58" si="65">FN20/FM20</f>
        <v>0.0578271843850866</v>
      </c>
      <c r="FP20" s="144">
        <f t="shared" ref="FP20:FP58" si="66">MIN(AQ20:AZ20)</f>
        <v>1.02489198562981</v>
      </c>
      <c r="FQ20" s="144">
        <f t="shared" ref="FQ20:FQ58" si="67">MAX(AQ20:AZ20)</f>
        <v>1.15447527959764</v>
      </c>
      <c r="FR20" s="80">
        <f t="shared" ref="FR20:FR58" si="68">AVERAGE(AQ20:AZ20)</f>
        <v>1.0876911825582</v>
      </c>
      <c r="FS20" s="144">
        <f t="shared" ref="FS20:FS58" si="69">STDEV(AQ20:AZ20)</f>
        <v>0.0458429018997547</v>
      </c>
      <c r="FT20" s="144">
        <f t="shared" ref="FT20:FT58" si="70">FS20/FR20</f>
        <v>0.0421469831096124</v>
      </c>
      <c r="FU20" s="144">
        <f t="shared" ref="FU20:FU58" si="71">MIN(BB20:BI20)</f>
        <v>1.0667528069896</v>
      </c>
      <c r="FV20" s="144">
        <f t="shared" ref="FV20:FV58" si="72">MAX(BB20:BI20)</f>
        <v>1.0667528069896</v>
      </c>
      <c r="FW20" s="80">
        <f t="shared" ref="FW20:FW58" si="73">AVERAGE(BB20:BI20)</f>
        <v>1.0667528069896</v>
      </c>
      <c r="FX20" s="144"/>
      <c r="FY20" s="46" t="s">
        <v>179</v>
      </c>
      <c r="FZ20" s="156">
        <f t="shared" ref="FZ20:FZ58" si="74">MIN(I20:BI20)</f>
        <v>1.02489198562981</v>
      </c>
      <c r="GA20" s="70">
        <f t="shared" ref="GA20:GA58" si="75">MAX(I20:BI20)</f>
        <v>1.32557898364362</v>
      </c>
      <c r="GB20" s="157">
        <f t="shared" ref="GB20:GB58" si="76">AVERAGE(I20:BI20)</f>
        <v>1.15771789492443</v>
      </c>
      <c r="GC20" s="31">
        <f t="shared" ref="GC20:GC58" si="77">STDEV(I20:BI20)</f>
        <v>0.0787338506587556</v>
      </c>
      <c r="GD20" s="31">
        <f t="shared" ref="GD20:GD58" si="78">GC20/GB20</f>
        <v>0.068007803113292</v>
      </c>
      <c r="GE20" s="156">
        <f t="shared" ref="GE20:GE58" si="79">MIN(BK20:FD20)</f>
        <v>0.928274255283741</v>
      </c>
      <c r="GF20" s="156">
        <f t="shared" ref="GF20:GF58" si="80">MAX(BK20:FD20)</f>
        <v>1.3321684140456</v>
      </c>
      <c r="GG20" s="158">
        <f t="shared" ref="GG20:GG58" si="81">AVERAGE(BK20:FD20)</f>
        <v>1.08176331993238</v>
      </c>
      <c r="GH20" s="33">
        <f t="shared" ref="GH20:GH58" si="82">STDEV(BK20:FD20)</f>
        <v>0.0884648244054212</v>
      </c>
      <c r="GI20" s="33">
        <f t="shared" ref="GI20:GI58" si="83">GH20/GG20</f>
        <v>0.0817783546320936</v>
      </c>
      <c r="GJ20" s="51">
        <f t="shared" ref="GJ20" si="84">GJ7/(28.09+32)</f>
        <v>1.06124147112664</v>
      </c>
      <c r="GK20" s="144">
        <f t="shared" ref="GK20:GK58" si="85">MIN(BK20:CE20)</f>
        <v>0.928274255283741</v>
      </c>
      <c r="GL20" s="144">
        <f t="shared" ref="GL20:GL58" si="86">MAX(BK20:CE20)</f>
        <v>1.16009319354302</v>
      </c>
      <c r="GM20" s="80">
        <f t="shared" ref="GM20:GM58" si="87">AVERAGE(BK20:CE20)</f>
        <v>1.04325258144529</v>
      </c>
      <c r="GN20" s="144">
        <f t="shared" ref="GN20:GN58" si="88">STDEV(BK20:CE20)</f>
        <v>0.0604895133534024</v>
      </c>
      <c r="GO20" s="144">
        <f t="shared" ref="GO20:GO58" si="89">GN20/GM20</f>
        <v>0.0579816570111928</v>
      </c>
      <c r="GP20" s="144">
        <f t="shared" ref="GP20:GP58" si="90">MIN(CG20:DJ20)</f>
        <v>0.976701614245299</v>
      </c>
      <c r="GQ20" s="144">
        <f t="shared" ref="GQ20:GQ58" si="91">MAX(CG20:DJ20)</f>
        <v>1.17390580795473</v>
      </c>
      <c r="GR20" s="80">
        <f t="shared" ref="GR20:GR58" si="92">AVERAGE(CG20:DJ20)</f>
        <v>1.02978310312309</v>
      </c>
      <c r="GS20" s="144">
        <f t="shared" ref="GS20:GS58" si="93">STDEV(CG20:DJ20)</f>
        <v>0.0432475790225041</v>
      </c>
      <c r="GT20" s="144">
        <f t="shared" ref="GT20:GT58" si="94">GS20/GR20</f>
        <v>0.0419967844600909</v>
      </c>
      <c r="GU20" s="144">
        <f t="shared" ref="GU20:GU58" si="95">MIN(DL20:EF20)</f>
        <v>0.961890497586953</v>
      </c>
      <c r="GV20" s="144">
        <f t="shared" ref="GV20:GV58" si="96">MAX(DL20:EF20)</f>
        <v>1.29921783990681</v>
      </c>
      <c r="GW20" s="80">
        <f t="shared" ref="GW20:GW58" si="97">AVERAGE(DL20:EF20)</f>
        <v>1.09817812963095</v>
      </c>
      <c r="GX20" s="144">
        <f t="shared" ref="GX20:GX58" si="98">STDEV(DL20:EF20)</f>
        <v>0.1030015885693</v>
      </c>
      <c r="GY20" s="144">
        <f t="shared" ref="GY20:GY58" si="99">GX20/GW20</f>
        <v>0.0937931523039113</v>
      </c>
      <c r="GZ20" s="144">
        <f t="shared" ref="GZ20:GZ58" si="100">MIN(BJ20:FD20)</f>
        <v>0.928274255283741</v>
      </c>
      <c r="HA20" s="144">
        <f t="shared" ref="HA20:HA58" si="101">MAX(EH20:FD20)</f>
        <v>1.3321684140456</v>
      </c>
      <c r="HB20" s="80">
        <f t="shared" ref="HB20:HB58" si="102">AVERAGE(EH20:FD20)</f>
        <v>1.16973814640358</v>
      </c>
      <c r="HC20" s="144">
        <f t="shared" ref="HC20:HC58" si="103">STDEV(EH20:FD20)</f>
        <v>0.0674767883486913</v>
      </c>
      <c r="HD20" s="144">
        <f t="shared" ref="HD20:HD58" si="104">HC20/HB20</f>
        <v>0.0576853790364553</v>
      </c>
      <c r="HE20" s="144"/>
      <c r="HF20" s="144"/>
      <c r="HG20" s="144"/>
      <c r="HH20" s="144"/>
      <c r="HI20" s="144"/>
      <c r="HJ20" s="144"/>
      <c r="HK20" s="144"/>
      <c r="HL20" s="144"/>
      <c r="HM20" s="180"/>
      <c r="HN20" s="180"/>
      <c r="HO20" s="180"/>
    </row>
    <row r="21" s="5" customFormat="1" ht="17.5" spans="1:223">
      <c r="A21" s="46" t="s">
        <v>180</v>
      </c>
      <c r="B21" s="52">
        <f>B8/(47.87+32)</f>
        <v>0.00813822461499937</v>
      </c>
      <c r="C21" s="52">
        <f>C8/(47.87+32)</f>
        <v>0.0125203455615375</v>
      </c>
      <c r="D21" s="52">
        <f>D8/(47.87+32)</f>
        <v>0.0114936772254914</v>
      </c>
      <c r="E21" s="52">
        <f>E8/(47.87+32)</f>
        <v>0.00413171403530737</v>
      </c>
      <c r="F21" s="52">
        <f>F8/(47.87+32)</f>
        <v>0.00323024915487667</v>
      </c>
      <c r="G21" s="53">
        <f>G8/(47.87+32)</f>
        <v>0.011017904094153</v>
      </c>
      <c r="H21" s="46" t="s">
        <v>180</v>
      </c>
      <c r="I21" s="52">
        <f>I8/(47.87+32)</f>
        <v>0.00731085416303511</v>
      </c>
      <c r="J21" s="52">
        <f>J8/(47.87+32)</f>
        <v>0.00876387192711296</v>
      </c>
      <c r="K21" s="52">
        <f t="shared" ref="K21:BB21" si="105">K8/(47.87+32)</f>
        <v>0.00799852610510353</v>
      </c>
      <c r="L21" s="52">
        <f t="shared" si="105"/>
        <v>0.008691437141375</v>
      </c>
      <c r="M21" s="52">
        <f t="shared" si="105"/>
        <v>0.00845164903501592</v>
      </c>
      <c r="N21" s="52">
        <f t="shared" si="105"/>
        <v>0.00852249431356513</v>
      </c>
      <c r="O21" s="52">
        <f t="shared" si="105"/>
        <v>0.00772482175298804</v>
      </c>
      <c r="P21" s="52">
        <f t="shared" si="105"/>
        <v>0.00799458812711376</v>
      </c>
      <c r="Q21" s="52">
        <f t="shared" si="105"/>
        <v>0.00805136584346347</v>
      </c>
      <c r="R21" s="52">
        <f t="shared" si="105"/>
        <v>0.00775114299657273</v>
      </c>
      <c r="S21" s="52">
        <f t="shared" si="105"/>
        <v>0.00651898689964554</v>
      </c>
      <c r="T21" s="52">
        <f t="shared" si="105"/>
        <v>0.00767417122250957</v>
      </c>
      <c r="U21" s="52">
        <f t="shared" si="105"/>
        <v>0.00803986189535846</v>
      </c>
      <c r="V21" s="52">
        <f t="shared" si="105"/>
        <v>0.00817236398078118</v>
      </c>
      <c r="W21" s="52">
        <f t="shared" si="105"/>
        <v>0.00787264225908859</v>
      </c>
      <c r="X21" s="52">
        <f t="shared" si="105"/>
        <v>0.00760352789488858</v>
      </c>
      <c r="Y21" s="52">
        <f t="shared" si="105"/>
        <v>0.00870706506550403</v>
      </c>
      <c r="Z21" s="52">
        <f t="shared" si="105"/>
        <v>0.00862060286403672</v>
      </c>
      <c r="AA21" s="52">
        <f t="shared" si="105"/>
        <v>0.0082451729689897</v>
      </c>
      <c r="AB21" s="52">
        <f t="shared" si="105"/>
        <v>0.0090304618108829</v>
      </c>
      <c r="AC21" s="52"/>
      <c r="AD21" s="52">
        <f t="shared" si="105"/>
        <v>0.00840271669282216</v>
      </c>
      <c r="AE21" s="52">
        <f t="shared" si="105"/>
        <v>0.00927538842784557</v>
      </c>
      <c r="AF21" s="52">
        <f t="shared" si="105"/>
        <v>0.00797516557130707</v>
      </c>
      <c r="AG21" s="52">
        <f t="shared" si="105"/>
        <v>0.00852502358008291</v>
      </c>
      <c r="AH21" s="52">
        <f t="shared" si="105"/>
        <v>0.00917646443330093</v>
      </c>
      <c r="AI21" s="52">
        <f t="shared" si="105"/>
        <v>0.00939628769779182</v>
      </c>
      <c r="AJ21" s="52">
        <f t="shared" si="105"/>
        <v>0.00861000714101639</v>
      </c>
      <c r="AK21" s="52">
        <f t="shared" si="105"/>
        <v>0.0087746933851096</v>
      </c>
      <c r="AL21" s="52">
        <f t="shared" si="105"/>
        <v>0.00841900066579537</v>
      </c>
      <c r="AM21" s="52">
        <f t="shared" si="105"/>
        <v>0.00797671252558412</v>
      </c>
      <c r="AN21" s="52">
        <f t="shared" si="105"/>
        <v>0.00853572701351209</v>
      </c>
      <c r="AO21" s="52">
        <f t="shared" si="105"/>
        <v>0.00754478158947046</v>
      </c>
      <c r="AP21" s="52"/>
      <c r="AQ21" s="52">
        <f t="shared" si="105"/>
        <v>0.00869015828393812</v>
      </c>
      <c r="AR21" s="52">
        <f t="shared" si="105"/>
        <v>0.00839783854213359</v>
      </c>
      <c r="AS21" s="52">
        <f t="shared" si="105"/>
        <v>0.00852780059691929</v>
      </c>
      <c r="AT21" s="52">
        <f t="shared" si="105"/>
        <v>0.00977968103611753</v>
      </c>
      <c r="AU21" s="52">
        <f t="shared" si="105"/>
        <v>0.0080869700020368</v>
      </c>
      <c r="AV21" s="52">
        <f t="shared" si="105"/>
        <v>0.00903698546700998</v>
      </c>
      <c r="AW21" s="52">
        <f t="shared" si="105"/>
        <v>0.00941974589651946</v>
      </c>
      <c r="AX21" s="52">
        <f t="shared" si="105"/>
        <v>0.00960542225779723</v>
      </c>
      <c r="AY21" s="52">
        <f t="shared" si="105"/>
        <v>0.00963627559782912</v>
      </c>
      <c r="AZ21" s="52">
        <f t="shared" si="105"/>
        <v>0.00988989809353427</v>
      </c>
      <c r="BA21" s="52"/>
      <c r="BB21" s="52">
        <f t="shared" si="105"/>
        <v>0.0124458412374212</v>
      </c>
      <c r="BC21" s="52"/>
      <c r="BD21" s="52"/>
      <c r="BE21" s="52"/>
      <c r="BF21" s="52"/>
      <c r="BG21" s="52"/>
      <c r="BH21" s="52"/>
      <c r="BI21" s="52"/>
      <c r="BJ21" s="46" t="s">
        <v>180</v>
      </c>
      <c r="BK21" s="52">
        <f t="shared" ref="BK21:DU21" si="106">BK8/(47.87+32)</f>
        <v>0.0108927006385376</v>
      </c>
      <c r="BL21" s="52">
        <f t="shared" si="106"/>
        <v>0.0116439213722299</v>
      </c>
      <c r="BM21" s="52">
        <f t="shared" si="106"/>
        <v>0.0115187179166145</v>
      </c>
      <c r="BN21" s="52">
        <f t="shared" si="106"/>
        <v>0.0115187179166145</v>
      </c>
      <c r="BO21" s="52">
        <f t="shared" si="106"/>
        <v>0.0117691248278452</v>
      </c>
      <c r="BP21" s="52">
        <f t="shared" si="106"/>
        <v>0.0125203455615375</v>
      </c>
      <c r="BQ21" s="52">
        <f t="shared" si="106"/>
        <v>0.0115187179166145</v>
      </c>
      <c r="BR21" s="52">
        <f t="shared" si="106"/>
        <v>0.0117691248278452</v>
      </c>
      <c r="BS21" s="52">
        <f t="shared" si="106"/>
        <v>0.011017904094153</v>
      </c>
      <c r="BT21" s="52">
        <f t="shared" si="106"/>
        <v>0.011017904094153</v>
      </c>
      <c r="BU21" s="52">
        <f t="shared" si="106"/>
        <v>0.0108927006385376</v>
      </c>
      <c r="BV21" s="52">
        <f t="shared" si="106"/>
        <v>0.011017904094153</v>
      </c>
      <c r="BW21" s="52">
        <f t="shared" si="106"/>
        <v>0.011017904094153</v>
      </c>
      <c r="BX21" s="52">
        <f t="shared" si="106"/>
        <v>0.0106422937273069</v>
      </c>
      <c r="BY21" s="52">
        <f t="shared" si="106"/>
        <v>0.0105170902716915</v>
      </c>
      <c r="BZ21" s="52">
        <f t="shared" si="106"/>
        <v>0.0106422937273069</v>
      </c>
      <c r="CA21" s="52">
        <f t="shared" si="106"/>
        <v>0.0107674971829222</v>
      </c>
      <c r="CB21" s="52">
        <f t="shared" si="106"/>
        <v>0.0108927006385376</v>
      </c>
      <c r="CC21" s="52">
        <f t="shared" si="106"/>
        <v>0.0101414799048454</v>
      </c>
      <c r="CD21" s="52">
        <f t="shared" si="106"/>
        <v>0.0105170902716915</v>
      </c>
      <c r="CE21" s="52">
        <f t="shared" si="106"/>
        <v>0.0108927006385376</v>
      </c>
      <c r="CF21" s="52"/>
      <c r="CG21" s="52">
        <f t="shared" si="106"/>
        <v>0.011017904094153</v>
      </c>
      <c r="CH21" s="52">
        <f t="shared" si="106"/>
        <v>0.0113935144609991</v>
      </c>
      <c r="CI21" s="52">
        <f t="shared" si="106"/>
        <v>0.0113935144609991</v>
      </c>
      <c r="CJ21" s="52">
        <f t="shared" si="106"/>
        <v>0.0112683110053837</v>
      </c>
      <c r="CK21" s="52">
        <f t="shared" si="106"/>
        <v>0.0108927006385376</v>
      </c>
      <c r="CL21" s="52">
        <f t="shared" si="106"/>
        <v>0.012019531739076</v>
      </c>
      <c r="CM21" s="52">
        <f t="shared" si="106"/>
        <v>0.011017904094153</v>
      </c>
      <c r="CN21" s="52">
        <f t="shared" si="106"/>
        <v>0.011017904094153</v>
      </c>
      <c r="CO21" s="52">
        <f t="shared" si="106"/>
        <v>0.0105170902716915</v>
      </c>
      <c r="CP21" s="52">
        <f t="shared" si="106"/>
        <v>0.0108927006385376</v>
      </c>
      <c r="CQ21" s="52">
        <f t="shared" si="106"/>
        <v>0.0102666833604607</v>
      </c>
      <c r="CR21" s="52">
        <f t="shared" si="106"/>
        <v>0.0107674971829222</v>
      </c>
      <c r="CS21" s="52">
        <f t="shared" si="106"/>
        <v>0.0113935144609991</v>
      </c>
      <c r="CT21" s="52">
        <f t="shared" si="106"/>
        <v>0.0117691248278452</v>
      </c>
      <c r="CU21" s="52">
        <f t="shared" si="106"/>
        <v>0.0116439213722299</v>
      </c>
      <c r="CV21" s="52">
        <f t="shared" si="106"/>
        <v>0.011017904094153</v>
      </c>
      <c r="CW21" s="52">
        <f t="shared" si="106"/>
        <v>0.0113935144609991</v>
      </c>
      <c r="CX21" s="52">
        <f t="shared" si="106"/>
        <v>0.0108927006385376</v>
      </c>
      <c r="CY21" s="52">
        <f t="shared" si="106"/>
        <v>0.0116439213722299</v>
      </c>
      <c r="CZ21" s="52">
        <f t="shared" si="106"/>
        <v>0.0116439213722299</v>
      </c>
      <c r="DA21" s="52">
        <f t="shared" si="106"/>
        <v>0.0116439213722299</v>
      </c>
      <c r="DB21" s="52">
        <f t="shared" si="106"/>
        <v>0.0117691248278452</v>
      </c>
      <c r="DC21" s="52">
        <f t="shared" si="106"/>
        <v>0.0122699386503067</v>
      </c>
      <c r="DD21" s="52">
        <f t="shared" si="106"/>
        <v>0.0117691248278452</v>
      </c>
      <c r="DE21" s="52">
        <f t="shared" si="106"/>
        <v>0.0117691248278452</v>
      </c>
      <c r="DF21" s="52">
        <f t="shared" si="106"/>
        <v>0.0118943282834606</v>
      </c>
      <c r="DG21" s="52">
        <f t="shared" si="106"/>
        <v>0.0107674971829222</v>
      </c>
      <c r="DH21" s="52">
        <f t="shared" si="106"/>
        <v>0.0103918868160761</v>
      </c>
      <c r="DI21" s="52">
        <f t="shared" si="106"/>
        <v>0.0112683110053837</v>
      </c>
      <c r="DJ21" s="52">
        <f t="shared" si="106"/>
        <v>0.0116439213722299</v>
      </c>
      <c r="DK21" s="52"/>
      <c r="DL21" s="52">
        <f t="shared" si="106"/>
        <v>0.0117691248278452</v>
      </c>
      <c r="DM21" s="52">
        <f t="shared" si="106"/>
        <v>0.012019531739076</v>
      </c>
      <c r="DN21" s="52">
        <f t="shared" si="106"/>
        <v>0.0111431075497684</v>
      </c>
      <c r="DO21" s="52">
        <f t="shared" si="106"/>
        <v>0.00939025917115312</v>
      </c>
      <c r="DP21" s="52">
        <f t="shared" si="106"/>
        <v>0.0115187179166145</v>
      </c>
      <c r="DQ21" s="52">
        <f t="shared" si="106"/>
        <v>0.0116439213722299</v>
      </c>
      <c r="DR21" s="52">
        <f t="shared" si="106"/>
        <v>0.0108927006385376</v>
      </c>
      <c r="DS21" s="52">
        <f t="shared" si="106"/>
        <v>0.0107674971829222</v>
      </c>
      <c r="DT21" s="52">
        <f t="shared" si="106"/>
        <v>0.0103918868160761</v>
      </c>
      <c r="DU21" s="52">
        <f t="shared" si="106"/>
        <v>0.0113935144609991</v>
      </c>
      <c r="DV21" s="52">
        <f t="shared" ref="DV21:FD21" si="107">DV8/(47.87+32)</f>
        <v>0.0115187179166145</v>
      </c>
      <c r="DW21" s="52">
        <f t="shared" si="107"/>
        <v>0.0106422937273069</v>
      </c>
      <c r="DX21" s="52">
        <f t="shared" si="107"/>
        <v>0.0108927006385376</v>
      </c>
      <c r="DY21" s="52">
        <f t="shared" si="107"/>
        <v>0.011017904094153</v>
      </c>
      <c r="DZ21" s="52">
        <f t="shared" si="107"/>
        <v>0.0115187179166145</v>
      </c>
      <c r="EA21" s="52">
        <f t="shared" si="107"/>
        <v>0.0113935144609991</v>
      </c>
      <c r="EB21" s="52">
        <f t="shared" si="107"/>
        <v>0.0116439213722299</v>
      </c>
      <c r="EC21" s="52">
        <f t="shared" si="107"/>
        <v>0.0108927006385376</v>
      </c>
      <c r="ED21" s="52">
        <f t="shared" si="107"/>
        <v>0.0116439213722299</v>
      </c>
      <c r="EE21" s="52">
        <f t="shared" si="107"/>
        <v>0.0117691248278452</v>
      </c>
      <c r="EF21" s="52">
        <f t="shared" si="107"/>
        <v>0.0112683110053837</v>
      </c>
      <c r="EG21" s="52"/>
      <c r="EH21" s="52">
        <f t="shared" si="107"/>
        <v>0.01001627644923</v>
      </c>
      <c r="EI21" s="52">
        <f t="shared" si="107"/>
        <v>0.0107674971829222</v>
      </c>
      <c r="EJ21" s="52">
        <f t="shared" si="107"/>
        <v>0.00976586953799925</v>
      </c>
      <c r="EK21" s="52">
        <f t="shared" si="107"/>
        <v>0.0111431075497684</v>
      </c>
      <c r="EL21" s="52">
        <f t="shared" si="107"/>
        <v>0.00976586953799925</v>
      </c>
      <c r="EM21" s="52">
        <f t="shared" si="107"/>
        <v>0.0107674971829222</v>
      </c>
      <c r="EN21" s="52">
        <f t="shared" si="107"/>
        <v>0.00826342807061475</v>
      </c>
      <c r="EO21" s="52">
        <f t="shared" si="107"/>
        <v>0.0106422937273069</v>
      </c>
      <c r="EP21" s="52">
        <f t="shared" si="107"/>
        <v>0.00888944534869162</v>
      </c>
      <c r="EQ21" s="52">
        <f t="shared" si="107"/>
        <v>0.0103918868160761</v>
      </c>
      <c r="ER21" s="52">
        <f t="shared" si="107"/>
        <v>0.00888944534869162</v>
      </c>
      <c r="ES21" s="52">
        <f t="shared" si="107"/>
        <v>0.0108927006385376</v>
      </c>
      <c r="ET21" s="52">
        <f t="shared" si="107"/>
        <v>0.01001627644923</v>
      </c>
      <c r="EU21" s="52">
        <f t="shared" si="107"/>
        <v>0.0107674971829222</v>
      </c>
      <c r="EV21" s="52">
        <f t="shared" si="107"/>
        <v>0.00976586953799925</v>
      </c>
      <c r="EW21" s="52">
        <f t="shared" si="107"/>
        <v>0.0111431075497684</v>
      </c>
      <c r="EX21" s="52">
        <f t="shared" si="107"/>
        <v>0.00926505571553775</v>
      </c>
      <c r="EY21" s="52">
        <f t="shared" si="107"/>
        <v>0.00776261424815325</v>
      </c>
      <c r="EZ21" s="52">
        <f t="shared" si="107"/>
        <v>0.0105170902716915</v>
      </c>
      <c r="FA21" s="52">
        <f t="shared" si="107"/>
        <v>0.00939025917115312</v>
      </c>
      <c r="FB21" s="52">
        <f t="shared" si="107"/>
        <v>0.0105170902716915</v>
      </c>
      <c r="FC21" s="52">
        <f t="shared" si="107"/>
        <v>0.0108927006385376</v>
      </c>
      <c r="FD21" s="52">
        <f t="shared" si="107"/>
        <v>0.0107674971829222</v>
      </c>
      <c r="FE21" s="46" t="s">
        <v>180</v>
      </c>
      <c r="FF21" s="144">
        <f t="shared" si="56"/>
        <v>0.00651898689964554</v>
      </c>
      <c r="FG21" s="144">
        <f t="shared" si="57"/>
        <v>0.0090304618108829</v>
      </c>
      <c r="FH21" s="80">
        <f t="shared" si="58"/>
        <v>0.00808728041335155</v>
      </c>
      <c r="FI21" s="144">
        <f t="shared" si="59"/>
        <v>0.00058547250565133</v>
      </c>
      <c r="FJ21" s="144">
        <f t="shared" si="60"/>
        <v>0.0723942383257485</v>
      </c>
      <c r="FK21" s="144">
        <f t="shared" si="61"/>
        <v>0.00754478158947046</v>
      </c>
      <c r="FL21" s="144">
        <f t="shared" si="62"/>
        <v>0.00939628769779182</v>
      </c>
      <c r="FM21" s="80">
        <f t="shared" si="63"/>
        <v>0.00855099739363654</v>
      </c>
      <c r="FN21" s="144">
        <f t="shared" si="64"/>
        <v>0.000555809229949215</v>
      </c>
      <c r="FO21" s="144">
        <f t="shared" si="65"/>
        <v>0.064999345031123</v>
      </c>
      <c r="FP21" s="144">
        <f t="shared" si="66"/>
        <v>0.0080869700020368</v>
      </c>
      <c r="FQ21" s="144">
        <f t="shared" si="67"/>
        <v>0.00988989809353427</v>
      </c>
      <c r="FR21" s="80">
        <f t="shared" si="68"/>
        <v>0.00910707757738354</v>
      </c>
      <c r="FS21" s="144">
        <f t="shared" si="69"/>
        <v>0.000645436864286538</v>
      </c>
      <c r="FT21" s="144">
        <f t="shared" si="70"/>
        <v>0.0708720068322918</v>
      </c>
      <c r="FU21" s="144">
        <f t="shared" si="71"/>
        <v>0.0124458412374212</v>
      </c>
      <c r="FV21" s="144">
        <f t="shared" si="72"/>
        <v>0.0124458412374212</v>
      </c>
      <c r="FW21" s="80">
        <f t="shared" si="73"/>
        <v>0.0124458412374212</v>
      </c>
      <c r="FX21" s="144"/>
      <c r="FY21" s="46" t="s">
        <v>180</v>
      </c>
      <c r="FZ21" s="156">
        <f t="shared" si="74"/>
        <v>0.00651898689964554</v>
      </c>
      <c r="GA21" s="70">
        <f t="shared" si="75"/>
        <v>0.0124458412374212</v>
      </c>
      <c r="GB21" s="157">
        <f t="shared" si="76"/>
        <v>0.00855521381399828</v>
      </c>
      <c r="GC21" s="31">
        <f t="shared" si="77"/>
        <v>0.000928673006475677</v>
      </c>
      <c r="GD21" s="31">
        <f t="shared" si="78"/>
        <v>0.108550531484807</v>
      </c>
      <c r="GE21" s="156">
        <f t="shared" si="79"/>
        <v>0.00776261424815325</v>
      </c>
      <c r="GF21" s="156">
        <f t="shared" si="80"/>
        <v>0.0125203455615375</v>
      </c>
      <c r="GG21" s="158">
        <f t="shared" si="81"/>
        <v>0.0109296027096664</v>
      </c>
      <c r="GH21" s="33">
        <f t="shared" si="82"/>
        <v>0.000824029578487378</v>
      </c>
      <c r="GI21" s="33">
        <f t="shared" si="83"/>
        <v>0.0753942847125257</v>
      </c>
      <c r="GJ21" s="53">
        <f t="shared" ref="GJ21" si="108">GJ8/(47.87+32)</f>
        <v>0.011017904094153</v>
      </c>
      <c r="GK21" s="144">
        <f t="shared" si="85"/>
        <v>0.0101414799048454</v>
      </c>
      <c r="GL21" s="144">
        <f t="shared" si="86"/>
        <v>0.0125203455615375</v>
      </c>
      <c r="GM21" s="80">
        <f t="shared" si="87"/>
        <v>0.0111013730645632</v>
      </c>
      <c r="GN21" s="144">
        <f t="shared" si="88"/>
        <v>0.000550515669557736</v>
      </c>
      <c r="GO21" s="144">
        <f t="shared" si="89"/>
        <v>0.0495898720235824</v>
      </c>
      <c r="GP21" s="144">
        <f t="shared" si="90"/>
        <v>0.0102666833604607</v>
      </c>
      <c r="GQ21" s="144">
        <f t="shared" si="91"/>
        <v>0.0122699386503067</v>
      </c>
      <c r="GR21" s="80">
        <f t="shared" si="92"/>
        <v>0.0113016985935478</v>
      </c>
      <c r="GS21" s="144">
        <f t="shared" si="93"/>
        <v>0.000498578196280664</v>
      </c>
      <c r="GT21" s="144">
        <f t="shared" si="94"/>
        <v>0.0441153329434306</v>
      </c>
      <c r="GU21" s="144">
        <f t="shared" si="95"/>
        <v>0.00939025917115312</v>
      </c>
      <c r="GV21" s="144">
        <f t="shared" si="96"/>
        <v>0.012019531739076</v>
      </c>
      <c r="GW21" s="80">
        <f t="shared" si="97"/>
        <v>0.0111967661736035</v>
      </c>
      <c r="GX21" s="144">
        <f t="shared" si="98"/>
        <v>0.000593326254848822</v>
      </c>
      <c r="GY21" s="144">
        <f t="shared" si="99"/>
        <v>0.0529908587577361</v>
      </c>
      <c r="GZ21" s="144">
        <f t="shared" si="100"/>
        <v>0.00776261424815325</v>
      </c>
      <c r="HA21" s="144">
        <f t="shared" si="101"/>
        <v>0.0111431075497684</v>
      </c>
      <c r="HB21" s="80">
        <f t="shared" si="102"/>
        <v>0.0100434945917551</v>
      </c>
      <c r="HC21" s="144">
        <f t="shared" si="103"/>
        <v>0.000933856738151238</v>
      </c>
      <c r="HD21" s="144">
        <f t="shared" si="104"/>
        <v>0.0929812556396317</v>
      </c>
      <c r="HE21" s="144"/>
      <c r="HF21" s="144"/>
      <c r="HG21" s="144"/>
      <c r="HH21" s="144"/>
      <c r="HI21" s="144"/>
      <c r="HJ21" s="144"/>
      <c r="HK21" s="144"/>
      <c r="HL21" s="144"/>
      <c r="HM21" s="180"/>
      <c r="HN21" s="180"/>
      <c r="HO21" s="180"/>
    </row>
    <row r="22" s="5" customFormat="1" ht="17.5" spans="1:223">
      <c r="A22" s="46" t="s">
        <v>181</v>
      </c>
      <c r="B22" s="50">
        <f>B9/(26.98*2+48)</f>
        <v>0.133876029815614</v>
      </c>
      <c r="C22" s="50">
        <f>C9/(26.98*2+48)</f>
        <v>0.148293448411142</v>
      </c>
      <c r="D22" s="50">
        <f>D9/(26.98*2+48)</f>
        <v>0.120635543350333</v>
      </c>
      <c r="E22" s="50">
        <f>E9/(26.98*2+48)</f>
        <v>0.131129854845037</v>
      </c>
      <c r="F22" s="50">
        <f>F9/(26.98*2+48)</f>
        <v>0.123577873675951</v>
      </c>
      <c r="G22" s="51">
        <f>G9/(26.98*2+48)</f>
        <v>0.143193409180071</v>
      </c>
      <c r="H22" s="46" t="s">
        <v>181</v>
      </c>
      <c r="I22" s="50">
        <f>I9/(26.98*2+48)</f>
        <v>0.0784507392283783</v>
      </c>
      <c r="J22" s="50">
        <f>J9/(26.98*2+48)</f>
        <v>0.142916593479155</v>
      </c>
      <c r="K22" s="50">
        <f t="shared" ref="K22:BB22" si="109">K9/(26.98*2+48)</f>
        <v>0.122828008091503</v>
      </c>
      <c r="L22" s="50">
        <f t="shared" si="109"/>
        <v>0.13794892013211</v>
      </c>
      <c r="M22" s="50">
        <f t="shared" si="109"/>
        <v>0.105865704869912</v>
      </c>
      <c r="N22" s="50">
        <f t="shared" si="109"/>
        <v>0.0878420008565732</v>
      </c>
      <c r="O22" s="50">
        <f t="shared" si="109"/>
        <v>0.0848192072834319</v>
      </c>
      <c r="P22" s="50">
        <f t="shared" si="109"/>
        <v>0.097173771650984</v>
      </c>
      <c r="Q22" s="50">
        <f t="shared" si="109"/>
        <v>0.106989297793411</v>
      </c>
      <c r="R22" s="50">
        <f t="shared" si="109"/>
        <v>0.108662931332539</v>
      </c>
      <c r="S22" s="50">
        <f t="shared" si="109"/>
        <v>0.0938342341361554</v>
      </c>
      <c r="T22" s="50">
        <f t="shared" si="109"/>
        <v>0.0850242067468397</v>
      </c>
      <c r="U22" s="50">
        <f t="shared" si="109"/>
        <v>0.11379046660656</v>
      </c>
      <c r="V22" s="50">
        <f t="shared" si="109"/>
        <v>0.115060213292167</v>
      </c>
      <c r="W22" s="50">
        <f t="shared" si="109"/>
        <v>0.120916406904068</v>
      </c>
      <c r="X22" s="50">
        <f t="shared" si="109"/>
        <v>0.115201761815758</v>
      </c>
      <c r="Y22" s="50">
        <f t="shared" si="109"/>
        <v>0.14489390079562</v>
      </c>
      <c r="Z22" s="50">
        <f t="shared" si="109"/>
        <v>0.143228231484133</v>
      </c>
      <c r="AA22" s="50">
        <f t="shared" si="109"/>
        <v>0.128384921895117</v>
      </c>
      <c r="AB22" s="50">
        <f t="shared" si="109"/>
        <v>0.152982580403019</v>
      </c>
      <c r="AC22" s="50"/>
      <c r="AD22" s="50">
        <f t="shared" si="109"/>
        <v>0.109026293277739</v>
      </c>
      <c r="AE22" s="50">
        <f t="shared" si="109"/>
        <v>0.12970907970168</v>
      </c>
      <c r="AF22" s="50">
        <f t="shared" si="109"/>
        <v>0.102691410245463</v>
      </c>
      <c r="AG22" s="50">
        <f t="shared" si="109"/>
        <v>0.110268335470584</v>
      </c>
      <c r="AH22" s="50">
        <f t="shared" si="109"/>
        <v>0.142370517972671</v>
      </c>
      <c r="AI22" s="50">
        <f t="shared" si="109"/>
        <v>0.144306192997406</v>
      </c>
      <c r="AJ22" s="50">
        <f t="shared" si="109"/>
        <v>0.11563786469765</v>
      </c>
      <c r="AK22" s="50">
        <f t="shared" si="109"/>
        <v>0.126298305337722</v>
      </c>
      <c r="AL22" s="50">
        <f t="shared" si="109"/>
        <v>0.111203019500703</v>
      </c>
      <c r="AM22" s="50">
        <f t="shared" si="109"/>
        <v>0.11330972444151</v>
      </c>
      <c r="AN22" s="50">
        <f t="shared" si="109"/>
        <v>0.113231578023009</v>
      </c>
      <c r="AO22" s="50">
        <f t="shared" si="109"/>
        <v>0.083902427443782</v>
      </c>
      <c r="AP22" s="50"/>
      <c r="AQ22" s="50">
        <f t="shared" si="109"/>
        <v>0.135905605842847</v>
      </c>
      <c r="AR22" s="50">
        <f t="shared" si="109"/>
        <v>0.128203414518527</v>
      </c>
      <c r="AS22" s="50">
        <f t="shared" si="109"/>
        <v>0.136476310850839</v>
      </c>
      <c r="AT22" s="50">
        <f t="shared" si="109"/>
        <v>0.138949398562167</v>
      </c>
      <c r="AU22" s="50">
        <f t="shared" si="109"/>
        <v>0.122694545245647</v>
      </c>
      <c r="AV22" s="50">
        <f t="shared" si="109"/>
        <v>0.138688224431599</v>
      </c>
      <c r="AW22" s="50">
        <f t="shared" si="109"/>
        <v>0.152551042877189</v>
      </c>
      <c r="AX22" s="50">
        <f t="shared" si="109"/>
        <v>0.161778441381319</v>
      </c>
      <c r="AY22" s="50">
        <f t="shared" si="109"/>
        <v>0.157683616695747</v>
      </c>
      <c r="AZ22" s="50">
        <f t="shared" si="109"/>
        <v>0.158088981174516</v>
      </c>
      <c r="BA22" s="50"/>
      <c r="BB22" s="50">
        <f t="shared" si="109"/>
        <v>0.135269650221908</v>
      </c>
      <c r="BC22" s="50"/>
      <c r="BD22" s="50"/>
      <c r="BE22" s="50"/>
      <c r="BF22" s="50"/>
      <c r="BG22" s="50"/>
      <c r="BH22" s="50"/>
      <c r="BI22" s="50"/>
      <c r="BJ22" s="46" t="s">
        <v>181</v>
      </c>
      <c r="BK22" s="50">
        <f t="shared" ref="BK22:DU22" si="110">BK9/(26.98*2+48)</f>
        <v>0.142212632404865</v>
      </c>
      <c r="BL22" s="50">
        <f t="shared" si="110"/>
        <v>0.143291486857591</v>
      </c>
      <c r="BM22" s="50">
        <f t="shared" si="110"/>
        <v>0.147606904668497</v>
      </c>
      <c r="BN22" s="50">
        <f t="shared" si="110"/>
        <v>0.157218517065516</v>
      </c>
      <c r="BO22" s="50">
        <f t="shared" si="110"/>
        <v>0.156531973322872</v>
      </c>
      <c r="BP22" s="50">
        <f t="shared" si="110"/>
        <v>0.119556688897607</v>
      </c>
      <c r="BQ22" s="50">
        <f t="shared" si="110"/>
        <v>0.156924284032954</v>
      </c>
      <c r="BR22" s="50">
        <f t="shared" si="110"/>
        <v>0.152706943899568</v>
      </c>
      <c r="BS22" s="50">
        <f t="shared" si="110"/>
        <v>0.142801098469988</v>
      </c>
      <c r="BT22" s="50">
        <f t="shared" si="110"/>
        <v>0.155060808160063</v>
      </c>
      <c r="BU22" s="50">
        <f t="shared" si="110"/>
        <v>0.143683797567674</v>
      </c>
      <c r="BV22" s="50">
        <f t="shared" si="110"/>
        <v>0.165653197332287</v>
      </c>
      <c r="BW22" s="50">
        <f t="shared" si="110"/>
        <v>0.180462926637897</v>
      </c>
      <c r="BX22" s="50">
        <f t="shared" si="110"/>
        <v>0.171439780306002</v>
      </c>
      <c r="BY22" s="50">
        <f t="shared" si="110"/>
        <v>0.178893683797568</v>
      </c>
      <c r="BZ22" s="50">
        <f t="shared" si="110"/>
        <v>0.155845429580228</v>
      </c>
      <c r="CA22" s="50">
        <f t="shared" si="110"/>
        <v>0.126520204001569</v>
      </c>
      <c r="CB22" s="50">
        <f t="shared" si="110"/>
        <v>0.158199293840722</v>
      </c>
      <c r="CC22" s="50">
        <f t="shared" si="110"/>
        <v>0.147214593958415</v>
      </c>
      <c r="CD22" s="50">
        <f t="shared" si="110"/>
        <v>0.138093369949</v>
      </c>
      <c r="CE22" s="50">
        <f t="shared" si="110"/>
        <v>0.153197332287171</v>
      </c>
      <c r="CF22" s="50"/>
      <c r="CG22" s="50">
        <f t="shared" si="110"/>
        <v>0.162220478619066</v>
      </c>
      <c r="CH22" s="50">
        <f t="shared" si="110"/>
        <v>0.165555119654767</v>
      </c>
      <c r="CI22" s="50">
        <f t="shared" si="110"/>
        <v>0.164868575912122</v>
      </c>
      <c r="CJ22" s="50">
        <f t="shared" si="110"/>
        <v>0.163691643781875</v>
      </c>
      <c r="CK22" s="50">
        <f t="shared" si="110"/>
        <v>0.146724205570812</v>
      </c>
      <c r="CL22" s="50">
        <f t="shared" si="110"/>
        <v>0.161926245586505</v>
      </c>
      <c r="CM22" s="50">
        <f t="shared" si="110"/>
        <v>0.171145547273441</v>
      </c>
      <c r="CN22" s="50">
        <f t="shared" si="110"/>
        <v>0.170753236563358</v>
      </c>
      <c r="CO22" s="50">
        <f t="shared" si="110"/>
        <v>0.168497449980384</v>
      </c>
      <c r="CP22" s="50">
        <f t="shared" si="110"/>
        <v>0.158787759905845</v>
      </c>
      <c r="CQ22" s="50">
        <f t="shared" si="110"/>
        <v>0.142212632404865</v>
      </c>
      <c r="CR22" s="50">
        <f t="shared" si="110"/>
        <v>0.153491565319733</v>
      </c>
      <c r="CS22" s="50">
        <f t="shared" si="110"/>
        <v>0.15957238132601</v>
      </c>
      <c r="CT22" s="50">
        <f t="shared" si="110"/>
        <v>0.164083954491958</v>
      </c>
      <c r="CU22" s="50">
        <f t="shared" si="110"/>
        <v>0.163789721459396</v>
      </c>
      <c r="CV22" s="50">
        <f t="shared" si="110"/>
        <v>0.159376225970969</v>
      </c>
      <c r="CW22" s="50">
        <f t="shared" si="110"/>
        <v>0.163397410749313</v>
      </c>
      <c r="CX22" s="50">
        <f t="shared" si="110"/>
        <v>0.146037661828168</v>
      </c>
      <c r="CY22" s="50">
        <f t="shared" si="110"/>
        <v>0.166535896429973</v>
      </c>
      <c r="CZ22" s="50">
        <f t="shared" si="110"/>
        <v>0.158885837583366</v>
      </c>
      <c r="DA22" s="50">
        <f t="shared" si="110"/>
        <v>0.15633581796783</v>
      </c>
      <c r="DB22" s="50">
        <f t="shared" si="110"/>
        <v>0.166339741074931</v>
      </c>
      <c r="DC22" s="50">
        <f t="shared" si="110"/>
        <v>0.17271479011377</v>
      </c>
      <c r="DD22" s="50">
        <f t="shared" si="110"/>
        <v>0.161828167908984</v>
      </c>
      <c r="DE22" s="50">
        <f t="shared" si="110"/>
        <v>0.161632012553943</v>
      </c>
      <c r="DF22" s="50">
        <f t="shared" si="110"/>
        <v>0.164182032169478</v>
      </c>
      <c r="DG22" s="50">
        <f t="shared" si="110"/>
        <v>0.119850921930169</v>
      </c>
      <c r="DH22" s="50">
        <f t="shared" si="110"/>
        <v>0.146920360925853</v>
      </c>
      <c r="DI22" s="50">
        <f t="shared" si="110"/>
        <v>0.141035700274617</v>
      </c>
      <c r="DJ22" s="50">
        <f t="shared" si="110"/>
        <v>0.124852883483719</v>
      </c>
      <c r="DK22" s="50"/>
      <c r="DL22" s="50">
        <f t="shared" si="110"/>
        <v>0.0863083562181248</v>
      </c>
      <c r="DM22" s="50">
        <f t="shared" si="110"/>
        <v>0.103864260494311</v>
      </c>
      <c r="DN22" s="50">
        <f t="shared" si="110"/>
        <v>0.11671243624951</v>
      </c>
      <c r="DO22" s="50">
        <f t="shared" si="110"/>
        <v>0.130835621812475</v>
      </c>
      <c r="DP22" s="50">
        <f t="shared" si="110"/>
        <v>0.13652412710867</v>
      </c>
      <c r="DQ22" s="50">
        <f t="shared" si="110"/>
        <v>0.155158885837583</v>
      </c>
      <c r="DR22" s="50">
        <f t="shared" si="110"/>
        <v>0.0848371910553158</v>
      </c>
      <c r="DS22" s="50">
        <f t="shared" si="110"/>
        <v>0.143781875245194</v>
      </c>
      <c r="DT22" s="50">
        <f t="shared" si="110"/>
        <v>0.0898391526088662</v>
      </c>
      <c r="DU22" s="50">
        <f t="shared" si="110"/>
        <v>0.110533542565712</v>
      </c>
      <c r="DV22" s="50">
        <f t="shared" ref="DV22:FD22" si="111">DV9/(26.98*2+48)</f>
        <v>0.131816398587681</v>
      </c>
      <c r="DW22" s="50">
        <f t="shared" si="111"/>
        <v>0.150941545704198</v>
      </c>
      <c r="DX22" s="50">
        <f t="shared" si="111"/>
        <v>0.170066692820714</v>
      </c>
      <c r="DY22" s="50">
        <f t="shared" si="111"/>
        <v>0.168987838367987</v>
      </c>
      <c r="DZ22" s="50">
        <f t="shared" si="111"/>
        <v>0.176932130247156</v>
      </c>
      <c r="EA22" s="50">
        <f t="shared" si="111"/>
        <v>0.149078069831306</v>
      </c>
      <c r="EB22" s="50">
        <f t="shared" si="111"/>
        <v>0.140839544919576</v>
      </c>
      <c r="EC22" s="50">
        <f t="shared" si="111"/>
        <v>0.152805021577089</v>
      </c>
      <c r="ED22" s="50">
        <f t="shared" si="111"/>
        <v>0.173695566888976</v>
      </c>
      <c r="EE22" s="50">
        <f t="shared" si="111"/>
        <v>0.161632012553943</v>
      </c>
      <c r="EF22" s="50">
        <f t="shared" si="111"/>
        <v>0.157610827775598</v>
      </c>
      <c r="EG22" s="50"/>
      <c r="EH22" s="50">
        <f t="shared" si="111"/>
        <v>0.140741467242056</v>
      </c>
      <c r="EI22" s="50">
        <f t="shared" si="111"/>
        <v>0.138485680659082</v>
      </c>
      <c r="EJ22" s="50">
        <f t="shared" si="111"/>
        <v>0.12985484503727</v>
      </c>
      <c r="EK22" s="50">
        <f t="shared" si="111"/>
        <v>0.130443311102393</v>
      </c>
      <c r="EL22" s="50">
        <f t="shared" si="111"/>
        <v>0.137308748528835</v>
      </c>
      <c r="EM22" s="50">
        <f t="shared" si="111"/>
        <v>0.134366418203217</v>
      </c>
      <c r="EN22" s="50">
        <f t="shared" si="111"/>
        <v>0.11837975676736</v>
      </c>
      <c r="EO22" s="50">
        <f t="shared" si="111"/>
        <v>0.112985484503727</v>
      </c>
      <c r="EP22" s="50">
        <f t="shared" si="111"/>
        <v>0.127010592389172</v>
      </c>
      <c r="EQ22" s="50">
        <f t="shared" si="111"/>
        <v>0.115437426441742</v>
      </c>
      <c r="ER22" s="50">
        <f t="shared" si="111"/>
        <v>0.0963122793252256</v>
      </c>
      <c r="ES22" s="50">
        <f t="shared" si="111"/>
        <v>0.132404864652805</v>
      </c>
      <c r="ET22" s="50">
        <f t="shared" si="111"/>
        <v>0.135151039623382</v>
      </c>
      <c r="EU22" s="50">
        <f t="shared" si="111"/>
        <v>0.12828560219694</v>
      </c>
      <c r="EV22" s="50">
        <f t="shared" si="111"/>
        <v>0.113279717536289</v>
      </c>
      <c r="EW22" s="50">
        <f t="shared" si="111"/>
        <v>0.127402903099255</v>
      </c>
      <c r="EX22" s="50">
        <f t="shared" si="111"/>
        <v>0.117693213024716</v>
      </c>
      <c r="EY22" s="50">
        <f t="shared" si="111"/>
        <v>0.0976853668105139</v>
      </c>
      <c r="EZ22" s="50">
        <f t="shared" si="111"/>
        <v>0.0810121616320125</v>
      </c>
      <c r="FA22" s="50">
        <f t="shared" si="111"/>
        <v>0.104550804236956</v>
      </c>
      <c r="FB22" s="50">
        <f t="shared" si="111"/>
        <v>0.147508826990977</v>
      </c>
      <c r="FC22" s="50">
        <f t="shared" si="111"/>
        <v>0.137701059238917</v>
      </c>
      <c r="FD22" s="50">
        <f t="shared" si="111"/>
        <v>0.152805021577089</v>
      </c>
      <c r="FE22" s="46" t="s">
        <v>181</v>
      </c>
      <c r="FF22" s="144">
        <f t="shared" si="56"/>
        <v>0.0784507392283783</v>
      </c>
      <c r="FG22" s="144">
        <f t="shared" si="57"/>
        <v>0.152982580403019</v>
      </c>
      <c r="FH22" s="80">
        <f t="shared" si="58"/>
        <v>0.114340704939872</v>
      </c>
      <c r="FI22" s="144">
        <f t="shared" si="59"/>
        <v>0.0224121190521298</v>
      </c>
      <c r="FJ22" s="144">
        <f t="shared" si="60"/>
        <v>0.196011727091552</v>
      </c>
      <c r="FK22" s="144">
        <f t="shared" si="61"/>
        <v>0.083902427443782</v>
      </c>
      <c r="FL22" s="144">
        <f t="shared" si="62"/>
        <v>0.144306192997406</v>
      </c>
      <c r="FM22" s="80">
        <f t="shared" si="63"/>
        <v>0.116829562425827</v>
      </c>
      <c r="FN22" s="144">
        <f t="shared" si="64"/>
        <v>0.0168125544247107</v>
      </c>
      <c r="FO22" s="144">
        <f t="shared" si="65"/>
        <v>0.143906679744561</v>
      </c>
      <c r="FP22" s="144">
        <f t="shared" si="66"/>
        <v>0.122694545245647</v>
      </c>
      <c r="FQ22" s="144">
        <f t="shared" si="67"/>
        <v>0.161778441381319</v>
      </c>
      <c r="FR22" s="80">
        <f t="shared" si="68"/>
        <v>0.14310195815804</v>
      </c>
      <c r="FS22" s="144">
        <f t="shared" si="69"/>
        <v>0.0135243502290833</v>
      </c>
      <c r="FT22" s="144">
        <f t="shared" si="70"/>
        <v>0.0945084917297025</v>
      </c>
      <c r="FU22" s="144">
        <f t="shared" si="71"/>
        <v>0.135269650221908</v>
      </c>
      <c r="FV22" s="144">
        <f t="shared" si="72"/>
        <v>0.135269650221908</v>
      </c>
      <c r="FW22" s="80">
        <f t="shared" si="73"/>
        <v>0.135269650221908</v>
      </c>
      <c r="FX22" s="144"/>
      <c r="FY22" s="46" t="s">
        <v>181</v>
      </c>
      <c r="FZ22" s="156">
        <f t="shared" si="74"/>
        <v>0.0784507392283783</v>
      </c>
      <c r="GA22" s="70">
        <f t="shared" si="75"/>
        <v>0.161778441381319</v>
      </c>
      <c r="GB22" s="157">
        <f t="shared" si="76"/>
        <v>0.122210653016504</v>
      </c>
      <c r="GC22" s="31">
        <f t="shared" si="77"/>
        <v>0.0220499496911312</v>
      </c>
      <c r="GD22" s="31">
        <f t="shared" si="78"/>
        <v>0.180425757876881</v>
      </c>
      <c r="GE22" s="156">
        <f t="shared" si="79"/>
        <v>0.0810121616320125</v>
      </c>
      <c r="GF22" s="156">
        <f t="shared" si="80"/>
        <v>0.180462926637897</v>
      </c>
      <c r="GG22" s="158">
        <f t="shared" si="81"/>
        <v>0.143894406475191</v>
      </c>
      <c r="GH22" s="33">
        <f t="shared" si="82"/>
        <v>0.0229314325016316</v>
      </c>
      <c r="GI22" s="33">
        <f t="shared" si="83"/>
        <v>0.159362918012975</v>
      </c>
      <c r="GJ22" s="51">
        <f t="shared" ref="GJ22" si="112">GJ9/(26.98*2+48)</f>
        <v>0.143193409180071</v>
      </c>
      <c r="GK22" s="144">
        <f t="shared" si="85"/>
        <v>0.119556688897607</v>
      </c>
      <c r="GL22" s="144">
        <f t="shared" si="86"/>
        <v>0.180462926637897</v>
      </c>
      <c r="GM22" s="80">
        <f t="shared" si="87"/>
        <v>0.152053092716098</v>
      </c>
      <c r="GN22" s="144">
        <f t="shared" si="88"/>
        <v>0.0149949938726779</v>
      </c>
      <c r="GO22" s="144">
        <f t="shared" si="89"/>
        <v>0.0986168291931785</v>
      </c>
      <c r="GP22" s="144">
        <f t="shared" si="90"/>
        <v>0.119850921930169</v>
      </c>
      <c r="GQ22" s="144">
        <f t="shared" si="91"/>
        <v>0.17271479011377</v>
      </c>
      <c r="GR22" s="80">
        <f t="shared" si="92"/>
        <v>0.157574865960507</v>
      </c>
      <c r="GS22" s="144">
        <f t="shared" si="93"/>
        <v>0.0126596730035343</v>
      </c>
      <c r="GT22" s="144">
        <f t="shared" si="94"/>
        <v>0.0803406871163525</v>
      </c>
      <c r="GU22" s="144">
        <f t="shared" si="95"/>
        <v>0.0848371910553158</v>
      </c>
      <c r="GV22" s="144">
        <f t="shared" si="96"/>
        <v>0.176932130247156</v>
      </c>
      <c r="GW22" s="80">
        <f t="shared" si="97"/>
        <v>0.137752433260476</v>
      </c>
      <c r="GX22" s="144">
        <f t="shared" si="98"/>
        <v>0.0290239774720937</v>
      </c>
      <c r="GY22" s="144">
        <f t="shared" si="99"/>
        <v>0.210696659108826</v>
      </c>
      <c r="GZ22" s="144">
        <f t="shared" si="100"/>
        <v>0.0810121616320125</v>
      </c>
      <c r="HA22" s="144">
        <f t="shared" si="101"/>
        <v>0.152805021577089</v>
      </c>
      <c r="HB22" s="80">
        <f t="shared" si="102"/>
        <v>0.124208982209562</v>
      </c>
      <c r="HC22" s="144">
        <f t="shared" si="103"/>
        <v>0.0174770214910251</v>
      </c>
      <c r="HD22" s="144">
        <f t="shared" si="104"/>
        <v>0.140706583212624</v>
      </c>
      <c r="HE22" s="144"/>
      <c r="HF22" s="144"/>
      <c r="HG22" s="144"/>
      <c r="HH22" s="144"/>
      <c r="HI22" s="144"/>
      <c r="HJ22" s="144"/>
      <c r="HK22" s="144"/>
      <c r="HL22" s="144"/>
      <c r="HM22" s="180"/>
      <c r="HN22" s="180"/>
      <c r="HO22" s="180"/>
    </row>
    <row r="23" s="5" customFormat="1" ht="17.5" customHeight="1" spans="1:223">
      <c r="A23" s="46" t="s">
        <v>182</v>
      </c>
      <c r="B23" s="50">
        <f>B10/(55.85*2+48)</f>
        <v>0.0335003130870382</v>
      </c>
      <c r="C23" s="50">
        <f>C10/(55.85*2+48)</f>
        <v>0.0407013149655604</v>
      </c>
      <c r="D23" s="50">
        <f>D10/(55.85*2+48)</f>
        <v>0.0344395742016281</v>
      </c>
      <c r="E23" s="50">
        <f>E10/(55.85*2+48)</f>
        <v>0.00551033187226049</v>
      </c>
      <c r="F23" s="50">
        <f>F10/(55.85*2+48)</f>
        <v>0.0294301815904822</v>
      </c>
      <c r="G23" s="51">
        <f>G10/(55.85*2+48)</f>
        <v>0.0418910457107076</v>
      </c>
      <c r="H23" s="46" t="s">
        <v>182</v>
      </c>
      <c r="I23" s="50">
        <f>I10/(55.85*2+48)</f>
        <v>0.0234206903302797</v>
      </c>
      <c r="J23" s="50">
        <f>J10/(55.85*2+48)</f>
        <v>0.0393395365641474</v>
      </c>
      <c r="K23" s="50">
        <f t="shared" ref="K23:BB23" si="113">K10/(55.85*2+48)</f>
        <v>0.0333923904966007</v>
      </c>
      <c r="L23" s="50">
        <f t="shared" si="113"/>
        <v>0.038939004695126</v>
      </c>
      <c r="M23" s="50">
        <f t="shared" si="113"/>
        <v>0.0329582900299743</v>
      </c>
      <c r="N23" s="50">
        <f t="shared" si="113"/>
        <v>0.0288850025049859</v>
      </c>
      <c r="O23" s="50">
        <f t="shared" si="113"/>
        <v>0.0265741435971481</v>
      </c>
      <c r="P23" s="50">
        <f t="shared" si="113"/>
        <v>0.0301399653764595</v>
      </c>
      <c r="Q23" s="50">
        <f t="shared" si="113"/>
        <v>0.031780733851774</v>
      </c>
      <c r="R23" s="50">
        <f t="shared" si="113"/>
        <v>0.0315483782516952</v>
      </c>
      <c r="S23" s="50">
        <f t="shared" si="113"/>
        <v>0.0265295326761722</v>
      </c>
      <c r="T23" s="50">
        <f t="shared" si="113"/>
        <v>0.0266345809117556</v>
      </c>
      <c r="U23" s="50">
        <f t="shared" si="113"/>
        <v>0.0323428675555648</v>
      </c>
      <c r="V23" s="50">
        <f t="shared" si="113"/>
        <v>0.032685270424761</v>
      </c>
      <c r="W23" s="50">
        <f t="shared" si="113"/>
        <v>0.0335191444921236</v>
      </c>
      <c r="X23" s="50">
        <f t="shared" si="113"/>
        <v>0.033537228248329</v>
      </c>
      <c r="Y23" s="50">
        <f t="shared" si="113"/>
        <v>0.0389705408635308</v>
      </c>
      <c r="Z23" s="50">
        <f t="shared" si="113"/>
        <v>0.0393948183282206</v>
      </c>
      <c r="AA23" s="50">
        <f t="shared" si="113"/>
        <v>0.036011012293554</v>
      </c>
      <c r="AB23" s="50">
        <f t="shared" si="113"/>
        <v>0.0405695641398155</v>
      </c>
      <c r="AC23" s="50"/>
      <c r="AD23" s="50">
        <f t="shared" si="113"/>
        <v>0.0323487770500787</v>
      </c>
      <c r="AE23" s="50">
        <f t="shared" si="113"/>
        <v>0.0361479301087283</v>
      </c>
      <c r="AF23" s="50">
        <f t="shared" si="113"/>
        <v>0.029662772451508</v>
      </c>
      <c r="AG23" s="50">
        <f t="shared" si="113"/>
        <v>0.0334308400152348</v>
      </c>
      <c r="AH23" s="50">
        <f t="shared" si="113"/>
        <v>0.0386218537559197</v>
      </c>
      <c r="AI23" s="50">
        <f t="shared" si="113"/>
        <v>0.0388316184462102</v>
      </c>
      <c r="AJ23" s="50">
        <f t="shared" si="113"/>
        <v>0.0329677344536235</v>
      </c>
      <c r="AK23" s="50">
        <f t="shared" si="113"/>
        <v>0.0341885634004797</v>
      </c>
      <c r="AL23" s="50">
        <f t="shared" si="113"/>
        <v>0.0307792923857461</v>
      </c>
      <c r="AM23" s="50">
        <f t="shared" si="113"/>
        <v>0.0304893273472405</v>
      </c>
      <c r="AN23" s="50">
        <f t="shared" si="113"/>
        <v>0.034098979844107</v>
      </c>
      <c r="AO23" s="50">
        <f t="shared" si="113"/>
        <v>0.0258108185075759</v>
      </c>
      <c r="AP23" s="50"/>
      <c r="AQ23" s="50">
        <f t="shared" si="113"/>
        <v>0.0358891133396337</v>
      </c>
      <c r="AR23" s="50">
        <f t="shared" si="113"/>
        <v>0.0379090440453461</v>
      </c>
      <c r="AS23" s="50">
        <f t="shared" si="113"/>
        <v>0.0367236064733277</v>
      </c>
      <c r="AT23" s="50">
        <f t="shared" si="113"/>
        <v>0.0453689286832719</v>
      </c>
      <c r="AU23" s="50">
        <f t="shared" si="113"/>
        <v>0.0325165316760957</v>
      </c>
      <c r="AV23" s="50">
        <f t="shared" si="113"/>
        <v>0.0383146414660294</v>
      </c>
      <c r="AW23" s="50">
        <f t="shared" si="113"/>
        <v>0.0410828321608222</v>
      </c>
      <c r="AX23" s="50">
        <f t="shared" si="113"/>
        <v>0.043553904316843</v>
      </c>
      <c r="AY23" s="50">
        <f t="shared" si="113"/>
        <v>0.0421240481117381</v>
      </c>
      <c r="AZ23" s="50">
        <f t="shared" si="113"/>
        <v>0.0444957238567247</v>
      </c>
      <c r="BA23" s="50"/>
      <c r="BB23" s="50">
        <f t="shared" si="113"/>
        <v>0.055244778936815</v>
      </c>
      <c r="BC23" s="50"/>
      <c r="BD23" s="50"/>
      <c r="BE23" s="50"/>
      <c r="BF23" s="50"/>
      <c r="BG23" s="50"/>
      <c r="BH23" s="50"/>
      <c r="BI23" s="50"/>
      <c r="BJ23" s="46" t="s">
        <v>182</v>
      </c>
      <c r="BK23" s="50">
        <f t="shared" ref="BK23:DU23" si="114">BK10/(55.85*2+48)</f>
        <v>0.039448966812774</v>
      </c>
      <c r="BL23" s="50">
        <f t="shared" si="114"/>
        <v>0.0405760801502818</v>
      </c>
      <c r="BM23" s="50">
        <f t="shared" si="114"/>
        <v>0.0382592360676268</v>
      </c>
      <c r="BN23" s="50">
        <f t="shared" si="114"/>
        <v>0.0428929242329368</v>
      </c>
      <c r="BO23" s="50">
        <f t="shared" si="114"/>
        <v>0.043331246086412</v>
      </c>
      <c r="BP23" s="50">
        <f t="shared" si="114"/>
        <v>0.0382592360676268</v>
      </c>
      <c r="BQ23" s="50">
        <f t="shared" si="114"/>
        <v>0.0441452723857232</v>
      </c>
      <c r="BR23" s="50">
        <f t="shared" si="114"/>
        <v>0.0433938634940513</v>
      </c>
      <c r="BS23" s="50">
        <f t="shared" si="114"/>
        <v>0.0362554790231684</v>
      </c>
      <c r="BT23" s="50">
        <f t="shared" si="114"/>
        <v>0.0488415779586725</v>
      </c>
      <c r="BU23" s="50">
        <f t="shared" si="114"/>
        <v>0.0460237946149029</v>
      </c>
      <c r="BV23" s="50">
        <f t="shared" si="114"/>
        <v>0.0477144646211647</v>
      </c>
      <c r="BW23" s="50">
        <f t="shared" si="114"/>
        <v>0.0579211020663745</v>
      </c>
      <c r="BX23" s="50">
        <f t="shared" si="114"/>
        <v>0.0556668753913588</v>
      </c>
      <c r="BY23" s="50">
        <f t="shared" si="114"/>
        <v>0.0532247964934252</v>
      </c>
      <c r="BZ23" s="50">
        <f t="shared" si="114"/>
        <v>0.0503443957420163</v>
      </c>
      <c r="CA23" s="50">
        <f t="shared" si="114"/>
        <v>0.0422041327489042</v>
      </c>
      <c r="CB23" s="50">
        <f t="shared" si="114"/>
        <v>0.0425798371947401</v>
      </c>
      <c r="CC23" s="50">
        <f t="shared" si="114"/>
        <v>0.0445835942391985</v>
      </c>
      <c r="CD23" s="50">
        <f t="shared" si="114"/>
        <v>0.0437695679398873</v>
      </c>
      <c r="CE23" s="50">
        <f t="shared" si="114"/>
        <v>0.0410770194113964</v>
      </c>
      <c r="CF23" s="50"/>
      <c r="CG23" s="50">
        <f t="shared" si="114"/>
        <v>0.0448340638697558</v>
      </c>
      <c r="CH23" s="50">
        <f t="shared" si="114"/>
        <v>0.0453350031308704</v>
      </c>
      <c r="CI23" s="50">
        <f t="shared" si="114"/>
        <v>0.0416405760801503</v>
      </c>
      <c r="CJ23" s="50">
        <f t="shared" si="114"/>
        <v>0.0467125860989355</v>
      </c>
      <c r="CK23" s="50">
        <f t="shared" si="114"/>
        <v>0.043331246086412</v>
      </c>
      <c r="CL23" s="50">
        <f t="shared" si="114"/>
        <v>0.045460237946149</v>
      </c>
      <c r="CM23" s="50">
        <f t="shared" si="114"/>
        <v>0.0520976831559173</v>
      </c>
      <c r="CN23" s="50">
        <f t="shared" si="114"/>
        <v>0.0527864746399499</v>
      </c>
      <c r="CO23" s="50">
        <f t="shared" si="114"/>
        <v>0.0487163431433939</v>
      </c>
      <c r="CP23" s="50">
        <f t="shared" si="114"/>
        <v>0.0474639949906074</v>
      </c>
      <c r="CQ23" s="50">
        <f t="shared" si="114"/>
        <v>0.0428303068252974</v>
      </c>
      <c r="CR23" s="50">
        <f t="shared" si="114"/>
        <v>0.043143393863494</v>
      </c>
      <c r="CS23" s="50">
        <f t="shared" si="114"/>
        <v>0.0477144646211647</v>
      </c>
      <c r="CT23" s="50">
        <f t="shared" si="114"/>
        <v>0.0488415779586725</v>
      </c>
      <c r="CU23" s="50">
        <f t="shared" si="114"/>
        <v>0.045460237946149</v>
      </c>
      <c r="CV23" s="50">
        <f t="shared" si="114"/>
        <v>0.0447714464621165</v>
      </c>
      <c r="CW23" s="50">
        <f t="shared" si="114"/>
        <v>0.0460864120225423</v>
      </c>
      <c r="CX23" s="50">
        <f t="shared" si="114"/>
        <v>0.0398872886662492</v>
      </c>
      <c r="CY23" s="50">
        <f t="shared" si="114"/>
        <v>0.0485911083281152</v>
      </c>
      <c r="CZ23" s="50">
        <f t="shared" si="114"/>
        <v>0.0478396994364433</v>
      </c>
      <c r="DA23" s="50">
        <f t="shared" si="114"/>
        <v>0.0443331246086412</v>
      </c>
      <c r="DB23" s="50">
        <f t="shared" si="114"/>
        <v>0.0490294301815905</v>
      </c>
      <c r="DC23" s="50">
        <f t="shared" si="114"/>
        <v>0.0511584220413275</v>
      </c>
      <c r="DD23" s="50">
        <f t="shared" si="114"/>
        <v>0.0442705072010019</v>
      </c>
      <c r="DE23" s="50">
        <f t="shared" si="114"/>
        <v>0.0489668127739512</v>
      </c>
      <c r="DF23" s="50">
        <f t="shared" si="114"/>
        <v>0.0491546649968691</v>
      </c>
      <c r="DG23" s="50">
        <f t="shared" si="114"/>
        <v>0.0320601127113338</v>
      </c>
      <c r="DH23" s="50">
        <f t="shared" si="114"/>
        <v>0.0434564809016907</v>
      </c>
      <c r="DI23" s="50">
        <f t="shared" si="114"/>
        <v>0.0467752035065748</v>
      </c>
      <c r="DJ23" s="50">
        <f t="shared" si="114"/>
        <v>0.0450219160926738</v>
      </c>
      <c r="DK23" s="50"/>
      <c r="DL23" s="50">
        <f t="shared" si="114"/>
        <v>0.0340012523481528</v>
      </c>
      <c r="DM23" s="50">
        <f t="shared" si="114"/>
        <v>0.0419536631183469</v>
      </c>
      <c r="DN23" s="50">
        <f t="shared" si="114"/>
        <v>0.0373825923606763</v>
      </c>
      <c r="DO23" s="50">
        <f t="shared" si="114"/>
        <v>0.0386975579211021</v>
      </c>
      <c r="DP23" s="50">
        <f t="shared" si="114"/>
        <v>0.0464621164683782</v>
      </c>
      <c r="DQ23" s="50">
        <f t="shared" si="114"/>
        <v>0.043143393863494</v>
      </c>
      <c r="DR23" s="50">
        <f t="shared" si="114"/>
        <v>0.0295554164057608</v>
      </c>
      <c r="DS23" s="50">
        <f t="shared" si="114"/>
        <v>0.0452097683155917</v>
      </c>
      <c r="DT23" s="50">
        <f t="shared" si="114"/>
        <v>0.0285535378835316</v>
      </c>
      <c r="DU23" s="50">
        <f t="shared" si="114"/>
        <v>0.0381340012523482</v>
      </c>
      <c r="DV23" s="50">
        <f t="shared" ref="DV23:FD23" si="115">DV10/(55.85*2+48)</f>
        <v>0.0438948027551659</v>
      </c>
      <c r="DW23" s="50">
        <f t="shared" si="115"/>
        <v>0.0423293675641828</v>
      </c>
      <c r="DX23" s="50">
        <f t="shared" si="115"/>
        <v>0.0491546649968691</v>
      </c>
      <c r="DY23" s="50">
        <f t="shared" si="115"/>
        <v>0.0497808390732624</v>
      </c>
      <c r="DZ23" s="50">
        <f t="shared" si="115"/>
        <v>0.0442078897933626</v>
      </c>
      <c r="EA23" s="50">
        <f t="shared" si="115"/>
        <v>0.0446462116468378</v>
      </c>
      <c r="EB23" s="50">
        <f t="shared" si="115"/>
        <v>0.0436443331246086</v>
      </c>
      <c r="EC23" s="50">
        <f t="shared" si="115"/>
        <v>0.041577958672511</v>
      </c>
      <c r="ED23" s="50">
        <f t="shared" si="115"/>
        <v>0.054351909830933</v>
      </c>
      <c r="EE23" s="50">
        <f t="shared" si="115"/>
        <v>0.0512836568566061</v>
      </c>
      <c r="EF23" s="50">
        <f t="shared" si="115"/>
        <v>0.0450845335003131</v>
      </c>
      <c r="EG23" s="50"/>
      <c r="EH23" s="50">
        <f t="shared" si="115"/>
        <v>0.0405760801502818</v>
      </c>
      <c r="EI23" s="50">
        <f t="shared" si="115"/>
        <v>0.041202254226675</v>
      </c>
      <c r="EJ23" s="50">
        <f t="shared" si="115"/>
        <v>0.0355040701314966</v>
      </c>
      <c r="EK23" s="50">
        <f t="shared" si="115"/>
        <v>0.0375078271759549</v>
      </c>
      <c r="EL23" s="50">
        <f t="shared" si="115"/>
        <v>0.0375078271759549</v>
      </c>
      <c r="EM23" s="50">
        <f t="shared" si="115"/>
        <v>0.0376956793988729</v>
      </c>
      <c r="EN23" s="50">
        <f t="shared" si="115"/>
        <v>0.0319974953036944</v>
      </c>
      <c r="EO23" s="50">
        <f t="shared" si="115"/>
        <v>0.0338134001252348</v>
      </c>
      <c r="EP23" s="50">
        <f t="shared" si="115"/>
        <v>0.0340012523481528</v>
      </c>
      <c r="EQ23" s="50">
        <f t="shared" si="115"/>
        <v>0.0332498434564809</v>
      </c>
      <c r="ER23" s="50">
        <f t="shared" si="115"/>
        <v>0.0262366938008766</v>
      </c>
      <c r="ES23" s="50">
        <f t="shared" si="115"/>
        <v>0.0384470882905448</v>
      </c>
      <c r="ET23" s="50">
        <f t="shared" si="115"/>
        <v>0.0375078271759549</v>
      </c>
      <c r="EU23" s="50">
        <f t="shared" si="115"/>
        <v>0.0361302442078898</v>
      </c>
      <c r="EV23" s="50">
        <f t="shared" si="115"/>
        <v>0.0342517219787101</v>
      </c>
      <c r="EW23" s="50">
        <f t="shared" si="115"/>
        <v>0.0407013149655604</v>
      </c>
      <c r="EX23" s="50">
        <f t="shared" si="115"/>
        <v>0.0309329993738259</v>
      </c>
      <c r="EY23" s="50">
        <f t="shared" si="115"/>
        <v>0.0254852849092048</v>
      </c>
      <c r="EZ23" s="50">
        <f t="shared" si="115"/>
        <v>0.0244834063869756</v>
      </c>
      <c r="FA23" s="50">
        <f t="shared" si="115"/>
        <v>0.0277395115842204</v>
      </c>
      <c r="FB23" s="50">
        <f t="shared" si="115"/>
        <v>0.0408891671884784</v>
      </c>
      <c r="FC23" s="50">
        <f t="shared" si="115"/>
        <v>0.0391358797745773</v>
      </c>
      <c r="FD23" s="50">
        <f t="shared" si="115"/>
        <v>0.0401377582968065</v>
      </c>
      <c r="FE23" s="46" t="s">
        <v>182</v>
      </c>
      <c r="FF23" s="144">
        <f t="shared" si="56"/>
        <v>0.0234206903302797</v>
      </c>
      <c r="FG23" s="144">
        <f t="shared" si="57"/>
        <v>0.0405695641398155</v>
      </c>
      <c r="FH23" s="80">
        <f t="shared" si="58"/>
        <v>0.0328586347816009</v>
      </c>
      <c r="FI23" s="144">
        <f t="shared" si="59"/>
        <v>0.0049383526815045</v>
      </c>
      <c r="FJ23" s="144">
        <f t="shared" si="60"/>
        <v>0.150290866139993</v>
      </c>
      <c r="FK23" s="144">
        <f t="shared" si="61"/>
        <v>0.0258108185075759</v>
      </c>
      <c r="FL23" s="144">
        <f t="shared" si="62"/>
        <v>0.0388316184462102</v>
      </c>
      <c r="FM23" s="80">
        <f t="shared" si="63"/>
        <v>0.0331148756472044</v>
      </c>
      <c r="FN23" s="144">
        <f t="shared" si="64"/>
        <v>0.00372524255758045</v>
      </c>
      <c r="FO23" s="144">
        <f t="shared" si="65"/>
        <v>0.112494535605932</v>
      </c>
      <c r="FP23" s="144">
        <f t="shared" si="66"/>
        <v>0.0325165316760957</v>
      </c>
      <c r="FQ23" s="144">
        <f t="shared" si="67"/>
        <v>0.0453689286832719</v>
      </c>
      <c r="FR23" s="80">
        <f t="shared" si="68"/>
        <v>0.0397978374129832</v>
      </c>
      <c r="FS23" s="144">
        <f t="shared" si="69"/>
        <v>0.00418717015114905</v>
      </c>
      <c r="FT23" s="144">
        <f t="shared" si="70"/>
        <v>0.105210996961937</v>
      </c>
      <c r="FU23" s="144">
        <f t="shared" si="71"/>
        <v>0.055244778936815</v>
      </c>
      <c r="FV23" s="144">
        <f t="shared" si="72"/>
        <v>0.055244778936815</v>
      </c>
      <c r="FW23" s="80">
        <f t="shared" si="73"/>
        <v>0.055244778936815</v>
      </c>
      <c r="FX23" s="144"/>
      <c r="FY23" s="46" t="s">
        <v>182</v>
      </c>
      <c r="FZ23" s="156">
        <f t="shared" si="74"/>
        <v>0.0234206903302797</v>
      </c>
      <c r="GA23" s="70">
        <f t="shared" si="75"/>
        <v>0.055244778936815</v>
      </c>
      <c r="GB23" s="157">
        <f t="shared" si="76"/>
        <v>0.0350645199177934</v>
      </c>
      <c r="GC23" s="31">
        <f t="shared" si="77"/>
        <v>0.00607104810180406</v>
      </c>
      <c r="GD23" s="31">
        <f t="shared" si="78"/>
        <v>0.173139347580895</v>
      </c>
      <c r="GE23" s="156">
        <f t="shared" si="79"/>
        <v>0.0244834063869756</v>
      </c>
      <c r="GF23" s="156">
        <f t="shared" si="80"/>
        <v>0.0579211020663745</v>
      </c>
      <c r="GG23" s="158">
        <f t="shared" si="81"/>
        <v>0.0422786145074647</v>
      </c>
      <c r="GH23" s="33">
        <f t="shared" si="82"/>
        <v>0.00676551852146353</v>
      </c>
      <c r="GI23" s="33">
        <f t="shared" si="83"/>
        <v>0.160022238199622</v>
      </c>
      <c r="GJ23" s="51">
        <f t="shared" ref="GJ23" si="116">GJ10/(55.85*2+48)</f>
        <v>0.0418910457107076</v>
      </c>
      <c r="GK23" s="144">
        <f t="shared" si="85"/>
        <v>0.0362554790231684</v>
      </c>
      <c r="GL23" s="144">
        <f t="shared" si="86"/>
        <v>0.0579211020663745</v>
      </c>
      <c r="GM23" s="80">
        <f t="shared" si="87"/>
        <v>0.0447863553686973</v>
      </c>
      <c r="GN23" s="144">
        <f t="shared" si="88"/>
        <v>0.00573661938645541</v>
      </c>
      <c r="GO23" s="144">
        <f t="shared" si="89"/>
        <v>0.128088551507027</v>
      </c>
      <c r="GP23" s="144">
        <f t="shared" si="90"/>
        <v>0.0320601127113338</v>
      </c>
      <c r="GQ23" s="144">
        <f t="shared" si="91"/>
        <v>0.0527864746399499</v>
      </c>
      <c r="GR23" s="80">
        <f t="shared" si="92"/>
        <v>0.0459256940096013</v>
      </c>
      <c r="GS23" s="144">
        <f t="shared" si="93"/>
        <v>0.00399340991189649</v>
      </c>
      <c r="GT23" s="144">
        <f t="shared" si="94"/>
        <v>0.0869537194377862</v>
      </c>
      <c r="GU23" s="144">
        <f t="shared" si="95"/>
        <v>0.0285535378835316</v>
      </c>
      <c r="GV23" s="144">
        <f t="shared" si="96"/>
        <v>0.054351909830933</v>
      </c>
      <c r="GW23" s="80">
        <f t="shared" si="97"/>
        <v>0.0425261651310493</v>
      </c>
      <c r="GX23" s="144">
        <f t="shared" si="98"/>
        <v>0.00652301755214532</v>
      </c>
      <c r="GY23" s="144">
        <f t="shared" si="99"/>
        <v>0.153388332384166</v>
      </c>
      <c r="GZ23" s="144">
        <f t="shared" si="100"/>
        <v>0.0244834063869756</v>
      </c>
      <c r="HA23" s="144">
        <f t="shared" si="101"/>
        <v>0.041202254226675</v>
      </c>
      <c r="HB23" s="80">
        <f t="shared" si="102"/>
        <v>0.0350058533663663</v>
      </c>
      <c r="HC23" s="144">
        <f t="shared" si="103"/>
        <v>0.00514348751295988</v>
      </c>
      <c r="HD23" s="144">
        <f t="shared" si="104"/>
        <v>0.146932213282415</v>
      </c>
      <c r="HE23" s="144"/>
      <c r="HF23" s="144"/>
      <c r="HG23" s="144"/>
      <c r="HH23" s="144"/>
      <c r="HI23" s="144"/>
      <c r="HJ23" s="144"/>
      <c r="HK23" s="144"/>
      <c r="HL23" s="144"/>
      <c r="HM23" s="180"/>
      <c r="HN23" s="180"/>
      <c r="HO23" s="180"/>
    </row>
    <row r="24" s="5" customFormat="1" spans="1:223">
      <c r="A24" s="46" t="s">
        <v>183</v>
      </c>
      <c r="B24" s="50">
        <f>B11/(54.94+16)</f>
        <v>0.00140964195094446</v>
      </c>
      <c r="C24" s="50">
        <f>C11/(54.94+16)</f>
        <v>0.00108542430222723</v>
      </c>
      <c r="D24" s="50">
        <f>D11/(54.94+16)</f>
        <v>0.00148012404849168</v>
      </c>
      <c r="E24" s="50">
        <f>E11/(54.94+16)</f>
        <v>0.00112771356075557</v>
      </c>
      <c r="F24" s="50">
        <f>F11/(54.94+16)</f>
        <v>0.000563856780377784</v>
      </c>
      <c r="G24" s="51">
        <f>G11/(54.94+16)</f>
        <v>0.00225542712151114</v>
      </c>
      <c r="H24" s="46" t="s">
        <v>183</v>
      </c>
      <c r="I24" s="50">
        <f>I11/(54.94+16)</f>
        <v>0.00139155041576953</v>
      </c>
      <c r="J24" s="50">
        <f>J11/(54.94+16)</f>
        <v>0.00427529893661363</v>
      </c>
      <c r="K24" s="50">
        <f t="shared" ref="K24:BB24" si="117">K11/(54.94+16)</f>
        <v>0.0031111911672465</v>
      </c>
      <c r="L24" s="50">
        <f t="shared" si="117"/>
        <v>0.00412362246976043</v>
      </c>
      <c r="M24" s="50">
        <f t="shared" si="117"/>
        <v>0.00261645117516645</v>
      </c>
      <c r="N24" s="50">
        <f t="shared" si="117"/>
        <v>0.002329726600735</v>
      </c>
      <c r="O24" s="50">
        <f t="shared" si="117"/>
        <v>0.0022578063149033</v>
      </c>
      <c r="P24" s="50">
        <f t="shared" si="117"/>
        <v>0.00263888668667732</v>
      </c>
      <c r="Q24" s="50">
        <f t="shared" si="117"/>
        <v>0.00276174916618944</v>
      </c>
      <c r="R24" s="50">
        <f t="shared" si="117"/>
        <v>0.00238840511173903</v>
      </c>
      <c r="S24" s="50">
        <f t="shared" si="117"/>
        <v>0.00186111378533685</v>
      </c>
      <c r="T24" s="50">
        <f t="shared" si="117"/>
        <v>0.00232164254009653</v>
      </c>
      <c r="U24" s="50">
        <f t="shared" si="117"/>
        <v>0.00299991848865106</v>
      </c>
      <c r="V24" s="50">
        <f t="shared" si="117"/>
        <v>0.00303233171719877</v>
      </c>
      <c r="W24" s="50">
        <f t="shared" si="117"/>
        <v>0.00318678844365785</v>
      </c>
      <c r="X24" s="50">
        <f t="shared" si="117"/>
        <v>0.00291112045856996</v>
      </c>
      <c r="Y24" s="50">
        <f t="shared" si="117"/>
        <v>0.0042179210893129</v>
      </c>
      <c r="Z24" s="50">
        <f t="shared" si="117"/>
        <v>0.00438242083363208</v>
      </c>
      <c r="AA24" s="50">
        <f t="shared" si="117"/>
        <v>0.00376236404856754</v>
      </c>
      <c r="AB24" s="50">
        <f t="shared" si="117"/>
        <v>0.00373776299119865</v>
      </c>
      <c r="AC24" s="50"/>
      <c r="AD24" s="50">
        <f t="shared" si="117"/>
        <v>0.00245028516318299</v>
      </c>
      <c r="AE24" s="50">
        <f t="shared" si="117"/>
        <v>0.00273632614586992</v>
      </c>
      <c r="AF24" s="50">
        <f t="shared" si="117"/>
        <v>0.00257660774542477</v>
      </c>
      <c r="AG24" s="50">
        <f t="shared" si="117"/>
        <v>0.0024317059974689</v>
      </c>
      <c r="AH24" s="50">
        <f t="shared" si="117"/>
        <v>0.00349962285997334</v>
      </c>
      <c r="AI24" s="50">
        <f t="shared" si="117"/>
        <v>0.00304100862418844</v>
      </c>
      <c r="AJ24" s="50">
        <f t="shared" si="117"/>
        <v>0.00276208148567418</v>
      </c>
      <c r="AK24" s="50">
        <f t="shared" si="117"/>
        <v>0.0031232054623965</v>
      </c>
      <c r="AL24" s="50">
        <f t="shared" si="117"/>
        <v>0.00268742318602994</v>
      </c>
      <c r="AM24" s="50">
        <f t="shared" si="117"/>
        <v>0.00212634340404408</v>
      </c>
      <c r="AN24" s="50">
        <f t="shared" si="117"/>
        <v>0.00229460800339822</v>
      </c>
      <c r="AO24" s="50">
        <f t="shared" si="117"/>
        <v>0.0022096353819914</v>
      </c>
      <c r="AP24" s="50"/>
      <c r="AQ24" s="50">
        <f t="shared" si="117"/>
        <v>0.00333020284471771</v>
      </c>
      <c r="AR24" s="50">
        <f t="shared" si="117"/>
        <v>0.003361228704711</v>
      </c>
      <c r="AS24" s="50">
        <f t="shared" si="117"/>
        <v>0.00411483809462288</v>
      </c>
      <c r="AT24" s="50">
        <f t="shared" si="117"/>
        <v>0.00345209058200495</v>
      </c>
      <c r="AU24" s="50">
        <f t="shared" si="117"/>
        <v>0.00291038505353052</v>
      </c>
      <c r="AV24" s="50">
        <f t="shared" si="117"/>
        <v>0.00358653609121307</v>
      </c>
      <c r="AW24" s="50">
        <f t="shared" si="117"/>
        <v>0.00484969314939292</v>
      </c>
      <c r="AX24" s="50">
        <f t="shared" si="117"/>
        <v>0.00570592084409707</v>
      </c>
      <c r="AY24" s="50">
        <f t="shared" si="117"/>
        <v>0.00458763091800568</v>
      </c>
      <c r="AZ24" s="50">
        <f t="shared" si="117"/>
        <v>0.00416643131974349</v>
      </c>
      <c r="BA24" s="50"/>
      <c r="BB24" s="50">
        <f t="shared" si="117"/>
        <v>0.00405119994093142</v>
      </c>
      <c r="BC24" s="50"/>
      <c r="BD24" s="50"/>
      <c r="BE24" s="50"/>
      <c r="BF24" s="50"/>
      <c r="BG24" s="50"/>
      <c r="BH24" s="50"/>
      <c r="BI24" s="50"/>
      <c r="BJ24" s="46" t="s">
        <v>183</v>
      </c>
      <c r="BK24" s="50">
        <f t="shared" ref="BK24:DU24" si="118">BK11/(54.94+16)</f>
        <v>0.00436989004792783</v>
      </c>
      <c r="BL24" s="50">
        <f t="shared" si="118"/>
        <v>0.00465181843811672</v>
      </c>
      <c r="BM24" s="50">
        <f t="shared" si="118"/>
        <v>0.00422892585283338</v>
      </c>
      <c r="BN24" s="50">
        <f t="shared" si="118"/>
        <v>0.00436989004792783</v>
      </c>
      <c r="BO24" s="50">
        <f t="shared" si="118"/>
        <v>0.00451085424302227</v>
      </c>
      <c r="BP24" s="50">
        <f t="shared" si="118"/>
        <v>0.00465181843811672</v>
      </c>
      <c r="BQ24" s="50">
        <f t="shared" si="118"/>
        <v>0.00479278263321116</v>
      </c>
      <c r="BR24" s="50">
        <f t="shared" si="118"/>
        <v>0.00507471102340006</v>
      </c>
      <c r="BS24" s="50">
        <f t="shared" si="118"/>
        <v>0.0036650690724556</v>
      </c>
      <c r="BT24" s="50">
        <f t="shared" si="118"/>
        <v>0.00592049619396673</v>
      </c>
      <c r="BU24" s="50">
        <f t="shared" si="118"/>
        <v>0.00535663941358895</v>
      </c>
      <c r="BV24" s="50">
        <f t="shared" si="118"/>
        <v>0.00577953199887229</v>
      </c>
      <c r="BW24" s="50">
        <f t="shared" si="118"/>
        <v>0.00761206653510009</v>
      </c>
      <c r="BX24" s="50">
        <f t="shared" si="118"/>
        <v>0.00761206653510009</v>
      </c>
      <c r="BY24" s="50">
        <f t="shared" si="118"/>
        <v>0.00831688751057231</v>
      </c>
      <c r="BZ24" s="50">
        <f t="shared" si="118"/>
        <v>0.00592049619396673</v>
      </c>
      <c r="CA24" s="50">
        <f t="shared" si="118"/>
        <v>0.00436989004792783</v>
      </c>
      <c r="CB24" s="50">
        <f t="shared" si="118"/>
        <v>0.00493374682830561</v>
      </c>
      <c r="CC24" s="50">
        <f t="shared" si="118"/>
        <v>0.00690724555962785</v>
      </c>
      <c r="CD24" s="50">
        <f t="shared" si="118"/>
        <v>0.00761206653510009</v>
      </c>
      <c r="CE24" s="50">
        <f t="shared" si="118"/>
        <v>0.00352410487736115</v>
      </c>
      <c r="CF24" s="50"/>
      <c r="CG24" s="50">
        <f t="shared" si="118"/>
        <v>0.00507471102340006</v>
      </c>
      <c r="CH24" s="50">
        <f t="shared" si="118"/>
        <v>0.00535663941358895</v>
      </c>
      <c r="CI24" s="50">
        <f t="shared" si="118"/>
        <v>0.00479278263321116</v>
      </c>
      <c r="CJ24" s="50">
        <f t="shared" si="118"/>
        <v>0.00535663941358895</v>
      </c>
      <c r="CK24" s="50">
        <f t="shared" si="118"/>
        <v>0.0052156752184945</v>
      </c>
      <c r="CL24" s="50">
        <f t="shared" si="118"/>
        <v>0.00451085424302227</v>
      </c>
      <c r="CM24" s="50">
        <f t="shared" si="118"/>
        <v>0.0052156752184945</v>
      </c>
      <c r="CN24" s="50">
        <f t="shared" si="118"/>
        <v>0.00549760360868339</v>
      </c>
      <c r="CO24" s="50">
        <f t="shared" si="118"/>
        <v>0.00648435297434452</v>
      </c>
      <c r="CP24" s="50">
        <f t="shared" si="118"/>
        <v>0.00451085424302227</v>
      </c>
      <c r="CQ24" s="50">
        <f t="shared" si="118"/>
        <v>0.00408796165773893</v>
      </c>
      <c r="CR24" s="50">
        <f t="shared" si="118"/>
        <v>0.00380603326755004</v>
      </c>
      <c r="CS24" s="50">
        <f t="shared" si="118"/>
        <v>0.00408796165773893</v>
      </c>
      <c r="CT24" s="50">
        <f t="shared" si="118"/>
        <v>0.00408796165773893</v>
      </c>
      <c r="CU24" s="50">
        <f t="shared" si="118"/>
        <v>0.00380603326755004</v>
      </c>
      <c r="CV24" s="50">
        <f t="shared" si="118"/>
        <v>0.00535663941358895</v>
      </c>
      <c r="CW24" s="50">
        <f t="shared" si="118"/>
        <v>0.00592049619396673</v>
      </c>
      <c r="CX24" s="50">
        <f t="shared" si="118"/>
        <v>0.00507471102340006</v>
      </c>
      <c r="CY24" s="50">
        <f t="shared" si="118"/>
        <v>0.00479278263321116</v>
      </c>
      <c r="CZ24" s="50">
        <f t="shared" si="118"/>
        <v>0.00535663941358895</v>
      </c>
      <c r="DA24" s="50">
        <f t="shared" si="118"/>
        <v>0.00394699746264449</v>
      </c>
      <c r="DB24" s="50">
        <f t="shared" si="118"/>
        <v>0.00436989004792783</v>
      </c>
      <c r="DC24" s="50">
        <f t="shared" si="118"/>
        <v>0.00549760360868339</v>
      </c>
      <c r="DD24" s="50">
        <f t="shared" si="118"/>
        <v>0.00451085424302227</v>
      </c>
      <c r="DE24" s="50">
        <f t="shared" si="118"/>
        <v>0.00451085424302227</v>
      </c>
      <c r="DF24" s="50">
        <f t="shared" si="118"/>
        <v>0.00549760360868339</v>
      </c>
      <c r="DG24" s="50">
        <f t="shared" si="118"/>
        <v>0.0033831406822667</v>
      </c>
      <c r="DH24" s="50">
        <f t="shared" si="118"/>
        <v>0.00507471102340006</v>
      </c>
      <c r="DI24" s="50">
        <f t="shared" si="118"/>
        <v>0.00620242458415562</v>
      </c>
      <c r="DJ24" s="50">
        <f t="shared" si="118"/>
        <v>0.00451085424302227</v>
      </c>
      <c r="DK24" s="50"/>
      <c r="DL24" s="50">
        <f t="shared" si="118"/>
        <v>0.00225542712151114</v>
      </c>
      <c r="DM24" s="50">
        <f t="shared" si="118"/>
        <v>0.0033831406822667</v>
      </c>
      <c r="DN24" s="50">
        <f t="shared" si="118"/>
        <v>0.00310121229207781</v>
      </c>
      <c r="DO24" s="50">
        <f t="shared" si="118"/>
        <v>0.0033831406822667</v>
      </c>
      <c r="DP24" s="50">
        <f t="shared" si="118"/>
        <v>0.00465181843811672</v>
      </c>
      <c r="DQ24" s="50">
        <f t="shared" si="118"/>
        <v>0.00408796165773893</v>
      </c>
      <c r="DR24" s="50">
        <f t="shared" si="118"/>
        <v>0.00225542712151114</v>
      </c>
      <c r="DS24" s="50">
        <f t="shared" si="118"/>
        <v>0.00549760360868339</v>
      </c>
      <c r="DT24" s="50">
        <f t="shared" si="118"/>
        <v>0.00253735551170003</v>
      </c>
      <c r="DU24" s="50">
        <f t="shared" si="118"/>
        <v>0.00380603326755004</v>
      </c>
      <c r="DV24" s="50">
        <f t="shared" ref="DV24:FD24" si="119">DV11/(54.94+16)</f>
        <v>0.00563856780377784</v>
      </c>
      <c r="DW24" s="50">
        <f t="shared" si="119"/>
        <v>0.00549760360868339</v>
      </c>
      <c r="DX24" s="50">
        <f t="shared" si="119"/>
        <v>0.00662531716943896</v>
      </c>
      <c r="DY24" s="50">
        <f t="shared" si="119"/>
        <v>0.00718917394981675</v>
      </c>
      <c r="DZ24" s="50">
        <f t="shared" si="119"/>
        <v>0.00577953199887229</v>
      </c>
      <c r="EA24" s="50">
        <f t="shared" si="119"/>
        <v>0.0052156752184945</v>
      </c>
      <c r="EB24" s="50">
        <f t="shared" si="119"/>
        <v>0.00676628136453341</v>
      </c>
      <c r="EC24" s="50">
        <f t="shared" si="119"/>
        <v>0.00535663941358895</v>
      </c>
      <c r="ED24" s="50">
        <f t="shared" si="119"/>
        <v>0.00859881590076121</v>
      </c>
      <c r="EE24" s="50">
        <f t="shared" si="119"/>
        <v>0.00775303073019453</v>
      </c>
      <c r="EF24" s="50">
        <f t="shared" si="119"/>
        <v>0.00606146038906118</v>
      </c>
      <c r="EG24" s="50"/>
      <c r="EH24" s="50">
        <f t="shared" si="119"/>
        <v>0.00253735551170003</v>
      </c>
      <c r="EI24" s="50">
        <f t="shared" si="119"/>
        <v>0.00267831970679447</v>
      </c>
      <c r="EJ24" s="50">
        <f t="shared" si="119"/>
        <v>0.00225542712151114</v>
      </c>
      <c r="EK24" s="50">
        <f t="shared" si="119"/>
        <v>0.00239639131660558</v>
      </c>
      <c r="EL24" s="50">
        <f t="shared" si="119"/>
        <v>0.00253735551170003</v>
      </c>
      <c r="EM24" s="50">
        <f t="shared" si="119"/>
        <v>0.00267831970679447</v>
      </c>
      <c r="EN24" s="50">
        <f t="shared" si="119"/>
        <v>0.00211446292641669</v>
      </c>
      <c r="EO24" s="50">
        <f t="shared" si="119"/>
        <v>0.00225542712151114</v>
      </c>
      <c r="EP24" s="50">
        <f t="shared" si="119"/>
        <v>0.00239639131660558</v>
      </c>
      <c r="EQ24" s="50">
        <f t="shared" si="119"/>
        <v>0.00239639131660558</v>
      </c>
      <c r="ER24" s="50">
        <f t="shared" si="119"/>
        <v>0.00169157034113335</v>
      </c>
      <c r="ES24" s="50">
        <f t="shared" si="119"/>
        <v>0.00281928390188892</v>
      </c>
      <c r="ET24" s="50">
        <f t="shared" si="119"/>
        <v>0.00267831970679447</v>
      </c>
      <c r="EU24" s="50">
        <f t="shared" si="119"/>
        <v>0.00281928390188892</v>
      </c>
      <c r="EV24" s="50">
        <f t="shared" si="119"/>
        <v>0.00281928390188892</v>
      </c>
      <c r="EW24" s="50">
        <f t="shared" si="119"/>
        <v>0.00352410487736115</v>
      </c>
      <c r="EX24" s="50">
        <f t="shared" si="119"/>
        <v>0.00197349873132224</v>
      </c>
      <c r="EY24" s="50">
        <f t="shared" si="119"/>
        <v>0.00155060614603891</v>
      </c>
      <c r="EZ24" s="50">
        <f t="shared" si="119"/>
        <v>0.00155060614603891</v>
      </c>
      <c r="FA24" s="50">
        <f t="shared" si="119"/>
        <v>0.00169157034113335</v>
      </c>
      <c r="FB24" s="50">
        <f t="shared" si="119"/>
        <v>0.00281928390188892</v>
      </c>
      <c r="FC24" s="50">
        <f t="shared" si="119"/>
        <v>0.00267831970679447</v>
      </c>
      <c r="FD24" s="50">
        <f t="shared" si="119"/>
        <v>0.00253735551170003</v>
      </c>
      <c r="FE24" s="46" t="s">
        <v>183</v>
      </c>
      <c r="FF24" s="144">
        <f t="shared" si="56"/>
        <v>0.00139155041576953</v>
      </c>
      <c r="FG24" s="144">
        <f t="shared" si="57"/>
        <v>0.00438242083363208</v>
      </c>
      <c r="FH24" s="80">
        <f t="shared" si="58"/>
        <v>0.00301540362205114</v>
      </c>
      <c r="FI24" s="144">
        <f t="shared" si="59"/>
        <v>0.000843334950657702</v>
      </c>
      <c r="FJ24" s="144">
        <f t="shared" si="60"/>
        <v>0.279675644245611</v>
      </c>
      <c r="FK24" s="144">
        <f t="shared" si="61"/>
        <v>0.00212634340404408</v>
      </c>
      <c r="FL24" s="144">
        <f t="shared" si="62"/>
        <v>0.00349962285997334</v>
      </c>
      <c r="FM24" s="80">
        <f t="shared" si="63"/>
        <v>0.00266157112163689</v>
      </c>
      <c r="FN24" s="144">
        <f t="shared" si="64"/>
        <v>0.000405176037459155</v>
      </c>
      <c r="FO24" s="144">
        <f t="shared" si="65"/>
        <v>0.152231903241409</v>
      </c>
      <c r="FP24" s="144">
        <f t="shared" si="66"/>
        <v>0.00291038505353052</v>
      </c>
      <c r="FQ24" s="144">
        <f t="shared" si="67"/>
        <v>0.00570592084409707</v>
      </c>
      <c r="FR24" s="80">
        <f t="shared" si="68"/>
        <v>0.00400649576020393</v>
      </c>
      <c r="FS24" s="144">
        <f t="shared" si="69"/>
        <v>0.000851990776950888</v>
      </c>
      <c r="FT24" s="144">
        <f t="shared" si="70"/>
        <v>0.212652359554106</v>
      </c>
      <c r="FU24" s="144">
        <f t="shared" si="71"/>
        <v>0.00405119994093142</v>
      </c>
      <c r="FV24" s="144">
        <f t="shared" si="72"/>
        <v>0.00405119994093142</v>
      </c>
      <c r="FW24" s="80">
        <f t="shared" si="73"/>
        <v>0.00405119994093142</v>
      </c>
      <c r="FX24" s="144"/>
      <c r="FY24" s="46" t="s">
        <v>183</v>
      </c>
      <c r="FZ24" s="156">
        <f t="shared" si="74"/>
        <v>0.00139155041576953</v>
      </c>
      <c r="GA24" s="70">
        <f t="shared" si="75"/>
        <v>0.00570592084409707</v>
      </c>
      <c r="GB24" s="157">
        <f t="shared" si="76"/>
        <v>0.00317123449868921</v>
      </c>
      <c r="GC24" s="31">
        <f t="shared" si="77"/>
        <v>0.000889162267561716</v>
      </c>
      <c r="GD24" s="31">
        <f t="shared" si="78"/>
        <v>0.280383638589085</v>
      </c>
      <c r="GE24" s="156">
        <f t="shared" si="79"/>
        <v>0.00155060614603891</v>
      </c>
      <c r="GF24" s="156">
        <f t="shared" si="80"/>
        <v>0.00859881590076121</v>
      </c>
      <c r="GG24" s="158">
        <f t="shared" si="81"/>
        <v>0.00443072722686332</v>
      </c>
      <c r="GH24" s="33">
        <f t="shared" si="82"/>
        <v>0.00164836088412425</v>
      </c>
      <c r="GI24" s="33">
        <f t="shared" si="83"/>
        <v>0.372029420843221</v>
      </c>
      <c r="GJ24" s="51">
        <f t="shared" ref="GJ24" si="120">GJ11/(54.94+16)</f>
        <v>0.00225542712151114</v>
      </c>
      <c r="GK24" s="144">
        <f t="shared" si="85"/>
        <v>0.00352410487736115</v>
      </c>
      <c r="GL24" s="144">
        <f t="shared" si="86"/>
        <v>0.00831688751057231</v>
      </c>
      <c r="GM24" s="80">
        <f t="shared" si="87"/>
        <v>0.00543719038221435</v>
      </c>
      <c r="GN24" s="144">
        <f t="shared" si="88"/>
        <v>0.00141074909198553</v>
      </c>
      <c r="GO24" s="144">
        <f t="shared" si="89"/>
        <v>0.259462882999324</v>
      </c>
      <c r="GP24" s="144">
        <f t="shared" si="90"/>
        <v>0.0033831406822667</v>
      </c>
      <c r="GQ24" s="144">
        <f t="shared" si="91"/>
        <v>0.00648435297434452</v>
      </c>
      <c r="GR24" s="80">
        <f t="shared" si="92"/>
        <v>0.00486326473075839</v>
      </c>
      <c r="GS24" s="144">
        <f t="shared" si="93"/>
        <v>0.00074384266090164</v>
      </c>
      <c r="GT24" s="144">
        <f t="shared" si="94"/>
        <v>0.152951299606847</v>
      </c>
      <c r="GU24" s="144">
        <f t="shared" si="95"/>
        <v>0.00225542712151114</v>
      </c>
      <c r="GV24" s="144">
        <f t="shared" si="96"/>
        <v>0.00859881590076121</v>
      </c>
      <c r="GW24" s="80">
        <f t="shared" si="97"/>
        <v>0.00502101037764979</v>
      </c>
      <c r="GX24" s="144">
        <f t="shared" si="98"/>
        <v>0.00181973593954974</v>
      </c>
      <c r="GY24" s="144">
        <f t="shared" si="99"/>
        <v>0.362424253821501</v>
      </c>
      <c r="GZ24" s="144">
        <f t="shared" si="100"/>
        <v>0.00155060614603891</v>
      </c>
      <c r="HA24" s="144">
        <f t="shared" si="101"/>
        <v>0.00352410487736115</v>
      </c>
      <c r="HB24" s="80">
        <f t="shared" si="102"/>
        <v>0.00240864907270075</v>
      </c>
      <c r="HC24" s="144">
        <f t="shared" si="103"/>
        <v>0.0004806953150955</v>
      </c>
      <c r="HD24" s="144">
        <f t="shared" si="104"/>
        <v>0.199570506365425</v>
      </c>
      <c r="HE24" s="144"/>
      <c r="HF24" s="144"/>
      <c r="HG24" s="144"/>
      <c r="HH24" s="144"/>
      <c r="HI24" s="144"/>
      <c r="HJ24" s="144"/>
      <c r="HK24" s="144"/>
      <c r="HL24" s="144"/>
      <c r="HM24" s="180"/>
      <c r="HN24" s="180"/>
      <c r="HO24" s="180"/>
    </row>
    <row r="25" s="5" customFormat="1" spans="1:223">
      <c r="A25" s="46" t="s">
        <v>185</v>
      </c>
      <c r="B25" s="50">
        <f>B12/(24.31+16)</f>
        <v>0.0625155048375093</v>
      </c>
      <c r="C25" s="50">
        <f>C12/(24.31+16)</f>
        <v>0.0545770280327462</v>
      </c>
      <c r="D25" s="50">
        <f>D12/(24.31+16)</f>
        <v>0.0545770280327462</v>
      </c>
      <c r="E25" s="50">
        <f>E12/(24.31+16)</f>
        <v>0.0151327214090796</v>
      </c>
      <c r="F25" s="50">
        <f>F12/(24.31+16)</f>
        <v>0.0446539320267924</v>
      </c>
      <c r="G25" s="51">
        <f>G12/(24.31+16)</f>
        <v>0.02580004961548</v>
      </c>
      <c r="H25" s="46" t="s">
        <v>185</v>
      </c>
      <c r="I25" s="50">
        <f>I12/(24.31+16)</f>
        <v>0.0188521820466076</v>
      </c>
      <c r="J25" s="50">
        <f>J12/(24.31+16)</f>
        <v>0.0287882161523369</v>
      </c>
      <c r="K25" s="50">
        <f t="shared" ref="K25:BB25" si="121">K12/(24.31+16)</f>
        <v>0.0263367140527048</v>
      </c>
      <c r="L25" s="50">
        <f t="shared" si="121"/>
        <v>0.0281635401788139</v>
      </c>
      <c r="M25" s="50">
        <f t="shared" si="121"/>
        <v>0.0238018388798496</v>
      </c>
      <c r="N25" s="50">
        <f t="shared" si="121"/>
        <v>0.0239282203632293</v>
      </c>
      <c r="O25" s="50">
        <f t="shared" si="121"/>
        <v>0.0222182665819751</v>
      </c>
      <c r="P25" s="50">
        <f t="shared" si="121"/>
        <v>0.0237491505269967</v>
      </c>
      <c r="Q25" s="50">
        <f t="shared" si="121"/>
        <v>0.0242549643066481</v>
      </c>
      <c r="R25" s="50">
        <f t="shared" si="121"/>
        <v>0.0223327119347153</v>
      </c>
      <c r="S25" s="50">
        <f t="shared" si="121"/>
        <v>0.0219814262652824</v>
      </c>
      <c r="T25" s="50">
        <f t="shared" si="121"/>
        <v>0.0227967301710252</v>
      </c>
      <c r="U25" s="50">
        <f t="shared" si="121"/>
        <v>0.0250888160042607</v>
      </c>
      <c r="V25" s="50">
        <f t="shared" si="121"/>
        <v>0.0259724086855309</v>
      </c>
      <c r="W25" s="50">
        <f t="shared" si="121"/>
        <v>0.0266791834263084</v>
      </c>
      <c r="X25" s="50">
        <f t="shared" si="121"/>
        <v>0.0256809629341372</v>
      </c>
      <c r="Y25" s="50">
        <f t="shared" si="121"/>
        <v>0.0290108155383654</v>
      </c>
      <c r="Z25" s="50">
        <f t="shared" si="121"/>
        <v>0.028649490242059</v>
      </c>
      <c r="AA25" s="50">
        <f t="shared" si="121"/>
        <v>0.0294656469712791</v>
      </c>
      <c r="AB25" s="50">
        <f t="shared" si="121"/>
        <v>0.0303752822302828</v>
      </c>
      <c r="AC25" s="50"/>
      <c r="AD25" s="50">
        <f t="shared" si="121"/>
        <v>0.0244432683129242</v>
      </c>
      <c r="AE25" s="50">
        <f t="shared" si="121"/>
        <v>0.0275207740901992</v>
      </c>
      <c r="AF25" s="50">
        <f t="shared" si="121"/>
        <v>0.0242296517094961</v>
      </c>
      <c r="AG25" s="50">
        <f t="shared" si="121"/>
        <v>0.0247031535750505</v>
      </c>
      <c r="AH25" s="50">
        <f t="shared" si="121"/>
        <v>0.0290054666157517</v>
      </c>
      <c r="AI25" s="50">
        <f t="shared" si="121"/>
        <v>0.0288223631199</v>
      </c>
      <c r="AJ25" s="50">
        <f t="shared" si="121"/>
        <v>0.0253092918848879</v>
      </c>
      <c r="AK25" s="50">
        <f t="shared" si="121"/>
        <v>0.0267231204165416</v>
      </c>
      <c r="AL25" s="50">
        <f t="shared" si="121"/>
        <v>0.0247424627202745</v>
      </c>
      <c r="AM25" s="50">
        <f t="shared" si="121"/>
        <v>0.020662728784018</v>
      </c>
      <c r="AN25" s="50">
        <f t="shared" si="121"/>
        <v>0.0234475624530794</v>
      </c>
      <c r="AO25" s="50">
        <f t="shared" si="121"/>
        <v>0.0194199711747021</v>
      </c>
      <c r="AP25" s="50"/>
      <c r="AQ25" s="50">
        <f t="shared" si="121"/>
        <v>0.026191397680027</v>
      </c>
      <c r="AR25" s="50">
        <f t="shared" si="121"/>
        <v>0.0261719911784393</v>
      </c>
      <c r="AS25" s="50">
        <f t="shared" si="121"/>
        <v>0.0272516648802401</v>
      </c>
      <c r="AT25" s="50">
        <f t="shared" si="121"/>
        <v>0.0251815904495259</v>
      </c>
      <c r="AU25" s="50">
        <f t="shared" si="121"/>
        <v>0.0243876356054747</v>
      </c>
      <c r="AV25" s="50">
        <f t="shared" si="121"/>
        <v>0.027463067597676</v>
      </c>
      <c r="AW25" s="50">
        <f t="shared" si="121"/>
        <v>0.0289059732864433</v>
      </c>
      <c r="AX25" s="50">
        <f t="shared" si="121"/>
        <v>0.02945395117151</v>
      </c>
      <c r="AY25" s="50">
        <f t="shared" si="121"/>
        <v>0.029573189161448</v>
      </c>
      <c r="AZ25" s="50">
        <f t="shared" si="121"/>
        <v>0.0292007236834406</v>
      </c>
      <c r="BA25" s="50"/>
      <c r="BB25" s="50">
        <f t="shared" si="121"/>
        <v>0.0164250371435806</v>
      </c>
      <c r="BC25" s="50"/>
      <c r="BD25" s="50"/>
      <c r="BE25" s="50"/>
      <c r="BF25" s="50"/>
      <c r="BG25" s="50"/>
      <c r="BH25" s="50"/>
      <c r="BI25" s="50"/>
      <c r="BJ25" s="46" t="s">
        <v>185</v>
      </c>
      <c r="BK25" s="50">
        <f t="shared" ref="BK25:DU25" si="122">BK12/(24.31+16)</f>
        <v>0.0245596626147358</v>
      </c>
      <c r="BL25" s="50">
        <f t="shared" si="122"/>
        <v>0.0248077400148846</v>
      </c>
      <c r="BM25" s="50">
        <f t="shared" si="122"/>
        <v>0.0245596626147358</v>
      </c>
      <c r="BN25" s="50">
        <f t="shared" si="122"/>
        <v>0.02580004961548</v>
      </c>
      <c r="BO25" s="50">
        <f t="shared" si="122"/>
        <v>0.0255519722153312</v>
      </c>
      <c r="BP25" s="50">
        <f t="shared" si="122"/>
        <v>0.0228231208136939</v>
      </c>
      <c r="BQ25" s="50">
        <f t="shared" si="122"/>
        <v>0.0262962044157777</v>
      </c>
      <c r="BR25" s="50">
        <f t="shared" si="122"/>
        <v>0.0250558174150335</v>
      </c>
      <c r="BS25" s="50">
        <f t="shared" si="122"/>
        <v>0.0248077400148846</v>
      </c>
      <c r="BT25" s="50">
        <f t="shared" si="122"/>
        <v>0.0292731332175639</v>
      </c>
      <c r="BU25" s="50">
        <f t="shared" si="122"/>
        <v>0.027536591416522</v>
      </c>
      <c r="BV25" s="50">
        <f t="shared" si="122"/>
        <v>0.0305135202183081</v>
      </c>
      <c r="BW25" s="50">
        <f t="shared" si="122"/>
        <v>0.0349789134209873</v>
      </c>
      <c r="BX25" s="50">
        <f t="shared" si="122"/>
        <v>0.0337385264202431</v>
      </c>
      <c r="BY25" s="50">
        <f t="shared" si="122"/>
        <v>0.0369635326221781</v>
      </c>
      <c r="BZ25" s="50">
        <f t="shared" si="122"/>
        <v>0.0312577524187546</v>
      </c>
      <c r="CA25" s="50">
        <f t="shared" si="122"/>
        <v>0.0262962044157777</v>
      </c>
      <c r="CB25" s="50">
        <f t="shared" si="122"/>
        <v>0.0295212106177127</v>
      </c>
      <c r="CC25" s="50">
        <f t="shared" si="122"/>
        <v>0.0300173654180104</v>
      </c>
      <c r="CD25" s="50">
        <f t="shared" si="122"/>
        <v>0.0282808236169685</v>
      </c>
      <c r="CE25" s="50">
        <f t="shared" si="122"/>
        <v>0.0282808236169685</v>
      </c>
      <c r="CF25" s="50"/>
      <c r="CG25" s="50">
        <f t="shared" si="122"/>
        <v>0.0285289010171173</v>
      </c>
      <c r="CH25" s="50">
        <f t="shared" si="122"/>
        <v>0.029025055817415</v>
      </c>
      <c r="CI25" s="50">
        <f t="shared" si="122"/>
        <v>0.0285289010171173</v>
      </c>
      <c r="CJ25" s="50">
        <f t="shared" si="122"/>
        <v>0.0295212106177127</v>
      </c>
      <c r="CK25" s="50">
        <f t="shared" si="122"/>
        <v>0.0272885140163731</v>
      </c>
      <c r="CL25" s="50">
        <f t="shared" si="122"/>
        <v>0.029025055817415</v>
      </c>
      <c r="CM25" s="50">
        <f t="shared" si="122"/>
        <v>0.0315058298189035</v>
      </c>
      <c r="CN25" s="50">
        <f t="shared" si="122"/>
        <v>0.0312577524187546</v>
      </c>
      <c r="CO25" s="50">
        <f t="shared" si="122"/>
        <v>0.03225006201935</v>
      </c>
      <c r="CP25" s="50">
        <f t="shared" si="122"/>
        <v>0.029025055817415</v>
      </c>
      <c r="CQ25" s="50">
        <f t="shared" si="122"/>
        <v>0.0265442818159266</v>
      </c>
      <c r="CR25" s="50">
        <f t="shared" si="122"/>
        <v>0.0282808236169685</v>
      </c>
      <c r="CS25" s="50">
        <f t="shared" si="122"/>
        <v>0.0295212106177127</v>
      </c>
      <c r="CT25" s="50">
        <f t="shared" si="122"/>
        <v>0.0297692880178616</v>
      </c>
      <c r="CU25" s="50">
        <f t="shared" si="122"/>
        <v>0.0302654428181593</v>
      </c>
      <c r="CV25" s="50">
        <f t="shared" si="122"/>
        <v>0.0280327462168196</v>
      </c>
      <c r="CW25" s="50">
        <f t="shared" si="122"/>
        <v>0.0287769784172662</v>
      </c>
      <c r="CX25" s="50">
        <f t="shared" si="122"/>
        <v>0.0265442818159266</v>
      </c>
      <c r="CY25" s="50">
        <f t="shared" si="122"/>
        <v>0.0287769784172662</v>
      </c>
      <c r="CZ25" s="50">
        <f t="shared" si="122"/>
        <v>0.0282808236169685</v>
      </c>
      <c r="DA25" s="50">
        <f t="shared" si="122"/>
        <v>0.0277846688166708</v>
      </c>
      <c r="DB25" s="50">
        <f t="shared" si="122"/>
        <v>0.029025055817415</v>
      </c>
      <c r="DC25" s="50">
        <f t="shared" si="122"/>
        <v>0.0297692880178616</v>
      </c>
      <c r="DD25" s="50">
        <f t="shared" si="122"/>
        <v>0.0282808236169685</v>
      </c>
      <c r="DE25" s="50">
        <f t="shared" si="122"/>
        <v>0.0282808236169685</v>
      </c>
      <c r="DF25" s="50">
        <f t="shared" si="122"/>
        <v>0.0285289010171173</v>
      </c>
      <c r="DG25" s="50">
        <f t="shared" si="122"/>
        <v>0.0203423468122054</v>
      </c>
      <c r="DH25" s="50">
        <f t="shared" si="122"/>
        <v>0.0272885140163731</v>
      </c>
      <c r="DI25" s="50">
        <f t="shared" si="122"/>
        <v>0.0265442818159266</v>
      </c>
      <c r="DJ25" s="50">
        <f t="shared" si="122"/>
        <v>0.0245596626147358</v>
      </c>
      <c r="DK25" s="50"/>
      <c r="DL25" s="50">
        <f t="shared" si="122"/>
        <v>0.0183577276110146</v>
      </c>
      <c r="DM25" s="50">
        <f t="shared" si="122"/>
        <v>0.0230711982138427</v>
      </c>
      <c r="DN25" s="50">
        <f t="shared" si="122"/>
        <v>0.0230711982138427</v>
      </c>
      <c r="DO25" s="50">
        <f t="shared" si="122"/>
        <v>0.0235673530141404</v>
      </c>
      <c r="DP25" s="50">
        <f t="shared" si="122"/>
        <v>0.0262962044157777</v>
      </c>
      <c r="DQ25" s="50">
        <f t="shared" si="122"/>
        <v>0.0292731332175639</v>
      </c>
      <c r="DR25" s="50">
        <f t="shared" si="122"/>
        <v>0.0186058050111635</v>
      </c>
      <c r="DS25" s="50">
        <f t="shared" si="122"/>
        <v>0.0280327462168196</v>
      </c>
      <c r="DT25" s="50">
        <f t="shared" si="122"/>
        <v>0.0188538824113123</v>
      </c>
      <c r="DU25" s="50">
        <f t="shared" si="122"/>
        <v>0.0240635078144381</v>
      </c>
      <c r="DV25" s="50">
        <f t="shared" ref="DV25:FD25" si="123">DV12/(24.31+16)</f>
        <v>0.0267923592160754</v>
      </c>
      <c r="DW25" s="50">
        <f t="shared" si="123"/>
        <v>0.0285289010171173</v>
      </c>
      <c r="DX25" s="50">
        <f t="shared" si="123"/>
        <v>0.0310096750186058</v>
      </c>
      <c r="DY25" s="50">
        <f t="shared" si="123"/>
        <v>0.030761597618457</v>
      </c>
      <c r="DZ25" s="50">
        <f t="shared" si="123"/>
        <v>0.0302654428181593</v>
      </c>
      <c r="EA25" s="50">
        <f t="shared" si="123"/>
        <v>0.0272885140163731</v>
      </c>
      <c r="EB25" s="50">
        <f t="shared" si="123"/>
        <v>0.0262962044157777</v>
      </c>
      <c r="EC25" s="50">
        <f t="shared" si="123"/>
        <v>0.0260481270156289</v>
      </c>
      <c r="ED25" s="50">
        <f t="shared" si="123"/>
        <v>0.0287769784172662</v>
      </c>
      <c r="EE25" s="50">
        <f t="shared" si="123"/>
        <v>0.0277846688166708</v>
      </c>
      <c r="EF25" s="50">
        <f t="shared" si="123"/>
        <v>0.0270404366162243</v>
      </c>
      <c r="EG25" s="50"/>
      <c r="EH25" s="50">
        <f t="shared" si="123"/>
        <v>0.0248077400148846</v>
      </c>
      <c r="EI25" s="50">
        <f t="shared" si="123"/>
        <v>0.0250558174150335</v>
      </c>
      <c r="EJ25" s="50">
        <f t="shared" si="123"/>
        <v>0.0230711982138427</v>
      </c>
      <c r="EK25" s="50">
        <f t="shared" si="123"/>
        <v>0.0233192756139916</v>
      </c>
      <c r="EL25" s="50">
        <f t="shared" si="123"/>
        <v>0.0248077400148846</v>
      </c>
      <c r="EM25" s="50">
        <f t="shared" si="123"/>
        <v>0.0240635078144381</v>
      </c>
      <c r="EN25" s="50">
        <f t="shared" si="123"/>
        <v>0.0220788886132473</v>
      </c>
      <c r="EO25" s="50">
        <f t="shared" si="123"/>
        <v>0.0218308112130985</v>
      </c>
      <c r="EP25" s="50">
        <f t="shared" si="123"/>
        <v>0.0238154304142893</v>
      </c>
      <c r="EQ25" s="50">
        <f t="shared" si="123"/>
        <v>0.022575043413545</v>
      </c>
      <c r="ER25" s="50">
        <f t="shared" si="123"/>
        <v>0.0186058050111635</v>
      </c>
      <c r="ES25" s="50">
        <f t="shared" si="123"/>
        <v>0.0248077400148846</v>
      </c>
      <c r="ET25" s="50">
        <f t="shared" si="123"/>
        <v>0.0245596626147358</v>
      </c>
      <c r="EU25" s="50">
        <f t="shared" si="123"/>
        <v>0.0238154304142893</v>
      </c>
      <c r="EV25" s="50">
        <f t="shared" si="123"/>
        <v>0.0223269660133962</v>
      </c>
      <c r="EW25" s="50">
        <f t="shared" si="123"/>
        <v>0.0250558174150335</v>
      </c>
      <c r="EX25" s="50">
        <f t="shared" si="123"/>
        <v>0.0215827338129496</v>
      </c>
      <c r="EY25" s="50">
        <f t="shared" si="123"/>
        <v>0.0178615728107169</v>
      </c>
      <c r="EZ25" s="50">
        <f t="shared" si="123"/>
        <v>0.016125031009675</v>
      </c>
      <c r="FA25" s="50">
        <f t="shared" si="123"/>
        <v>0.01935003721161</v>
      </c>
      <c r="FB25" s="50">
        <f t="shared" si="123"/>
        <v>0.0265442818159266</v>
      </c>
      <c r="FC25" s="50">
        <f t="shared" si="123"/>
        <v>0.0253038948151823</v>
      </c>
      <c r="FD25" s="50">
        <f t="shared" si="123"/>
        <v>0.0265442818159266</v>
      </c>
      <c r="FE25" s="46" t="s">
        <v>185</v>
      </c>
      <c r="FF25" s="144">
        <f t="shared" si="56"/>
        <v>0.0188521820466076</v>
      </c>
      <c r="FG25" s="144">
        <f t="shared" si="57"/>
        <v>0.0303752822302828</v>
      </c>
      <c r="FH25" s="80">
        <f t="shared" si="58"/>
        <v>0.0254063283746204</v>
      </c>
      <c r="FI25" s="144">
        <f t="shared" si="59"/>
        <v>0.00304906850180881</v>
      </c>
      <c r="FJ25" s="144">
        <f t="shared" si="60"/>
        <v>0.120012166136318</v>
      </c>
      <c r="FK25" s="144">
        <f t="shared" si="61"/>
        <v>0.0194199711747021</v>
      </c>
      <c r="FL25" s="144">
        <f t="shared" si="62"/>
        <v>0.0290054666157517</v>
      </c>
      <c r="FM25" s="80">
        <f t="shared" si="63"/>
        <v>0.0249191512380688</v>
      </c>
      <c r="FN25" s="144">
        <f t="shared" si="64"/>
        <v>0.00291409470358593</v>
      </c>
      <c r="FO25" s="144">
        <f t="shared" si="65"/>
        <v>0.116941972691834</v>
      </c>
      <c r="FP25" s="144">
        <f t="shared" si="66"/>
        <v>0.0243876356054747</v>
      </c>
      <c r="FQ25" s="144">
        <f t="shared" si="67"/>
        <v>0.029573189161448</v>
      </c>
      <c r="FR25" s="80">
        <f t="shared" si="68"/>
        <v>0.0273781184694225</v>
      </c>
      <c r="FS25" s="144">
        <f t="shared" si="69"/>
        <v>0.00186897553929974</v>
      </c>
      <c r="FT25" s="144">
        <f t="shared" si="70"/>
        <v>0.0682653025037906</v>
      </c>
      <c r="FU25" s="144">
        <f t="shared" si="71"/>
        <v>0.0164250371435806</v>
      </c>
      <c r="FV25" s="144">
        <f t="shared" si="72"/>
        <v>0.0164250371435806</v>
      </c>
      <c r="FW25" s="80">
        <f t="shared" si="73"/>
        <v>0.0164250371435806</v>
      </c>
      <c r="FX25" s="144"/>
      <c r="FY25" s="46" t="s">
        <v>185</v>
      </c>
      <c r="FZ25" s="156">
        <f t="shared" si="74"/>
        <v>0.0164250371435806</v>
      </c>
      <c r="GA25" s="70">
        <f t="shared" si="75"/>
        <v>0.0303752822302828</v>
      </c>
      <c r="GB25" s="157">
        <f t="shared" si="76"/>
        <v>0.0255200605624893</v>
      </c>
      <c r="GC25" s="31">
        <f t="shared" si="77"/>
        <v>0.00317476529522939</v>
      </c>
      <c r="GD25" s="31">
        <f t="shared" si="78"/>
        <v>0.124402733585038</v>
      </c>
      <c r="GE25" s="156">
        <f t="shared" si="79"/>
        <v>0.016125031009675</v>
      </c>
      <c r="GF25" s="156">
        <f t="shared" si="80"/>
        <v>0.0369635326221781</v>
      </c>
      <c r="GG25" s="158">
        <f t="shared" si="81"/>
        <v>0.0264607189021922</v>
      </c>
      <c r="GH25" s="33">
        <f t="shared" si="82"/>
        <v>0.00377003511603789</v>
      </c>
      <c r="GI25" s="33">
        <f t="shared" si="83"/>
        <v>0.142476670039587</v>
      </c>
      <c r="GJ25" s="51">
        <f t="shared" ref="GJ25" si="124">GJ12/(24.31+16)</f>
        <v>0.02580004961548</v>
      </c>
      <c r="GK25" s="144">
        <f t="shared" si="85"/>
        <v>0.0228231208136939</v>
      </c>
      <c r="GL25" s="144">
        <f t="shared" si="86"/>
        <v>0.0369635326221781</v>
      </c>
      <c r="GM25" s="80">
        <f t="shared" si="87"/>
        <v>0.0281390651025977</v>
      </c>
      <c r="GN25" s="144">
        <f t="shared" si="88"/>
        <v>0.00376192951230927</v>
      </c>
      <c r="GO25" s="144">
        <f t="shared" si="89"/>
        <v>0.133690636081651</v>
      </c>
      <c r="GP25" s="144">
        <f t="shared" si="90"/>
        <v>0.0203423468122054</v>
      </c>
      <c r="GQ25" s="144">
        <f t="shared" si="91"/>
        <v>0.03225006201935</v>
      </c>
      <c r="GR25" s="80">
        <f t="shared" si="92"/>
        <v>0.0283717853303564</v>
      </c>
      <c r="GS25" s="144">
        <f t="shared" si="93"/>
        <v>0.00217587901460165</v>
      </c>
      <c r="GT25" s="144">
        <f t="shared" si="94"/>
        <v>0.0766916494420803</v>
      </c>
      <c r="GU25" s="144">
        <f t="shared" si="95"/>
        <v>0.0183577276110146</v>
      </c>
      <c r="GV25" s="144">
        <f t="shared" si="96"/>
        <v>0.0310096750186058</v>
      </c>
      <c r="GW25" s="80">
        <f t="shared" si="97"/>
        <v>0.0258945552917272</v>
      </c>
      <c r="GX25" s="144">
        <f t="shared" si="98"/>
        <v>0.0038235127501622</v>
      </c>
      <c r="GY25" s="144">
        <f t="shared" si="99"/>
        <v>0.147657015426086</v>
      </c>
      <c r="GZ25" s="144">
        <f t="shared" si="100"/>
        <v>0.016125031009675</v>
      </c>
      <c r="HA25" s="144">
        <f t="shared" si="101"/>
        <v>0.0265442818159266</v>
      </c>
      <c r="HB25" s="80">
        <f t="shared" si="102"/>
        <v>0.0229525525007281</v>
      </c>
      <c r="HC25" s="144">
        <f t="shared" si="103"/>
        <v>0.00273690670776351</v>
      </c>
      <c r="HD25" s="144">
        <f t="shared" si="104"/>
        <v>0.11924193214139</v>
      </c>
      <c r="HE25" s="144"/>
      <c r="HF25" s="144"/>
      <c r="HG25" s="144"/>
      <c r="HH25" s="144"/>
      <c r="HI25" s="144"/>
      <c r="HJ25" s="144"/>
      <c r="HK25" s="144"/>
      <c r="HL25" s="144"/>
      <c r="HM25" s="180"/>
      <c r="HN25" s="180"/>
      <c r="HO25" s="180"/>
    </row>
    <row r="26" s="5" customFormat="1" customHeight="1" spans="1:223">
      <c r="A26" s="46" t="s">
        <v>186</v>
      </c>
      <c r="B26" s="50">
        <f>B13/(40.08+16)</f>
        <v>0.0590228245363766</v>
      </c>
      <c r="C26" s="50">
        <f>C13/(40.08+16)</f>
        <v>0.0231811697574893</v>
      </c>
      <c r="D26" s="50">
        <f>D13/(40.08+16)</f>
        <v>0.0713266761768902</v>
      </c>
      <c r="E26" s="50">
        <f>E13/(40.08+16)</f>
        <v>0.0276390870185449</v>
      </c>
      <c r="F26" s="50">
        <f>F13/(40.08+16)</f>
        <v>0.0570613409415121</v>
      </c>
      <c r="G26" s="51">
        <f>G13/(40.08+16)</f>
        <v>0.0123038516405136</v>
      </c>
      <c r="H26" s="46" t="s">
        <v>186</v>
      </c>
      <c r="I26" s="50">
        <f>I13/(40.08+16)</f>
        <v>0.0147132963075485</v>
      </c>
      <c r="J26" s="50">
        <f>J13/(40.08+16)</f>
        <v>0.0152186988512704</v>
      </c>
      <c r="K26" s="50">
        <f t="shared" ref="K26:BB26" si="125">K13/(40.08+16)</f>
        <v>0.0157589668792051</v>
      </c>
      <c r="L26" s="50">
        <f t="shared" si="125"/>
        <v>0.0149948017850901</v>
      </c>
      <c r="M26" s="50">
        <f t="shared" si="125"/>
        <v>0.0141282068422414</v>
      </c>
      <c r="N26" s="50">
        <f t="shared" si="125"/>
        <v>0.0183316767377124</v>
      </c>
      <c r="O26" s="50">
        <f t="shared" si="125"/>
        <v>0.0164097659893983</v>
      </c>
      <c r="P26" s="50">
        <f t="shared" si="125"/>
        <v>0.0158974557151275</v>
      </c>
      <c r="Q26" s="50">
        <f t="shared" si="125"/>
        <v>0.0151443041195104</v>
      </c>
      <c r="R26" s="50">
        <f t="shared" si="125"/>
        <v>0.0122677303543193</v>
      </c>
      <c r="S26" s="50">
        <f t="shared" si="125"/>
        <v>0.0192652162736266</v>
      </c>
      <c r="T26" s="50">
        <f t="shared" si="125"/>
        <v>0.0173206113853826</v>
      </c>
      <c r="U26" s="50">
        <f t="shared" si="125"/>
        <v>0.0153938213271969</v>
      </c>
      <c r="V26" s="50">
        <f t="shared" si="125"/>
        <v>0.0159360001066458</v>
      </c>
      <c r="W26" s="50">
        <f t="shared" si="125"/>
        <v>0.0164512912706134</v>
      </c>
      <c r="X26" s="50">
        <f t="shared" si="125"/>
        <v>0.0157910811397553</v>
      </c>
      <c r="Y26" s="50">
        <f t="shared" si="125"/>
        <v>0.0154519699907644</v>
      </c>
      <c r="Z26" s="50">
        <f t="shared" si="125"/>
        <v>0.0149516002570392</v>
      </c>
      <c r="AA26" s="50">
        <f t="shared" si="125"/>
        <v>0.0203456414359636</v>
      </c>
      <c r="AB26" s="50">
        <f t="shared" si="125"/>
        <v>0.0178799820653552</v>
      </c>
      <c r="AC26" s="50"/>
      <c r="AD26" s="50">
        <f t="shared" si="125"/>
        <v>0.0185310490890012</v>
      </c>
      <c r="AE26" s="50">
        <f t="shared" si="125"/>
        <v>0.0216211713586268</v>
      </c>
      <c r="AF26" s="50">
        <f t="shared" si="125"/>
        <v>0.0207578028784281</v>
      </c>
      <c r="AG26" s="50">
        <f t="shared" si="125"/>
        <v>0.0180006243110043</v>
      </c>
      <c r="AH26" s="50">
        <f t="shared" si="125"/>
        <v>0.0210280031564001</v>
      </c>
      <c r="AI26" s="50">
        <f t="shared" si="125"/>
        <v>0.0201631568081095</v>
      </c>
      <c r="AJ26" s="50">
        <f t="shared" si="125"/>
        <v>0.0202751278339174</v>
      </c>
      <c r="AK26" s="50">
        <f t="shared" si="125"/>
        <v>0.0206135260888138</v>
      </c>
      <c r="AL26" s="50">
        <f t="shared" si="125"/>
        <v>0.0198110705999231</v>
      </c>
      <c r="AM26" s="50">
        <f t="shared" si="125"/>
        <v>0.0106421687174709</v>
      </c>
      <c r="AN26" s="50">
        <f t="shared" si="125"/>
        <v>0.0125624579007391</v>
      </c>
      <c r="AO26" s="50">
        <f t="shared" si="125"/>
        <v>0.0132392629213175</v>
      </c>
      <c r="AP26" s="50"/>
      <c r="AQ26" s="50">
        <f t="shared" si="125"/>
        <v>0.0146462554223779</v>
      </c>
      <c r="AR26" s="50">
        <f t="shared" si="125"/>
        <v>0.0150039446852817</v>
      </c>
      <c r="AS26" s="50">
        <f t="shared" si="125"/>
        <v>0.0178857193172582</v>
      </c>
      <c r="AT26" s="50">
        <f t="shared" si="125"/>
        <v>0.0156653605696967</v>
      </c>
      <c r="AU26" s="50">
        <f t="shared" si="125"/>
        <v>0.016550198715425</v>
      </c>
      <c r="AV26" s="50">
        <f t="shared" si="125"/>
        <v>0.0150425300318481</v>
      </c>
      <c r="AW26" s="50">
        <f t="shared" si="125"/>
        <v>0.014594266543294</v>
      </c>
      <c r="AX26" s="50">
        <f t="shared" si="125"/>
        <v>0.0146286406969928</v>
      </c>
      <c r="AY26" s="50">
        <f t="shared" si="125"/>
        <v>0.0141929187794733</v>
      </c>
      <c r="AZ26" s="50">
        <f t="shared" si="125"/>
        <v>0.0128524922595984</v>
      </c>
      <c r="BA26" s="50"/>
      <c r="BB26" s="50">
        <f t="shared" si="125"/>
        <v>0.00687615457209085</v>
      </c>
      <c r="BC26" s="50"/>
      <c r="BD26" s="50"/>
      <c r="BE26" s="50"/>
      <c r="BF26" s="50"/>
      <c r="BG26" s="50"/>
      <c r="BH26" s="50"/>
      <c r="BI26" s="50"/>
      <c r="BJ26" s="46" t="s">
        <v>186</v>
      </c>
      <c r="BK26" s="50">
        <f t="shared" ref="BK26:DU26" si="126">BK13/(40.08+16)</f>
        <v>0.0160485021398003</v>
      </c>
      <c r="BL26" s="50">
        <f t="shared" si="126"/>
        <v>0.0158701854493581</v>
      </c>
      <c r="BM26" s="50">
        <f t="shared" si="126"/>
        <v>0.0155135520684736</v>
      </c>
      <c r="BN26" s="50">
        <f t="shared" si="126"/>
        <v>0.016583452211127</v>
      </c>
      <c r="BO26" s="50">
        <f t="shared" si="126"/>
        <v>0.016583452211127</v>
      </c>
      <c r="BP26" s="50">
        <f t="shared" si="126"/>
        <v>0.0156918687589158</v>
      </c>
      <c r="BQ26" s="50">
        <f t="shared" si="126"/>
        <v>0.0178316690442225</v>
      </c>
      <c r="BR26" s="50">
        <f t="shared" si="126"/>
        <v>0.0180099857346648</v>
      </c>
      <c r="BS26" s="50">
        <f t="shared" si="126"/>
        <v>0.0206847360912981</v>
      </c>
      <c r="BT26" s="50">
        <f t="shared" si="126"/>
        <v>0.0135520684736091</v>
      </c>
      <c r="BU26" s="50">
        <f t="shared" si="126"/>
        <v>0.0137303851640514</v>
      </c>
      <c r="BV26" s="50">
        <f t="shared" si="126"/>
        <v>0.0131954350927247</v>
      </c>
      <c r="BW26" s="50">
        <f t="shared" si="126"/>
        <v>0.0164051355206847</v>
      </c>
      <c r="BX26" s="50">
        <f t="shared" si="126"/>
        <v>0.0172967189728959</v>
      </c>
      <c r="BY26" s="50">
        <f t="shared" si="126"/>
        <v>0.021398002853067</v>
      </c>
      <c r="BZ26" s="50">
        <f t="shared" si="126"/>
        <v>0.0180099857346648</v>
      </c>
      <c r="CA26" s="50">
        <f t="shared" si="126"/>
        <v>0.0171184022824536</v>
      </c>
      <c r="CB26" s="50">
        <f t="shared" si="126"/>
        <v>0.0199714693295292</v>
      </c>
      <c r="CC26" s="50">
        <f t="shared" si="126"/>
        <v>0.0353067047075606</v>
      </c>
      <c r="CD26" s="50">
        <f t="shared" si="126"/>
        <v>0.0427960057061341</v>
      </c>
      <c r="CE26" s="50">
        <f t="shared" si="126"/>
        <v>0.0178316690442225</v>
      </c>
      <c r="CF26" s="50"/>
      <c r="CG26" s="50">
        <f t="shared" si="126"/>
        <v>0.0135520684736091</v>
      </c>
      <c r="CH26" s="50">
        <f t="shared" si="126"/>
        <v>0.0133737517831669</v>
      </c>
      <c r="CI26" s="50">
        <f t="shared" si="126"/>
        <v>0.0124821683309558</v>
      </c>
      <c r="CJ26" s="50">
        <f t="shared" si="126"/>
        <v>0.0128388017118402</v>
      </c>
      <c r="CK26" s="50">
        <f t="shared" si="126"/>
        <v>0.0130171184022825</v>
      </c>
      <c r="CL26" s="50">
        <f t="shared" si="126"/>
        <v>0.0121255349500713</v>
      </c>
      <c r="CM26" s="50">
        <f t="shared" si="126"/>
        <v>0.0131954350927247</v>
      </c>
      <c r="CN26" s="50">
        <f t="shared" si="126"/>
        <v>0.0133737517831669</v>
      </c>
      <c r="CO26" s="50">
        <f t="shared" si="126"/>
        <v>0.0160485021398003</v>
      </c>
      <c r="CP26" s="50">
        <f t="shared" si="126"/>
        <v>0.0119472182596291</v>
      </c>
      <c r="CQ26" s="50">
        <f t="shared" si="126"/>
        <v>0.0121255349500713</v>
      </c>
      <c r="CR26" s="50">
        <f t="shared" si="126"/>
        <v>0.0133737517831669</v>
      </c>
      <c r="CS26" s="50">
        <f t="shared" si="126"/>
        <v>0.0131954350927247</v>
      </c>
      <c r="CT26" s="50">
        <f t="shared" si="126"/>
        <v>0.0128388017118402</v>
      </c>
      <c r="CU26" s="50">
        <f t="shared" si="126"/>
        <v>0.0119472182596291</v>
      </c>
      <c r="CV26" s="50">
        <f t="shared" si="126"/>
        <v>0.0121255349500713</v>
      </c>
      <c r="CW26" s="50">
        <f t="shared" si="126"/>
        <v>0.0123038516405136</v>
      </c>
      <c r="CX26" s="50">
        <f t="shared" si="126"/>
        <v>0.014265335235378</v>
      </c>
      <c r="CY26" s="50">
        <f t="shared" si="126"/>
        <v>0.0114122681883024</v>
      </c>
      <c r="CZ26" s="50">
        <f t="shared" si="126"/>
        <v>0.0119472182596291</v>
      </c>
      <c r="DA26" s="50">
        <f t="shared" si="126"/>
        <v>0.0119472182596291</v>
      </c>
      <c r="DB26" s="50">
        <f t="shared" si="126"/>
        <v>0.0119472182596291</v>
      </c>
      <c r="DC26" s="50">
        <f t="shared" si="126"/>
        <v>0.0133737517831669</v>
      </c>
      <c r="DD26" s="50">
        <f t="shared" si="126"/>
        <v>0.0130171184022825</v>
      </c>
      <c r="DE26" s="50">
        <f t="shared" si="126"/>
        <v>0.0124821683309558</v>
      </c>
      <c r="DF26" s="50">
        <f t="shared" si="126"/>
        <v>0.0140870185449358</v>
      </c>
      <c r="DG26" s="50">
        <f t="shared" si="126"/>
        <v>0.0117689015691869</v>
      </c>
      <c r="DH26" s="50">
        <f t="shared" si="126"/>
        <v>0.0153352353780314</v>
      </c>
      <c r="DI26" s="50">
        <f t="shared" si="126"/>
        <v>0.0160485021398003</v>
      </c>
      <c r="DJ26" s="50">
        <f t="shared" si="126"/>
        <v>0.0155135520684736</v>
      </c>
      <c r="DK26" s="50"/>
      <c r="DL26" s="50">
        <f t="shared" si="126"/>
        <v>0.0108773181169757</v>
      </c>
      <c r="DM26" s="50">
        <f t="shared" si="126"/>
        <v>0.0156918687589158</v>
      </c>
      <c r="DN26" s="50">
        <f t="shared" si="126"/>
        <v>0.0119472182596291</v>
      </c>
      <c r="DO26" s="50">
        <f t="shared" si="126"/>
        <v>0.00927246790299572</v>
      </c>
      <c r="DP26" s="50">
        <f t="shared" si="126"/>
        <v>0.0130171184022825</v>
      </c>
      <c r="DQ26" s="50">
        <f t="shared" si="126"/>
        <v>0.0117689015691869</v>
      </c>
      <c r="DR26" s="50">
        <f t="shared" si="126"/>
        <v>0.0121255349500713</v>
      </c>
      <c r="DS26" s="50">
        <f t="shared" si="126"/>
        <v>0.0183666191155492</v>
      </c>
      <c r="DT26" s="50">
        <f t="shared" si="126"/>
        <v>0.0131954350927247</v>
      </c>
      <c r="DU26" s="50">
        <f t="shared" si="126"/>
        <v>0.0156918687589158</v>
      </c>
      <c r="DV26" s="50">
        <f t="shared" ref="DV26:FD26" si="127">DV13/(40.08+16)</f>
        <v>0.0189015691868759</v>
      </c>
      <c r="DW26" s="50">
        <f t="shared" si="127"/>
        <v>0.0180099857346648</v>
      </c>
      <c r="DX26" s="50">
        <f t="shared" si="127"/>
        <v>0.0158701854493581</v>
      </c>
      <c r="DY26" s="50">
        <f t="shared" si="127"/>
        <v>0.0167617689015692</v>
      </c>
      <c r="DZ26" s="50">
        <f t="shared" si="127"/>
        <v>0.0151569186875892</v>
      </c>
      <c r="EA26" s="50">
        <f t="shared" si="127"/>
        <v>0.0130171184022825</v>
      </c>
      <c r="EB26" s="50">
        <f t="shared" si="127"/>
        <v>0.014265335235378</v>
      </c>
      <c r="EC26" s="50">
        <f t="shared" si="127"/>
        <v>0.0101640513552068</v>
      </c>
      <c r="ED26" s="50">
        <f t="shared" si="127"/>
        <v>0.0108773181169757</v>
      </c>
      <c r="EE26" s="50">
        <f t="shared" si="127"/>
        <v>0.011055634807418</v>
      </c>
      <c r="EF26" s="50">
        <f t="shared" si="127"/>
        <v>0.0106990014265335</v>
      </c>
      <c r="EG26" s="50"/>
      <c r="EH26" s="50">
        <f t="shared" si="127"/>
        <v>0.0123038516405136</v>
      </c>
      <c r="EI26" s="50">
        <f t="shared" si="127"/>
        <v>0.0140870185449358</v>
      </c>
      <c r="EJ26" s="50">
        <f t="shared" si="127"/>
        <v>0.00998573466476462</v>
      </c>
      <c r="EK26" s="50">
        <f t="shared" si="127"/>
        <v>0.0103423680456491</v>
      </c>
      <c r="EL26" s="50">
        <f t="shared" si="127"/>
        <v>0.0114122681883024</v>
      </c>
      <c r="EM26" s="50">
        <f t="shared" si="127"/>
        <v>0.0114122681883024</v>
      </c>
      <c r="EN26" s="50">
        <f t="shared" si="127"/>
        <v>0.0114122681883024</v>
      </c>
      <c r="EO26" s="50">
        <f t="shared" si="127"/>
        <v>0.0121255349500713</v>
      </c>
      <c r="EP26" s="50">
        <f t="shared" si="127"/>
        <v>0.0123038516405136</v>
      </c>
      <c r="EQ26" s="50">
        <f t="shared" si="127"/>
        <v>0.0130171184022825</v>
      </c>
      <c r="ER26" s="50">
        <f t="shared" si="127"/>
        <v>0.0108773181169757</v>
      </c>
      <c r="ES26" s="50">
        <f t="shared" si="127"/>
        <v>0.0115905848787447</v>
      </c>
      <c r="ET26" s="50">
        <f t="shared" si="127"/>
        <v>0.0106990014265335</v>
      </c>
      <c r="EU26" s="50">
        <f t="shared" si="127"/>
        <v>0.0117689015691869</v>
      </c>
      <c r="EV26" s="50">
        <f t="shared" si="127"/>
        <v>0.0114122681883024</v>
      </c>
      <c r="EW26" s="50">
        <f t="shared" si="127"/>
        <v>0.0135520684736091</v>
      </c>
      <c r="EX26" s="50">
        <f t="shared" si="127"/>
        <v>0.011055634807418</v>
      </c>
      <c r="EY26" s="50">
        <f t="shared" si="127"/>
        <v>0.00873751783166904</v>
      </c>
      <c r="EZ26" s="50">
        <f t="shared" si="127"/>
        <v>0.00945078459343795</v>
      </c>
      <c r="FA26" s="50">
        <f t="shared" si="127"/>
        <v>0.00945078459343795</v>
      </c>
      <c r="FB26" s="50">
        <f t="shared" si="127"/>
        <v>0.0115905848787447</v>
      </c>
      <c r="FC26" s="50">
        <f t="shared" si="127"/>
        <v>0.0117689015691869</v>
      </c>
      <c r="FD26" s="50">
        <f t="shared" si="127"/>
        <v>0.0119472182596291</v>
      </c>
      <c r="FE26" s="46" t="s">
        <v>186</v>
      </c>
      <c r="FF26" s="144">
        <f t="shared" si="56"/>
        <v>0.0122677303543193</v>
      </c>
      <c r="FG26" s="144">
        <f t="shared" si="57"/>
        <v>0.0203456414359636</v>
      </c>
      <c r="FH26" s="80">
        <f t="shared" si="58"/>
        <v>0.0160826059416883</v>
      </c>
      <c r="FI26" s="144">
        <f t="shared" si="59"/>
        <v>0.00183276907731335</v>
      </c>
      <c r="FJ26" s="144">
        <f t="shared" si="60"/>
        <v>0.113959708019865</v>
      </c>
      <c r="FK26" s="144">
        <f t="shared" si="61"/>
        <v>0.0106421687174709</v>
      </c>
      <c r="FL26" s="144">
        <f t="shared" si="62"/>
        <v>0.0216211713586268</v>
      </c>
      <c r="FM26" s="80">
        <f t="shared" si="63"/>
        <v>0.018103785138646</v>
      </c>
      <c r="FN26" s="144">
        <f t="shared" si="64"/>
        <v>0.00377039943956167</v>
      </c>
      <c r="FO26" s="144">
        <f t="shared" si="65"/>
        <v>0.208265807989128</v>
      </c>
      <c r="FP26" s="144">
        <f t="shared" si="66"/>
        <v>0.0128524922595984</v>
      </c>
      <c r="FQ26" s="144">
        <f t="shared" si="67"/>
        <v>0.0178857193172582</v>
      </c>
      <c r="FR26" s="80">
        <f t="shared" si="68"/>
        <v>0.0151062327021246</v>
      </c>
      <c r="FS26" s="144">
        <f t="shared" si="69"/>
        <v>0.00136434760171637</v>
      </c>
      <c r="FT26" s="144">
        <f t="shared" si="70"/>
        <v>0.0903168664629724</v>
      </c>
      <c r="FU26" s="144">
        <f t="shared" si="71"/>
        <v>0.00687615457209085</v>
      </c>
      <c r="FV26" s="144">
        <f t="shared" si="72"/>
        <v>0.00687615457209085</v>
      </c>
      <c r="FW26" s="80">
        <f t="shared" si="73"/>
        <v>0.00687615457209085</v>
      </c>
      <c r="FX26" s="144"/>
      <c r="FY26" s="46" t="s">
        <v>186</v>
      </c>
      <c r="FZ26" s="156">
        <f t="shared" si="74"/>
        <v>0.00687615457209085</v>
      </c>
      <c r="GA26" s="70">
        <f t="shared" si="75"/>
        <v>0.0216211713586268</v>
      </c>
      <c r="GB26" s="157">
        <f t="shared" si="76"/>
        <v>0.0162054888858338</v>
      </c>
      <c r="GC26" s="31">
        <f t="shared" si="77"/>
        <v>0.00300639915384391</v>
      </c>
      <c r="GD26" s="31">
        <f t="shared" si="78"/>
        <v>0.185517337676371</v>
      </c>
      <c r="GE26" s="156">
        <f t="shared" si="79"/>
        <v>0.00873751783166904</v>
      </c>
      <c r="GF26" s="156">
        <f t="shared" si="80"/>
        <v>0.0427960057061341</v>
      </c>
      <c r="GG26" s="158">
        <f t="shared" si="81"/>
        <v>0.0141208048652301</v>
      </c>
      <c r="GH26" s="33">
        <f t="shared" si="82"/>
        <v>0.00456937891466219</v>
      </c>
      <c r="GI26" s="33">
        <f t="shared" si="83"/>
        <v>0.323591959401226</v>
      </c>
      <c r="GJ26" s="51">
        <f t="shared" ref="GJ26" si="128">GJ13/(40.08+16)</f>
        <v>0.0123038516405136</v>
      </c>
      <c r="GK26" s="144">
        <f t="shared" si="85"/>
        <v>0.0131954350927247</v>
      </c>
      <c r="GL26" s="144">
        <f t="shared" si="86"/>
        <v>0.0427960057061341</v>
      </c>
      <c r="GM26" s="80">
        <f t="shared" si="87"/>
        <v>0.019020446980504</v>
      </c>
      <c r="GN26" s="144">
        <f t="shared" si="88"/>
        <v>0.00708510652726147</v>
      </c>
      <c r="GO26" s="144">
        <f t="shared" si="89"/>
        <v>0.372499475670772</v>
      </c>
      <c r="GP26" s="144">
        <f t="shared" si="90"/>
        <v>0.0114122681883024</v>
      </c>
      <c r="GQ26" s="144">
        <f t="shared" si="91"/>
        <v>0.0160485021398003</v>
      </c>
      <c r="GR26" s="80">
        <f t="shared" si="92"/>
        <v>0.0131003328578222</v>
      </c>
      <c r="GS26" s="144">
        <f t="shared" si="93"/>
        <v>0.00126932509295991</v>
      </c>
      <c r="GT26" s="144">
        <f t="shared" si="94"/>
        <v>0.0968925833210417</v>
      </c>
      <c r="GU26" s="144">
        <f t="shared" si="95"/>
        <v>0.00927246790299572</v>
      </c>
      <c r="GV26" s="144">
        <f t="shared" si="96"/>
        <v>0.0189015691868759</v>
      </c>
      <c r="GW26" s="80">
        <f t="shared" si="97"/>
        <v>0.0136539637252904</v>
      </c>
      <c r="GX26" s="144">
        <f t="shared" si="98"/>
        <v>0.00288386739795892</v>
      </c>
      <c r="GY26" s="144">
        <f t="shared" si="99"/>
        <v>0.211211004802753</v>
      </c>
      <c r="GZ26" s="144">
        <f t="shared" si="100"/>
        <v>0.00873751783166904</v>
      </c>
      <c r="HA26" s="144">
        <f t="shared" si="101"/>
        <v>0.0140870185449358</v>
      </c>
      <c r="HB26" s="80">
        <f t="shared" si="102"/>
        <v>0.011404515288718</v>
      </c>
      <c r="HC26" s="144">
        <f t="shared" si="103"/>
        <v>0.00127850846928432</v>
      </c>
      <c r="HD26" s="144">
        <f t="shared" si="104"/>
        <v>0.112105463223772</v>
      </c>
      <c r="HE26" s="144"/>
      <c r="HF26" s="144"/>
      <c r="HG26" s="144"/>
      <c r="HH26" s="144"/>
      <c r="HI26" s="144"/>
      <c r="HJ26" s="144"/>
      <c r="HK26" s="144"/>
      <c r="HL26" s="144"/>
      <c r="HM26" s="180"/>
      <c r="HN26" s="180"/>
      <c r="HO26" s="180"/>
    </row>
    <row r="27" s="5" customFormat="1" ht="17.5" spans="1:223">
      <c r="A27" s="46" t="s">
        <v>187</v>
      </c>
      <c r="B27" s="50">
        <f>B14/(39.01*2+16)</f>
        <v>0.0292490959370347</v>
      </c>
      <c r="C27" s="50">
        <f>C14/(39.01*2+16)</f>
        <v>0.0393533290789194</v>
      </c>
      <c r="D27" s="50">
        <f>D14/(39.01*2+16)</f>
        <v>0.0127632418634333</v>
      </c>
      <c r="E27" s="50">
        <f>E14/(39.01*2+16)</f>
        <v>0.0323335460540311</v>
      </c>
      <c r="F27" s="50">
        <f>F14/(39.01*2+16)</f>
        <v>0.0170176558179111</v>
      </c>
      <c r="G27" s="51">
        <f>G14/(39.01*2+16)</f>
        <v>0.0243565198893852</v>
      </c>
      <c r="H27" s="46" t="s">
        <v>187</v>
      </c>
      <c r="I27" s="50">
        <f>I14/(39.01*2+16)</f>
        <v>0.0216627107303432</v>
      </c>
      <c r="J27" s="50">
        <f>J14/(39.01*2+16)</f>
        <v>0.026130946138175</v>
      </c>
      <c r="K27" s="50">
        <f t="shared" ref="K27:BB27" si="129">K14/(39.01*2+16)</f>
        <v>0.0235934279691565</v>
      </c>
      <c r="L27" s="50">
        <f t="shared" si="129"/>
        <v>0.0252127199022692</v>
      </c>
      <c r="M27" s="50">
        <f t="shared" si="129"/>
        <v>0.023365870038525</v>
      </c>
      <c r="N27" s="50">
        <f t="shared" si="129"/>
        <v>0.0199418909880174</v>
      </c>
      <c r="O27" s="50">
        <f t="shared" si="129"/>
        <v>0.0215616355311279</v>
      </c>
      <c r="P27" s="50">
        <f t="shared" si="129"/>
        <v>0.021320472704296</v>
      </c>
      <c r="Q27" s="50">
        <f t="shared" si="129"/>
        <v>0.0250354611493656</v>
      </c>
      <c r="R27" s="50">
        <f t="shared" si="129"/>
        <v>0.0264671086412143</v>
      </c>
      <c r="S27" s="50">
        <f t="shared" si="129"/>
        <v>0.0226756410502716</v>
      </c>
      <c r="T27" s="50">
        <f t="shared" si="129"/>
        <v>0.0207519867594313</v>
      </c>
      <c r="U27" s="50">
        <f t="shared" si="129"/>
        <v>0.0233534094655615</v>
      </c>
      <c r="V27" s="50">
        <f t="shared" si="129"/>
        <v>0.0223591225027078</v>
      </c>
      <c r="W27" s="50">
        <f t="shared" si="129"/>
        <v>0.0221661490011024</v>
      </c>
      <c r="X27" s="50">
        <f t="shared" si="129"/>
        <v>0.018130428281789</v>
      </c>
      <c r="Y27" s="50">
        <f t="shared" si="129"/>
        <v>0.0256741708165453</v>
      </c>
      <c r="Z27" s="50">
        <f t="shared" si="129"/>
        <v>0.0251595302656895</v>
      </c>
      <c r="AA27" s="50">
        <f t="shared" si="129"/>
        <v>0.0231492274657351</v>
      </c>
      <c r="AB27" s="50">
        <f t="shared" si="129"/>
        <v>0.0246408135109158</v>
      </c>
      <c r="AC27" s="50"/>
      <c r="AD27" s="50">
        <f t="shared" si="129"/>
        <v>0.0217306966425786</v>
      </c>
      <c r="AE27" s="50">
        <f t="shared" si="129"/>
        <v>0.0241370293208758</v>
      </c>
      <c r="AF27" s="50">
        <f t="shared" si="129"/>
        <v>0.0199810574524215</v>
      </c>
      <c r="AG27" s="50">
        <f t="shared" si="129"/>
        <v>0.0201436561780968</v>
      </c>
      <c r="AH27" s="50">
        <f t="shared" si="129"/>
        <v>0.0240366488168896</v>
      </c>
      <c r="AI27" s="50">
        <f t="shared" si="129"/>
        <v>0.0244617330755726</v>
      </c>
      <c r="AJ27" s="50">
        <f t="shared" si="129"/>
        <v>0.0227742206920754</v>
      </c>
      <c r="AK27" s="50">
        <f t="shared" si="129"/>
        <v>0.0234370406683357</v>
      </c>
      <c r="AL27" s="50">
        <f t="shared" si="129"/>
        <v>0.0224147454756649</v>
      </c>
      <c r="AM27" s="50">
        <f t="shared" si="129"/>
        <v>0.0337415803210005</v>
      </c>
      <c r="AN27" s="50">
        <f t="shared" si="129"/>
        <v>0.019323858392974</v>
      </c>
      <c r="AO27" s="50">
        <f t="shared" si="129"/>
        <v>0.0208851097501742</v>
      </c>
      <c r="AP27" s="50"/>
      <c r="AQ27" s="50">
        <f t="shared" si="129"/>
        <v>0.0251075786495788</v>
      </c>
      <c r="AR27" s="50">
        <f t="shared" si="129"/>
        <v>0.0193310374333927</v>
      </c>
      <c r="AS27" s="50">
        <f t="shared" si="129"/>
        <v>0.0247701271076332</v>
      </c>
      <c r="AT27" s="50">
        <f t="shared" si="129"/>
        <v>0.0228901328088024</v>
      </c>
      <c r="AU27" s="50">
        <f t="shared" si="129"/>
        <v>0.0272982109769784</v>
      </c>
      <c r="AV27" s="50">
        <f t="shared" si="129"/>
        <v>0.0245757405194303</v>
      </c>
      <c r="AW27" s="50">
        <f t="shared" si="129"/>
        <v>0.0264039591294454</v>
      </c>
      <c r="AX27" s="50">
        <f t="shared" si="129"/>
        <v>0.0274230889268573</v>
      </c>
      <c r="AY27" s="50">
        <f t="shared" si="129"/>
        <v>0.0268721198867811</v>
      </c>
      <c r="AZ27" s="50">
        <f t="shared" si="129"/>
        <v>0.0233843964585332</v>
      </c>
      <c r="BA27" s="50"/>
      <c r="BB27" s="50">
        <f t="shared" si="129"/>
        <v>0.0186304701685284</v>
      </c>
      <c r="BC27" s="50"/>
      <c r="BD27" s="50"/>
      <c r="BE27" s="50"/>
      <c r="BF27" s="50"/>
      <c r="BG27" s="50"/>
      <c r="BH27" s="50"/>
      <c r="BI27" s="50"/>
      <c r="BJ27" s="46" t="s">
        <v>187</v>
      </c>
      <c r="BK27" s="50">
        <f t="shared" ref="BK27:DU27" si="130">BK14/(39.01*2+16)</f>
        <v>0.0236119974473516</v>
      </c>
      <c r="BL27" s="50">
        <f t="shared" si="130"/>
        <v>0.0231865560519039</v>
      </c>
      <c r="BM27" s="50">
        <f t="shared" si="130"/>
        <v>0.0232929164007658</v>
      </c>
      <c r="BN27" s="50">
        <f t="shared" si="130"/>
        <v>0.024781961284833</v>
      </c>
      <c r="BO27" s="50">
        <f t="shared" si="130"/>
        <v>0.0245692405871091</v>
      </c>
      <c r="BP27" s="50">
        <f t="shared" si="130"/>
        <v>0.0237183577962136</v>
      </c>
      <c r="BQ27" s="50">
        <f t="shared" si="130"/>
        <v>0.0241437991916614</v>
      </c>
      <c r="BR27" s="50">
        <f t="shared" si="130"/>
        <v>0.0232929164007658</v>
      </c>
      <c r="BS27" s="50">
        <f t="shared" si="130"/>
        <v>0.0231865560519039</v>
      </c>
      <c r="BT27" s="50">
        <f t="shared" si="130"/>
        <v>0.0254201233780047</v>
      </c>
      <c r="BU27" s="50">
        <f t="shared" si="130"/>
        <v>0.0243565198893852</v>
      </c>
      <c r="BV27" s="50">
        <f t="shared" si="130"/>
        <v>0.0259519251223144</v>
      </c>
      <c r="BW27" s="50">
        <f t="shared" si="130"/>
        <v>0.0279727717506913</v>
      </c>
      <c r="BX27" s="50">
        <f t="shared" si="130"/>
        <v>0.0270155286109338</v>
      </c>
      <c r="BY27" s="50">
        <f t="shared" si="130"/>
        <v>0.0269091682620719</v>
      </c>
      <c r="BZ27" s="50">
        <f t="shared" si="130"/>
        <v>0.0257392044245905</v>
      </c>
      <c r="CA27" s="50">
        <f t="shared" si="130"/>
        <v>0.022867475005318</v>
      </c>
      <c r="CB27" s="50">
        <f t="shared" si="130"/>
        <v>0.024781961284833</v>
      </c>
      <c r="CC27" s="50">
        <f t="shared" si="130"/>
        <v>0.0255264837268666</v>
      </c>
      <c r="CD27" s="50">
        <f t="shared" si="130"/>
        <v>0.0239310784939375</v>
      </c>
      <c r="CE27" s="50">
        <f t="shared" si="130"/>
        <v>0.0237183577962136</v>
      </c>
      <c r="CF27" s="50"/>
      <c r="CG27" s="50">
        <f t="shared" si="130"/>
        <v>0.0255264837268666</v>
      </c>
      <c r="CH27" s="50">
        <f t="shared" si="130"/>
        <v>0.0257392044245905</v>
      </c>
      <c r="CI27" s="50">
        <f t="shared" si="130"/>
        <v>0.0255264837268666</v>
      </c>
      <c r="CJ27" s="50">
        <f t="shared" si="130"/>
        <v>0.0276536907041055</v>
      </c>
      <c r="CK27" s="50">
        <f t="shared" si="130"/>
        <v>0.0258455647734525</v>
      </c>
      <c r="CL27" s="50">
        <f t="shared" si="130"/>
        <v>0.0265900872154861</v>
      </c>
      <c r="CM27" s="50">
        <f t="shared" si="130"/>
        <v>0.0270155286109338</v>
      </c>
      <c r="CN27" s="50">
        <f t="shared" si="130"/>
        <v>0.02680280791321</v>
      </c>
      <c r="CO27" s="50">
        <f t="shared" si="130"/>
        <v>0.0263773665177622</v>
      </c>
      <c r="CP27" s="50">
        <f t="shared" si="130"/>
        <v>0.0257392044245905</v>
      </c>
      <c r="CQ27" s="50">
        <f t="shared" si="130"/>
        <v>0.024781961284833</v>
      </c>
      <c r="CR27" s="50">
        <f t="shared" si="130"/>
        <v>0.024888321633695</v>
      </c>
      <c r="CS27" s="50">
        <f t="shared" si="130"/>
        <v>0.0257392044245905</v>
      </c>
      <c r="CT27" s="50">
        <f t="shared" si="130"/>
        <v>0.0258455647734525</v>
      </c>
      <c r="CU27" s="50">
        <f t="shared" si="130"/>
        <v>0.0251010423314188</v>
      </c>
      <c r="CV27" s="50">
        <f t="shared" si="130"/>
        <v>0.0260582854711763</v>
      </c>
      <c r="CW27" s="50">
        <f t="shared" si="130"/>
        <v>0.0255264837268666</v>
      </c>
      <c r="CX27" s="50">
        <f t="shared" si="130"/>
        <v>0.0246756009359711</v>
      </c>
      <c r="CY27" s="50">
        <f t="shared" si="130"/>
        <v>0.0270155286109338</v>
      </c>
      <c r="CZ27" s="50">
        <f t="shared" si="130"/>
        <v>0.0258455647734525</v>
      </c>
      <c r="DA27" s="50">
        <f t="shared" si="130"/>
        <v>0.0258455647734525</v>
      </c>
      <c r="DB27" s="50">
        <f t="shared" si="130"/>
        <v>0.026696447564348</v>
      </c>
      <c r="DC27" s="50">
        <f t="shared" si="130"/>
        <v>0.026696447564348</v>
      </c>
      <c r="DD27" s="50">
        <f t="shared" si="130"/>
        <v>0.0262710061689002</v>
      </c>
      <c r="DE27" s="50">
        <f t="shared" si="130"/>
        <v>0.0255264837268666</v>
      </c>
      <c r="DF27" s="50">
        <f t="shared" si="130"/>
        <v>0.0258455647734525</v>
      </c>
      <c r="DG27" s="50">
        <f t="shared" si="130"/>
        <v>0.0207402680280791</v>
      </c>
      <c r="DH27" s="50">
        <f t="shared" si="130"/>
        <v>0.0265900872154861</v>
      </c>
      <c r="DI27" s="50">
        <f t="shared" si="130"/>
        <v>0.0244628802382472</v>
      </c>
      <c r="DJ27" s="50">
        <f t="shared" si="130"/>
        <v>0.0246756009359711</v>
      </c>
      <c r="DK27" s="50"/>
      <c r="DL27" s="50">
        <f t="shared" si="130"/>
        <v>0.0239310784939375</v>
      </c>
      <c r="DM27" s="50">
        <f t="shared" si="130"/>
        <v>0.0232929164007658</v>
      </c>
      <c r="DN27" s="50">
        <f t="shared" si="130"/>
        <v>0.024781961284833</v>
      </c>
      <c r="DO27" s="50">
        <f t="shared" si="130"/>
        <v>0.0272282493086577</v>
      </c>
      <c r="DP27" s="50">
        <f t="shared" si="130"/>
        <v>0.0245692405871091</v>
      </c>
      <c r="DQ27" s="50">
        <f t="shared" si="130"/>
        <v>0.0280791320995533</v>
      </c>
      <c r="DR27" s="50">
        <f t="shared" si="130"/>
        <v>0.0221229525632844</v>
      </c>
      <c r="DS27" s="50">
        <f t="shared" si="130"/>
        <v>0.0260582854711763</v>
      </c>
      <c r="DT27" s="50">
        <f t="shared" si="130"/>
        <v>0.0223356732610083</v>
      </c>
      <c r="DU27" s="50">
        <f t="shared" si="130"/>
        <v>0.0235056370984897</v>
      </c>
      <c r="DV27" s="50">
        <f t="shared" ref="DV27:FD27" si="131">DV14/(39.01*2+16)</f>
        <v>0.0241437991916614</v>
      </c>
      <c r="DW27" s="50">
        <f t="shared" si="131"/>
        <v>0.0254201233780047</v>
      </c>
      <c r="DX27" s="50">
        <f t="shared" si="131"/>
        <v>0.0271218889597958</v>
      </c>
      <c r="DY27" s="50">
        <f t="shared" si="131"/>
        <v>0.026696447564348</v>
      </c>
      <c r="DZ27" s="50">
        <f t="shared" si="131"/>
        <v>0.0260582854711763</v>
      </c>
      <c r="EA27" s="50">
        <f t="shared" si="131"/>
        <v>0.0262710061689002</v>
      </c>
      <c r="EB27" s="50">
        <f t="shared" si="131"/>
        <v>0.0253137630291427</v>
      </c>
      <c r="EC27" s="50">
        <f t="shared" si="131"/>
        <v>0.0259519251223144</v>
      </c>
      <c r="ED27" s="50">
        <f t="shared" si="131"/>
        <v>0.0257392044245905</v>
      </c>
      <c r="EE27" s="50">
        <f t="shared" si="131"/>
        <v>0.0249946819825569</v>
      </c>
      <c r="EF27" s="50">
        <f t="shared" si="131"/>
        <v>0.0263773665177622</v>
      </c>
      <c r="EG27" s="50"/>
      <c r="EH27" s="50">
        <f t="shared" si="131"/>
        <v>0.0241437991916614</v>
      </c>
      <c r="EI27" s="50">
        <f t="shared" si="131"/>
        <v>0.0233992767496277</v>
      </c>
      <c r="EJ27" s="50">
        <f t="shared" si="131"/>
        <v>0.0239310784939375</v>
      </c>
      <c r="EK27" s="50">
        <f t="shared" si="131"/>
        <v>0.0230801957030419</v>
      </c>
      <c r="EL27" s="50">
        <f t="shared" si="131"/>
        <v>0.024781961284833</v>
      </c>
      <c r="EM27" s="50">
        <f t="shared" si="131"/>
        <v>0.0236119974473516</v>
      </c>
      <c r="EN27" s="50">
        <f t="shared" si="131"/>
        <v>0.0252074026802808</v>
      </c>
      <c r="EO27" s="50">
        <f t="shared" si="131"/>
        <v>0.0218038715166986</v>
      </c>
      <c r="EP27" s="50">
        <f t="shared" si="131"/>
        <v>0.024781961284833</v>
      </c>
      <c r="EQ27" s="50">
        <f t="shared" si="131"/>
        <v>0.0221229525632844</v>
      </c>
      <c r="ER27" s="50">
        <f t="shared" si="131"/>
        <v>0.0224420336098702</v>
      </c>
      <c r="ES27" s="50">
        <f t="shared" si="131"/>
        <v>0.0233992767496277</v>
      </c>
      <c r="ET27" s="50">
        <f t="shared" si="131"/>
        <v>0.0249946819825569</v>
      </c>
      <c r="EU27" s="50">
        <f t="shared" si="131"/>
        <v>0.0242501595405233</v>
      </c>
      <c r="EV27" s="50">
        <f t="shared" si="131"/>
        <v>0.0237183577962136</v>
      </c>
      <c r="EW27" s="50">
        <f t="shared" si="131"/>
        <v>0.0237183577962136</v>
      </c>
      <c r="EX27" s="50">
        <f t="shared" si="131"/>
        <v>0.0240374388427994</v>
      </c>
      <c r="EY27" s="50">
        <f t="shared" si="131"/>
        <v>0.022867475005318</v>
      </c>
      <c r="EZ27" s="50">
        <f t="shared" si="131"/>
        <v>0.0179748989576686</v>
      </c>
      <c r="FA27" s="50">
        <f t="shared" si="131"/>
        <v>0.0221229525632844</v>
      </c>
      <c r="FB27" s="50">
        <f t="shared" si="131"/>
        <v>0.0251010423314188</v>
      </c>
      <c r="FC27" s="50">
        <f t="shared" si="131"/>
        <v>0.0235056370984897</v>
      </c>
      <c r="FD27" s="50">
        <f t="shared" si="131"/>
        <v>0.0252074026802808</v>
      </c>
      <c r="FE27" s="46" t="s">
        <v>187</v>
      </c>
      <c r="FF27" s="144">
        <f t="shared" si="56"/>
        <v>0.018130428281789</v>
      </c>
      <c r="FG27" s="144">
        <f t="shared" si="57"/>
        <v>0.0264671086412143</v>
      </c>
      <c r="FH27" s="80">
        <f t="shared" si="58"/>
        <v>0.023117636145612</v>
      </c>
      <c r="FI27" s="144">
        <f t="shared" si="59"/>
        <v>0.00219729446693618</v>
      </c>
      <c r="FJ27" s="144">
        <f t="shared" si="60"/>
        <v>0.0950484060349422</v>
      </c>
      <c r="FK27" s="144">
        <f t="shared" si="61"/>
        <v>0.019323858392974</v>
      </c>
      <c r="FL27" s="144">
        <f t="shared" si="62"/>
        <v>0.0337415803210005</v>
      </c>
      <c r="FM27" s="80">
        <f t="shared" si="63"/>
        <v>0.023088948065555</v>
      </c>
      <c r="FN27" s="144">
        <f t="shared" si="64"/>
        <v>0.00378088341593396</v>
      </c>
      <c r="FO27" s="144">
        <f t="shared" si="65"/>
        <v>0.163752952503472</v>
      </c>
      <c r="FP27" s="144">
        <f t="shared" si="66"/>
        <v>0.0193310374333927</v>
      </c>
      <c r="FQ27" s="144">
        <f t="shared" si="67"/>
        <v>0.0274230889268573</v>
      </c>
      <c r="FR27" s="80">
        <f t="shared" si="68"/>
        <v>0.0248056391897433</v>
      </c>
      <c r="FS27" s="144">
        <f t="shared" si="69"/>
        <v>0.00248762645178963</v>
      </c>
      <c r="FT27" s="144">
        <f t="shared" si="70"/>
        <v>0.100284714808648</v>
      </c>
      <c r="FU27" s="144">
        <f t="shared" si="71"/>
        <v>0.0186304701685284</v>
      </c>
      <c r="FV27" s="144">
        <f t="shared" si="72"/>
        <v>0.0186304701685284</v>
      </c>
      <c r="FW27" s="80">
        <f t="shared" si="73"/>
        <v>0.0186304701685284</v>
      </c>
      <c r="FX27" s="144"/>
      <c r="FY27" s="46" t="s">
        <v>187</v>
      </c>
      <c r="FZ27" s="156">
        <f t="shared" si="74"/>
        <v>0.018130428281789</v>
      </c>
      <c r="GA27" s="70">
        <f t="shared" si="75"/>
        <v>0.0337415803210005</v>
      </c>
      <c r="GB27" s="157">
        <f t="shared" si="76"/>
        <v>0.023397836320113</v>
      </c>
      <c r="GC27" s="31">
        <f t="shared" si="77"/>
        <v>0.0028864892733742</v>
      </c>
      <c r="GD27" s="31">
        <f t="shared" si="78"/>
        <v>0.123365649450797</v>
      </c>
      <c r="GE27" s="156">
        <f t="shared" si="79"/>
        <v>0.0179748989576686</v>
      </c>
      <c r="GF27" s="156">
        <f t="shared" si="80"/>
        <v>0.0280791320995533</v>
      </c>
      <c r="GG27" s="158">
        <f t="shared" si="81"/>
        <v>0.0248401795810522</v>
      </c>
      <c r="GH27" s="33">
        <f t="shared" si="82"/>
        <v>0.00165870264562365</v>
      </c>
      <c r="GI27" s="33">
        <f t="shared" si="83"/>
        <v>0.0667749860749352</v>
      </c>
      <c r="GJ27" s="51">
        <f t="shared" ref="GJ27" si="132">GJ14/(39.01*2+16)</f>
        <v>0.0243565198893852</v>
      </c>
      <c r="GK27" s="144">
        <f t="shared" si="85"/>
        <v>0.022867475005318</v>
      </c>
      <c r="GL27" s="144">
        <f t="shared" si="86"/>
        <v>0.0279727717506913</v>
      </c>
      <c r="GM27" s="80">
        <f t="shared" si="87"/>
        <v>0.0246654713789366</v>
      </c>
      <c r="GN27" s="144">
        <f t="shared" si="88"/>
        <v>0.00142891665585828</v>
      </c>
      <c r="GO27" s="144">
        <f t="shared" si="89"/>
        <v>0.0579318608554356</v>
      </c>
      <c r="GP27" s="144">
        <f t="shared" si="90"/>
        <v>0.0207402680280791</v>
      </c>
      <c r="GQ27" s="144">
        <f t="shared" si="91"/>
        <v>0.0276536907041055</v>
      </c>
      <c r="GR27" s="80">
        <f t="shared" si="92"/>
        <v>0.0257214776997802</v>
      </c>
      <c r="GS27" s="144">
        <f t="shared" si="93"/>
        <v>0.00122169471774799</v>
      </c>
      <c r="GT27" s="144">
        <f t="shared" si="94"/>
        <v>0.0474970657598895</v>
      </c>
      <c r="GU27" s="144">
        <f t="shared" si="95"/>
        <v>0.0221229525632844</v>
      </c>
      <c r="GV27" s="144">
        <f t="shared" si="96"/>
        <v>0.0280791320995533</v>
      </c>
      <c r="GW27" s="80">
        <f t="shared" si="97"/>
        <v>0.0252377913513842</v>
      </c>
      <c r="GX27" s="144">
        <f t="shared" si="98"/>
        <v>0.00159297228415115</v>
      </c>
      <c r="GY27" s="144">
        <f t="shared" si="99"/>
        <v>0.0631185297466128</v>
      </c>
      <c r="GZ27" s="144">
        <f t="shared" si="100"/>
        <v>0.0179748989576686</v>
      </c>
      <c r="HA27" s="144">
        <f t="shared" si="101"/>
        <v>0.0252074026802808</v>
      </c>
      <c r="HB27" s="80">
        <f t="shared" si="102"/>
        <v>0.0234871396465137</v>
      </c>
      <c r="HC27" s="144">
        <f t="shared" si="103"/>
        <v>0.00157224137773355</v>
      </c>
      <c r="HD27" s="144">
        <f t="shared" si="104"/>
        <v>0.0669405215533313</v>
      </c>
      <c r="HE27" s="144"/>
      <c r="HF27" s="144"/>
      <c r="HG27" s="144"/>
      <c r="HH27" s="144"/>
      <c r="HI27" s="144"/>
      <c r="HJ27" s="144"/>
      <c r="HK27" s="144"/>
      <c r="HL27" s="144"/>
      <c r="HM27" s="180"/>
      <c r="HN27" s="180"/>
      <c r="HO27" s="180"/>
    </row>
    <row r="28" s="5" customFormat="1" ht="17.5" spans="1:223">
      <c r="A28" s="46" t="s">
        <v>188</v>
      </c>
      <c r="B28" s="50">
        <f>B15/(22.99*2+16)</f>
        <v>0.0416263310745402</v>
      </c>
      <c r="C28" s="50">
        <f>C15/(22.99*2+16)</f>
        <v>0.0193610842207164</v>
      </c>
      <c r="D28" s="50">
        <f>D15/(22.99*2+16)</f>
        <v>0.0354953210713133</v>
      </c>
      <c r="E28" s="50">
        <f>E15/(22.99*2+16)</f>
        <v>0.074378831881252</v>
      </c>
      <c r="F28" s="50">
        <f>F15/(22.99*2+16)</f>
        <v>0.0403355921264924</v>
      </c>
      <c r="G28" s="51">
        <f>G15/(22.99*2+16)</f>
        <v>0.00709906421426267</v>
      </c>
      <c r="H28" s="46" t="s">
        <v>188</v>
      </c>
      <c r="I28" s="50">
        <f>I15/(22.99*2+16)</f>
        <v>0.00806699095693054</v>
      </c>
      <c r="J28" s="50">
        <f>J15/(22.99*2+16)</f>
        <v>0.00669904025170197</v>
      </c>
      <c r="K28" s="50">
        <f t="shared" ref="K28:BB28" si="133">K15/(22.99*2+16)</f>
        <v>0.0077289094937994</v>
      </c>
      <c r="L28" s="50">
        <f t="shared" si="133"/>
        <v>0.00670603146950365</v>
      </c>
      <c r="M28" s="50">
        <f t="shared" si="133"/>
        <v>0.00804582085978319</v>
      </c>
      <c r="N28" s="50">
        <f t="shared" si="133"/>
        <v>0.00800784266494978</v>
      </c>
      <c r="O28" s="50">
        <f t="shared" si="133"/>
        <v>0.00803159394146952</v>
      </c>
      <c r="P28" s="50">
        <f t="shared" si="133"/>
        <v>0.00810708908735689</v>
      </c>
      <c r="Q28" s="50">
        <f t="shared" si="133"/>
        <v>0.00837987742218027</v>
      </c>
      <c r="R28" s="50">
        <f t="shared" si="133"/>
        <v>0.00809620264528546</v>
      </c>
      <c r="S28" s="50">
        <f t="shared" si="133"/>
        <v>0.00906543785211397</v>
      </c>
      <c r="T28" s="50">
        <f t="shared" si="133"/>
        <v>0.00846209095040513</v>
      </c>
      <c r="U28" s="50">
        <f t="shared" si="133"/>
        <v>0.00761459013788863</v>
      </c>
      <c r="V28" s="50">
        <f t="shared" si="133"/>
        <v>0.00731044314380631</v>
      </c>
      <c r="W28" s="50">
        <f t="shared" si="133"/>
        <v>0.00732535339611786</v>
      </c>
      <c r="X28" s="50">
        <f t="shared" si="133"/>
        <v>0.00671108134788996</v>
      </c>
      <c r="Y28" s="50">
        <f t="shared" si="133"/>
        <v>0.00656486304789531</v>
      </c>
      <c r="Z28" s="50">
        <f t="shared" si="133"/>
        <v>0.00644944669781196</v>
      </c>
      <c r="AA28" s="50">
        <f t="shared" si="133"/>
        <v>0.00740437067461249</v>
      </c>
      <c r="AB28" s="50">
        <f t="shared" si="133"/>
        <v>0.00656943444478672</v>
      </c>
      <c r="AC28" s="50"/>
      <c r="AD28" s="50">
        <f t="shared" si="133"/>
        <v>0.00737722318618064</v>
      </c>
      <c r="AE28" s="50">
        <f t="shared" si="133"/>
        <v>0.00677938843507089</v>
      </c>
      <c r="AF28" s="50">
        <f t="shared" si="133"/>
        <v>0.00766060913687967</v>
      </c>
      <c r="AG28" s="50">
        <f t="shared" si="133"/>
        <v>0.00694207325131886</v>
      </c>
      <c r="AH28" s="50">
        <f t="shared" si="133"/>
        <v>0.0065637413558903</v>
      </c>
      <c r="AI28" s="50">
        <f t="shared" si="133"/>
        <v>0.00641590827451442</v>
      </c>
      <c r="AJ28" s="50">
        <f t="shared" si="133"/>
        <v>0.0072176494668186</v>
      </c>
      <c r="AK28" s="50">
        <f t="shared" si="133"/>
        <v>0.00681257117068483</v>
      </c>
      <c r="AL28" s="50">
        <f t="shared" si="133"/>
        <v>0.00764937552522691</v>
      </c>
      <c r="AM28" s="50">
        <f t="shared" si="133"/>
        <v>0.00887705915739924</v>
      </c>
      <c r="AN28" s="50">
        <f t="shared" si="133"/>
        <v>0.00704439839410876</v>
      </c>
      <c r="AO28" s="50">
        <f t="shared" si="133"/>
        <v>0.00795320875816457</v>
      </c>
      <c r="AP28" s="50"/>
      <c r="AQ28" s="50">
        <f t="shared" si="133"/>
        <v>0.00701235704239737</v>
      </c>
      <c r="AR28" s="50">
        <f t="shared" si="133"/>
        <v>0.00622008279842704</v>
      </c>
      <c r="AS28" s="50">
        <f t="shared" si="133"/>
        <v>0.00721452244162591</v>
      </c>
      <c r="AT28" s="50">
        <f t="shared" si="133"/>
        <v>0.00610618069055142</v>
      </c>
      <c r="AU28" s="50">
        <f t="shared" si="133"/>
        <v>0.00805856962684377</v>
      </c>
      <c r="AV28" s="50">
        <f t="shared" si="133"/>
        <v>0.00686085043175992</v>
      </c>
      <c r="AW28" s="50">
        <f t="shared" si="133"/>
        <v>0.00593112646064014</v>
      </c>
      <c r="AX28" s="50">
        <f t="shared" si="133"/>
        <v>0.00564065787053903</v>
      </c>
      <c r="AY28" s="50">
        <f t="shared" si="133"/>
        <v>0.00581371117214172</v>
      </c>
      <c r="AZ28" s="50">
        <f t="shared" si="133"/>
        <v>0.00522325839867843</v>
      </c>
      <c r="BA28" s="50"/>
      <c r="BB28" s="50">
        <f t="shared" si="133"/>
        <v>0.00624135660028187</v>
      </c>
      <c r="BC28" s="50"/>
      <c r="BD28" s="50"/>
      <c r="BE28" s="50"/>
      <c r="BF28" s="50"/>
      <c r="BG28" s="50"/>
      <c r="BH28" s="50"/>
      <c r="BI28" s="50"/>
      <c r="BJ28" s="46" t="s">
        <v>188</v>
      </c>
      <c r="BK28" s="50">
        <f t="shared" ref="BK28:DU28" si="134">BK15/(22.99*2+16)</f>
        <v>0.005324298160697</v>
      </c>
      <c r="BL28" s="50">
        <f t="shared" si="134"/>
        <v>0.00516295579219103</v>
      </c>
      <c r="BM28" s="50">
        <f t="shared" si="134"/>
        <v>0.00790577605679251</v>
      </c>
      <c r="BN28" s="50">
        <f t="shared" si="134"/>
        <v>0.00451758631816715</v>
      </c>
      <c r="BO28" s="50">
        <f t="shared" si="134"/>
        <v>0.00451758631816715</v>
      </c>
      <c r="BP28" s="50">
        <f t="shared" si="134"/>
        <v>0.0141981284285253</v>
      </c>
      <c r="BQ28" s="50">
        <f t="shared" si="134"/>
        <v>0.00451758631816715</v>
      </c>
      <c r="BR28" s="50">
        <f t="shared" si="134"/>
        <v>0.00435624394966118</v>
      </c>
      <c r="BS28" s="50">
        <f t="shared" si="134"/>
        <v>0.0108099386899</v>
      </c>
      <c r="BT28" s="50">
        <f t="shared" si="134"/>
        <v>0.00548564052920297</v>
      </c>
      <c r="BU28" s="50">
        <f t="shared" si="134"/>
        <v>0.00580832526621491</v>
      </c>
      <c r="BV28" s="50">
        <f t="shared" si="134"/>
        <v>0.0069377218457567</v>
      </c>
      <c r="BW28" s="50">
        <f t="shared" si="134"/>
        <v>0.00500161342368506</v>
      </c>
      <c r="BX28" s="50">
        <f t="shared" si="134"/>
        <v>0.00516295579219103</v>
      </c>
      <c r="BY28" s="50">
        <f t="shared" si="134"/>
        <v>0.0069377218457567</v>
      </c>
      <c r="BZ28" s="50">
        <f t="shared" si="134"/>
        <v>0.00596966763472088</v>
      </c>
      <c r="CA28" s="50">
        <f t="shared" si="134"/>
        <v>0.00661503710874476</v>
      </c>
      <c r="CB28" s="50">
        <f t="shared" si="134"/>
        <v>0.00935785737334624</v>
      </c>
      <c r="CC28" s="50">
        <f t="shared" si="134"/>
        <v>0.00596966763472088</v>
      </c>
      <c r="CD28" s="50">
        <f t="shared" si="134"/>
        <v>0.00580832526621491</v>
      </c>
      <c r="CE28" s="50">
        <f t="shared" si="134"/>
        <v>0.00661503710874476</v>
      </c>
      <c r="CF28" s="50"/>
      <c r="CG28" s="50">
        <f t="shared" si="134"/>
        <v>0.00564698289770894</v>
      </c>
      <c r="CH28" s="50">
        <f t="shared" si="134"/>
        <v>0.005324298160697</v>
      </c>
      <c r="CI28" s="50">
        <f t="shared" si="134"/>
        <v>0.0090351726363343</v>
      </c>
      <c r="CJ28" s="50">
        <f t="shared" si="134"/>
        <v>0.00580832526621491</v>
      </c>
      <c r="CK28" s="50">
        <f t="shared" si="134"/>
        <v>0.00613101000322685</v>
      </c>
      <c r="CL28" s="50">
        <f t="shared" si="134"/>
        <v>0.00806711842529848</v>
      </c>
      <c r="CM28" s="50">
        <f t="shared" si="134"/>
        <v>0.00548564052920297</v>
      </c>
      <c r="CN28" s="50">
        <f t="shared" si="134"/>
        <v>0.005324298160697</v>
      </c>
      <c r="CO28" s="50">
        <f t="shared" si="134"/>
        <v>0.0114553081639238</v>
      </c>
      <c r="CP28" s="50">
        <f t="shared" si="134"/>
        <v>0.00742174895127461</v>
      </c>
      <c r="CQ28" s="50">
        <f t="shared" si="134"/>
        <v>0.0069377218457567</v>
      </c>
      <c r="CR28" s="50">
        <f t="shared" si="134"/>
        <v>0.0108099386899</v>
      </c>
      <c r="CS28" s="50">
        <f t="shared" si="134"/>
        <v>0.00516295579219103</v>
      </c>
      <c r="CT28" s="50">
        <f t="shared" si="134"/>
        <v>0.00500161342368506</v>
      </c>
      <c r="CU28" s="50">
        <f t="shared" si="134"/>
        <v>0.00758309131978057</v>
      </c>
      <c r="CV28" s="50">
        <f t="shared" si="134"/>
        <v>0.00564698289770894</v>
      </c>
      <c r="CW28" s="50">
        <f t="shared" si="134"/>
        <v>0.005324298160697</v>
      </c>
      <c r="CX28" s="50">
        <f t="shared" si="134"/>
        <v>0.0090351726363343</v>
      </c>
      <c r="CY28" s="50">
        <f t="shared" si="134"/>
        <v>0.00548564052920297</v>
      </c>
      <c r="CZ28" s="50">
        <f t="shared" si="134"/>
        <v>0.00580832526621491</v>
      </c>
      <c r="DA28" s="50">
        <f t="shared" si="134"/>
        <v>0.0103259115843821</v>
      </c>
      <c r="DB28" s="50">
        <f t="shared" si="134"/>
        <v>0.005324298160697</v>
      </c>
      <c r="DC28" s="50">
        <f t="shared" si="134"/>
        <v>0.005324298160697</v>
      </c>
      <c r="DD28" s="50">
        <f t="shared" si="134"/>
        <v>0.0124233623749597</v>
      </c>
      <c r="DE28" s="50">
        <f t="shared" si="134"/>
        <v>0.00516295579219103</v>
      </c>
      <c r="DF28" s="50">
        <f t="shared" si="134"/>
        <v>0.005324298160697</v>
      </c>
      <c r="DG28" s="50">
        <f t="shared" si="134"/>
        <v>0.0174249757986447</v>
      </c>
      <c r="DH28" s="50">
        <f t="shared" si="134"/>
        <v>0.00548564052920297</v>
      </c>
      <c r="DI28" s="50">
        <f t="shared" si="134"/>
        <v>0.005324298160697</v>
      </c>
      <c r="DJ28" s="50">
        <f t="shared" si="134"/>
        <v>0.010648596321394</v>
      </c>
      <c r="DK28" s="50"/>
      <c r="DL28" s="50">
        <f t="shared" si="134"/>
        <v>0.00726040658276864</v>
      </c>
      <c r="DM28" s="50">
        <f t="shared" si="134"/>
        <v>0.00742174895127461</v>
      </c>
      <c r="DN28" s="50">
        <f t="shared" si="134"/>
        <v>0.00919651500484027</v>
      </c>
      <c r="DO28" s="50">
        <f t="shared" si="134"/>
        <v>0.00580832526621491</v>
      </c>
      <c r="DP28" s="50">
        <f t="shared" si="134"/>
        <v>0.00613101000322685</v>
      </c>
      <c r="DQ28" s="50">
        <f t="shared" si="134"/>
        <v>0.00871248789932236</v>
      </c>
      <c r="DR28" s="50">
        <f t="shared" si="134"/>
        <v>0.0069377218457567</v>
      </c>
      <c r="DS28" s="50">
        <f t="shared" si="134"/>
        <v>0.00645369474023879</v>
      </c>
      <c r="DT28" s="50">
        <f t="shared" si="134"/>
        <v>0.0140367860600194</v>
      </c>
      <c r="DU28" s="50">
        <f t="shared" si="134"/>
        <v>0.00677637947725073</v>
      </c>
      <c r="DV28" s="50">
        <f t="shared" ref="DV28:FD28" si="135">DV15/(22.99*2+16)</f>
        <v>0.00677637947725073</v>
      </c>
      <c r="DW28" s="50">
        <f t="shared" si="135"/>
        <v>0.010648596321394</v>
      </c>
      <c r="DX28" s="50">
        <f t="shared" si="135"/>
        <v>0.00564698289770894</v>
      </c>
      <c r="DY28" s="50">
        <f t="shared" si="135"/>
        <v>0.00548564052920297</v>
      </c>
      <c r="DZ28" s="50">
        <f t="shared" si="135"/>
        <v>0.0198451113262343</v>
      </c>
      <c r="EA28" s="50">
        <f t="shared" si="135"/>
        <v>0.00596966763472088</v>
      </c>
      <c r="EB28" s="50">
        <f t="shared" si="135"/>
        <v>0.00629235237173282</v>
      </c>
      <c r="EC28" s="50">
        <f t="shared" si="135"/>
        <v>0.0138754436915134</v>
      </c>
      <c r="ED28" s="50">
        <f t="shared" si="135"/>
        <v>0.00516295579219103</v>
      </c>
      <c r="EE28" s="50">
        <f t="shared" si="135"/>
        <v>0.00548564052920297</v>
      </c>
      <c r="EF28" s="50">
        <f t="shared" si="135"/>
        <v>0.0121006776379477</v>
      </c>
      <c r="EG28" s="50"/>
      <c r="EH28" s="50">
        <f t="shared" si="135"/>
        <v>0.00596966763472088</v>
      </c>
      <c r="EI28" s="50">
        <f t="shared" si="135"/>
        <v>0.00580832526621491</v>
      </c>
      <c r="EJ28" s="50">
        <f t="shared" si="135"/>
        <v>0.00661503710874476</v>
      </c>
      <c r="EK28" s="50">
        <f t="shared" si="135"/>
        <v>0.00596966763472088</v>
      </c>
      <c r="EL28" s="50">
        <f t="shared" si="135"/>
        <v>0.00629235237173282</v>
      </c>
      <c r="EM28" s="50">
        <f t="shared" si="135"/>
        <v>0.00596966763472088</v>
      </c>
      <c r="EN28" s="50">
        <f t="shared" si="135"/>
        <v>0.00774443368828654</v>
      </c>
      <c r="EO28" s="50">
        <f t="shared" si="135"/>
        <v>0.00661503710874476</v>
      </c>
      <c r="EP28" s="50">
        <f t="shared" si="135"/>
        <v>0.00726040658276864</v>
      </c>
      <c r="EQ28" s="50">
        <f t="shared" si="135"/>
        <v>0.00661503710874476</v>
      </c>
      <c r="ER28" s="50">
        <f t="shared" si="135"/>
        <v>0.0150048402710552</v>
      </c>
      <c r="ES28" s="50">
        <f t="shared" si="135"/>
        <v>0.00596966763472088</v>
      </c>
      <c r="ET28" s="50">
        <f t="shared" si="135"/>
        <v>0.00629235237173282</v>
      </c>
      <c r="EU28" s="50">
        <f t="shared" si="135"/>
        <v>0.00822846079380445</v>
      </c>
      <c r="EV28" s="50">
        <f t="shared" si="135"/>
        <v>0.00709906421426267</v>
      </c>
      <c r="EW28" s="50">
        <f t="shared" si="135"/>
        <v>0.00661503710874476</v>
      </c>
      <c r="EX28" s="50">
        <f t="shared" si="135"/>
        <v>0.00984188447886415</v>
      </c>
      <c r="EY28" s="50">
        <f t="shared" si="135"/>
        <v>0.00806711842529848</v>
      </c>
      <c r="EZ28" s="50">
        <f t="shared" si="135"/>
        <v>0.00726040658276864</v>
      </c>
      <c r="FA28" s="50">
        <f t="shared" si="135"/>
        <v>0.0145208131655373</v>
      </c>
      <c r="FB28" s="50">
        <f t="shared" si="135"/>
        <v>0.00613101000322685</v>
      </c>
      <c r="FC28" s="50">
        <f t="shared" si="135"/>
        <v>0.00613101000322685</v>
      </c>
      <c r="FD28" s="50">
        <f t="shared" si="135"/>
        <v>0.00726040658276864</v>
      </c>
      <c r="FE28" s="46" t="s">
        <v>188</v>
      </c>
      <c r="FF28" s="144">
        <f t="shared" si="56"/>
        <v>0.00644944669781196</v>
      </c>
      <c r="FG28" s="144">
        <f t="shared" si="57"/>
        <v>0.00906543785211397</v>
      </c>
      <c r="FH28" s="80">
        <f t="shared" si="58"/>
        <v>0.00756732552431445</v>
      </c>
      <c r="FI28" s="144">
        <f t="shared" si="59"/>
        <v>0.000754745480992837</v>
      </c>
      <c r="FJ28" s="144">
        <f t="shared" si="60"/>
        <v>0.0997374143041391</v>
      </c>
      <c r="FK28" s="144">
        <f t="shared" si="61"/>
        <v>0.00641590827451442</v>
      </c>
      <c r="FL28" s="144">
        <f t="shared" si="62"/>
        <v>0.00887705915739924</v>
      </c>
      <c r="FM28" s="80">
        <f t="shared" si="63"/>
        <v>0.00727443384268814</v>
      </c>
      <c r="FN28" s="144">
        <f t="shared" si="64"/>
        <v>0.000687324386731267</v>
      </c>
      <c r="FO28" s="144">
        <f t="shared" si="65"/>
        <v>0.0944849319678846</v>
      </c>
      <c r="FP28" s="144">
        <f t="shared" si="66"/>
        <v>0.00522325839867843</v>
      </c>
      <c r="FQ28" s="144">
        <f t="shared" si="67"/>
        <v>0.00805856962684377</v>
      </c>
      <c r="FR28" s="80">
        <f t="shared" si="68"/>
        <v>0.00640813169336048</v>
      </c>
      <c r="FS28" s="144">
        <f t="shared" si="69"/>
        <v>0.000859237470469145</v>
      </c>
      <c r="FT28" s="144">
        <f t="shared" si="70"/>
        <v>0.134085488810945</v>
      </c>
      <c r="FU28" s="144">
        <f t="shared" si="71"/>
        <v>0.00624135660028187</v>
      </c>
      <c r="FV28" s="144">
        <f t="shared" si="72"/>
        <v>0.00624135660028187</v>
      </c>
      <c r="FW28" s="80">
        <f t="shared" si="73"/>
        <v>0.00624135660028187</v>
      </c>
      <c r="FX28" s="144"/>
      <c r="FY28" s="46" t="s">
        <v>188</v>
      </c>
      <c r="FZ28" s="156">
        <f t="shared" si="74"/>
        <v>0.00522325839867843</v>
      </c>
      <c r="GA28" s="70">
        <f t="shared" si="75"/>
        <v>0.00906543785211397</v>
      </c>
      <c r="GB28" s="157">
        <f t="shared" si="76"/>
        <v>0.00718517186354496</v>
      </c>
      <c r="GC28" s="31">
        <f t="shared" si="77"/>
        <v>0.000881144826574882</v>
      </c>
      <c r="GD28" s="31">
        <f t="shared" si="78"/>
        <v>0.122633785706018</v>
      </c>
      <c r="GE28" s="156">
        <f t="shared" si="79"/>
        <v>0.00435624394966118</v>
      </c>
      <c r="GF28" s="156">
        <f t="shared" si="80"/>
        <v>0.0198451113262343</v>
      </c>
      <c r="GG28" s="158">
        <f t="shared" si="81"/>
        <v>0.00742684397343795</v>
      </c>
      <c r="GH28" s="33">
        <f t="shared" si="82"/>
        <v>0.00294858797282959</v>
      </c>
      <c r="GI28" s="33">
        <f t="shared" si="83"/>
        <v>0.397017627322614</v>
      </c>
      <c r="GJ28" s="51">
        <f t="shared" ref="GJ28" si="136">GJ15/(22.99*2+16)</f>
        <v>0.00709906421426267</v>
      </c>
      <c r="GK28" s="144">
        <f t="shared" si="85"/>
        <v>0.00435624394966118</v>
      </c>
      <c r="GL28" s="144">
        <f t="shared" si="86"/>
        <v>0.0141981284285253</v>
      </c>
      <c r="GM28" s="80">
        <f t="shared" si="87"/>
        <v>0.00652284146959849</v>
      </c>
      <c r="GN28" s="144">
        <f t="shared" si="88"/>
        <v>0.00239286095350662</v>
      </c>
      <c r="GO28" s="144">
        <f t="shared" si="89"/>
        <v>0.366843340384587</v>
      </c>
      <c r="GP28" s="144">
        <f t="shared" si="90"/>
        <v>0.00500161342368506</v>
      </c>
      <c r="GQ28" s="144">
        <f t="shared" si="91"/>
        <v>0.0174249757986447</v>
      </c>
      <c r="GR28" s="80">
        <f t="shared" si="92"/>
        <v>0.00730880929332043</v>
      </c>
      <c r="GS28" s="144">
        <f t="shared" si="93"/>
        <v>0.00292699155928752</v>
      </c>
      <c r="GT28" s="144">
        <f t="shared" si="94"/>
        <v>0.400474474270729</v>
      </c>
      <c r="GU28" s="144">
        <f t="shared" si="95"/>
        <v>0.00516295579219103</v>
      </c>
      <c r="GV28" s="144">
        <f t="shared" si="96"/>
        <v>0.0198451113262343</v>
      </c>
      <c r="GW28" s="80">
        <f t="shared" si="97"/>
        <v>0.00838212019238157</v>
      </c>
      <c r="GX28" s="144">
        <f t="shared" si="98"/>
        <v>0.0037612073254081</v>
      </c>
      <c r="GY28" s="144">
        <f t="shared" si="99"/>
        <v>0.448717894647542</v>
      </c>
      <c r="GZ28" s="144">
        <f t="shared" si="100"/>
        <v>0.00435624394966118</v>
      </c>
      <c r="HA28" s="144">
        <f t="shared" si="101"/>
        <v>0.0150048402710552</v>
      </c>
      <c r="HB28" s="80">
        <f t="shared" si="102"/>
        <v>0.00753398712067006</v>
      </c>
      <c r="HC28" s="144">
        <f t="shared" si="103"/>
        <v>0.00247114670585345</v>
      </c>
      <c r="HD28" s="144">
        <f t="shared" si="104"/>
        <v>0.327999858013252</v>
      </c>
      <c r="HE28" s="144"/>
      <c r="HF28" s="144"/>
      <c r="HG28" s="144"/>
      <c r="HH28" s="144"/>
      <c r="HI28" s="144"/>
      <c r="HJ28" s="144"/>
      <c r="HK28" s="144"/>
      <c r="HL28" s="144"/>
      <c r="HM28" s="180"/>
      <c r="HN28" s="180"/>
      <c r="HO28" s="180"/>
    </row>
    <row r="29" s="5" customFormat="1" ht="17.5" spans="1:223">
      <c r="A29" s="46" t="s">
        <v>189</v>
      </c>
      <c r="B29" s="52">
        <f>B16/(30.97*2+16*5)</f>
        <v>0.00105678455685501</v>
      </c>
      <c r="C29" s="52">
        <f>C16/(30.97*2+16*5)</f>
        <v>0.00112723686064534</v>
      </c>
      <c r="D29" s="52">
        <f>D16/(30.97*2+16*5)</f>
        <v>0.00104973932647598</v>
      </c>
      <c r="E29" s="52">
        <f>E16/(30.97*2+16*5)</f>
        <v>0.000986332253064675</v>
      </c>
      <c r="F29" s="52">
        <f>F16/(30.97*2+16*5)</f>
        <v>9.86332253064675e-5</v>
      </c>
      <c r="G29" s="53">
        <f>G16/(30.97*2+16*5)</f>
        <v>0.00133859377201635</v>
      </c>
      <c r="H29" s="46" t="s">
        <v>189</v>
      </c>
      <c r="I29" s="52">
        <f>I16/(30.97*2+16*5)</f>
        <v>0.000892315365998253</v>
      </c>
      <c r="J29" s="52">
        <f>J16/(30.97*2+16*5)</f>
        <v>0.00136152403522754</v>
      </c>
      <c r="K29" s="52">
        <f t="shared" ref="K29:BB29" si="137">K16/(30.97*2+16*5)</f>
        <v>0.00118096557863351</v>
      </c>
      <c r="L29" s="52">
        <f t="shared" si="137"/>
        <v>0.00127274331259547</v>
      </c>
      <c r="M29" s="52">
        <f t="shared" si="137"/>
        <v>0.000923828391648063</v>
      </c>
      <c r="N29" s="52">
        <f t="shared" si="137"/>
        <v>0.000809139097601733</v>
      </c>
      <c r="O29" s="52">
        <f t="shared" si="137"/>
        <v>0.000741155508565401</v>
      </c>
      <c r="P29" s="52">
        <f t="shared" si="137"/>
        <v>0.000881433443138016</v>
      </c>
      <c r="Q29" s="52">
        <f t="shared" si="137"/>
        <v>0.000937805278954918</v>
      </c>
      <c r="R29" s="52">
        <f t="shared" si="137"/>
        <v>0.000891993923033578</v>
      </c>
      <c r="S29" s="52">
        <f t="shared" si="137"/>
        <v>0.00119873187755979</v>
      </c>
      <c r="T29" s="52">
        <f t="shared" si="137"/>
        <v>0.000764763333424975</v>
      </c>
      <c r="U29" s="52">
        <f t="shared" si="137"/>
        <v>0.00104952763357358</v>
      </c>
      <c r="V29" s="52">
        <f t="shared" si="137"/>
        <v>0.00108623462392135</v>
      </c>
      <c r="W29" s="52">
        <f t="shared" si="137"/>
        <v>0.0011348940821201</v>
      </c>
      <c r="X29" s="52">
        <f t="shared" si="137"/>
        <v>0.00106038360314945</v>
      </c>
      <c r="Y29" s="52">
        <f t="shared" si="137"/>
        <v>0.00134735912262221</v>
      </c>
      <c r="Z29" s="52">
        <f t="shared" si="137"/>
        <v>0.00134638055833477</v>
      </c>
      <c r="AA29" s="52">
        <f t="shared" si="137"/>
        <v>0.00123420578393144</v>
      </c>
      <c r="AB29" s="52">
        <f t="shared" si="137"/>
        <v>0.00143454124931933</v>
      </c>
      <c r="AC29" s="52"/>
      <c r="AD29" s="52">
        <f t="shared" si="137"/>
        <v>0.00116568554035273</v>
      </c>
      <c r="AE29" s="52">
        <f t="shared" si="137"/>
        <v>0.00164506569150519</v>
      </c>
      <c r="AF29" s="52">
        <f t="shared" si="137"/>
        <v>0.00113817108863667</v>
      </c>
      <c r="AG29" s="52">
        <f t="shared" si="137"/>
        <v>0.00117032648379637</v>
      </c>
      <c r="AH29" s="52">
        <f t="shared" si="137"/>
        <v>0.0017104892952027</v>
      </c>
      <c r="AI29" s="52">
        <f t="shared" si="137"/>
        <v>0.00175814495625331</v>
      </c>
      <c r="AJ29" s="52">
        <f t="shared" si="137"/>
        <v>0.00138045695782532</v>
      </c>
      <c r="AK29" s="52">
        <f t="shared" si="137"/>
        <v>0.00148910007276777</v>
      </c>
      <c r="AL29" s="52">
        <f t="shared" si="137"/>
        <v>0.0013563765293001</v>
      </c>
      <c r="AM29" s="52">
        <f t="shared" si="137"/>
        <v>0.00096371089166805</v>
      </c>
      <c r="AN29" s="52">
        <f t="shared" si="137"/>
        <v>0.00113448763312216</v>
      </c>
      <c r="AO29" s="52">
        <f t="shared" si="137"/>
        <v>0.000780319634585395</v>
      </c>
      <c r="AP29" s="52"/>
      <c r="AQ29" s="52">
        <f t="shared" si="137"/>
        <v>0.00136119335412774</v>
      </c>
      <c r="AR29" s="52">
        <f t="shared" si="137"/>
        <v>0.00121460680079514</v>
      </c>
      <c r="AS29" s="52">
        <f t="shared" si="137"/>
        <v>0.00140947307328665</v>
      </c>
      <c r="AT29" s="52">
        <f t="shared" si="137"/>
        <v>0.00139179739744404</v>
      </c>
      <c r="AU29" s="52">
        <f t="shared" si="137"/>
        <v>0.00130778518241656</v>
      </c>
      <c r="AV29" s="52">
        <f t="shared" si="137"/>
        <v>0.00139205564328034</v>
      </c>
      <c r="AW29" s="52">
        <f t="shared" si="137"/>
        <v>0.00144153597954757</v>
      </c>
      <c r="AX29" s="52">
        <f t="shared" si="137"/>
        <v>0.00147351231449496</v>
      </c>
      <c r="AY29" s="52">
        <f t="shared" si="137"/>
        <v>0.00150727469703163</v>
      </c>
      <c r="AZ29" s="52">
        <f t="shared" si="137"/>
        <v>0.00144911036048053</v>
      </c>
      <c r="BA29" s="52"/>
      <c r="BB29" s="52">
        <f t="shared" si="137"/>
        <v>0.0012174091995512</v>
      </c>
      <c r="BC29" s="52"/>
      <c r="BD29" s="52"/>
      <c r="BE29" s="52"/>
      <c r="BF29" s="52"/>
      <c r="BG29" s="52"/>
      <c r="BH29" s="52"/>
      <c r="BI29" s="52"/>
      <c r="BJ29" s="46" t="s">
        <v>189</v>
      </c>
      <c r="BK29" s="52">
        <f t="shared" ref="BK29:DU29" si="138">BK16/(30.97*2+16*5)</f>
        <v>0.00140904607580668</v>
      </c>
      <c r="BL29" s="52">
        <f t="shared" si="138"/>
        <v>0.00140904607580668</v>
      </c>
      <c r="BM29" s="52">
        <f t="shared" si="138"/>
        <v>0.00133859377201635</v>
      </c>
      <c r="BN29" s="52">
        <f t="shared" si="138"/>
        <v>0.00140904607580668</v>
      </c>
      <c r="BO29" s="52">
        <f t="shared" si="138"/>
        <v>0.00140904607580668</v>
      </c>
      <c r="BP29" s="52">
        <f t="shared" si="138"/>
        <v>0.00112723686064534</v>
      </c>
      <c r="BQ29" s="52">
        <f t="shared" si="138"/>
        <v>0.00154995068338735</v>
      </c>
      <c r="BR29" s="52">
        <f t="shared" si="138"/>
        <v>0.00154995068338735</v>
      </c>
      <c r="BS29" s="52">
        <f t="shared" si="138"/>
        <v>0.00126814146822601</v>
      </c>
      <c r="BT29" s="52">
        <f t="shared" si="138"/>
        <v>0.00162040298717768</v>
      </c>
      <c r="BU29" s="52">
        <f t="shared" si="138"/>
        <v>0.00154995068338735</v>
      </c>
      <c r="BV29" s="52">
        <f t="shared" si="138"/>
        <v>0.00169085529096801</v>
      </c>
      <c r="BW29" s="52">
        <f t="shared" si="138"/>
        <v>0.00197266450612935</v>
      </c>
      <c r="BX29" s="52">
        <f t="shared" si="138"/>
        <v>0.00190221220233902</v>
      </c>
      <c r="BY29" s="52">
        <f t="shared" si="138"/>
        <v>0.00197266450612935</v>
      </c>
      <c r="BZ29" s="52">
        <f t="shared" si="138"/>
        <v>0.00169085529096801</v>
      </c>
      <c r="CA29" s="52">
        <f t="shared" si="138"/>
        <v>0.00140904607580668</v>
      </c>
      <c r="CB29" s="52">
        <f t="shared" si="138"/>
        <v>0.00162040298717768</v>
      </c>
      <c r="CC29" s="52">
        <f t="shared" si="138"/>
        <v>0.00169085529096801</v>
      </c>
      <c r="CD29" s="52">
        <f t="shared" si="138"/>
        <v>0.00169085529096801</v>
      </c>
      <c r="CE29" s="52">
        <f t="shared" si="138"/>
        <v>0.00154995068338735</v>
      </c>
      <c r="CF29" s="52"/>
      <c r="CG29" s="52">
        <f t="shared" si="138"/>
        <v>0.00162040298717768</v>
      </c>
      <c r="CH29" s="52">
        <f t="shared" si="138"/>
        <v>0.00169085529096801</v>
      </c>
      <c r="CI29" s="52">
        <f t="shared" si="138"/>
        <v>0.00147949837959701</v>
      </c>
      <c r="CJ29" s="52">
        <f t="shared" si="138"/>
        <v>0.00154995068338735</v>
      </c>
      <c r="CK29" s="52">
        <f t="shared" si="138"/>
        <v>0.00140904607580668</v>
      </c>
      <c r="CL29" s="52">
        <f t="shared" si="138"/>
        <v>0.00162040298717768</v>
      </c>
      <c r="CM29" s="52">
        <f t="shared" si="138"/>
        <v>0.00197266450612935</v>
      </c>
      <c r="CN29" s="52">
        <f t="shared" si="138"/>
        <v>0.00197266450612935</v>
      </c>
      <c r="CO29" s="52">
        <f t="shared" si="138"/>
        <v>0.00183175989854868</v>
      </c>
      <c r="CP29" s="52">
        <f t="shared" si="138"/>
        <v>0.00176130759475835</v>
      </c>
      <c r="CQ29" s="52">
        <f t="shared" si="138"/>
        <v>0.00154995068338735</v>
      </c>
      <c r="CR29" s="52">
        <f t="shared" si="138"/>
        <v>0.00190221220233902</v>
      </c>
      <c r="CS29" s="52">
        <f t="shared" si="138"/>
        <v>0.00190221220233902</v>
      </c>
      <c r="CT29" s="52">
        <f t="shared" si="138"/>
        <v>0.00197266450612935</v>
      </c>
      <c r="CU29" s="52">
        <f t="shared" si="138"/>
        <v>0.00176130759475835</v>
      </c>
      <c r="CV29" s="52">
        <f t="shared" si="138"/>
        <v>0.00162040298717768</v>
      </c>
      <c r="CW29" s="52">
        <f t="shared" si="138"/>
        <v>0.00169085529096801</v>
      </c>
      <c r="CX29" s="52">
        <f t="shared" si="138"/>
        <v>0.00140904607580668</v>
      </c>
      <c r="CY29" s="52">
        <f t="shared" si="138"/>
        <v>0.00162040298717768</v>
      </c>
      <c r="CZ29" s="52">
        <f t="shared" si="138"/>
        <v>0.00162040298717768</v>
      </c>
      <c r="DA29" s="52">
        <f t="shared" si="138"/>
        <v>0.00154995068338735</v>
      </c>
      <c r="DB29" s="52">
        <f t="shared" si="138"/>
        <v>0.00169085529096801</v>
      </c>
      <c r="DC29" s="52">
        <f t="shared" si="138"/>
        <v>0.00154995068338735</v>
      </c>
      <c r="DD29" s="52">
        <f t="shared" si="138"/>
        <v>0.00147949837959701</v>
      </c>
      <c r="DE29" s="52">
        <f t="shared" si="138"/>
        <v>0.00169085529096801</v>
      </c>
      <c r="DF29" s="52">
        <f t="shared" si="138"/>
        <v>0.00154995068338735</v>
      </c>
      <c r="DG29" s="52">
        <f t="shared" si="138"/>
        <v>0.000915879949274341</v>
      </c>
      <c r="DH29" s="52">
        <f t="shared" si="138"/>
        <v>0.00119768916443568</v>
      </c>
      <c r="DI29" s="52">
        <f t="shared" si="138"/>
        <v>0.00126814146822601</v>
      </c>
      <c r="DJ29" s="52">
        <f t="shared" si="138"/>
        <v>0.00105678455685501</v>
      </c>
      <c r="DK29" s="52"/>
      <c r="DL29" s="52">
        <f t="shared" si="138"/>
        <v>0.000845427645484007</v>
      </c>
      <c r="DM29" s="52">
        <f t="shared" si="138"/>
        <v>0.00126814146822601</v>
      </c>
      <c r="DN29" s="52">
        <f t="shared" si="138"/>
        <v>0.00112723686064534</v>
      </c>
      <c r="DO29" s="52">
        <f t="shared" si="138"/>
        <v>0.00126814146822601</v>
      </c>
      <c r="DP29" s="52">
        <f t="shared" si="138"/>
        <v>0.00154995068338735</v>
      </c>
      <c r="DQ29" s="52">
        <f t="shared" si="138"/>
        <v>0.00133859377201635</v>
      </c>
      <c r="DR29" s="52">
        <f t="shared" si="138"/>
        <v>0.000774975341693673</v>
      </c>
      <c r="DS29" s="52">
        <f t="shared" si="138"/>
        <v>0.00154995068338735</v>
      </c>
      <c r="DT29" s="52">
        <f t="shared" si="138"/>
        <v>0.000774975341693673</v>
      </c>
      <c r="DU29" s="52">
        <f t="shared" si="138"/>
        <v>0.00119768916443568</v>
      </c>
      <c r="DV29" s="52">
        <f t="shared" ref="DV29:FD29" si="139">DV16/(30.97*2+16*5)</f>
        <v>0.00147949837959701</v>
      </c>
      <c r="DW29" s="52">
        <f t="shared" si="139"/>
        <v>0.00154995068338735</v>
      </c>
      <c r="DX29" s="52">
        <f t="shared" si="139"/>
        <v>0.00183175989854868</v>
      </c>
      <c r="DY29" s="52">
        <f t="shared" si="139"/>
        <v>0.00190221220233902</v>
      </c>
      <c r="DZ29" s="52">
        <f t="shared" si="139"/>
        <v>0.00169085529096801</v>
      </c>
      <c r="EA29" s="52">
        <f t="shared" si="139"/>
        <v>0.00140904607580668</v>
      </c>
      <c r="EB29" s="52">
        <f t="shared" si="139"/>
        <v>0.00133859377201635</v>
      </c>
      <c r="EC29" s="52">
        <f t="shared" si="139"/>
        <v>0.00119768916443568</v>
      </c>
      <c r="ED29" s="52">
        <f t="shared" si="139"/>
        <v>0.00162040298717768</v>
      </c>
      <c r="EE29" s="52">
        <f t="shared" si="139"/>
        <v>0.00162040298717768</v>
      </c>
      <c r="EF29" s="52">
        <f t="shared" si="139"/>
        <v>0.00140904607580668</v>
      </c>
      <c r="EG29" s="52"/>
      <c r="EH29" s="52">
        <f t="shared" si="139"/>
        <v>0.00176130759475835</v>
      </c>
      <c r="EI29" s="52">
        <f t="shared" si="139"/>
        <v>0.00183175989854868</v>
      </c>
      <c r="EJ29" s="52">
        <f t="shared" si="139"/>
        <v>0.00154995068338735</v>
      </c>
      <c r="EK29" s="52">
        <f t="shared" si="139"/>
        <v>0.00169085529096801</v>
      </c>
      <c r="EL29" s="52">
        <f t="shared" si="139"/>
        <v>0.00162040298717768</v>
      </c>
      <c r="EM29" s="52">
        <f t="shared" si="139"/>
        <v>0.00162040298717768</v>
      </c>
      <c r="EN29" s="52">
        <f t="shared" si="139"/>
        <v>0.00140904607580668</v>
      </c>
      <c r="EO29" s="52">
        <f t="shared" si="139"/>
        <v>0.00147949837959701</v>
      </c>
      <c r="EP29" s="52">
        <f t="shared" si="139"/>
        <v>0.00147949837959701</v>
      </c>
      <c r="EQ29" s="52">
        <f t="shared" si="139"/>
        <v>0.00140904607580668</v>
      </c>
      <c r="ER29" s="52">
        <f t="shared" si="139"/>
        <v>0.000986332253064675</v>
      </c>
      <c r="ES29" s="52">
        <f t="shared" si="139"/>
        <v>0.00162040298717768</v>
      </c>
      <c r="ET29" s="52">
        <f t="shared" si="139"/>
        <v>0.00154995068338735</v>
      </c>
      <c r="EU29" s="52">
        <f t="shared" si="139"/>
        <v>0.00133859377201635</v>
      </c>
      <c r="EV29" s="52">
        <f t="shared" si="139"/>
        <v>0.00133859377201635</v>
      </c>
      <c r="EW29" s="52">
        <f t="shared" si="139"/>
        <v>0.00169085529096801</v>
      </c>
      <c r="EX29" s="52">
        <f t="shared" si="139"/>
        <v>0.00140904607580668</v>
      </c>
      <c r="EY29" s="52">
        <f t="shared" si="139"/>
        <v>0.000986332253064675</v>
      </c>
      <c r="EZ29" s="52">
        <f t="shared" si="139"/>
        <v>0.000986332253064675</v>
      </c>
      <c r="FA29" s="52">
        <f t="shared" si="139"/>
        <v>0.000986332253064675</v>
      </c>
      <c r="FB29" s="52">
        <f t="shared" si="139"/>
        <v>0.00190221220233902</v>
      </c>
      <c r="FC29" s="52">
        <f t="shared" si="139"/>
        <v>0.00183175989854868</v>
      </c>
      <c r="FD29" s="52">
        <f t="shared" si="139"/>
        <v>0.00176130759475835</v>
      </c>
      <c r="FE29" s="46" t="s">
        <v>189</v>
      </c>
      <c r="FF29" s="144">
        <f t="shared" si="56"/>
        <v>0.000741155508565401</v>
      </c>
      <c r="FG29" s="144">
        <f t="shared" si="57"/>
        <v>0.00143454124931933</v>
      </c>
      <c r="FH29" s="80">
        <f t="shared" si="58"/>
        <v>0.00107749629016767</v>
      </c>
      <c r="FI29" s="144">
        <f t="shared" si="59"/>
        <v>0.00021509122826683</v>
      </c>
      <c r="FJ29" s="144">
        <f t="shared" si="60"/>
        <v>0.199621316778138</v>
      </c>
      <c r="FK29" s="144">
        <f t="shared" si="61"/>
        <v>0.000780319634585395</v>
      </c>
      <c r="FL29" s="144">
        <f t="shared" si="62"/>
        <v>0.00175814495625331</v>
      </c>
      <c r="FM29" s="80">
        <f t="shared" si="63"/>
        <v>0.00130769456458465</v>
      </c>
      <c r="FN29" s="144">
        <f t="shared" si="64"/>
        <v>0.000303579429806404</v>
      </c>
      <c r="FO29" s="144">
        <f t="shared" si="65"/>
        <v>0.232148575078637</v>
      </c>
      <c r="FP29" s="144">
        <f t="shared" si="66"/>
        <v>0.00121460680079514</v>
      </c>
      <c r="FQ29" s="144">
        <f t="shared" si="67"/>
        <v>0.00150727469703163</v>
      </c>
      <c r="FR29" s="80">
        <f t="shared" si="68"/>
        <v>0.00139483448029052</v>
      </c>
      <c r="FS29" s="144">
        <f t="shared" si="69"/>
        <v>8.52333147161597e-5</v>
      </c>
      <c r="FT29" s="144">
        <f t="shared" si="70"/>
        <v>0.0611064007382491</v>
      </c>
      <c r="FU29" s="144">
        <f t="shared" si="71"/>
        <v>0.0012174091995512</v>
      </c>
      <c r="FV29" s="144">
        <f t="shared" si="72"/>
        <v>0.0012174091995512</v>
      </c>
      <c r="FW29" s="80">
        <f t="shared" si="73"/>
        <v>0.0012174091995512</v>
      </c>
      <c r="FX29" s="144"/>
      <c r="FY29" s="46" t="s">
        <v>189</v>
      </c>
      <c r="FZ29" s="156">
        <f t="shared" si="74"/>
        <v>0.000741155508565401</v>
      </c>
      <c r="GA29" s="70">
        <f t="shared" si="75"/>
        <v>0.00175814495625331</v>
      </c>
      <c r="GB29" s="157">
        <f t="shared" si="76"/>
        <v>0.00121879103676339</v>
      </c>
      <c r="GC29" s="31">
        <f t="shared" si="77"/>
        <v>0.000256450734696464</v>
      </c>
      <c r="GD29" s="31">
        <f t="shared" si="78"/>
        <v>0.210414030757474</v>
      </c>
      <c r="GE29" s="156">
        <f t="shared" si="79"/>
        <v>0.000774975341693673</v>
      </c>
      <c r="GF29" s="156">
        <f t="shared" si="80"/>
        <v>0.00197266450612935</v>
      </c>
      <c r="GG29" s="158">
        <f t="shared" si="81"/>
        <v>0.0015128705234977</v>
      </c>
      <c r="GH29" s="33">
        <f t="shared" si="82"/>
        <v>0.000278765219513386</v>
      </c>
      <c r="GI29" s="33">
        <f t="shared" si="83"/>
        <v>0.184262443602174</v>
      </c>
      <c r="GJ29" s="53">
        <f t="shared" ref="GJ29" si="140">GJ16/(30.97*2+16*5)</f>
        <v>0.00133859377201635</v>
      </c>
      <c r="GK29" s="144">
        <f t="shared" si="85"/>
        <v>0.00112723686064534</v>
      </c>
      <c r="GL29" s="144">
        <f t="shared" si="86"/>
        <v>0.00197266450612935</v>
      </c>
      <c r="GM29" s="80">
        <f t="shared" si="87"/>
        <v>0.0015633701698236</v>
      </c>
      <c r="GN29" s="144">
        <f t="shared" si="88"/>
        <v>0.000220121509455025</v>
      </c>
      <c r="GO29" s="144">
        <f t="shared" si="89"/>
        <v>0.140799353668019</v>
      </c>
      <c r="GP29" s="144">
        <f t="shared" si="90"/>
        <v>0.000915879949274341</v>
      </c>
      <c r="GQ29" s="144">
        <f t="shared" si="91"/>
        <v>0.00197266450612935</v>
      </c>
      <c r="GR29" s="80">
        <f t="shared" si="92"/>
        <v>0.00159691888591424</v>
      </c>
      <c r="GS29" s="144">
        <f t="shared" si="93"/>
        <v>0.000255251689151883</v>
      </c>
      <c r="GT29" s="144">
        <f t="shared" si="94"/>
        <v>0.159840109227434</v>
      </c>
      <c r="GU29" s="144">
        <f t="shared" si="95"/>
        <v>0.000774975341693673</v>
      </c>
      <c r="GV29" s="144">
        <f t="shared" si="96"/>
        <v>0.00190221220233902</v>
      </c>
      <c r="GW29" s="80">
        <f t="shared" si="97"/>
        <v>0.00136878761649792</v>
      </c>
      <c r="GX29" s="144">
        <f t="shared" si="98"/>
        <v>0.00031315349938175</v>
      </c>
      <c r="GY29" s="144">
        <f t="shared" si="99"/>
        <v>0.22878165729097</v>
      </c>
      <c r="GZ29" s="144">
        <f t="shared" si="100"/>
        <v>0.000774975341693673</v>
      </c>
      <c r="HA29" s="144">
        <f t="shared" si="101"/>
        <v>0.00190221220233902</v>
      </c>
      <c r="HB29" s="80">
        <f t="shared" si="102"/>
        <v>0.00148868781052619</v>
      </c>
      <c r="HC29" s="144">
        <f t="shared" si="103"/>
        <v>0.000283648063652593</v>
      </c>
      <c r="HD29" s="144">
        <f t="shared" si="104"/>
        <v>0.190535625835705</v>
      </c>
      <c r="HE29" s="144"/>
      <c r="HF29" s="144"/>
      <c r="HG29" s="144"/>
      <c r="HH29" s="144"/>
      <c r="HI29" s="144"/>
      <c r="HJ29" s="144"/>
      <c r="HK29" s="144"/>
      <c r="HL29" s="144"/>
      <c r="HM29" s="180"/>
      <c r="HN29" s="180"/>
      <c r="HO29" s="180"/>
    </row>
    <row r="30" s="5" customFormat="1" spans="1:223">
      <c r="A30" s="46" t="s">
        <v>191</v>
      </c>
      <c r="B30" s="50">
        <f>B20+B21+B22+B23+B24+B25+B26+B27+B28+B29</f>
        <v>1.4597607014843</v>
      </c>
      <c r="C30" s="50">
        <f>C20+C21+C22+C23+C24+C25+C26+C27+C28+C29</f>
        <v>1.38529939933044</v>
      </c>
      <c r="D30" s="50">
        <f>D20+D21+D22+D23+D24+D25+D26+D27+D28+D29</f>
        <v>1.36838989850366</v>
      </c>
      <c r="E30" s="50">
        <f>E20+E21+E22+E23+E24+E25+E26+E27+E28+E29</f>
        <v>1.48424898132341</v>
      </c>
      <c r="F30" s="50">
        <f>F20+F21+F22+F23+F24+F25+F26+F27+F28+F29</f>
        <v>1.39768008252226</v>
      </c>
      <c r="G30" s="51">
        <f>G20+G21+G22+G23+G24+G25+G26+G27+G28+G29</f>
        <v>1.33049733636474</v>
      </c>
      <c r="H30" s="46" t="s">
        <v>191</v>
      </c>
      <c r="I30" s="50">
        <f>I20+I21+I22+I23+I24+I25+I26+I27+I28+I29</f>
        <v>1.50034031318851</v>
      </c>
      <c r="J30" s="50">
        <f>J20+J21+J22+J23+J24+J25+J26+J27+J28+J29</f>
        <v>1.36559408009925</v>
      </c>
      <c r="K30" s="50">
        <f t="shared" ref="K30:BB30" si="141">K20+K21+K22+K23+K24+K25+K26+K27+K28+K29</f>
        <v>1.40314098358596</v>
      </c>
      <c r="L30" s="50">
        <f t="shared" si="141"/>
        <v>1.36924052240767</v>
      </c>
      <c r="M30" s="50">
        <f t="shared" si="141"/>
        <v>1.43596396172033</v>
      </c>
      <c r="N30" s="50">
        <f t="shared" si="141"/>
        <v>1.47650276945139</v>
      </c>
      <c r="O30" s="50">
        <f t="shared" si="141"/>
        <v>1.48051027586951</v>
      </c>
      <c r="P30" s="50">
        <f t="shared" si="141"/>
        <v>1.45258591839864</v>
      </c>
      <c r="Q30" s="50">
        <f t="shared" si="141"/>
        <v>1.43429204796714</v>
      </c>
      <c r="R30" s="50">
        <f t="shared" si="141"/>
        <v>1.44198621190393</v>
      </c>
      <c r="S30" s="50">
        <f t="shared" si="141"/>
        <v>1.44768398933653</v>
      </c>
      <c r="T30" s="50">
        <f t="shared" si="141"/>
        <v>1.47849922271793</v>
      </c>
      <c r="U30" s="50">
        <f t="shared" si="141"/>
        <v>1.41716882173766</v>
      </c>
      <c r="V30" s="50">
        <f t="shared" si="141"/>
        <v>1.42154044528475</v>
      </c>
      <c r="W30" s="50">
        <f t="shared" si="141"/>
        <v>1.40743870076031</v>
      </c>
      <c r="X30" s="50">
        <f t="shared" si="141"/>
        <v>1.41402802308396</v>
      </c>
      <c r="Y30" s="50">
        <f t="shared" si="141"/>
        <v>1.36151593196532</v>
      </c>
      <c r="Z30" s="50">
        <f t="shared" si="141"/>
        <v>1.366683336551</v>
      </c>
      <c r="AA30" s="50">
        <f t="shared" si="141"/>
        <v>1.39137021238043</v>
      </c>
      <c r="AB30" s="50">
        <f t="shared" si="141"/>
        <v>1.34805166424796</v>
      </c>
      <c r="AC30" s="50"/>
      <c r="AD30" s="50">
        <f t="shared" si="141"/>
        <v>1.425225571278</v>
      </c>
      <c r="AE30" s="50">
        <f t="shared" si="141"/>
        <v>1.37062825611669</v>
      </c>
      <c r="AF30" s="50">
        <f t="shared" si="141"/>
        <v>1.43619250796265</v>
      </c>
      <c r="AG30" s="50">
        <f t="shared" si="141"/>
        <v>1.4223668248637</v>
      </c>
      <c r="AH30" s="50">
        <f t="shared" si="141"/>
        <v>1.34783936185213</v>
      </c>
      <c r="AI30" s="50">
        <f t="shared" si="141"/>
        <v>1.34109842041346</v>
      </c>
      <c r="AJ30" s="50">
        <f t="shared" si="141"/>
        <v>1.406154223776</v>
      </c>
      <c r="AK30" s="50">
        <f t="shared" si="141"/>
        <v>1.38254793317981</v>
      </c>
      <c r="AL30" s="50">
        <f t="shared" si="141"/>
        <v>1.41346930319689</v>
      </c>
      <c r="AM30" s="50">
        <f t="shared" si="141"/>
        <v>1.43788737476972</v>
      </c>
      <c r="AN30" s="50">
        <f t="shared" si="141"/>
        <v>1.415058450979</v>
      </c>
      <c r="AO30" s="50">
        <f t="shared" si="141"/>
        <v>1.48687974205244</v>
      </c>
      <c r="AP30" s="50"/>
      <c r="AQ30" s="50">
        <f t="shared" si="141"/>
        <v>1.37945305555292</v>
      </c>
      <c r="AR30" s="50">
        <f t="shared" si="141"/>
        <v>1.39072164816902</v>
      </c>
      <c r="AS30" s="50">
        <f t="shared" si="141"/>
        <v>1.37453050115557</v>
      </c>
      <c r="AT30" s="50">
        <f t="shared" si="141"/>
        <v>1.35414678091292</v>
      </c>
      <c r="AU30" s="50">
        <f t="shared" si="141"/>
        <v>1.39828611168209</v>
      </c>
      <c r="AV30" s="50">
        <f t="shared" si="141"/>
        <v>1.36374738997055</v>
      </c>
      <c r="AW30" s="50">
        <f t="shared" si="141"/>
        <v>1.34160056946116</v>
      </c>
      <c r="AX30" s="50">
        <f t="shared" si="141"/>
        <v>1.32415552541026</v>
      </c>
      <c r="AY30" s="50">
        <f t="shared" si="141"/>
        <v>1.33326292753034</v>
      </c>
      <c r="AZ30" s="50">
        <f t="shared" si="141"/>
        <v>1.32807057017265</v>
      </c>
      <c r="BA30" s="50"/>
      <c r="BB30" s="50">
        <f t="shared" si="141"/>
        <v>1.3231547050107</v>
      </c>
      <c r="BC30" s="50"/>
      <c r="BD30" s="50"/>
      <c r="BE30" s="50"/>
      <c r="BF30" s="50"/>
      <c r="BG30" s="50"/>
      <c r="BH30" s="50"/>
      <c r="BI30" s="50"/>
      <c r="BJ30" s="46" t="s">
        <v>191</v>
      </c>
      <c r="BK30" s="50">
        <f t="shared" ref="BK30:DU30" si="142">BK20+BK21+BK22+BK23+BK24+BK25+BK26+BK27+BK28+BK29</f>
        <v>1.36506524834782</v>
      </c>
      <c r="BL30" s="50">
        <f t="shared" si="142"/>
        <v>1.36362691618006</v>
      </c>
      <c r="BM30" s="50">
        <f t="shared" si="142"/>
        <v>1.34844628575119</v>
      </c>
      <c r="BN30" s="50">
        <f t="shared" si="142"/>
        <v>1.33885084005881</v>
      </c>
      <c r="BO30" s="50">
        <f t="shared" si="142"/>
        <v>1.34019736158914</v>
      </c>
      <c r="BP30" s="50">
        <f t="shared" si="142"/>
        <v>1.4024885556585</v>
      </c>
      <c r="BQ30" s="50">
        <f t="shared" si="142"/>
        <v>1.33299169281576</v>
      </c>
      <c r="BR30" s="50">
        <f t="shared" si="142"/>
        <v>1.33813017649977</v>
      </c>
      <c r="BS30" s="50">
        <f t="shared" si="142"/>
        <v>1.35770518352848</v>
      </c>
      <c r="BT30" s="50">
        <f t="shared" si="142"/>
        <v>1.3289763120901</v>
      </c>
      <c r="BU30" s="50">
        <f t="shared" si="142"/>
        <v>1.34916669600058</v>
      </c>
      <c r="BV30" s="50">
        <f t="shared" si="142"/>
        <v>1.30163145693124</v>
      </c>
      <c r="BW30" s="50">
        <f t="shared" si="142"/>
        <v>1.2734499406916</v>
      </c>
      <c r="BX30" s="50">
        <f t="shared" si="142"/>
        <v>1.27622500255814</v>
      </c>
      <c r="BY30" s="50">
        <f t="shared" si="142"/>
        <v>1.2734078034462</v>
      </c>
      <c r="BZ30" s="50">
        <f t="shared" si="142"/>
        <v>1.3280527983375</v>
      </c>
      <c r="CA30" s="50">
        <f t="shared" si="142"/>
        <v>1.41826108241244</v>
      </c>
      <c r="CB30" s="50">
        <f t="shared" si="142"/>
        <v>1.32382552952076</v>
      </c>
      <c r="CC30" s="50">
        <f t="shared" si="142"/>
        <v>1.34064139866122</v>
      </c>
      <c r="CD30" s="50">
        <f t="shared" si="142"/>
        <v>1.34809745233267</v>
      </c>
      <c r="CE30" s="50">
        <f t="shared" si="142"/>
        <v>1.31813981623285</v>
      </c>
      <c r="CF30" s="50"/>
      <c r="CG30" s="50">
        <f t="shared" si="142"/>
        <v>1.32248530175129</v>
      </c>
      <c r="CH30" s="50">
        <f t="shared" si="142"/>
        <v>1.3207664825764</v>
      </c>
      <c r="CI30" s="50">
        <f t="shared" si="142"/>
        <v>1.31622296024675</v>
      </c>
      <c r="CJ30" s="50">
        <f t="shared" si="142"/>
        <v>1.32137569747575</v>
      </c>
      <c r="CK30" s="50">
        <f t="shared" si="142"/>
        <v>1.35490916632376</v>
      </c>
      <c r="CL30" s="50">
        <f t="shared" si="142"/>
        <v>1.39137668814801</v>
      </c>
      <c r="CM30" s="50">
        <f t="shared" si="142"/>
        <v>1.29984678265503</v>
      </c>
      <c r="CN30" s="50">
        <f t="shared" si="142"/>
        <v>1.29898286579661</v>
      </c>
      <c r="CO30" s="50">
        <f t="shared" si="142"/>
        <v>1.2988798493545</v>
      </c>
      <c r="CP30" s="50">
        <f t="shared" si="142"/>
        <v>1.31901764312823</v>
      </c>
      <c r="CQ30" s="50">
        <f t="shared" si="142"/>
        <v>1.35521122354526</v>
      </c>
      <c r="CR30" s="50">
        <f t="shared" si="142"/>
        <v>1.32208277536972</v>
      </c>
      <c r="CS30" s="50">
        <f t="shared" si="142"/>
        <v>1.31526387838818</v>
      </c>
      <c r="CT30" s="50">
        <f t="shared" si="142"/>
        <v>1.3115329011778</v>
      </c>
      <c r="CU30" s="50">
        <f t="shared" si="142"/>
        <v>1.30302218678012</v>
      </c>
      <c r="CV30" s="50">
        <f t="shared" si="142"/>
        <v>1.32679032556147</v>
      </c>
      <c r="CW30" s="50">
        <f t="shared" si="142"/>
        <v>1.32022392855463</v>
      </c>
      <c r="CX30" s="50">
        <f t="shared" si="142"/>
        <v>1.28614265091102</v>
      </c>
      <c r="CY30" s="50">
        <f t="shared" si="142"/>
        <v>1.31103345577067</v>
      </c>
      <c r="CZ30" s="50">
        <f t="shared" si="142"/>
        <v>1.32285665703924</v>
      </c>
      <c r="DA30" s="50">
        <f t="shared" si="142"/>
        <v>1.32599808150324</v>
      </c>
      <c r="DB30" s="50">
        <f t="shared" si="142"/>
        <v>1.30669131234867</v>
      </c>
      <c r="DC30" s="50">
        <f t="shared" si="142"/>
        <v>1.3035433739652</v>
      </c>
      <c r="DD30" s="50">
        <f t="shared" si="142"/>
        <v>1.31450115375428</v>
      </c>
      <c r="DE30" s="50">
        <f t="shared" si="142"/>
        <v>1.30484818534876</v>
      </c>
      <c r="DF30" s="50">
        <f t="shared" si="142"/>
        <v>1.30972553714239</v>
      </c>
      <c r="DG30" s="50">
        <f t="shared" si="142"/>
        <v>1.41115985261882</v>
      </c>
      <c r="DH30" s="50">
        <f t="shared" si="142"/>
        <v>1.34830742241255</v>
      </c>
      <c r="DI30" s="50">
        <f t="shared" si="142"/>
        <v>1.35281890944425</v>
      </c>
      <c r="DJ30" s="50">
        <f t="shared" si="142"/>
        <v>1.37082126544844</v>
      </c>
      <c r="DK30" s="50"/>
      <c r="DL30" s="50">
        <f t="shared" si="142"/>
        <v>1.47801583772102</v>
      </c>
      <c r="DM30" s="50">
        <f t="shared" si="142"/>
        <v>1.42667440791989</v>
      </c>
      <c r="DN30" s="50">
        <f t="shared" si="142"/>
        <v>1.41619687797597</v>
      </c>
      <c r="DO30" s="50">
        <f t="shared" si="142"/>
        <v>1.38824292882881</v>
      </c>
      <c r="DP30" s="50">
        <f t="shared" si="142"/>
        <v>1.36574443449452</v>
      </c>
      <c r="DQ30" s="50">
        <f t="shared" si="142"/>
        <v>1.34146735320914</v>
      </c>
      <c r="DR30" s="50">
        <f t="shared" si="142"/>
        <v>1.4873255648399</v>
      </c>
      <c r="DS30" s="50">
        <f t="shared" si="142"/>
        <v>1.39039435943461</v>
      </c>
      <c r="DT30" s="50">
        <f t="shared" si="142"/>
        <v>1.4819299014955</v>
      </c>
      <c r="DU30" s="50">
        <f t="shared" si="142"/>
        <v>1.38754018351233</v>
      </c>
      <c r="DV30" s="50">
        <f t="shared" ref="DV30:FD30" si="143">DV20+DV21+DV22+DV23+DV24+DV25+DV26+DV27+DV28+DV29</f>
        <v>1.37613766249307</v>
      </c>
      <c r="DW30" s="50">
        <f t="shared" si="143"/>
        <v>1.33034653382315</v>
      </c>
      <c r="DX30" s="50">
        <f t="shared" si="143"/>
        <v>1.29824982291698</v>
      </c>
      <c r="DY30" s="50">
        <f t="shared" si="143"/>
        <v>1.29395370021759</v>
      </c>
      <c r="DZ30" s="50">
        <f t="shared" si="143"/>
        <v>1.29334538113708</v>
      </c>
      <c r="EA30" s="50">
        <f t="shared" si="143"/>
        <v>1.34985713765109</v>
      </c>
      <c r="EB30" s="50">
        <f t="shared" si="143"/>
        <v>1.36210510577408</v>
      </c>
      <c r="EC30" s="50">
        <f t="shared" si="143"/>
        <v>1.34561626991426</v>
      </c>
      <c r="ED30" s="50">
        <f t="shared" si="143"/>
        <v>1.2938403471543</v>
      </c>
      <c r="EE30" s="50">
        <f t="shared" si="143"/>
        <v>1.31569371513339</v>
      </c>
      <c r="EF30" s="50">
        <f t="shared" si="143"/>
        <v>1.33076865212453</v>
      </c>
      <c r="EG30" s="50"/>
      <c r="EH30" s="50">
        <f t="shared" si="143"/>
        <v>1.3655368597916</v>
      </c>
      <c r="EI30" s="50">
        <f t="shared" si="143"/>
        <v>1.36915718779262</v>
      </c>
      <c r="EJ30" s="50">
        <f t="shared" si="143"/>
        <v>1.39663539105619</v>
      </c>
      <c r="EK30" s="50">
        <f t="shared" si="143"/>
        <v>1.39367133193434</v>
      </c>
      <c r="EL30" s="50">
        <f t="shared" si="143"/>
        <v>1.3748562929504</v>
      </c>
      <c r="EM30" s="50">
        <f t="shared" si="143"/>
        <v>1.3819910506257</v>
      </c>
      <c r="EN30" s="50">
        <f t="shared" si="143"/>
        <v>1.41832260917372</v>
      </c>
      <c r="EO30" s="50">
        <f t="shared" si="143"/>
        <v>1.42757865104073</v>
      </c>
      <c r="EP30" s="50">
        <f t="shared" si="143"/>
        <v>1.40752378560411</v>
      </c>
      <c r="EQ30" s="50">
        <f t="shared" si="143"/>
        <v>1.42824653124942</v>
      </c>
      <c r="ER30" s="50">
        <f t="shared" si="143"/>
        <v>1.47596726998353</v>
      </c>
      <c r="ES30" s="50">
        <f t="shared" si="143"/>
        <v>1.38974491978388</v>
      </c>
      <c r="ET30" s="50">
        <f t="shared" si="143"/>
        <v>1.3827551529729</v>
      </c>
      <c r="EU30" s="50">
        <f t="shared" si="143"/>
        <v>1.40017501731386</v>
      </c>
      <c r="EV30" s="50">
        <f t="shared" si="143"/>
        <v>1.43303464207371</v>
      </c>
      <c r="EW30" s="50">
        <f t="shared" si="143"/>
        <v>1.39652222192682</v>
      </c>
      <c r="EX30" s="50">
        <f t="shared" si="143"/>
        <v>1.4289897075592</v>
      </c>
      <c r="EY30" s="50">
        <f t="shared" si="143"/>
        <v>1.4775740332228</v>
      </c>
      <c r="EZ30" s="50">
        <f t="shared" si="143"/>
        <v>1.50152913187893</v>
      </c>
      <c r="FA30" s="50">
        <f t="shared" si="143"/>
        <v>1.45992787790123</v>
      </c>
      <c r="FB30" s="50">
        <f t="shared" si="143"/>
        <v>1.35804260758935</v>
      </c>
      <c r="FC30" s="50">
        <f t="shared" si="143"/>
        <v>1.37710526192802</v>
      </c>
      <c r="FD30" s="50">
        <f t="shared" si="143"/>
        <v>1.34536864890278</v>
      </c>
      <c r="FE30" s="46" t="s">
        <v>191</v>
      </c>
      <c r="FF30" s="144">
        <f t="shared" si="56"/>
        <v>1.34805166424796</v>
      </c>
      <c r="FG30" s="144">
        <f t="shared" si="57"/>
        <v>1.50034031318851</v>
      </c>
      <c r="FH30" s="80">
        <f t="shared" si="58"/>
        <v>1.42070687163291</v>
      </c>
      <c r="FI30" s="144">
        <f t="shared" si="59"/>
        <v>0.0445890077440347</v>
      </c>
      <c r="FJ30" s="144">
        <f t="shared" si="60"/>
        <v>0.0313850862794699</v>
      </c>
      <c r="FK30" s="144">
        <f t="shared" si="61"/>
        <v>1.34109842041346</v>
      </c>
      <c r="FL30" s="144">
        <f t="shared" si="62"/>
        <v>1.48687974205244</v>
      </c>
      <c r="FM30" s="80">
        <f t="shared" si="63"/>
        <v>1.40711233087004</v>
      </c>
      <c r="FN30" s="144">
        <f t="shared" si="64"/>
        <v>0.0411499226158557</v>
      </c>
      <c r="FO30" s="144">
        <f t="shared" si="65"/>
        <v>0.0292442342470356</v>
      </c>
      <c r="FP30" s="144">
        <f t="shared" si="66"/>
        <v>1.32415552541026</v>
      </c>
      <c r="FQ30" s="144">
        <f t="shared" si="67"/>
        <v>1.39828611168209</v>
      </c>
      <c r="FR30" s="80">
        <f t="shared" si="68"/>
        <v>1.35879750800175</v>
      </c>
      <c r="FS30" s="144">
        <f t="shared" si="69"/>
        <v>0.0266474326873907</v>
      </c>
      <c r="FT30" s="144">
        <f t="shared" si="70"/>
        <v>0.0196110402988437</v>
      </c>
      <c r="FU30" s="144">
        <f t="shared" si="71"/>
        <v>1.3231547050107</v>
      </c>
      <c r="FV30" s="144">
        <f t="shared" si="72"/>
        <v>1.3231547050107</v>
      </c>
      <c r="FW30" s="80">
        <f t="shared" si="73"/>
        <v>1.3231547050107</v>
      </c>
      <c r="FX30" s="144"/>
      <c r="FY30" s="46" t="s">
        <v>191</v>
      </c>
      <c r="FZ30" s="156">
        <f t="shared" si="74"/>
        <v>1.3231547050107</v>
      </c>
      <c r="GA30" s="70">
        <f t="shared" si="75"/>
        <v>1.50034031318851</v>
      </c>
      <c r="GB30" s="157">
        <f t="shared" si="76"/>
        <v>1.40024686484016</v>
      </c>
      <c r="GC30" s="31">
        <f t="shared" si="77"/>
        <v>0.0475229786672775</v>
      </c>
      <c r="GD30" s="31">
        <f t="shared" si="78"/>
        <v>0.033939000229579</v>
      </c>
      <c r="GE30" s="156">
        <f t="shared" si="79"/>
        <v>1.2734078034462</v>
      </c>
      <c r="GF30" s="156">
        <f t="shared" si="80"/>
        <v>1.50152913187893</v>
      </c>
      <c r="GG30" s="158">
        <f t="shared" si="81"/>
        <v>1.35765808869698</v>
      </c>
      <c r="GH30" s="33">
        <f t="shared" si="82"/>
        <v>0.0529948339079062</v>
      </c>
      <c r="GI30" s="33">
        <f t="shared" si="83"/>
        <v>0.0390340059467906</v>
      </c>
      <c r="GJ30" s="51">
        <f t="shared" ref="GJ30" si="144">GJ20+GJ21+GJ22+GJ23+GJ24+GJ25+GJ26+GJ27+GJ28+GJ29</f>
        <v>1.33049733636474</v>
      </c>
      <c r="GK30" s="144">
        <f t="shared" si="85"/>
        <v>1.2734078034462</v>
      </c>
      <c r="GL30" s="144">
        <f t="shared" si="86"/>
        <v>1.41826108241244</v>
      </c>
      <c r="GM30" s="80">
        <f t="shared" si="87"/>
        <v>1.33654178807833</v>
      </c>
      <c r="GN30" s="144">
        <f t="shared" si="88"/>
        <v>0.036715343761541</v>
      </c>
      <c r="GO30" s="144">
        <f t="shared" si="89"/>
        <v>0.0274704046585256</v>
      </c>
      <c r="GP30" s="144">
        <f t="shared" si="90"/>
        <v>1.28614265091102</v>
      </c>
      <c r="GQ30" s="144">
        <f t="shared" si="91"/>
        <v>1.41115985261882</v>
      </c>
      <c r="GR30" s="80">
        <f t="shared" si="92"/>
        <v>1.3255479504847</v>
      </c>
      <c r="GS30" s="144">
        <f t="shared" si="93"/>
        <v>0.0283061425524147</v>
      </c>
      <c r="GT30" s="144">
        <f t="shared" si="94"/>
        <v>0.0213542954383991</v>
      </c>
      <c r="GU30" s="144">
        <f t="shared" si="95"/>
        <v>1.29334538113708</v>
      </c>
      <c r="GV30" s="144">
        <f t="shared" si="96"/>
        <v>1.4873255648399</v>
      </c>
      <c r="GW30" s="80">
        <f t="shared" si="97"/>
        <v>1.36921172275101</v>
      </c>
      <c r="GX30" s="144">
        <f t="shared" si="98"/>
        <v>0.0612172518236741</v>
      </c>
      <c r="GY30" s="144">
        <f t="shared" si="99"/>
        <v>0.0447098507896769</v>
      </c>
      <c r="GZ30" s="144">
        <f t="shared" si="100"/>
        <v>1.2734078034462</v>
      </c>
      <c r="HA30" s="144">
        <f t="shared" si="101"/>
        <v>1.50152913187893</v>
      </c>
      <c r="HB30" s="80">
        <f t="shared" si="102"/>
        <v>1.40827200801112</v>
      </c>
      <c r="HC30" s="144">
        <f t="shared" si="103"/>
        <v>0.0409143657493064</v>
      </c>
      <c r="HD30" s="144">
        <f t="shared" si="104"/>
        <v>0.0290528857469013</v>
      </c>
      <c r="HE30" s="144"/>
      <c r="HF30" s="144"/>
      <c r="HG30" s="144"/>
      <c r="HH30" s="144"/>
      <c r="HI30" s="144"/>
      <c r="HJ30" s="144"/>
      <c r="HK30" s="144"/>
      <c r="HL30" s="144"/>
      <c r="HM30" s="180"/>
      <c r="HN30" s="180"/>
      <c r="HO30" s="180"/>
    </row>
    <row r="31" s="6" customFormat="1" spans="1:223">
      <c r="A31" s="54" t="s">
        <v>193</v>
      </c>
      <c r="B31" s="51"/>
      <c r="C31" s="51"/>
      <c r="D31" s="51"/>
      <c r="E31" s="51"/>
      <c r="F31" s="51"/>
      <c r="G31" s="51"/>
      <c r="H31" s="54" t="s">
        <v>193</v>
      </c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1"/>
      <c r="X31" s="51"/>
      <c r="Y31" s="51"/>
      <c r="Z31" s="51"/>
      <c r="AA31" s="51"/>
      <c r="AB31" s="51"/>
      <c r="AC31" s="51"/>
      <c r="AD31" s="51"/>
      <c r="AE31" s="51"/>
      <c r="AF31" s="51"/>
      <c r="AG31" s="51"/>
      <c r="AH31" s="51"/>
      <c r="AI31" s="51"/>
      <c r="AJ31" s="51"/>
      <c r="AK31" s="51"/>
      <c r="AL31" s="51"/>
      <c r="AM31" s="51"/>
      <c r="AN31" s="51"/>
      <c r="AO31" s="51"/>
      <c r="AP31" s="51"/>
      <c r="AQ31" s="51"/>
      <c r="AR31" s="51"/>
      <c r="AS31" s="51"/>
      <c r="AT31" s="51"/>
      <c r="AU31" s="51"/>
      <c r="AV31" s="51"/>
      <c r="AW31" s="51"/>
      <c r="AX31" s="51"/>
      <c r="AY31" s="51"/>
      <c r="AZ31" s="51"/>
      <c r="BA31" s="51"/>
      <c r="BB31" s="51"/>
      <c r="BC31" s="51"/>
      <c r="BD31" s="51"/>
      <c r="BE31" s="51"/>
      <c r="BF31" s="51"/>
      <c r="BG31" s="51"/>
      <c r="BH31" s="51"/>
      <c r="BI31" s="51"/>
      <c r="BJ31" s="54" t="s">
        <v>193</v>
      </c>
      <c r="BK31" s="51"/>
      <c r="BL31" s="51"/>
      <c r="BM31" s="51"/>
      <c r="BN31" s="51"/>
      <c r="BO31" s="51"/>
      <c r="BP31" s="51"/>
      <c r="BQ31" s="51"/>
      <c r="BR31" s="51"/>
      <c r="BS31" s="51"/>
      <c r="BT31" s="51"/>
      <c r="BU31" s="51"/>
      <c r="BV31" s="51"/>
      <c r="BW31" s="51"/>
      <c r="BX31" s="51"/>
      <c r="BY31" s="51"/>
      <c r="BZ31" s="51"/>
      <c r="CA31" s="51"/>
      <c r="CB31" s="51"/>
      <c r="CC31" s="51"/>
      <c r="CD31" s="51"/>
      <c r="CE31" s="51"/>
      <c r="CF31" s="51"/>
      <c r="CG31" s="51"/>
      <c r="CH31" s="51"/>
      <c r="CI31" s="51"/>
      <c r="CJ31" s="51"/>
      <c r="CK31" s="51"/>
      <c r="CL31" s="51"/>
      <c r="CM31" s="51"/>
      <c r="CN31" s="51"/>
      <c r="CO31" s="51"/>
      <c r="CP31" s="51"/>
      <c r="CQ31" s="51"/>
      <c r="CR31" s="51"/>
      <c r="CS31" s="51"/>
      <c r="CT31" s="51"/>
      <c r="CU31" s="51"/>
      <c r="CV31" s="51"/>
      <c r="CW31" s="51"/>
      <c r="CX31" s="51"/>
      <c r="CY31" s="51"/>
      <c r="CZ31" s="51"/>
      <c r="DA31" s="51"/>
      <c r="DB31" s="51"/>
      <c r="DC31" s="51"/>
      <c r="DD31" s="51"/>
      <c r="DE31" s="51"/>
      <c r="DF31" s="51"/>
      <c r="DG31" s="51"/>
      <c r="DH31" s="51"/>
      <c r="DI31" s="51"/>
      <c r="DJ31" s="51"/>
      <c r="DK31" s="51"/>
      <c r="DL31" s="51"/>
      <c r="DM31" s="51"/>
      <c r="DN31" s="51"/>
      <c r="DO31" s="51"/>
      <c r="DP31" s="51"/>
      <c r="DQ31" s="51"/>
      <c r="DR31" s="51"/>
      <c r="DS31" s="51"/>
      <c r="DT31" s="51"/>
      <c r="DU31" s="51"/>
      <c r="DV31" s="51"/>
      <c r="DW31" s="51"/>
      <c r="DX31" s="51"/>
      <c r="DY31" s="51"/>
      <c r="DZ31" s="51"/>
      <c r="EA31" s="51"/>
      <c r="EB31" s="51"/>
      <c r="EC31" s="51"/>
      <c r="ED31" s="51"/>
      <c r="EE31" s="51"/>
      <c r="EF31" s="51"/>
      <c r="EG31" s="51"/>
      <c r="EH31" s="51"/>
      <c r="EI31" s="51"/>
      <c r="EJ31" s="51"/>
      <c r="EK31" s="51"/>
      <c r="EL31" s="51"/>
      <c r="EM31" s="51"/>
      <c r="EN31" s="51"/>
      <c r="EO31" s="51"/>
      <c r="EP31" s="51"/>
      <c r="EQ31" s="51"/>
      <c r="ER31" s="51"/>
      <c r="ES31" s="51"/>
      <c r="ET31" s="51"/>
      <c r="EU31" s="51"/>
      <c r="EV31" s="51"/>
      <c r="EW31" s="51"/>
      <c r="EX31" s="51"/>
      <c r="EY31" s="51"/>
      <c r="EZ31" s="51"/>
      <c r="FA31" s="51"/>
      <c r="FB31" s="51"/>
      <c r="FC31" s="51"/>
      <c r="FD31" s="51"/>
      <c r="FE31" s="54" t="s">
        <v>193</v>
      </c>
      <c r="FF31" s="144"/>
      <c r="FG31" s="144"/>
      <c r="FH31" s="80"/>
      <c r="FI31" s="144"/>
      <c r="FJ31" s="144"/>
      <c r="FK31" s="144"/>
      <c r="FL31" s="144"/>
      <c r="FM31" s="80"/>
      <c r="FN31" s="144"/>
      <c r="FO31" s="144"/>
      <c r="FP31" s="144"/>
      <c r="FQ31" s="144"/>
      <c r="FR31" s="80"/>
      <c r="FS31" s="144"/>
      <c r="FT31" s="144"/>
      <c r="FU31" s="144"/>
      <c r="FV31" s="144"/>
      <c r="FW31" s="80"/>
      <c r="FX31" s="144"/>
      <c r="FY31" s="54" t="s">
        <v>193</v>
      </c>
      <c r="FZ31" s="156"/>
      <c r="GA31" s="70"/>
      <c r="GB31" s="157"/>
      <c r="GC31" s="31"/>
      <c r="GD31" s="31"/>
      <c r="GE31" s="156"/>
      <c r="GF31" s="156"/>
      <c r="GG31" s="158"/>
      <c r="GH31" s="33"/>
      <c r="GI31" s="33"/>
      <c r="GJ31" s="51"/>
      <c r="GK31" s="144"/>
      <c r="GL31" s="144"/>
      <c r="GM31" s="80"/>
      <c r="GN31" s="144"/>
      <c r="GO31" s="144"/>
      <c r="GP31" s="144"/>
      <c r="GQ31" s="144"/>
      <c r="GR31" s="80"/>
      <c r="GS31" s="144"/>
      <c r="GT31" s="144"/>
      <c r="GU31" s="144"/>
      <c r="GV31" s="144"/>
      <c r="GW31" s="80"/>
      <c r="GX31" s="144"/>
      <c r="GY31" s="144"/>
      <c r="GZ31" s="144"/>
      <c r="HA31" s="144"/>
      <c r="HB31" s="80"/>
      <c r="HC31" s="144"/>
      <c r="HD31" s="144"/>
      <c r="HE31" s="49"/>
      <c r="HF31" s="49"/>
      <c r="HG31" s="49"/>
      <c r="HH31" s="49"/>
      <c r="HI31" s="49"/>
      <c r="HJ31" s="49"/>
      <c r="HK31" s="49"/>
      <c r="HL31" s="49"/>
      <c r="HM31" s="181"/>
      <c r="HN31" s="181"/>
      <c r="HO31" s="181"/>
    </row>
    <row r="32" s="5" customFormat="1" ht="17.5" spans="1:223">
      <c r="A32" s="46" t="s">
        <v>179</v>
      </c>
      <c r="B32" s="50">
        <f>100*B20/B30</f>
        <v>74.6263377254717</v>
      </c>
      <c r="C32" s="50">
        <f>100*C20/C30</f>
        <v>75.4421043309906</v>
      </c>
      <c r="D32" s="50">
        <f>100*D20/D30</f>
        <v>74.9149766691379</v>
      </c>
      <c r="E32" s="50">
        <f>100*E20/E30</f>
        <v>80.3018134687453</v>
      </c>
      <c r="F32" s="50">
        <f>100*F20/F30</f>
        <v>77.3933019944376</v>
      </c>
      <c r="G32" s="51">
        <f>100*G20/G30</f>
        <v>79.7627655554895</v>
      </c>
      <c r="H32" s="46" t="s">
        <v>179</v>
      </c>
      <c r="I32" s="50">
        <f>100*I20/I30</f>
        <v>88.3518873679073</v>
      </c>
      <c r="J32" s="50">
        <f>100*J20/J30</f>
        <v>79.9725459914221</v>
      </c>
      <c r="K32" s="50">
        <f t="shared" ref="K32:BB32" si="145">100*K20/K30</f>
        <v>82.7580333933613</v>
      </c>
      <c r="L32" s="50">
        <f t="shared" si="145"/>
        <v>80.5693143949014</v>
      </c>
      <c r="M32" s="50">
        <f t="shared" si="145"/>
        <v>84.6683018522025</v>
      </c>
      <c r="N32" s="50">
        <f t="shared" si="145"/>
        <v>86.5494330091124</v>
      </c>
      <c r="O32" s="50">
        <f t="shared" si="145"/>
        <v>87.1437301312062</v>
      </c>
      <c r="P32" s="50">
        <f t="shared" si="145"/>
        <v>85.6873999200442</v>
      </c>
      <c r="Q32" s="50">
        <f t="shared" si="145"/>
        <v>84.4288644528124</v>
      </c>
      <c r="R32" s="50">
        <f t="shared" si="145"/>
        <v>84.7150684679503</v>
      </c>
      <c r="S32" s="50">
        <f t="shared" si="145"/>
        <v>85.9824158924927</v>
      </c>
      <c r="T32" s="50">
        <f t="shared" si="145"/>
        <v>87.0307145871626</v>
      </c>
      <c r="U32" s="50">
        <f t="shared" si="145"/>
        <v>83.7935131233693</v>
      </c>
      <c r="V32" s="50">
        <f t="shared" si="145"/>
        <v>83.7068027683782</v>
      </c>
      <c r="W32" s="50">
        <f t="shared" si="145"/>
        <v>83.0009041853151</v>
      </c>
      <c r="X32" s="50">
        <f t="shared" si="145"/>
        <v>83.9729077483205</v>
      </c>
      <c r="Y32" s="50">
        <f t="shared" si="145"/>
        <v>79.8137796350692</v>
      </c>
      <c r="Z32" s="50">
        <f t="shared" si="145"/>
        <v>80.0844486611035</v>
      </c>
      <c r="AA32" s="50">
        <f t="shared" si="145"/>
        <v>81.4569435767677</v>
      </c>
      <c r="AB32" s="50">
        <f t="shared" si="145"/>
        <v>78.6936635692069</v>
      </c>
      <c r="AC32" s="50"/>
      <c r="AD32" s="50">
        <f t="shared" si="145"/>
        <v>84.1796274569593</v>
      </c>
      <c r="AE32" s="50">
        <f t="shared" si="145"/>
        <v>81.0618121929114</v>
      </c>
      <c r="AF32" s="50">
        <f t="shared" si="145"/>
        <v>84.9133561776525</v>
      </c>
      <c r="AG32" s="50">
        <f t="shared" si="145"/>
        <v>84.1380061093412</v>
      </c>
      <c r="AH32" s="50">
        <f t="shared" si="145"/>
        <v>79.5218320466085</v>
      </c>
      <c r="AI32" s="50">
        <f t="shared" si="145"/>
        <v>79.3306434650421</v>
      </c>
      <c r="AJ32" s="50">
        <f t="shared" si="145"/>
        <v>83.1501814945135</v>
      </c>
      <c r="AK32" s="50">
        <f t="shared" si="145"/>
        <v>81.8118330679139</v>
      </c>
      <c r="AL32" s="50">
        <f t="shared" si="145"/>
        <v>83.7942878511344</v>
      </c>
      <c r="AM32" s="50">
        <f t="shared" si="145"/>
        <v>84.088506540606</v>
      </c>
      <c r="AN32" s="50">
        <f t="shared" si="145"/>
        <v>84.3346642320898</v>
      </c>
      <c r="AO32" s="50">
        <f t="shared" si="145"/>
        <v>87.7767158956052</v>
      </c>
      <c r="AP32" s="50"/>
      <c r="AQ32" s="50">
        <f t="shared" si="145"/>
        <v>81.2872310934728</v>
      </c>
      <c r="AR32" s="50">
        <f t="shared" si="145"/>
        <v>82.3247744053828</v>
      </c>
      <c r="AS32" s="50">
        <f t="shared" si="145"/>
        <v>80.7662279874115</v>
      </c>
      <c r="AT32" s="50">
        <f t="shared" si="145"/>
        <v>80.1509581850223</v>
      </c>
      <c r="AU32" s="50">
        <f t="shared" si="145"/>
        <v>82.5635948145725</v>
      </c>
      <c r="AV32" s="50">
        <f t="shared" si="145"/>
        <v>80.5711355615817</v>
      </c>
      <c r="AW32" s="50">
        <f t="shared" si="145"/>
        <v>78.743287534692</v>
      </c>
      <c r="AX32" s="50">
        <f t="shared" si="145"/>
        <v>77.3996683895775</v>
      </c>
      <c r="AY32" s="50">
        <f t="shared" si="145"/>
        <v>78.0995346836004</v>
      </c>
      <c r="AZ32" s="50">
        <f t="shared" si="145"/>
        <v>78.2578560138026</v>
      </c>
      <c r="BA32" s="50"/>
      <c r="BB32" s="50">
        <f t="shared" si="145"/>
        <v>80.6219259886897</v>
      </c>
      <c r="BC32" s="50"/>
      <c r="BD32" s="50"/>
      <c r="BE32" s="50"/>
      <c r="BF32" s="50"/>
      <c r="BG32" s="50"/>
      <c r="BH32" s="50"/>
      <c r="BI32" s="50"/>
      <c r="BJ32" s="46" t="s">
        <v>179</v>
      </c>
      <c r="BK32" s="50">
        <f t="shared" ref="BK32:DU32" si="146">100*BK20/BK30</f>
        <v>80.3761983783035</v>
      </c>
      <c r="BL32" s="50">
        <f t="shared" si="146"/>
        <v>80.1558779024107</v>
      </c>
      <c r="BM32" s="50">
        <f t="shared" si="146"/>
        <v>79.6636849152956</v>
      </c>
      <c r="BN32" s="50">
        <f t="shared" si="146"/>
        <v>78.4074419555422</v>
      </c>
      <c r="BO32" s="50">
        <f t="shared" si="146"/>
        <v>78.4528380547416</v>
      </c>
      <c r="BP32" s="50">
        <f t="shared" si="146"/>
        <v>81.9929509867332</v>
      </c>
      <c r="BQ32" s="50">
        <f t="shared" si="146"/>
        <v>78.1153724967707</v>
      </c>
      <c r="BR32" s="50">
        <f t="shared" si="146"/>
        <v>78.6859632614804</v>
      </c>
      <c r="BS32" s="50">
        <f t="shared" si="146"/>
        <v>79.7823072117468</v>
      </c>
      <c r="BT32" s="50">
        <f t="shared" si="146"/>
        <v>77.7127588883366</v>
      </c>
      <c r="BU32" s="50">
        <f t="shared" si="146"/>
        <v>79.325111901951</v>
      </c>
      <c r="BV32" s="50">
        <f t="shared" si="146"/>
        <v>76.3024661109706</v>
      </c>
      <c r="BW32" s="50">
        <f t="shared" si="146"/>
        <v>73.0381943581359</v>
      </c>
      <c r="BX32" s="50">
        <f t="shared" si="146"/>
        <v>74.1051180398484</v>
      </c>
      <c r="BY32" s="50">
        <f t="shared" si="146"/>
        <v>72.8968561973288</v>
      </c>
      <c r="BZ32" s="50">
        <f t="shared" si="146"/>
        <v>77.0024142767854</v>
      </c>
      <c r="CA32" s="50">
        <f t="shared" si="146"/>
        <v>81.7968713891321</v>
      </c>
      <c r="CB32" s="50">
        <f t="shared" si="146"/>
        <v>77.1980164029486</v>
      </c>
      <c r="CC32" s="50">
        <f t="shared" si="146"/>
        <v>77.0738102860955</v>
      </c>
      <c r="CD32" s="50">
        <f t="shared" si="146"/>
        <v>77.5610299873742</v>
      </c>
      <c r="CE32" s="50">
        <f t="shared" si="146"/>
        <v>78.2506383667755</v>
      </c>
      <c r="CF32" s="50"/>
      <c r="CG32" s="50">
        <f t="shared" si="146"/>
        <v>77.4650049936887</v>
      </c>
      <c r="CH32" s="50">
        <f t="shared" si="146"/>
        <v>77.0744150361533</v>
      </c>
      <c r="CI32" s="50">
        <f t="shared" si="146"/>
        <v>77.2266795041198</v>
      </c>
      <c r="CJ32" s="50">
        <f t="shared" si="146"/>
        <v>76.9633148343392</v>
      </c>
      <c r="CK32" s="50">
        <f t="shared" si="146"/>
        <v>79.3451038828882</v>
      </c>
      <c r="CL32" s="50">
        <f t="shared" si="146"/>
        <v>78.3419492739019</v>
      </c>
      <c r="CM32" s="50">
        <f t="shared" si="146"/>
        <v>75.4854254707598</v>
      </c>
      <c r="CN32" s="50">
        <f t="shared" si="146"/>
        <v>75.4587606902262</v>
      </c>
      <c r="CO32" s="50">
        <f t="shared" si="146"/>
        <v>75.1956860929583</v>
      </c>
      <c r="CP32" s="50">
        <f t="shared" si="146"/>
        <v>77.4415568756153</v>
      </c>
      <c r="CQ32" s="50">
        <f t="shared" si="146"/>
        <v>79.9782476624925</v>
      </c>
      <c r="CR32" s="50">
        <f t="shared" si="146"/>
        <v>78.0298523684691</v>
      </c>
      <c r="CS32" s="50">
        <f t="shared" si="146"/>
        <v>77.3209509440025</v>
      </c>
      <c r="CT32" s="50">
        <f t="shared" si="146"/>
        <v>76.8049622624037</v>
      </c>
      <c r="CU32" s="50">
        <f t="shared" si="146"/>
        <v>76.8723802689997</v>
      </c>
      <c r="CV32" s="50">
        <f t="shared" si="146"/>
        <v>77.8407964846017</v>
      </c>
      <c r="CW32" s="50">
        <f t="shared" si="146"/>
        <v>77.2447465793147</v>
      </c>
      <c r="CX32" s="50">
        <f t="shared" si="146"/>
        <v>78.3988347902949</v>
      </c>
      <c r="CY32" s="50">
        <f t="shared" si="146"/>
        <v>76.6692050343895</v>
      </c>
      <c r="CZ32" s="50">
        <f t="shared" si="146"/>
        <v>77.5313197293565</v>
      </c>
      <c r="DA32" s="50">
        <f t="shared" si="146"/>
        <v>77.8496530556141</v>
      </c>
      <c r="DB32" s="50">
        <f t="shared" si="146"/>
        <v>76.5673760641296</v>
      </c>
      <c r="DC32" s="50">
        <f t="shared" si="146"/>
        <v>75.5777600514238</v>
      </c>
      <c r="DD32" s="50">
        <f t="shared" si="146"/>
        <v>76.8847321087738</v>
      </c>
      <c r="DE32" s="50">
        <f t="shared" si="146"/>
        <v>77.0071266124708</v>
      </c>
      <c r="DF32" s="50">
        <f t="shared" si="146"/>
        <v>76.6314121883991</v>
      </c>
      <c r="DG32" s="50">
        <f t="shared" si="146"/>
        <v>83.1873019754787</v>
      </c>
      <c r="DH32" s="50">
        <f t="shared" si="146"/>
        <v>79.1041270494214</v>
      </c>
      <c r="DI32" s="50">
        <f t="shared" si="146"/>
        <v>79.3815904518799</v>
      </c>
      <c r="DJ32" s="50">
        <f t="shared" si="146"/>
        <v>80.8520790926592</v>
      </c>
      <c r="DK32" s="50"/>
      <c r="DL32" s="50">
        <f t="shared" si="146"/>
        <v>86.7656276763973</v>
      </c>
      <c r="DM32" s="50">
        <f t="shared" si="146"/>
        <v>83.7407562272574</v>
      </c>
      <c r="DN32" s="50">
        <f t="shared" si="146"/>
        <v>83.1617000584951</v>
      </c>
      <c r="DO32" s="50">
        <f t="shared" si="146"/>
        <v>82.0311624596077</v>
      </c>
      <c r="DP32" s="50">
        <f t="shared" si="146"/>
        <v>80.1778211804495</v>
      </c>
      <c r="DQ32" s="50">
        <f t="shared" si="146"/>
        <v>78.1428589680351</v>
      </c>
      <c r="DR32" s="50">
        <f t="shared" si="146"/>
        <v>87.3526194008947</v>
      </c>
      <c r="DS32" s="50">
        <f t="shared" si="146"/>
        <v>79.4505753967711</v>
      </c>
      <c r="DT32" s="50">
        <f t="shared" si="146"/>
        <v>86.4690843484178</v>
      </c>
      <c r="DU32" s="50">
        <f t="shared" si="146"/>
        <v>83.0561898924601</v>
      </c>
      <c r="DV32" s="50">
        <f t="shared" ref="DV32:FD32" si="147">100*DV20/DV30</f>
        <v>80.3099573611106</v>
      </c>
      <c r="DW32" s="50">
        <f t="shared" si="147"/>
        <v>77.9329400065949</v>
      </c>
      <c r="DX32" s="50">
        <f t="shared" si="147"/>
        <v>75.4885491041637</v>
      </c>
      <c r="DY32" s="50">
        <f t="shared" si="147"/>
        <v>75.379070963083</v>
      </c>
      <c r="DZ32" s="50">
        <f t="shared" si="147"/>
        <v>74.3722838165067</v>
      </c>
      <c r="EA32" s="50">
        <f t="shared" si="147"/>
        <v>78.9393399104133</v>
      </c>
      <c r="EB32" s="50">
        <f t="shared" si="147"/>
        <v>79.7078559919266</v>
      </c>
      <c r="EC32" s="50">
        <f t="shared" si="147"/>
        <v>78.6068611767627</v>
      </c>
      <c r="ED32" s="50">
        <f t="shared" si="147"/>
        <v>75.2313278499976</v>
      </c>
      <c r="EE32" s="50">
        <f t="shared" si="147"/>
        <v>76.9415289742523</v>
      </c>
      <c r="EF32" s="50">
        <f t="shared" si="147"/>
        <v>77.6331024577833</v>
      </c>
      <c r="EG32" s="50"/>
      <c r="EH32" s="50">
        <f t="shared" si="147"/>
        <v>80.7506078254143</v>
      </c>
      <c r="EI32" s="50">
        <f t="shared" si="147"/>
        <v>80.7680263451447</v>
      </c>
      <c r="EJ32" s="50">
        <f t="shared" si="147"/>
        <v>82.6344647610898</v>
      </c>
      <c r="EK32" s="50">
        <f t="shared" si="147"/>
        <v>82.3564570929498</v>
      </c>
      <c r="EL32" s="50">
        <f t="shared" si="147"/>
        <v>81.3773608984268</v>
      </c>
      <c r="EM32" s="50">
        <f t="shared" si="147"/>
        <v>81.751997710143</v>
      </c>
      <c r="EN32" s="50">
        <f t="shared" si="147"/>
        <v>83.8818629248821</v>
      </c>
      <c r="EO32" s="50">
        <f t="shared" si="147"/>
        <v>84.3405224305493</v>
      </c>
      <c r="EP32" s="50">
        <f t="shared" si="147"/>
        <v>82.8110308202867</v>
      </c>
      <c r="EQ32" s="50">
        <f t="shared" si="147"/>
        <v>84.0913497338725</v>
      </c>
      <c r="ER32" s="50">
        <f t="shared" si="147"/>
        <v>86.3786736896747</v>
      </c>
      <c r="ES32" s="50">
        <f t="shared" si="147"/>
        <v>81.8706579774285</v>
      </c>
      <c r="ET32" s="50">
        <f t="shared" si="147"/>
        <v>81.6707165046974</v>
      </c>
      <c r="EU32" s="50">
        <f t="shared" si="147"/>
        <v>82.3304822239945</v>
      </c>
      <c r="EV32" s="50">
        <f t="shared" si="147"/>
        <v>84.2284452654946</v>
      </c>
      <c r="EW32" s="50">
        <f t="shared" si="147"/>
        <v>81.8546699366598</v>
      </c>
      <c r="EX32" s="50">
        <f t="shared" si="147"/>
        <v>84.0592620325921</v>
      </c>
      <c r="EY32" s="50">
        <f t="shared" si="147"/>
        <v>87.0731425874228</v>
      </c>
      <c r="EZ32" s="50">
        <f t="shared" si="147"/>
        <v>88.7207837505354</v>
      </c>
      <c r="FA32" s="50">
        <f t="shared" si="147"/>
        <v>85.629217148589</v>
      </c>
      <c r="FB32" s="50">
        <f t="shared" si="147"/>
        <v>79.8972802429743</v>
      </c>
      <c r="FC32" s="50">
        <f t="shared" si="147"/>
        <v>81.1961242250343</v>
      </c>
      <c r="FD32" s="50">
        <f t="shared" si="147"/>
        <v>79.2645495545481</v>
      </c>
      <c r="FE32" s="46" t="s">
        <v>179</v>
      </c>
      <c r="FF32" s="144">
        <f t="shared" si="56"/>
        <v>78.6936635692069</v>
      </c>
      <c r="FG32" s="144">
        <f t="shared" si="57"/>
        <v>88.3518873679073</v>
      </c>
      <c r="FH32" s="80">
        <f t="shared" si="58"/>
        <v>83.6190336364053</v>
      </c>
      <c r="FI32" s="144">
        <f t="shared" si="59"/>
        <v>2.787789023969</v>
      </c>
      <c r="FJ32" s="144">
        <f t="shared" si="60"/>
        <v>0.0333391681622505</v>
      </c>
      <c r="FK32" s="144">
        <f t="shared" si="61"/>
        <v>79.3306434650421</v>
      </c>
      <c r="FL32" s="144">
        <f t="shared" si="62"/>
        <v>87.7767158956052</v>
      </c>
      <c r="FM32" s="80">
        <f t="shared" si="63"/>
        <v>83.1751222108648</v>
      </c>
      <c r="FN32" s="144">
        <f t="shared" si="64"/>
        <v>2.39594879834014</v>
      </c>
      <c r="FO32" s="144">
        <f t="shared" si="65"/>
        <v>0.0288060748773648</v>
      </c>
      <c r="FP32" s="144">
        <f t="shared" si="66"/>
        <v>77.3996683895775</v>
      </c>
      <c r="FQ32" s="144">
        <f t="shared" si="67"/>
        <v>82.5635948145725</v>
      </c>
      <c r="FR32" s="80">
        <f t="shared" si="68"/>
        <v>80.0164268669116</v>
      </c>
      <c r="FS32" s="144">
        <f t="shared" si="69"/>
        <v>1.81214526649092</v>
      </c>
      <c r="FT32" s="144">
        <f t="shared" si="70"/>
        <v>0.022647165556455</v>
      </c>
      <c r="FU32" s="144">
        <f t="shared" si="71"/>
        <v>80.6219259886897</v>
      </c>
      <c r="FV32" s="144">
        <f t="shared" si="72"/>
        <v>80.6219259886897</v>
      </c>
      <c r="FW32" s="80">
        <f t="shared" si="73"/>
        <v>80.6219259886897</v>
      </c>
      <c r="FX32" s="144"/>
      <c r="FY32" s="46" t="s">
        <v>179</v>
      </c>
      <c r="FZ32" s="156">
        <f t="shared" si="74"/>
        <v>77.3996683895775</v>
      </c>
      <c r="GA32" s="70">
        <f t="shared" si="75"/>
        <v>88.3518873679073</v>
      </c>
      <c r="GB32" s="157">
        <f t="shared" si="76"/>
        <v>82.5876356724718</v>
      </c>
      <c r="GC32" s="31">
        <f t="shared" si="77"/>
        <v>2.82740491256166</v>
      </c>
      <c r="GD32" s="31">
        <f t="shared" si="78"/>
        <v>0.0342352083279712</v>
      </c>
      <c r="GE32" s="156">
        <f t="shared" si="79"/>
        <v>72.8968561973288</v>
      </c>
      <c r="GF32" s="156">
        <f t="shared" si="80"/>
        <v>88.7207837505354</v>
      </c>
      <c r="GG32" s="158">
        <f t="shared" si="81"/>
        <v>79.552180754755</v>
      </c>
      <c r="GH32" s="33">
        <f t="shared" si="82"/>
        <v>3.36054100564426</v>
      </c>
      <c r="GI32" s="33">
        <f t="shared" si="83"/>
        <v>0.042243229208313</v>
      </c>
      <c r="GJ32" s="51">
        <f t="shared" ref="GJ32" si="148">100*GJ20/GJ30</f>
        <v>79.7627655554895</v>
      </c>
      <c r="GK32" s="144">
        <f t="shared" si="85"/>
        <v>72.8968561973288</v>
      </c>
      <c r="GL32" s="144">
        <f t="shared" si="86"/>
        <v>81.9929509867332</v>
      </c>
      <c r="GM32" s="80">
        <f t="shared" si="87"/>
        <v>77.9950438747004</v>
      </c>
      <c r="GN32" s="144">
        <f t="shared" si="88"/>
        <v>2.45719698872842</v>
      </c>
      <c r="GO32" s="144">
        <f t="shared" si="89"/>
        <v>0.0315045272963232</v>
      </c>
      <c r="GP32" s="144">
        <f t="shared" si="90"/>
        <v>75.1956860929583</v>
      </c>
      <c r="GQ32" s="144">
        <f t="shared" si="91"/>
        <v>83.1873019754787</v>
      </c>
      <c r="GR32" s="80">
        <f t="shared" si="92"/>
        <v>77.6577450476408</v>
      </c>
      <c r="GS32" s="144">
        <f t="shared" si="93"/>
        <v>1.68380346304347</v>
      </c>
      <c r="GT32" s="144">
        <f t="shared" si="94"/>
        <v>0.021682363581514</v>
      </c>
      <c r="GU32" s="144">
        <f t="shared" si="95"/>
        <v>74.3722838165067</v>
      </c>
      <c r="GV32" s="144">
        <f t="shared" si="96"/>
        <v>87.3526194008947</v>
      </c>
      <c r="GW32" s="80">
        <f t="shared" si="97"/>
        <v>80.0424387248276</v>
      </c>
      <c r="GX32" s="144">
        <f t="shared" si="98"/>
        <v>3.88251197047797</v>
      </c>
      <c r="GY32" s="144">
        <f t="shared" si="99"/>
        <v>0.0485056681471862</v>
      </c>
      <c r="GZ32" s="144">
        <f t="shared" si="100"/>
        <v>72.8968561973288</v>
      </c>
      <c r="HA32" s="144">
        <f t="shared" si="101"/>
        <v>88.7207837505354</v>
      </c>
      <c r="HB32" s="80">
        <f t="shared" si="102"/>
        <v>82.9972906818437</v>
      </c>
      <c r="HC32" s="144">
        <f t="shared" si="103"/>
        <v>2.34030913191425</v>
      </c>
      <c r="HD32" s="144">
        <f t="shared" si="104"/>
        <v>0.0281974159962093</v>
      </c>
      <c r="HE32" s="144"/>
      <c r="HF32" s="144"/>
      <c r="HG32" s="144"/>
      <c r="HH32" s="144"/>
      <c r="HI32" s="144"/>
      <c r="HJ32" s="144"/>
      <c r="HK32" s="144"/>
      <c r="HL32" s="144"/>
      <c r="HM32" s="180"/>
      <c r="HN32" s="180"/>
      <c r="HO32" s="180"/>
    </row>
    <row r="33" s="5" customFormat="1" ht="17.5" spans="1:223">
      <c r="A33" s="46" t="s">
        <v>180</v>
      </c>
      <c r="B33" s="50">
        <f>100*B21/B30</f>
        <v>0.557504021496423</v>
      </c>
      <c r="C33" s="50">
        <f>100*C21/C30</f>
        <v>0.903800692297202</v>
      </c>
      <c r="D33" s="50">
        <f>100*D21/D30</f>
        <v>0.839941688992283</v>
      </c>
      <c r="E33" s="50">
        <f>100*E21/E30</f>
        <v>0.278370683577858</v>
      </c>
      <c r="F33" s="50">
        <f>100*F21/F30</f>
        <v>0.231115059538328</v>
      </c>
      <c r="G33" s="51">
        <f>100*G21/G30</f>
        <v>0.828104182775496</v>
      </c>
      <c r="H33" s="46" t="s">
        <v>180</v>
      </c>
      <c r="I33" s="50">
        <f>100*I21/I30</f>
        <v>0.487279725724235</v>
      </c>
      <c r="J33" s="50">
        <f>100*J21/J30</f>
        <v>0.641762589251705</v>
      </c>
      <c r="K33" s="50">
        <f t="shared" ref="K33:BB33" si="149">100*K21/K30</f>
        <v>0.570044364655502</v>
      </c>
      <c r="L33" s="50">
        <f t="shared" si="149"/>
        <v>0.634763359624503</v>
      </c>
      <c r="M33" s="50">
        <f t="shared" si="149"/>
        <v>0.588569717647409</v>
      </c>
      <c r="N33" s="50">
        <f t="shared" si="149"/>
        <v>0.577208149547308</v>
      </c>
      <c r="O33" s="50">
        <f t="shared" si="149"/>
        <v>0.521767520218746</v>
      </c>
      <c r="P33" s="50">
        <f t="shared" si="149"/>
        <v>0.550369380967644</v>
      </c>
      <c r="Q33" s="50">
        <f t="shared" si="149"/>
        <v>0.561347729346674</v>
      </c>
      <c r="R33" s="50">
        <f t="shared" si="149"/>
        <v>0.537532393346429</v>
      </c>
      <c r="S33" s="50">
        <f t="shared" si="149"/>
        <v>0.450304551798848</v>
      </c>
      <c r="T33" s="50">
        <f t="shared" si="149"/>
        <v>0.519051420832141</v>
      </c>
      <c r="U33" s="50">
        <f t="shared" si="149"/>
        <v>0.567318570098119</v>
      </c>
      <c r="V33" s="50">
        <f t="shared" si="149"/>
        <v>0.574894932317186</v>
      </c>
      <c r="W33" s="50">
        <f t="shared" si="149"/>
        <v>0.559359512768531</v>
      </c>
      <c r="X33" s="50">
        <f t="shared" si="149"/>
        <v>0.537721160455184</v>
      </c>
      <c r="Y33" s="50">
        <f t="shared" si="149"/>
        <v>0.639512536069673</v>
      </c>
      <c r="Z33" s="50">
        <f t="shared" si="149"/>
        <v>0.630768125540473</v>
      </c>
      <c r="AA33" s="50">
        <f t="shared" si="149"/>
        <v>0.592593753669876</v>
      </c>
      <c r="AB33" s="50">
        <f t="shared" si="149"/>
        <v>0.669889890008091</v>
      </c>
      <c r="AC33" s="50"/>
      <c r="AD33" s="50">
        <f t="shared" si="149"/>
        <v>0.589571002805361</v>
      </c>
      <c r="AE33" s="50">
        <f t="shared" si="149"/>
        <v>0.676725318221947</v>
      </c>
      <c r="AF33" s="50">
        <f t="shared" si="149"/>
        <v>0.555299204465317</v>
      </c>
      <c r="AG33" s="50">
        <f t="shared" si="149"/>
        <v>0.599354781836946</v>
      </c>
      <c r="AH33" s="50">
        <f t="shared" si="149"/>
        <v>0.68082775240301</v>
      </c>
      <c r="AI33" s="50">
        <f t="shared" si="149"/>
        <v>0.700641172546825</v>
      </c>
      <c r="AJ33" s="50">
        <f t="shared" si="149"/>
        <v>0.612308877321836</v>
      </c>
      <c r="AK33" s="50">
        <f t="shared" si="149"/>
        <v>0.634675527301835</v>
      </c>
      <c r="AL33" s="50">
        <f t="shared" si="149"/>
        <v>0.595626707050082</v>
      </c>
      <c r="AM33" s="50">
        <f t="shared" si="149"/>
        <v>0.554752247328245</v>
      </c>
      <c r="AN33" s="50">
        <f t="shared" si="149"/>
        <v>0.603206673731865</v>
      </c>
      <c r="AO33" s="50">
        <f t="shared" si="149"/>
        <v>0.50742379333623</v>
      </c>
      <c r="AP33" s="50"/>
      <c r="AQ33" s="50">
        <f t="shared" si="149"/>
        <v>0.629971295431644</v>
      </c>
      <c r="AR33" s="50">
        <f t="shared" si="149"/>
        <v>0.603847545854335</v>
      </c>
      <c r="AS33" s="50">
        <f t="shared" si="149"/>
        <v>0.620415522954924</v>
      </c>
      <c r="AT33" s="50">
        <f t="shared" si="149"/>
        <v>0.722202435804216</v>
      </c>
      <c r="AU33" s="50">
        <f t="shared" si="149"/>
        <v>0.578348732385567</v>
      </c>
      <c r="AV33" s="50">
        <f t="shared" si="149"/>
        <v>0.662658314396859</v>
      </c>
      <c r="AW33" s="50">
        <f t="shared" si="149"/>
        <v>0.702127452159831</v>
      </c>
      <c r="AX33" s="50">
        <f t="shared" si="149"/>
        <v>0.725399854735434</v>
      </c>
      <c r="AY33" s="50">
        <f t="shared" si="149"/>
        <v>0.722758834649275</v>
      </c>
      <c r="AZ33" s="50">
        <f t="shared" si="149"/>
        <v>0.744681669457414</v>
      </c>
      <c r="BA33" s="50"/>
      <c r="BB33" s="50">
        <f t="shared" si="149"/>
        <v>0.940618749288318</v>
      </c>
      <c r="BC33" s="50"/>
      <c r="BD33" s="50"/>
      <c r="BE33" s="50"/>
      <c r="BF33" s="50"/>
      <c r="BG33" s="50"/>
      <c r="BH33" s="50"/>
      <c r="BI33" s="50"/>
      <c r="BJ33" s="46" t="s">
        <v>180</v>
      </c>
      <c r="BK33" s="50">
        <f t="shared" ref="BK33:DU33" si="150">100*BK21/BK30</f>
        <v>0.797961903412411</v>
      </c>
      <c r="BL33" s="50">
        <f t="shared" si="150"/>
        <v>0.85389348318586</v>
      </c>
      <c r="BM33" s="50">
        <f t="shared" si="150"/>
        <v>0.854221487227997</v>
      </c>
      <c r="BN33" s="50">
        <f t="shared" si="150"/>
        <v>0.860343629922849</v>
      </c>
      <c r="BO33" s="50">
        <f t="shared" si="150"/>
        <v>0.878163557484548</v>
      </c>
      <c r="BP33" s="50">
        <f t="shared" si="150"/>
        <v>0.892723545659091</v>
      </c>
      <c r="BQ33" s="50">
        <f t="shared" si="150"/>
        <v>0.86412525889661</v>
      </c>
      <c r="BR33" s="50">
        <f t="shared" si="150"/>
        <v>0.879520171843854</v>
      </c>
      <c r="BS33" s="50">
        <f t="shared" si="150"/>
        <v>0.811509319388399</v>
      </c>
      <c r="BT33" s="50">
        <f t="shared" si="150"/>
        <v>0.829051954795566</v>
      </c>
      <c r="BU33" s="50">
        <f t="shared" si="150"/>
        <v>0.80736506992261</v>
      </c>
      <c r="BV33" s="50">
        <f t="shared" si="150"/>
        <v>0.846468793872657</v>
      </c>
      <c r="BW33" s="50">
        <f t="shared" si="150"/>
        <v>0.865201194180376</v>
      </c>
      <c r="BX33" s="50">
        <f t="shared" si="150"/>
        <v>0.833888515424385</v>
      </c>
      <c r="BY33" s="50">
        <f t="shared" si="150"/>
        <v>0.825901195455948</v>
      </c>
      <c r="BZ33" s="50">
        <f t="shared" si="150"/>
        <v>0.80134567997818</v>
      </c>
      <c r="CA33" s="50">
        <f t="shared" si="150"/>
        <v>0.759204163214215</v>
      </c>
      <c r="CB33" s="50">
        <f t="shared" si="150"/>
        <v>0.822819955925829</v>
      </c>
      <c r="CC33" s="50">
        <f t="shared" si="150"/>
        <v>0.756464772382294</v>
      </c>
      <c r="CD33" s="50">
        <f t="shared" si="150"/>
        <v>0.780143175368613</v>
      </c>
      <c r="CE33" s="50">
        <f t="shared" si="150"/>
        <v>0.826369138113754</v>
      </c>
      <c r="CF33" s="50"/>
      <c r="CG33" s="50">
        <f t="shared" si="150"/>
        <v>0.833121100065356</v>
      </c>
      <c r="CH33" s="50">
        <f t="shared" si="150"/>
        <v>0.862644124552126</v>
      </c>
      <c r="CI33" s="50">
        <f t="shared" si="150"/>
        <v>0.865621920078282</v>
      </c>
      <c r="CJ33" s="50">
        <f t="shared" si="150"/>
        <v>0.852771170751042</v>
      </c>
      <c r="CK33" s="50">
        <f t="shared" si="150"/>
        <v>0.803943239094952</v>
      </c>
      <c r="CL33" s="50">
        <f t="shared" si="150"/>
        <v>0.863858927741169</v>
      </c>
      <c r="CM33" s="50">
        <f t="shared" si="150"/>
        <v>0.847630985526472</v>
      </c>
      <c r="CN33" s="50">
        <f t="shared" si="150"/>
        <v>0.848194720982422</v>
      </c>
      <c r="CO33" s="50">
        <f t="shared" si="150"/>
        <v>0.809704629486565</v>
      </c>
      <c r="CP33" s="50">
        <f t="shared" si="150"/>
        <v>0.825819176512615</v>
      </c>
      <c r="CQ33" s="50">
        <f t="shared" si="150"/>
        <v>0.757570715331215</v>
      </c>
      <c r="CR33" s="50">
        <f t="shared" si="150"/>
        <v>0.814434419956127</v>
      </c>
      <c r="CS33" s="50">
        <f t="shared" si="150"/>
        <v>0.866253125947741</v>
      </c>
      <c r="CT33" s="50">
        <f t="shared" si="150"/>
        <v>0.897356430576477</v>
      </c>
      <c r="CU33" s="50">
        <f t="shared" si="150"/>
        <v>0.893608834167513</v>
      </c>
      <c r="CV33" s="50">
        <f t="shared" si="150"/>
        <v>0.830417880043741</v>
      </c>
      <c r="CW33" s="50">
        <f t="shared" si="150"/>
        <v>0.862998633381282</v>
      </c>
      <c r="CX33" s="50">
        <f t="shared" si="150"/>
        <v>0.846927876221345</v>
      </c>
      <c r="CY33" s="50">
        <f t="shared" si="150"/>
        <v>0.888148301706397</v>
      </c>
      <c r="CZ33" s="50">
        <f t="shared" si="150"/>
        <v>0.880210362193797</v>
      </c>
      <c r="DA33" s="50">
        <f t="shared" si="150"/>
        <v>0.878125054225535</v>
      </c>
      <c r="DB33" s="50">
        <f t="shared" si="150"/>
        <v>0.900681340468334</v>
      </c>
      <c r="DC33" s="50">
        <f t="shared" si="150"/>
        <v>0.941275825213491</v>
      </c>
      <c r="DD33" s="50">
        <f t="shared" si="150"/>
        <v>0.895330125365964</v>
      </c>
      <c r="DE33" s="50">
        <f t="shared" si="150"/>
        <v>0.901953572836492</v>
      </c>
      <c r="DF33" s="50">
        <f t="shared" si="150"/>
        <v>0.908154261801455</v>
      </c>
      <c r="DG33" s="50">
        <f t="shared" si="150"/>
        <v>0.763024625660944</v>
      </c>
      <c r="DH33" s="50">
        <f t="shared" si="150"/>
        <v>0.770735712296363</v>
      </c>
      <c r="DI33" s="50">
        <f t="shared" si="150"/>
        <v>0.832950436064857</v>
      </c>
      <c r="DJ33" s="50">
        <f t="shared" si="150"/>
        <v>0.849412076228684</v>
      </c>
      <c r="DK33" s="50"/>
      <c r="DL33" s="50">
        <f t="shared" si="150"/>
        <v>0.796278668163145</v>
      </c>
      <c r="DM33" s="50">
        <f t="shared" si="150"/>
        <v>0.842485971035302</v>
      </c>
      <c r="DN33" s="50">
        <f t="shared" si="150"/>
        <v>0.78683322376011</v>
      </c>
      <c r="DO33" s="50">
        <f t="shared" si="150"/>
        <v>0.676413254204378</v>
      </c>
      <c r="DP33" s="50">
        <f t="shared" si="150"/>
        <v>0.843402149456878</v>
      </c>
      <c r="DQ33" s="50">
        <f t="shared" si="150"/>
        <v>0.867998862914894</v>
      </c>
      <c r="DR33" s="50">
        <f t="shared" si="150"/>
        <v>0.732368278744011</v>
      </c>
      <c r="DS33" s="50">
        <f t="shared" si="150"/>
        <v>0.774420372886202</v>
      </c>
      <c r="DT33" s="50">
        <f t="shared" si="150"/>
        <v>0.701240106268796</v>
      </c>
      <c r="DU33" s="50">
        <f t="shared" si="150"/>
        <v>0.821130414555515</v>
      </c>
      <c r="DV33" s="50">
        <f t="shared" ref="DV33:FD33" si="151">100*DV21/DV30</f>
        <v>0.837032386407239</v>
      </c>
      <c r="DW33" s="50">
        <f t="shared" si="151"/>
        <v>0.799964028674776</v>
      </c>
      <c r="DX33" s="50">
        <f t="shared" si="151"/>
        <v>0.839029626367546</v>
      </c>
      <c r="DY33" s="50">
        <f t="shared" si="151"/>
        <v>0.851491370386761</v>
      </c>
      <c r="DZ33" s="50">
        <f t="shared" si="151"/>
        <v>0.890614222976345</v>
      </c>
      <c r="EA33" s="50">
        <f t="shared" si="151"/>
        <v>0.8440533552184</v>
      </c>
      <c r="EB33" s="50">
        <f t="shared" si="151"/>
        <v>0.854847494724918</v>
      </c>
      <c r="EC33" s="50">
        <f t="shared" si="151"/>
        <v>0.809495313194426</v>
      </c>
      <c r="ED33" s="50">
        <f t="shared" si="151"/>
        <v>0.899950399432184</v>
      </c>
      <c r="EE33" s="50">
        <f t="shared" si="151"/>
        <v>0.894518586846946</v>
      </c>
      <c r="EF33" s="50">
        <f t="shared" si="151"/>
        <v>0.846752062230671</v>
      </c>
      <c r="EG33" s="50"/>
      <c r="EH33" s="50">
        <f t="shared" si="151"/>
        <v>0.733504656238913</v>
      </c>
      <c r="EI33" s="50">
        <f t="shared" si="151"/>
        <v>0.786432505991646</v>
      </c>
      <c r="EJ33" s="50">
        <f t="shared" si="151"/>
        <v>0.699242594061282</v>
      </c>
      <c r="EK33" s="50">
        <f t="shared" si="151"/>
        <v>0.799550603821514</v>
      </c>
      <c r="EL33" s="50">
        <f t="shared" si="151"/>
        <v>0.710319295774689</v>
      </c>
      <c r="EM33" s="50">
        <f t="shared" si="151"/>
        <v>0.779129298850901</v>
      </c>
      <c r="EN33" s="50">
        <f t="shared" si="151"/>
        <v>0.582619780377669</v>
      </c>
      <c r="EO33" s="50">
        <f t="shared" si="151"/>
        <v>0.745478627012841</v>
      </c>
      <c r="EP33" s="50">
        <f t="shared" si="151"/>
        <v>0.631566261232046</v>
      </c>
      <c r="EQ33" s="50">
        <f t="shared" si="151"/>
        <v>0.72759755327292</v>
      </c>
      <c r="ER33" s="50">
        <f t="shared" si="151"/>
        <v>0.602279300461101</v>
      </c>
      <c r="ES33" s="50">
        <f t="shared" si="151"/>
        <v>0.783791362247365</v>
      </c>
      <c r="ET33" s="50">
        <f t="shared" si="151"/>
        <v>0.724370936365356</v>
      </c>
      <c r="EU33" s="50">
        <f t="shared" si="151"/>
        <v>0.769010805776192</v>
      </c>
      <c r="EV33" s="50">
        <f t="shared" si="151"/>
        <v>0.681481748680359</v>
      </c>
      <c r="EW33" s="50">
        <f t="shared" si="151"/>
        <v>0.797918384312847</v>
      </c>
      <c r="EX33" s="50">
        <f t="shared" si="151"/>
        <v>0.64836406214311</v>
      </c>
      <c r="EY33" s="50">
        <f t="shared" si="151"/>
        <v>0.5253621188254</v>
      </c>
      <c r="EZ33" s="50">
        <f t="shared" si="151"/>
        <v>0.700425322985974</v>
      </c>
      <c r="FA33" s="50">
        <f t="shared" si="151"/>
        <v>0.643200209633125</v>
      </c>
      <c r="FB33" s="50">
        <f t="shared" si="151"/>
        <v>0.77443006669432</v>
      </c>
      <c r="FC33" s="50">
        <f t="shared" si="151"/>
        <v>0.790985332761512</v>
      </c>
      <c r="FD33" s="50">
        <f t="shared" si="151"/>
        <v>0.800338047991806</v>
      </c>
      <c r="FE33" s="46" t="s">
        <v>180</v>
      </c>
      <c r="FF33" s="144">
        <f t="shared" si="56"/>
        <v>0.450304551798848</v>
      </c>
      <c r="FG33" s="144">
        <f t="shared" si="57"/>
        <v>0.669889890008091</v>
      </c>
      <c r="FH33" s="80">
        <f t="shared" si="58"/>
        <v>0.570602969194414</v>
      </c>
      <c r="FI33" s="144">
        <f t="shared" si="59"/>
        <v>0.055030779037362</v>
      </c>
      <c r="FJ33" s="144">
        <f t="shared" si="60"/>
        <v>0.0964432048348002</v>
      </c>
      <c r="FK33" s="144">
        <f t="shared" si="61"/>
        <v>0.50742379333623</v>
      </c>
      <c r="FL33" s="144">
        <f t="shared" si="62"/>
        <v>0.700641172546825</v>
      </c>
      <c r="FM33" s="80">
        <f t="shared" si="63"/>
        <v>0.609201088195792</v>
      </c>
      <c r="FN33" s="144">
        <f t="shared" si="64"/>
        <v>0.0569217876590069</v>
      </c>
      <c r="FO33" s="144">
        <f t="shared" si="65"/>
        <v>0.0934367793524242</v>
      </c>
      <c r="FP33" s="144">
        <f t="shared" si="66"/>
        <v>0.578348732385567</v>
      </c>
      <c r="FQ33" s="144">
        <f t="shared" si="67"/>
        <v>0.744681669457414</v>
      </c>
      <c r="FR33" s="80">
        <f t="shared" si="68"/>
        <v>0.67124116578295</v>
      </c>
      <c r="FS33" s="144">
        <f t="shared" si="69"/>
        <v>0.0596869358476631</v>
      </c>
      <c r="FT33" s="144">
        <f t="shared" si="70"/>
        <v>0.0889202553273725</v>
      </c>
      <c r="FU33" s="144">
        <f t="shared" si="71"/>
        <v>0.940618749288318</v>
      </c>
      <c r="FV33" s="144">
        <f t="shared" si="72"/>
        <v>0.940618749288318</v>
      </c>
      <c r="FW33" s="80">
        <f t="shared" si="73"/>
        <v>0.940618749288318</v>
      </c>
      <c r="FX33" s="144"/>
      <c r="FY33" s="46" t="s">
        <v>180</v>
      </c>
      <c r="FZ33" s="156">
        <f t="shared" si="74"/>
        <v>0.450304551798848</v>
      </c>
      <c r="GA33" s="70">
        <f t="shared" si="75"/>
        <v>0.940618749288318</v>
      </c>
      <c r="GB33" s="157">
        <f t="shared" si="76"/>
        <v>0.613383787194316</v>
      </c>
      <c r="GC33" s="31">
        <f t="shared" si="77"/>
        <v>0.0848829023129379</v>
      </c>
      <c r="GD33" s="31">
        <f t="shared" si="78"/>
        <v>0.138384652618879</v>
      </c>
      <c r="GE33" s="156">
        <f t="shared" si="79"/>
        <v>0.5253621188254</v>
      </c>
      <c r="GF33" s="156">
        <f t="shared" si="80"/>
        <v>0.941275825213491</v>
      </c>
      <c r="GG33" s="158">
        <f t="shared" si="81"/>
        <v>0.807234574674707</v>
      </c>
      <c r="GH33" s="33">
        <f t="shared" si="82"/>
        <v>0.077503974984653</v>
      </c>
      <c r="GI33" s="33">
        <f t="shared" si="83"/>
        <v>0.0960117138390473</v>
      </c>
      <c r="GJ33" s="51">
        <f t="shared" ref="GJ33" si="152">100*GJ21/GJ30</f>
        <v>0.828104182775496</v>
      </c>
      <c r="GK33" s="144">
        <f t="shared" si="85"/>
        <v>0.756464772382294</v>
      </c>
      <c r="GL33" s="144">
        <f t="shared" si="86"/>
        <v>0.892723545659091</v>
      </c>
      <c r="GM33" s="80">
        <f t="shared" si="87"/>
        <v>0.830794569793145</v>
      </c>
      <c r="GN33" s="144">
        <f t="shared" si="88"/>
        <v>0.0381776426857975</v>
      </c>
      <c r="GO33" s="144">
        <f t="shared" si="89"/>
        <v>0.0459531682968308</v>
      </c>
      <c r="GP33" s="144">
        <f t="shared" si="90"/>
        <v>0.757570715331215</v>
      </c>
      <c r="GQ33" s="144">
        <f t="shared" si="91"/>
        <v>0.941275825213491</v>
      </c>
      <c r="GR33" s="80">
        <f t="shared" si="92"/>
        <v>0.853095986815959</v>
      </c>
      <c r="GS33" s="144">
        <f t="shared" si="93"/>
        <v>0.0439636793680953</v>
      </c>
      <c r="GT33" s="144">
        <f t="shared" si="94"/>
        <v>0.0515342705246833</v>
      </c>
      <c r="GU33" s="144">
        <f t="shared" si="95"/>
        <v>0.676413254204378</v>
      </c>
      <c r="GV33" s="144">
        <f t="shared" si="96"/>
        <v>0.899950399432184</v>
      </c>
      <c r="GW33" s="80">
        <f t="shared" si="97"/>
        <v>0.819539054688069</v>
      </c>
      <c r="GX33" s="144">
        <f t="shared" si="98"/>
        <v>0.0596197840285955</v>
      </c>
      <c r="GY33" s="144">
        <f t="shared" si="99"/>
        <v>0.0727479473827979</v>
      </c>
      <c r="GZ33" s="144">
        <f t="shared" si="100"/>
        <v>0.5253621188254</v>
      </c>
      <c r="HA33" s="144">
        <f t="shared" si="101"/>
        <v>0.800338047991806</v>
      </c>
      <c r="HB33" s="80">
        <f t="shared" si="102"/>
        <v>0.714669516326647</v>
      </c>
      <c r="HC33" s="144">
        <f t="shared" si="103"/>
        <v>0.0778542805912487</v>
      </c>
      <c r="HD33" s="144">
        <f t="shared" si="104"/>
        <v>0.108937458241418</v>
      </c>
      <c r="HE33" s="144"/>
      <c r="HF33" s="144"/>
      <c r="HG33" s="144"/>
      <c r="HH33" s="144"/>
      <c r="HI33" s="144"/>
      <c r="HJ33" s="144"/>
      <c r="HK33" s="144"/>
      <c r="HL33" s="144"/>
      <c r="HM33" s="180"/>
      <c r="HN33" s="180"/>
      <c r="HO33" s="180"/>
    </row>
    <row r="34" s="5" customFormat="1" ht="17.5" spans="1:223">
      <c r="A34" s="46" t="s">
        <v>181</v>
      </c>
      <c r="B34" s="50">
        <f>100*B22/B30</f>
        <v>9.17109425397514</v>
      </c>
      <c r="C34" s="50">
        <f>100*C22/C30</f>
        <v>10.7047941031965</v>
      </c>
      <c r="D34" s="50">
        <f>100*D22/D30</f>
        <v>8.81587502818085</v>
      </c>
      <c r="E34" s="50">
        <f>100*E22/E30</f>
        <v>8.83476131667055</v>
      </c>
      <c r="F34" s="50">
        <f>100*F22/F30</f>
        <v>8.84164232010389</v>
      </c>
      <c r="G34" s="51">
        <f>100*G22/G30</f>
        <v>10.7623972830574</v>
      </c>
      <c r="H34" s="46" t="s">
        <v>181</v>
      </c>
      <c r="I34" s="50">
        <f>100*I22/I30</f>
        <v>5.22886298120293</v>
      </c>
      <c r="J34" s="50">
        <f>100*J22/J30</f>
        <v>10.4655252656607</v>
      </c>
      <c r="K34" s="50">
        <f t="shared" ref="K34:BB34" si="153">100*K22/K30</f>
        <v>8.75378950001129</v>
      </c>
      <c r="L34" s="50">
        <f t="shared" si="153"/>
        <v>10.0748493690167</v>
      </c>
      <c r="M34" s="50">
        <f t="shared" si="153"/>
        <v>7.37244859147307</v>
      </c>
      <c r="N34" s="50">
        <f t="shared" si="153"/>
        <v>5.94932855352596</v>
      </c>
      <c r="O34" s="50">
        <f t="shared" si="153"/>
        <v>5.72905225082733</v>
      </c>
      <c r="P34" s="50">
        <f t="shared" si="153"/>
        <v>6.68970905060889</v>
      </c>
      <c r="Q34" s="50">
        <f t="shared" si="153"/>
        <v>7.45938025279089</v>
      </c>
      <c r="R34" s="50">
        <f t="shared" si="153"/>
        <v>7.53564288170727</v>
      </c>
      <c r="S34" s="50">
        <f t="shared" si="153"/>
        <v>6.48167934627498</v>
      </c>
      <c r="T34" s="50">
        <f t="shared" si="153"/>
        <v>5.75071027704293</v>
      </c>
      <c r="U34" s="50">
        <f t="shared" si="153"/>
        <v>8.02942210279762</v>
      </c>
      <c r="V34" s="50">
        <f t="shared" si="153"/>
        <v>8.09405132817862</v>
      </c>
      <c r="W34" s="50">
        <f t="shared" si="153"/>
        <v>8.59123788757184</v>
      </c>
      <c r="X34" s="50">
        <f t="shared" si="153"/>
        <v>8.14706356133633</v>
      </c>
      <c r="Y34" s="50">
        <f t="shared" si="153"/>
        <v>10.6421010135716</v>
      </c>
      <c r="Z34" s="50">
        <f t="shared" si="153"/>
        <v>10.4799866694496</v>
      </c>
      <c r="AA34" s="50">
        <f t="shared" si="153"/>
        <v>9.22722944280008</v>
      </c>
      <c r="AB34" s="50">
        <f t="shared" si="153"/>
        <v>11.3484211666593</v>
      </c>
      <c r="AC34" s="50"/>
      <c r="AD34" s="50">
        <f t="shared" si="153"/>
        <v>7.64975702617903</v>
      </c>
      <c r="AE34" s="50">
        <f t="shared" si="153"/>
        <v>9.46347626519655</v>
      </c>
      <c r="AF34" s="50">
        <f t="shared" si="153"/>
        <v>7.15025386054538</v>
      </c>
      <c r="AG34" s="50">
        <f t="shared" si="153"/>
        <v>7.75245411683097</v>
      </c>
      <c r="AH34" s="50">
        <f t="shared" si="153"/>
        <v>10.5628698791696</v>
      </c>
      <c r="AI34" s="50">
        <f t="shared" si="153"/>
        <v>10.7602984837545</v>
      </c>
      <c r="AJ34" s="50">
        <f t="shared" si="153"/>
        <v>8.22369714092409</v>
      </c>
      <c r="AK34" s="50">
        <f t="shared" si="153"/>
        <v>9.1351845608159</v>
      </c>
      <c r="AL34" s="50">
        <f t="shared" si="153"/>
        <v>7.86738129007767</v>
      </c>
      <c r="AM34" s="50">
        <f t="shared" si="153"/>
        <v>7.88029204718883</v>
      </c>
      <c r="AN34" s="50">
        <f t="shared" si="153"/>
        <v>8.00190111897287</v>
      </c>
      <c r="AO34" s="50">
        <f t="shared" si="153"/>
        <v>5.64285228124539</v>
      </c>
      <c r="AP34" s="50"/>
      <c r="AQ34" s="50">
        <f t="shared" si="153"/>
        <v>9.85213706952665</v>
      </c>
      <c r="AR34" s="50">
        <f t="shared" si="153"/>
        <v>9.21848126023747</v>
      </c>
      <c r="AS34" s="50">
        <f t="shared" si="153"/>
        <v>9.92894015346348</v>
      </c>
      <c r="AT34" s="50">
        <f t="shared" si="153"/>
        <v>10.2610293448758</v>
      </c>
      <c r="AU34" s="50">
        <f t="shared" si="153"/>
        <v>8.77463805301263</v>
      </c>
      <c r="AV34" s="50">
        <f t="shared" si="153"/>
        <v>10.1696417864157</v>
      </c>
      <c r="AW34" s="50">
        <f t="shared" si="153"/>
        <v>11.3708242490132</v>
      </c>
      <c r="AX34" s="50">
        <f t="shared" si="153"/>
        <v>12.2174803697017</v>
      </c>
      <c r="AY34" s="50">
        <f t="shared" si="153"/>
        <v>11.8268957637509</v>
      </c>
      <c r="AZ34" s="50">
        <f t="shared" si="153"/>
        <v>11.9036581884323</v>
      </c>
      <c r="BA34" s="50"/>
      <c r="BB34" s="50">
        <f t="shared" si="153"/>
        <v>10.223267899789</v>
      </c>
      <c r="BC34" s="50"/>
      <c r="BD34" s="50"/>
      <c r="BE34" s="50"/>
      <c r="BF34" s="50"/>
      <c r="BG34" s="50"/>
      <c r="BH34" s="50"/>
      <c r="BI34" s="50"/>
      <c r="BJ34" s="46" t="s">
        <v>181</v>
      </c>
      <c r="BK34" s="50">
        <f t="shared" ref="BK34:DU34" si="154">100*BK22/BK30</f>
        <v>10.4180098773292</v>
      </c>
      <c r="BL34" s="50">
        <f t="shared" si="154"/>
        <v>10.5081151711932</v>
      </c>
      <c r="BM34" s="50">
        <f t="shared" si="154"/>
        <v>10.9464430454691</v>
      </c>
      <c r="BN34" s="50">
        <f t="shared" si="154"/>
        <v>11.7427955647853</v>
      </c>
      <c r="BO34" s="50">
        <f t="shared" si="154"/>
        <v>11.6797702942247</v>
      </c>
      <c r="BP34" s="50">
        <f t="shared" si="154"/>
        <v>8.52461065833601</v>
      </c>
      <c r="BQ34" s="50">
        <f t="shared" si="154"/>
        <v>11.7723377331387</v>
      </c>
      <c r="BR34" s="50">
        <f t="shared" si="154"/>
        <v>11.4119647386634</v>
      </c>
      <c r="BS34" s="50">
        <f t="shared" si="154"/>
        <v>10.5178281855615</v>
      </c>
      <c r="BT34" s="50">
        <f t="shared" si="154"/>
        <v>11.6676878849854</v>
      </c>
      <c r="BU34" s="50">
        <f t="shared" si="154"/>
        <v>10.6498179945892</v>
      </c>
      <c r="BV34" s="50">
        <f t="shared" si="154"/>
        <v>12.7265822019111</v>
      </c>
      <c r="BW34" s="50">
        <f t="shared" si="154"/>
        <v>14.171183402772</v>
      </c>
      <c r="BX34" s="50">
        <f t="shared" si="154"/>
        <v>13.433350699317</v>
      </c>
      <c r="BY34" s="50">
        <f t="shared" si="154"/>
        <v>14.0484205698623</v>
      </c>
      <c r="BZ34" s="50">
        <f t="shared" si="154"/>
        <v>11.7348820600597</v>
      </c>
      <c r="CA34" s="50">
        <f t="shared" si="154"/>
        <v>8.92079783972921</v>
      </c>
      <c r="CB34" s="50">
        <f t="shared" si="154"/>
        <v>11.9501618840959</v>
      </c>
      <c r="CC34" s="50">
        <f t="shared" si="154"/>
        <v>10.9809076540099</v>
      </c>
      <c r="CD34" s="50">
        <f t="shared" si="154"/>
        <v>10.2435747289671</v>
      </c>
      <c r="CE34" s="50">
        <f t="shared" si="154"/>
        <v>11.6222369130005</v>
      </c>
      <c r="CF34" s="50"/>
      <c r="CG34" s="50">
        <f t="shared" si="154"/>
        <v>12.2663350892632</v>
      </c>
      <c r="CH34" s="50">
        <f t="shared" si="154"/>
        <v>12.534775968256</v>
      </c>
      <c r="CI34" s="50">
        <f t="shared" si="154"/>
        <v>12.5258851191302</v>
      </c>
      <c r="CJ34" s="50">
        <f t="shared" si="154"/>
        <v>12.3879714221003</v>
      </c>
      <c r="CK34" s="50">
        <f t="shared" si="154"/>
        <v>10.8290805920898</v>
      </c>
      <c r="CL34" s="50">
        <f t="shared" si="154"/>
        <v>11.6378437964227</v>
      </c>
      <c r="CM34" s="50">
        <f t="shared" si="154"/>
        <v>13.1665939060805</v>
      </c>
      <c r="CN34" s="50">
        <f t="shared" si="154"/>
        <v>13.1451492594279</v>
      </c>
      <c r="CO34" s="50">
        <f t="shared" si="154"/>
        <v>12.972520134493</v>
      </c>
      <c r="CP34" s="50">
        <f t="shared" si="154"/>
        <v>12.0383347965884</v>
      </c>
      <c r="CQ34" s="50">
        <f t="shared" si="154"/>
        <v>10.4937614103308</v>
      </c>
      <c r="CR34" s="50">
        <f t="shared" si="154"/>
        <v>11.6098301996869</v>
      </c>
      <c r="CS34" s="50">
        <f t="shared" si="154"/>
        <v>12.132347276317</v>
      </c>
      <c r="CT34" s="50">
        <f t="shared" si="154"/>
        <v>12.5108530898923</v>
      </c>
      <c r="CU34" s="50">
        <f t="shared" si="154"/>
        <v>12.5699871514954</v>
      </c>
      <c r="CV34" s="50">
        <f t="shared" si="154"/>
        <v>12.0121637081974</v>
      </c>
      <c r="CW34" s="50">
        <f t="shared" si="154"/>
        <v>12.3764921401023</v>
      </c>
      <c r="CX34" s="50">
        <f t="shared" si="154"/>
        <v>11.354701729604</v>
      </c>
      <c r="CY34" s="50">
        <f t="shared" si="154"/>
        <v>12.7026427660519</v>
      </c>
      <c r="CZ34" s="50">
        <f t="shared" si="154"/>
        <v>12.0108128675844</v>
      </c>
      <c r="DA34" s="50">
        <f t="shared" si="154"/>
        <v>11.7900485791501</v>
      </c>
      <c r="DB34" s="50">
        <f t="shared" si="154"/>
        <v>12.7298421213155</v>
      </c>
      <c r="DC34" s="50">
        <f t="shared" si="154"/>
        <v>13.2496389121595</v>
      </c>
      <c r="DD34" s="50">
        <f t="shared" si="154"/>
        <v>12.3109947409932</v>
      </c>
      <c r="DE34" s="50">
        <f t="shared" si="154"/>
        <v>12.3870358535803</v>
      </c>
      <c r="DF34" s="50">
        <f t="shared" si="154"/>
        <v>12.5356059352478</v>
      </c>
      <c r="DG34" s="50">
        <f t="shared" si="154"/>
        <v>8.49307905888554</v>
      </c>
      <c r="DH34" s="50">
        <f t="shared" si="154"/>
        <v>10.8966514968052</v>
      </c>
      <c r="DI34" s="50">
        <f t="shared" si="154"/>
        <v>10.4253199959007</v>
      </c>
      <c r="DJ34" s="50">
        <f t="shared" si="154"/>
        <v>9.10788930917818</v>
      </c>
      <c r="DK34" s="50"/>
      <c r="DL34" s="50">
        <f t="shared" si="154"/>
        <v>5.83947438284596</v>
      </c>
      <c r="DM34" s="50">
        <f t="shared" si="154"/>
        <v>7.28016567184009</v>
      </c>
      <c r="DN34" s="50">
        <f t="shared" si="154"/>
        <v>8.24125784095181</v>
      </c>
      <c r="DO34" s="50">
        <f t="shared" si="154"/>
        <v>9.42454804526574</v>
      </c>
      <c r="DP34" s="50">
        <f t="shared" si="154"/>
        <v>9.99631583043566</v>
      </c>
      <c r="DQ34" s="50">
        <f t="shared" si="154"/>
        <v>11.5663557123774</v>
      </c>
      <c r="DR34" s="50">
        <f t="shared" si="154"/>
        <v>5.7040094691338</v>
      </c>
      <c r="DS34" s="50">
        <f t="shared" si="154"/>
        <v>10.3410859134714</v>
      </c>
      <c r="DT34" s="50">
        <f t="shared" si="154"/>
        <v>6.06230784048586</v>
      </c>
      <c r="DU34" s="50">
        <f t="shared" si="154"/>
        <v>7.96615073776925</v>
      </c>
      <c r="DV34" s="50">
        <f t="shared" ref="DV34:FD34" si="155">100*DV22/DV30</f>
        <v>9.57872182270468</v>
      </c>
      <c r="DW34" s="50">
        <f t="shared" si="155"/>
        <v>11.3460321703115</v>
      </c>
      <c r="DX34" s="50">
        <f t="shared" si="155"/>
        <v>13.0996892754123</v>
      </c>
      <c r="DY34" s="50">
        <f t="shared" si="155"/>
        <v>13.0598056437081</v>
      </c>
      <c r="DZ34" s="50">
        <f t="shared" si="155"/>
        <v>13.6801919137485</v>
      </c>
      <c r="EA34" s="50">
        <f t="shared" si="155"/>
        <v>11.043988706147</v>
      </c>
      <c r="EB34" s="50">
        <f t="shared" si="155"/>
        <v>10.3398441370307</v>
      </c>
      <c r="EC34" s="50">
        <f t="shared" si="155"/>
        <v>11.3557650121773</v>
      </c>
      <c r="ED34" s="50">
        <f t="shared" si="155"/>
        <v>13.4248067986909</v>
      </c>
      <c r="EE34" s="50">
        <f t="shared" si="155"/>
        <v>12.2849270080732</v>
      </c>
      <c r="EF34" s="50">
        <f t="shared" si="155"/>
        <v>11.8435933641793</v>
      </c>
      <c r="EG34" s="50"/>
      <c r="EH34" s="50">
        <f t="shared" si="155"/>
        <v>10.3066765450429</v>
      </c>
      <c r="EI34" s="50">
        <f t="shared" si="155"/>
        <v>10.1146662993714</v>
      </c>
      <c r="EJ34" s="50">
        <f t="shared" si="155"/>
        <v>9.29769114178526</v>
      </c>
      <c r="EK34" s="50">
        <f t="shared" si="155"/>
        <v>9.35968962792287</v>
      </c>
      <c r="EL34" s="50">
        <f t="shared" si="155"/>
        <v>9.98713459965876</v>
      </c>
      <c r="EM34" s="50">
        <f t="shared" si="155"/>
        <v>9.72266919835565</v>
      </c>
      <c r="EN34" s="50">
        <f t="shared" si="155"/>
        <v>8.34646194044139</v>
      </c>
      <c r="EO34" s="50">
        <f t="shared" si="155"/>
        <v>7.91448404060669</v>
      </c>
      <c r="EP34" s="50">
        <f t="shared" si="155"/>
        <v>9.02369066073433</v>
      </c>
      <c r="EQ34" s="50">
        <f t="shared" si="155"/>
        <v>8.08245802920019</v>
      </c>
      <c r="ER34" s="50">
        <f t="shared" si="155"/>
        <v>6.52536687526277</v>
      </c>
      <c r="ES34" s="50">
        <f t="shared" si="155"/>
        <v>9.52727819097877</v>
      </c>
      <c r="ET34" s="50">
        <f t="shared" si="155"/>
        <v>9.77403984594158</v>
      </c>
      <c r="EU34" s="50">
        <f t="shared" si="155"/>
        <v>9.16211192248289</v>
      </c>
      <c r="EV34" s="50">
        <f t="shared" si="155"/>
        <v>7.90488339991309</v>
      </c>
      <c r="EW34" s="50">
        <f t="shared" si="155"/>
        <v>9.12286973303391</v>
      </c>
      <c r="EX34" s="50">
        <f t="shared" si="155"/>
        <v>8.236113416502</v>
      </c>
      <c r="EY34" s="50">
        <f t="shared" si="155"/>
        <v>6.61119948064111</v>
      </c>
      <c r="EZ34" s="50">
        <f t="shared" si="155"/>
        <v>5.3953106810947</v>
      </c>
      <c r="FA34" s="50">
        <f t="shared" si="155"/>
        <v>7.16136775107388</v>
      </c>
      <c r="FB34" s="50">
        <f t="shared" si="155"/>
        <v>10.8618703247329</v>
      </c>
      <c r="FC34" s="50">
        <f t="shared" si="155"/>
        <v>9.99931254682222</v>
      </c>
      <c r="FD34" s="50">
        <f t="shared" si="155"/>
        <v>11.3578550906259</v>
      </c>
      <c r="FE34" s="46" t="s">
        <v>181</v>
      </c>
      <c r="FF34" s="144">
        <f t="shared" si="56"/>
        <v>5.22886298120293</v>
      </c>
      <c r="FG34" s="144">
        <f t="shared" si="57"/>
        <v>11.3484211666593</v>
      </c>
      <c r="FH34" s="80">
        <f t="shared" si="58"/>
        <v>8.1025245746254</v>
      </c>
      <c r="FI34" s="144">
        <f t="shared" si="59"/>
        <v>1.83527678360469</v>
      </c>
      <c r="FJ34" s="144">
        <f t="shared" si="60"/>
        <v>0.226506783990783</v>
      </c>
      <c r="FK34" s="144">
        <f t="shared" si="61"/>
        <v>5.64285228124539</v>
      </c>
      <c r="FL34" s="144">
        <f t="shared" si="62"/>
        <v>10.7602984837545</v>
      </c>
      <c r="FM34" s="80">
        <f t="shared" si="63"/>
        <v>8.34086817257507</v>
      </c>
      <c r="FN34" s="144">
        <f t="shared" si="64"/>
        <v>1.43867956776713</v>
      </c>
      <c r="FO34" s="144">
        <f t="shared" si="65"/>
        <v>0.172485589989005</v>
      </c>
      <c r="FP34" s="144">
        <f t="shared" si="66"/>
        <v>8.77463805301263</v>
      </c>
      <c r="FQ34" s="144">
        <f t="shared" si="67"/>
        <v>12.2174803697017</v>
      </c>
      <c r="FR34" s="80">
        <f t="shared" si="68"/>
        <v>10.552372623843</v>
      </c>
      <c r="FS34" s="144">
        <f t="shared" si="69"/>
        <v>1.19920329248153</v>
      </c>
      <c r="FT34" s="144">
        <f t="shared" si="70"/>
        <v>0.113643000984626</v>
      </c>
      <c r="FU34" s="144">
        <f t="shared" si="71"/>
        <v>10.223267899789</v>
      </c>
      <c r="FV34" s="144">
        <f t="shared" si="72"/>
        <v>10.223267899789</v>
      </c>
      <c r="FW34" s="80">
        <f t="shared" si="73"/>
        <v>10.223267899789</v>
      </c>
      <c r="FX34" s="144"/>
      <c r="FY34" s="46" t="s">
        <v>181</v>
      </c>
      <c r="FZ34" s="156">
        <f t="shared" si="74"/>
        <v>5.22886298120293</v>
      </c>
      <c r="GA34" s="70">
        <f t="shared" si="75"/>
        <v>12.2174803697017</v>
      </c>
      <c r="GB34" s="157">
        <f t="shared" si="76"/>
        <v>8.78809078375879</v>
      </c>
      <c r="GC34" s="31">
        <f t="shared" si="77"/>
        <v>1.85609623665778</v>
      </c>
      <c r="GD34" s="31">
        <f t="shared" si="78"/>
        <v>0.211205856007771</v>
      </c>
      <c r="GE34" s="156">
        <f t="shared" si="79"/>
        <v>5.3953106810947</v>
      </c>
      <c r="GF34" s="156">
        <f t="shared" si="80"/>
        <v>14.171183402772</v>
      </c>
      <c r="GG34" s="158">
        <f t="shared" si="81"/>
        <v>10.6752621701823</v>
      </c>
      <c r="GH34" s="33">
        <f t="shared" si="82"/>
        <v>2.03499334834883</v>
      </c>
      <c r="GI34" s="33">
        <f t="shared" si="83"/>
        <v>0.190627013735821</v>
      </c>
      <c r="GJ34" s="51">
        <f t="shared" ref="GJ34" si="156">100*GJ22/GJ30</f>
        <v>10.7623972830574</v>
      </c>
      <c r="GK34" s="144">
        <f t="shared" si="85"/>
        <v>8.52461065833601</v>
      </c>
      <c r="GL34" s="144">
        <f t="shared" si="86"/>
        <v>14.171183402772</v>
      </c>
      <c r="GM34" s="80">
        <f t="shared" si="87"/>
        <v>11.4129275762857</v>
      </c>
      <c r="GN34" s="144">
        <f t="shared" si="88"/>
        <v>1.4263342163919</v>
      </c>
      <c r="GO34" s="144">
        <f t="shared" si="89"/>
        <v>0.124975314778619</v>
      </c>
      <c r="GP34" s="144">
        <f t="shared" si="90"/>
        <v>8.49307905888554</v>
      </c>
      <c r="GQ34" s="144">
        <f t="shared" si="91"/>
        <v>13.2496389121595</v>
      </c>
      <c r="GR34" s="80">
        <f t="shared" si="92"/>
        <v>11.9068062808777</v>
      </c>
      <c r="GS34" s="144">
        <f t="shared" si="93"/>
        <v>1.125767826086</v>
      </c>
      <c r="GT34" s="144">
        <f t="shared" si="94"/>
        <v>0.0945482608458982</v>
      </c>
      <c r="GU34" s="144">
        <f t="shared" si="95"/>
        <v>5.7040094691338</v>
      </c>
      <c r="GV34" s="144">
        <f t="shared" si="96"/>
        <v>13.6801919137485</v>
      </c>
      <c r="GW34" s="80">
        <f t="shared" si="97"/>
        <v>10.1656684427029</v>
      </c>
      <c r="GX34" s="144">
        <f t="shared" si="98"/>
        <v>2.51116361663984</v>
      </c>
      <c r="GY34" s="144">
        <f t="shared" si="99"/>
        <v>0.247023954282357</v>
      </c>
      <c r="GZ34" s="144">
        <f t="shared" si="100"/>
        <v>5.3953106810947</v>
      </c>
      <c r="HA34" s="144">
        <f t="shared" si="101"/>
        <v>11.3578550906259</v>
      </c>
      <c r="HB34" s="80">
        <f t="shared" si="102"/>
        <v>8.86066092792283</v>
      </c>
      <c r="HC34" s="144">
        <f t="shared" si="103"/>
        <v>1.4708756309823</v>
      </c>
      <c r="HD34" s="144">
        <f t="shared" si="104"/>
        <v>0.166000667777174</v>
      </c>
      <c r="HE34" s="144"/>
      <c r="HF34" s="144"/>
      <c r="HG34" s="144"/>
      <c r="HH34" s="144"/>
      <c r="HI34" s="144"/>
      <c r="HJ34" s="144"/>
      <c r="HK34" s="144"/>
      <c r="HL34" s="144"/>
      <c r="HM34" s="180"/>
      <c r="HN34" s="180"/>
      <c r="HO34" s="180"/>
    </row>
    <row r="35" s="5" customFormat="1" ht="17.5" spans="1:223">
      <c r="A35" s="46" t="s">
        <v>182</v>
      </c>
      <c r="B35" s="50">
        <f>100*B23/B30</f>
        <v>2.29491813644351</v>
      </c>
      <c r="C35" s="50">
        <f>100*C23/C30</f>
        <v>2.93808796749877</v>
      </c>
      <c r="D35" s="50">
        <f>100*D23/D30</f>
        <v>2.516795413302</v>
      </c>
      <c r="E35" s="50">
        <f>100*E23/E30</f>
        <v>0.37125387597351</v>
      </c>
      <c r="F35" s="50">
        <f>100*F23/F30</f>
        <v>2.10564505844372</v>
      </c>
      <c r="G35" s="51">
        <f>100*G23/G30</f>
        <v>3.14852533453126</v>
      </c>
      <c r="H35" s="46" t="s">
        <v>182</v>
      </c>
      <c r="I35" s="50">
        <f>100*I23/I30</f>
        <v>1.56102519704388</v>
      </c>
      <c r="J35" s="50">
        <f>100*J23/J30</f>
        <v>2.88076355466393</v>
      </c>
      <c r="K35" s="50">
        <f t="shared" ref="K35:BB35" si="157">100*K23/K30</f>
        <v>2.37983145580004</v>
      </c>
      <c r="L35" s="50">
        <f t="shared" si="157"/>
        <v>2.84383963649102</v>
      </c>
      <c r="M35" s="50">
        <f t="shared" si="157"/>
        <v>2.29520314635815</v>
      </c>
      <c r="N35" s="50">
        <f t="shared" si="157"/>
        <v>1.95631211147124</v>
      </c>
      <c r="O35" s="50">
        <f t="shared" si="157"/>
        <v>1.79493138482548</v>
      </c>
      <c r="P35" s="50">
        <f t="shared" si="157"/>
        <v>2.0749179098257</v>
      </c>
      <c r="Q35" s="50">
        <f t="shared" si="157"/>
        <v>2.2157784320716</v>
      </c>
      <c r="R35" s="50">
        <f t="shared" si="157"/>
        <v>2.18784188026598</v>
      </c>
      <c r="S35" s="50">
        <f t="shared" si="157"/>
        <v>1.8325499813209</v>
      </c>
      <c r="T35" s="50">
        <f t="shared" si="157"/>
        <v>1.80146059615731</v>
      </c>
      <c r="U35" s="50">
        <f t="shared" si="157"/>
        <v>2.2822169849819</v>
      </c>
      <c r="V35" s="50">
        <f t="shared" si="157"/>
        <v>2.29928529527092</v>
      </c>
      <c r="W35" s="50">
        <f t="shared" si="157"/>
        <v>2.38157047081456</v>
      </c>
      <c r="X35" s="50">
        <f t="shared" si="157"/>
        <v>2.37175131615744</v>
      </c>
      <c r="Y35" s="50">
        <f t="shared" si="157"/>
        <v>2.86229047700366</v>
      </c>
      <c r="Z35" s="50">
        <f t="shared" si="157"/>
        <v>2.88251252317443</v>
      </c>
      <c r="AA35" s="50">
        <f t="shared" si="157"/>
        <v>2.58816898429531</v>
      </c>
      <c r="AB35" s="50">
        <f t="shared" si="157"/>
        <v>3.00949623933354</v>
      </c>
      <c r="AC35" s="50"/>
      <c r="AD35" s="50">
        <f t="shared" si="157"/>
        <v>2.26973032914863</v>
      </c>
      <c r="AE35" s="50">
        <f t="shared" si="157"/>
        <v>2.6373256167317</v>
      </c>
      <c r="AF35" s="50">
        <f t="shared" si="157"/>
        <v>2.06537579656274</v>
      </c>
      <c r="AG35" s="50">
        <f t="shared" si="157"/>
        <v>2.35036696798932</v>
      </c>
      <c r="AH35" s="50">
        <f t="shared" si="157"/>
        <v>2.86546415315009</v>
      </c>
      <c r="AI35" s="50">
        <f t="shared" si="157"/>
        <v>2.89550847686767</v>
      </c>
      <c r="AJ35" s="50">
        <f t="shared" si="157"/>
        <v>2.34453190810706</v>
      </c>
      <c r="AK35" s="50">
        <f t="shared" si="157"/>
        <v>2.4728664070147</v>
      </c>
      <c r="AL35" s="50">
        <f t="shared" si="157"/>
        <v>2.17757062825005</v>
      </c>
      <c r="AM35" s="50">
        <f t="shared" si="157"/>
        <v>2.1204252768492</v>
      </c>
      <c r="AN35" s="50">
        <f t="shared" si="157"/>
        <v>2.40972235602817</v>
      </c>
      <c r="AO35" s="50">
        <f t="shared" si="157"/>
        <v>1.73590491400114</v>
      </c>
      <c r="AP35" s="50"/>
      <c r="AQ35" s="50">
        <f t="shared" si="157"/>
        <v>2.60169153239132</v>
      </c>
      <c r="AR35" s="50">
        <f t="shared" si="157"/>
        <v>2.72585417040541</v>
      </c>
      <c r="AS35" s="50">
        <f t="shared" si="157"/>
        <v>2.67172001221173</v>
      </c>
      <c r="AT35" s="50">
        <f t="shared" si="157"/>
        <v>3.35037008711017</v>
      </c>
      <c r="AU35" s="50">
        <f t="shared" si="157"/>
        <v>2.32545624278421</v>
      </c>
      <c r="AV35" s="50">
        <f t="shared" si="157"/>
        <v>2.80951162567262</v>
      </c>
      <c r="AW35" s="50">
        <f t="shared" si="157"/>
        <v>3.06222530729266</v>
      </c>
      <c r="AX35" s="50">
        <f t="shared" si="157"/>
        <v>3.28918344416898</v>
      </c>
      <c r="AY35" s="50">
        <f t="shared" si="157"/>
        <v>3.15947044217049</v>
      </c>
      <c r="AZ35" s="50">
        <f t="shared" si="157"/>
        <v>3.35040357463387</v>
      </c>
      <c r="BA35" s="50"/>
      <c r="BB35" s="50">
        <f t="shared" si="157"/>
        <v>4.17523202144137</v>
      </c>
      <c r="BC35" s="50"/>
      <c r="BD35" s="50"/>
      <c r="BE35" s="50"/>
      <c r="BF35" s="50"/>
      <c r="BG35" s="50"/>
      <c r="BH35" s="50"/>
      <c r="BI35" s="50"/>
      <c r="BJ35" s="46" t="s">
        <v>182</v>
      </c>
      <c r="BK35" s="50">
        <f t="shared" ref="BK35:DU35" si="158">100*BK23/BK30</f>
        <v>2.88989605885288</v>
      </c>
      <c r="BL35" s="50">
        <f t="shared" si="158"/>
        <v>2.97559982637683</v>
      </c>
      <c r="BM35" s="50">
        <f t="shared" si="158"/>
        <v>2.83728291381762</v>
      </c>
      <c r="BN35" s="50">
        <f t="shared" si="158"/>
        <v>3.20371194083523</v>
      </c>
      <c r="BO35" s="50">
        <f t="shared" si="158"/>
        <v>3.23319888012852</v>
      </c>
      <c r="BP35" s="50">
        <f t="shared" si="158"/>
        <v>2.72795353040605</v>
      </c>
      <c r="BQ35" s="50">
        <f t="shared" si="158"/>
        <v>3.3117439983795</v>
      </c>
      <c r="BR35" s="50">
        <f t="shared" si="158"/>
        <v>3.2428730968133</v>
      </c>
      <c r="BS35" s="50">
        <f t="shared" si="158"/>
        <v>2.6703499009222</v>
      </c>
      <c r="BT35" s="50">
        <f t="shared" si="158"/>
        <v>3.67512780433676</v>
      </c>
      <c r="BU35" s="50">
        <f t="shared" si="158"/>
        <v>3.41127562304453</v>
      </c>
      <c r="BV35" s="50">
        <f t="shared" si="158"/>
        <v>3.66574304631953</v>
      </c>
      <c r="BW35" s="50">
        <f t="shared" si="158"/>
        <v>4.54836112638382</v>
      </c>
      <c r="BX35" s="50">
        <f t="shared" si="158"/>
        <v>4.36183864755642</v>
      </c>
      <c r="BY35" s="50">
        <f t="shared" si="158"/>
        <v>4.17971339184383</v>
      </c>
      <c r="BZ35" s="50">
        <f t="shared" si="158"/>
        <v>3.79084293975655</v>
      </c>
      <c r="CA35" s="50">
        <f t="shared" si="158"/>
        <v>2.97576611755542</v>
      </c>
      <c r="CB35" s="50">
        <f t="shared" si="158"/>
        <v>3.21642363326793</v>
      </c>
      <c r="CC35" s="50">
        <f t="shared" si="158"/>
        <v>3.32554210870411</v>
      </c>
      <c r="CD35" s="50">
        <f t="shared" si="158"/>
        <v>3.24676586727101</v>
      </c>
      <c r="CE35" s="50">
        <f t="shared" si="158"/>
        <v>3.11628697544329</v>
      </c>
      <c r="CF35" s="50"/>
      <c r="CG35" s="50">
        <f t="shared" si="158"/>
        <v>3.39013702537069</v>
      </c>
      <c r="CH35" s="50">
        <f t="shared" si="158"/>
        <v>3.4324768025939</v>
      </c>
      <c r="CI35" s="50">
        <f t="shared" si="158"/>
        <v>3.16364152106449</v>
      </c>
      <c r="CJ35" s="50">
        <f t="shared" si="158"/>
        <v>3.53514796648457</v>
      </c>
      <c r="CK35" s="50">
        <f t="shared" si="158"/>
        <v>3.19809232702895</v>
      </c>
      <c r="CL35" s="50">
        <f t="shared" si="158"/>
        <v>3.26728472119644</v>
      </c>
      <c r="CM35" s="50">
        <f t="shared" si="158"/>
        <v>4.00798646818235</v>
      </c>
      <c r="CN35" s="50">
        <f t="shared" si="158"/>
        <v>4.06367751491305</v>
      </c>
      <c r="CO35" s="50">
        <f t="shared" si="158"/>
        <v>3.75064276865981</v>
      </c>
      <c r="CP35" s="50">
        <f t="shared" si="158"/>
        <v>3.59843518681374</v>
      </c>
      <c r="CQ35" s="50">
        <f t="shared" si="158"/>
        <v>3.16041559287359</v>
      </c>
      <c r="CR35" s="50">
        <f t="shared" si="158"/>
        <v>3.26328991400928</v>
      </c>
      <c r="CS35" s="50">
        <f t="shared" si="158"/>
        <v>3.62774842411375</v>
      </c>
      <c r="CT35" s="50">
        <f t="shared" si="158"/>
        <v>3.72400706949944</v>
      </c>
      <c r="CU35" s="50">
        <f t="shared" si="158"/>
        <v>3.48883068971259</v>
      </c>
      <c r="CV35" s="50">
        <f t="shared" si="158"/>
        <v>3.37441761516992</v>
      </c>
      <c r="CW35" s="50">
        <f t="shared" si="158"/>
        <v>3.49080266049997</v>
      </c>
      <c r="CX35" s="50">
        <f t="shared" si="158"/>
        <v>3.10131140103282</v>
      </c>
      <c r="CY35" s="50">
        <f t="shared" si="158"/>
        <v>3.70632100304045</v>
      </c>
      <c r="CZ35" s="50">
        <f t="shared" si="158"/>
        <v>3.61639329415448</v>
      </c>
      <c r="DA35" s="50">
        <f t="shared" si="158"/>
        <v>3.34337773387894</v>
      </c>
      <c r="DB35" s="50">
        <f t="shared" si="158"/>
        <v>3.75218153807606</v>
      </c>
      <c r="DC35" s="50">
        <f t="shared" si="158"/>
        <v>3.924566152771</v>
      </c>
      <c r="DD35" s="50">
        <f t="shared" si="158"/>
        <v>3.36785609313184</v>
      </c>
      <c r="DE35" s="50">
        <f t="shared" si="158"/>
        <v>3.75268275066524</v>
      </c>
      <c r="DF35" s="50">
        <f t="shared" si="158"/>
        <v>3.75305081888505</v>
      </c>
      <c r="DG35" s="50">
        <f t="shared" si="158"/>
        <v>2.27189801721165</v>
      </c>
      <c r="DH35" s="50">
        <f t="shared" si="158"/>
        <v>3.22303950711279</v>
      </c>
      <c r="DI35" s="50">
        <f t="shared" si="158"/>
        <v>3.45761011913933</v>
      </c>
      <c r="DJ35" s="50">
        <f t="shared" si="158"/>
        <v>3.28430242712538</v>
      </c>
      <c r="DK35" s="50"/>
      <c r="DL35" s="50">
        <f t="shared" si="158"/>
        <v>2.30046603564006</v>
      </c>
      <c r="DM35" s="50">
        <f t="shared" si="158"/>
        <v>2.94066136502133</v>
      </c>
      <c r="DN35" s="50">
        <f t="shared" si="158"/>
        <v>2.63964657330014</v>
      </c>
      <c r="DO35" s="50">
        <f t="shared" si="158"/>
        <v>2.78752062175092</v>
      </c>
      <c r="DP35" s="50">
        <f t="shared" si="158"/>
        <v>3.40196271680758</v>
      </c>
      <c r="DQ35" s="50">
        <f t="shared" si="158"/>
        <v>3.21613446352487</v>
      </c>
      <c r="DR35" s="50">
        <f t="shared" si="158"/>
        <v>1.9871517779594</v>
      </c>
      <c r="DS35" s="50">
        <f t="shared" si="158"/>
        <v>3.2515788063162</v>
      </c>
      <c r="DT35" s="50">
        <f t="shared" si="158"/>
        <v>1.92678060242367</v>
      </c>
      <c r="DU35" s="50">
        <f t="shared" si="158"/>
        <v>2.74831689240295</v>
      </c>
      <c r="DV35" s="50">
        <f t="shared" ref="DV35:FD35" si="159">100*DV23/DV30</f>
        <v>3.18971015411673</v>
      </c>
      <c r="DW35" s="50">
        <f t="shared" si="159"/>
        <v>3.18183018393988</v>
      </c>
      <c r="DX35" s="50">
        <f t="shared" si="159"/>
        <v>3.78622543436408</v>
      </c>
      <c r="DY35" s="50">
        <f t="shared" si="159"/>
        <v>3.84718858680114</v>
      </c>
      <c r="DZ35" s="50">
        <f t="shared" si="159"/>
        <v>3.41810396805962</v>
      </c>
      <c r="EA35" s="50">
        <f t="shared" si="159"/>
        <v>3.30747679895425</v>
      </c>
      <c r="EB35" s="50">
        <f t="shared" si="159"/>
        <v>3.2041824775193</v>
      </c>
      <c r="EC35" s="50">
        <f t="shared" si="159"/>
        <v>3.08988227937821</v>
      </c>
      <c r="ED35" s="50">
        <f t="shared" si="159"/>
        <v>4.20082044515583</v>
      </c>
      <c r="EE35" s="50">
        <f t="shared" si="159"/>
        <v>3.89784159236536</v>
      </c>
      <c r="EF35" s="50">
        <f t="shared" si="159"/>
        <v>3.38785659162749</v>
      </c>
      <c r="EG35" s="50"/>
      <c r="EH35" s="50">
        <f t="shared" si="159"/>
        <v>2.97143792636065</v>
      </c>
      <c r="EI35" s="50">
        <f t="shared" si="159"/>
        <v>3.00931511692255</v>
      </c>
      <c r="EJ35" s="50">
        <f t="shared" si="159"/>
        <v>2.54211445298167</v>
      </c>
      <c r="EK35" s="50">
        <f t="shared" si="159"/>
        <v>2.6912964568121</v>
      </c>
      <c r="EL35" s="50">
        <f t="shared" si="159"/>
        <v>2.72812710450373</v>
      </c>
      <c r="EM35" s="50">
        <f t="shared" si="159"/>
        <v>2.72763556477489</v>
      </c>
      <c r="EN35" s="50">
        <f t="shared" si="159"/>
        <v>2.25600967627072</v>
      </c>
      <c r="EO35" s="50">
        <f t="shared" si="159"/>
        <v>2.36858404267844</v>
      </c>
      <c r="EP35" s="50">
        <f t="shared" si="159"/>
        <v>2.41567870439642</v>
      </c>
      <c r="EQ35" s="50">
        <f t="shared" si="159"/>
        <v>2.32801849883677</v>
      </c>
      <c r="ER35" s="50">
        <f t="shared" si="159"/>
        <v>1.77759319833491</v>
      </c>
      <c r="ES35" s="50">
        <f t="shared" si="159"/>
        <v>2.76648525518796</v>
      </c>
      <c r="ET35" s="50">
        <f t="shared" si="159"/>
        <v>2.71254293251511</v>
      </c>
      <c r="EU35" s="50">
        <f t="shared" si="159"/>
        <v>2.5804091460797</v>
      </c>
      <c r="EV35" s="50">
        <f t="shared" si="159"/>
        <v>2.39015310398535</v>
      </c>
      <c r="EW35" s="50">
        <f t="shared" si="159"/>
        <v>2.91447671411943</v>
      </c>
      <c r="EX35" s="50">
        <f t="shared" si="159"/>
        <v>2.16467614918385</v>
      </c>
      <c r="EY35" s="50">
        <f t="shared" si="159"/>
        <v>1.72480595463752</v>
      </c>
      <c r="EZ35" s="50">
        <f t="shared" si="159"/>
        <v>1.63056485999298</v>
      </c>
      <c r="FA35" s="50">
        <f t="shared" si="159"/>
        <v>1.90006040737426</v>
      </c>
      <c r="FB35" s="50">
        <f t="shared" si="159"/>
        <v>3.01088986162668</v>
      </c>
      <c r="FC35" s="50">
        <f t="shared" si="159"/>
        <v>2.84189457818098</v>
      </c>
      <c r="FD35" s="50">
        <f t="shared" si="159"/>
        <v>2.98340223176309</v>
      </c>
      <c r="FE35" s="46" t="s">
        <v>182</v>
      </c>
      <c r="FF35" s="144">
        <f t="shared" si="56"/>
        <v>1.56102519704388</v>
      </c>
      <c r="FG35" s="144">
        <f t="shared" si="57"/>
        <v>3.00949623933354</v>
      </c>
      <c r="FH35" s="80">
        <f t="shared" si="58"/>
        <v>2.32508737886635</v>
      </c>
      <c r="FI35" s="144">
        <f t="shared" si="59"/>
        <v>0.419120506725241</v>
      </c>
      <c r="FJ35" s="144">
        <f t="shared" si="60"/>
        <v>0.180260110022012</v>
      </c>
      <c r="FK35" s="144">
        <f t="shared" si="61"/>
        <v>1.73590491400114</v>
      </c>
      <c r="FL35" s="144">
        <f t="shared" si="62"/>
        <v>2.89550847686767</v>
      </c>
      <c r="FM35" s="80">
        <f t="shared" si="63"/>
        <v>2.36206606922504</v>
      </c>
      <c r="FN35" s="144">
        <f t="shared" si="64"/>
        <v>0.331633428974378</v>
      </c>
      <c r="FO35" s="144">
        <f t="shared" si="65"/>
        <v>0.140399726025946</v>
      </c>
      <c r="FP35" s="144">
        <f t="shared" si="66"/>
        <v>2.32545624278421</v>
      </c>
      <c r="FQ35" s="144">
        <f t="shared" si="67"/>
        <v>3.35040357463387</v>
      </c>
      <c r="FR35" s="80">
        <f t="shared" si="68"/>
        <v>2.93458864388414</v>
      </c>
      <c r="FS35" s="144">
        <f t="shared" si="69"/>
        <v>0.35723532641222</v>
      </c>
      <c r="FT35" s="144">
        <f t="shared" si="70"/>
        <v>0.121732675261563</v>
      </c>
      <c r="FU35" s="144">
        <f t="shared" si="71"/>
        <v>4.17523202144137</v>
      </c>
      <c r="FV35" s="144">
        <f t="shared" si="72"/>
        <v>4.17523202144137</v>
      </c>
      <c r="FW35" s="80">
        <f t="shared" si="73"/>
        <v>4.17523202144137</v>
      </c>
      <c r="FX35" s="144"/>
      <c r="FY35" s="46" t="s">
        <v>182</v>
      </c>
      <c r="FZ35" s="156">
        <f t="shared" si="74"/>
        <v>1.56102519704388</v>
      </c>
      <c r="GA35" s="70">
        <f t="shared" si="75"/>
        <v>4.17523202144137</v>
      </c>
      <c r="GB35" s="157">
        <f t="shared" si="76"/>
        <v>2.52017811321652</v>
      </c>
      <c r="GC35" s="31">
        <f t="shared" si="77"/>
        <v>0.516713169160727</v>
      </c>
      <c r="GD35" s="31">
        <f t="shared" si="78"/>
        <v>0.205030416878449</v>
      </c>
      <c r="GE35" s="156">
        <f t="shared" si="79"/>
        <v>1.63056485999298</v>
      </c>
      <c r="GF35" s="156">
        <f t="shared" si="80"/>
        <v>4.54836112638382</v>
      </c>
      <c r="GG35" s="158">
        <f t="shared" si="81"/>
        <v>3.13521508270922</v>
      </c>
      <c r="GH35" s="33">
        <f t="shared" si="82"/>
        <v>0.596601297310609</v>
      </c>
      <c r="GI35" s="33">
        <f t="shared" si="83"/>
        <v>0.190290388879818</v>
      </c>
      <c r="GJ35" s="51">
        <f t="shared" ref="GJ35" si="160">100*GJ23/GJ30</f>
        <v>3.14852533453126</v>
      </c>
      <c r="GK35" s="144">
        <f t="shared" si="85"/>
        <v>2.6703499009222</v>
      </c>
      <c r="GL35" s="144">
        <f t="shared" si="86"/>
        <v>4.54836112638382</v>
      </c>
      <c r="GM35" s="80">
        <f t="shared" si="87"/>
        <v>3.3622046394293</v>
      </c>
      <c r="GN35" s="144">
        <f t="shared" si="88"/>
        <v>0.514006390393647</v>
      </c>
      <c r="GO35" s="144">
        <f t="shared" si="89"/>
        <v>0.152877782739867</v>
      </c>
      <c r="GP35" s="144">
        <f t="shared" si="90"/>
        <v>2.27189801721165</v>
      </c>
      <c r="GQ35" s="144">
        <f t="shared" si="91"/>
        <v>4.06367751491305</v>
      </c>
      <c r="GR35" s="80">
        <f t="shared" si="92"/>
        <v>3.46972083748039</v>
      </c>
      <c r="GS35" s="144">
        <f t="shared" si="93"/>
        <v>0.343058443204536</v>
      </c>
      <c r="GT35" s="144">
        <f t="shared" si="94"/>
        <v>0.0988720589560903</v>
      </c>
      <c r="GU35" s="144">
        <f t="shared" si="95"/>
        <v>1.92678060242367</v>
      </c>
      <c r="GV35" s="144">
        <f t="shared" si="96"/>
        <v>4.20082044515583</v>
      </c>
      <c r="GW35" s="80">
        <f t="shared" si="97"/>
        <v>3.12911135082995</v>
      </c>
      <c r="GX35" s="144">
        <f t="shared" si="98"/>
        <v>0.589617142083106</v>
      </c>
      <c r="GY35" s="144">
        <f t="shared" si="99"/>
        <v>0.188429581429475</v>
      </c>
      <c r="GZ35" s="144">
        <f t="shared" si="100"/>
        <v>1.63056485999298</v>
      </c>
      <c r="HA35" s="144">
        <f t="shared" si="101"/>
        <v>3.01088986162668</v>
      </c>
      <c r="HB35" s="80">
        <f t="shared" si="102"/>
        <v>2.49722486684869</v>
      </c>
      <c r="HC35" s="144">
        <f t="shared" si="103"/>
        <v>0.426740811709577</v>
      </c>
      <c r="HD35" s="144">
        <f t="shared" si="104"/>
        <v>0.170886017264474</v>
      </c>
      <c r="HE35" s="144"/>
      <c r="HF35" s="144"/>
      <c r="HG35" s="144"/>
      <c r="HH35" s="144"/>
      <c r="HI35" s="144"/>
      <c r="HJ35" s="144"/>
      <c r="HK35" s="144"/>
      <c r="HL35" s="144"/>
      <c r="HM35" s="180"/>
      <c r="HN35" s="180"/>
      <c r="HO35" s="180"/>
    </row>
    <row r="36" s="5" customFormat="1" spans="1:223">
      <c r="A36" s="46" t="s">
        <v>183</v>
      </c>
      <c r="B36" s="50">
        <f>100*B24/B30</f>
        <v>0.0965666461298157</v>
      </c>
      <c r="C36" s="50">
        <f>100*C24/C30</f>
        <v>0.0783530479224819</v>
      </c>
      <c r="D36" s="50">
        <f>100*D24/D30</f>
        <v>0.108165373780543</v>
      </c>
      <c r="E36" s="50">
        <f>100*E24/E30</f>
        <v>0.0759787323384288</v>
      </c>
      <c r="F36" s="50">
        <f>100*F24/F30</f>
        <v>0.040342334946939</v>
      </c>
      <c r="G36" s="51">
        <f>100*G24/G30</f>
        <v>0.169517597658146</v>
      </c>
      <c r="H36" s="46" t="s">
        <v>183</v>
      </c>
      <c r="I36" s="50">
        <f>100*I24/I30</f>
        <v>0.0927489852493679</v>
      </c>
      <c r="J36" s="50">
        <f>100*J24/J30</f>
        <v>0.313072456809633</v>
      </c>
      <c r="K36" s="50">
        <f t="shared" ref="K36:BB36" si="161">100*K24/K30</f>
        <v>0.221730474958785</v>
      </c>
      <c r="L36" s="50">
        <f t="shared" si="161"/>
        <v>0.301161293598693</v>
      </c>
      <c r="M36" s="50">
        <f t="shared" si="161"/>
        <v>0.18220869359645</v>
      </c>
      <c r="N36" s="50">
        <f t="shared" si="161"/>
        <v>0.157786808730514</v>
      </c>
      <c r="O36" s="50">
        <f t="shared" si="161"/>
        <v>0.152501900979869</v>
      </c>
      <c r="P36" s="50">
        <f t="shared" si="161"/>
        <v>0.181668199674308</v>
      </c>
      <c r="Q36" s="50">
        <f t="shared" si="161"/>
        <v>0.192551382412232</v>
      </c>
      <c r="R36" s="50">
        <f t="shared" si="161"/>
        <v>0.165633006198131</v>
      </c>
      <c r="S36" s="50">
        <f t="shared" si="161"/>
        <v>0.128558013975812</v>
      </c>
      <c r="T36" s="50">
        <f t="shared" si="161"/>
        <v>0.15702697062151</v>
      </c>
      <c r="U36" s="50">
        <f t="shared" si="161"/>
        <v>0.211683918149759</v>
      </c>
      <c r="V36" s="50">
        <f t="shared" si="161"/>
        <v>0.213313080697564</v>
      </c>
      <c r="W36" s="50">
        <f t="shared" si="161"/>
        <v>0.226424670711153</v>
      </c>
      <c r="X36" s="50">
        <f t="shared" si="161"/>
        <v>0.205874311615188</v>
      </c>
      <c r="Y36" s="50">
        <f t="shared" si="161"/>
        <v>0.309795940707387</v>
      </c>
      <c r="Z36" s="50">
        <f t="shared" si="161"/>
        <v>0.320661027790951</v>
      </c>
      <c r="AA36" s="50">
        <f t="shared" si="161"/>
        <v>0.270407114877836</v>
      </c>
      <c r="AB36" s="50">
        <f t="shared" si="161"/>
        <v>0.277271494136973</v>
      </c>
      <c r="AC36" s="50"/>
      <c r="AD36" s="50">
        <f t="shared" si="161"/>
        <v>0.17192262141254</v>
      </c>
      <c r="AE36" s="50">
        <f t="shared" si="161"/>
        <v>0.199640284202412</v>
      </c>
      <c r="AF36" s="50">
        <f t="shared" si="161"/>
        <v>0.179405457913152</v>
      </c>
      <c r="AG36" s="50">
        <f t="shared" si="161"/>
        <v>0.170961945607943</v>
      </c>
      <c r="AH36" s="50">
        <f t="shared" si="161"/>
        <v>0.25964688070575</v>
      </c>
      <c r="AI36" s="50">
        <f t="shared" si="161"/>
        <v>0.226755067182235</v>
      </c>
      <c r="AJ36" s="50">
        <f t="shared" si="161"/>
        <v>0.19642806165721</v>
      </c>
      <c r="AK36" s="50">
        <f t="shared" si="161"/>
        <v>0.225902146858173</v>
      </c>
      <c r="AL36" s="50">
        <f t="shared" si="161"/>
        <v>0.190129575502751</v>
      </c>
      <c r="AM36" s="50">
        <f t="shared" si="161"/>
        <v>0.147879690812684</v>
      </c>
      <c r="AN36" s="50">
        <f t="shared" si="161"/>
        <v>0.162156411405529</v>
      </c>
      <c r="AO36" s="50">
        <f t="shared" si="161"/>
        <v>0.148608883388329</v>
      </c>
      <c r="AP36" s="50"/>
      <c r="AQ36" s="50">
        <f t="shared" si="161"/>
        <v>0.241414728200582</v>
      </c>
      <c r="AR36" s="50">
        <f t="shared" si="161"/>
        <v>0.241689536445793</v>
      </c>
      <c r="AS36" s="50">
        <f t="shared" si="161"/>
        <v>0.299363171000099</v>
      </c>
      <c r="AT36" s="50">
        <f t="shared" si="161"/>
        <v>0.254927355783223</v>
      </c>
      <c r="AU36" s="50">
        <f t="shared" si="161"/>
        <v>0.20813945223481</v>
      </c>
      <c r="AV36" s="50">
        <f t="shared" si="161"/>
        <v>0.262991234123684</v>
      </c>
      <c r="AW36" s="50">
        <f t="shared" si="161"/>
        <v>0.361485620965466</v>
      </c>
      <c r="AX36" s="50">
        <f t="shared" si="161"/>
        <v>0.43091017139616</v>
      </c>
      <c r="AY36" s="50">
        <f t="shared" si="161"/>
        <v>0.344090488325775</v>
      </c>
      <c r="AZ36" s="50">
        <f t="shared" si="161"/>
        <v>0.313720626999652</v>
      </c>
      <c r="BA36" s="50"/>
      <c r="BB36" s="50">
        <f t="shared" si="161"/>
        <v>0.30617734461358</v>
      </c>
      <c r="BC36" s="50"/>
      <c r="BD36" s="50"/>
      <c r="BE36" s="50"/>
      <c r="BF36" s="50"/>
      <c r="BG36" s="50"/>
      <c r="BH36" s="50"/>
      <c r="BI36" s="50"/>
      <c r="BJ36" s="46" t="s">
        <v>183</v>
      </c>
      <c r="BK36" s="50">
        <f t="shared" ref="BK36:DU36" si="162">100*BK24/BK30</f>
        <v>0.320123162846379</v>
      </c>
      <c r="BL36" s="50">
        <f t="shared" si="162"/>
        <v>0.34113571556272</v>
      </c>
      <c r="BM36" s="50">
        <f t="shared" si="162"/>
        <v>0.313614705867022</v>
      </c>
      <c r="BN36" s="50">
        <f t="shared" si="162"/>
        <v>0.32639110475786</v>
      </c>
      <c r="BO36" s="50">
        <f t="shared" si="162"/>
        <v>0.336581340353746</v>
      </c>
      <c r="BP36" s="50">
        <f t="shared" si="162"/>
        <v>0.331683165566553</v>
      </c>
      <c r="BQ36" s="50">
        <f t="shared" si="162"/>
        <v>0.359550825338384</v>
      </c>
      <c r="BR36" s="50">
        <f t="shared" si="162"/>
        <v>0.379238964378958</v>
      </c>
      <c r="BS36" s="50">
        <f t="shared" si="162"/>
        <v>0.269945870202145</v>
      </c>
      <c r="BT36" s="50">
        <f t="shared" si="162"/>
        <v>0.445492981335046</v>
      </c>
      <c r="BU36" s="50">
        <f t="shared" si="162"/>
        <v>0.397033178292051</v>
      </c>
      <c r="BV36" s="50">
        <f t="shared" si="162"/>
        <v>0.444022151438952</v>
      </c>
      <c r="BW36" s="50">
        <f t="shared" si="162"/>
        <v>0.597751532421137</v>
      </c>
      <c r="BX36" s="50">
        <f t="shared" si="162"/>
        <v>0.596451763587301</v>
      </c>
      <c r="BY36" s="50">
        <f t="shared" si="162"/>
        <v>0.653120507669614</v>
      </c>
      <c r="BZ36" s="50">
        <f t="shared" si="162"/>
        <v>0.445802772403192</v>
      </c>
      <c r="CA36" s="50">
        <f t="shared" si="162"/>
        <v>0.308116051559047</v>
      </c>
      <c r="CB36" s="50">
        <f t="shared" si="162"/>
        <v>0.372688599689694</v>
      </c>
      <c r="CC36" s="50">
        <f t="shared" si="162"/>
        <v>0.515219473792584</v>
      </c>
      <c r="CD36" s="50">
        <f t="shared" si="162"/>
        <v>0.564652542138447</v>
      </c>
      <c r="CE36" s="50">
        <f t="shared" si="162"/>
        <v>0.267354406107904</v>
      </c>
      <c r="CF36" s="50"/>
      <c r="CG36" s="50">
        <f t="shared" si="162"/>
        <v>0.383725325089051</v>
      </c>
      <c r="CH36" s="50">
        <f t="shared" si="162"/>
        <v>0.405570514110853</v>
      </c>
      <c r="CI36" s="50">
        <f t="shared" si="162"/>
        <v>0.364131517073116</v>
      </c>
      <c r="CJ36" s="50">
        <f t="shared" si="162"/>
        <v>0.405383527472302</v>
      </c>
      <c r="CK36" s="50">
        <f t="shared" si="162"/>
        <v>0.384946485574828</v>
      </c>
      <c r="CL36" s="50">
        <f t="shared" si="162"/>
        <v>0.324200792024656</v>
      </c>
      <c r="CM36" s="50">
        <f t="shared" si="162"/>
        <v>0.401253077523575</v>
      </c>
      <c r="CN36" s="50">
        <f t="shared" si="162"/>
        <v>0.42322372014599</v>
      </c>
      <c r="CO36" s="50">
        <f t="shared" si="162"/>
        <v>0.499226543360961</v>
      </c>
      <c r="CP36" s="50">
        <f t="shared" si="162"/>
        <v>0.341985891282256</v>
      </c>
      <c r="CQ36" s="50">
        <f t="shared" si="162"/>
        <v>0.301647565096512</v>
      </c>
      <c r="CR36" s="50">
        <f t="shared" si="162"/>
        <v>0.28788161667757</v>
      </c>
      <c r="CS36" s="50">
        <f t="shared" si="162"/>
        <v>0.310809239492581</v>
      </c>
      <c r="CT36" s="50">
        <f t="shared" si="162"/>
        <v>0.311693412652309</v>
      </c>
      <c r="CU36" s="50">
        <f t="shared" si="162"/>
        <v>0.292092744556797</v>
      </c>
      <c r="CV36" s="50">
        <f t="shared" si="162"/>
        <v>0.403729158284459</v>
      </c>
      <c r="CW36" s="50">
        <f t="shared" si="162"/>
        <v>0.448446363220249</v>
      </c>
      <c r="CX36" s="50">
        <f t="shared" si="162"/>
        <v>0.39456828679194</v>
      </c>
      <c r="CY36" s="50">
        <f t="shared" si="162"/>
        <v>0.365572870174683</v>
      </c>
      <c r="CZ36" s="50">
        <f t="shared" si="162"/>
        <v>0.404929694013706</v>
      </c>
      <c r="DA36" s="50">
        <f t="shared" si="162"/>
        <v>0.297662381092581</v>
      </c>
      <c r="DB36" s="50">
        <f t="shared" si="162"/>
        <v>0.334424053074426</v>
      </c>
      <c r="DC36" s="50">
        <f t="shared" si="162"/>
        <v>0.421743051937001</v>
      </c>
      <c r="DD36" s="50">
        <f t="shared" si="162"/>
        <v>0.343160919268807</v>
      </c>
      <c r="DE36" s="50">
        <f t="shared" si="162"/>
        <v>0.345699545255268</v>
      </c>
      <c r="DF36" s="50">
        <f t="shared" si="162"/>
        <v>0.419752341446917</v>
      </c>
      <c r="DG36" s="50">
        <f t="shared" si="162"/>
        <v>0.239741846112494</v>
      </c>
      <c r="DH36" s="50">
        <f t="shared" si="162"/>
        <v>0.376376406377692</v>
      </c>
      <c r="DI36" s="50">
        <f t="shared" si="162"/>
        <v>0.458481511520535</v>
      </c>
      <c r="DJ36" s="50">
        <f t="shared" si="162"/>
        <v>0.329062172926435</v>
      </c>
      <c r="DK36" s="50"/>
      <c r="DL36" s="50">
        <f t="shared" si="162"/>
        <v>0.152598305373292</v>
      </c>
      <c r="DM36" s="50">
        <f t="shared" si="162"/>
        <v>0.237134742411156</v>
      </c>
      <c r="DN36" s="50">
        <f t="shared" si="162"/>
        <v>0.218981720713158</v>
      </c>
      <c r="DO36" s="50">
        <f t="shared" si="162"/>
        <v>0.243699471613436</v>
      </c>
      <c r="DP36" s="50">
        <f t="shared" si="162"/>
        <v>0.340606801728495</v>
      </c>
      <c r="DQ36" s="50">
        <f t="shared" si="162"/>
        <v>0.304738065220854</v>
      </c>
      <c r="DR36" s="50">
        <f t="shared" si="162"/>
        <v>0.151643135492929</v>
      </c>
      <c r="DS36" s="50">
        <f t="shared" si="162"/>
        <v>0.395398871649546</v>
      </c>
      <c r="DT36" s="50">
        <f t="shared" si="162"/>
        <v>0.171219671668642</v>
      </c>
      <c r="DU36" s="50">
        <f t="shared" si="162"/>
        <v>0.274300759918585</v>
      </c>
      <c r="DV36" s="50">
        <f t="shared" ref="DV36:FD36" si="163">100*DV24/DV30</f>
        <v>0.409738644429133</v>
      </c>
      <c r="DW36" s="50">
        <f t="shared" si="163"/>
        <v>0.413245982825572</v>
      </c>
      <c r="DX36" s="50">
        <f t="shared" si="163"/>
        <v>0.510326830205365</v>
      </c>
      <c r="DY36" s="50">
        <f t="shared" si="163"/>
        <v>0.555597464469386</v>
      </c>
      <c r="DZ36" s="50">
        <f t="shared" si="163"/>
        <v>0.446866868136261</v>
      </c>
      <c r="EA36" s="50">
        <f t="shared" si="163"/>
        <v>0.386387201505662</v>
      </c>
      <c r="EB36" s="50">
        <f t="shared" si="163"/>
        <v>0.496751780450024</v>
      </c>
      <c r="EC36" s="50">
        <f t="shared" si="163"/>
        <v>0.398080755513624</v>
      </c>
      <c r="ED36" s="50">
        <f t="shared" si="163"/>
        <v>0.664596363815182</v>
      </c>
      <c r="EE36" s="50">
        <f t="shared" si="163"/>
        <v>0.589273220736524</v>
      </c>
      <c r="EF36" s="50">
        <f t="shared" si="163"/>
        <v>0.45548566081597</v>
      </c>
      <c r="EG36" s="50"/>
      <c r="EH36" s="50">
        <f t="shared" si="163"/>
        <v>0.18581376939816</v>
      </c>
      <c r="EI36" s="50">
        <f t="shared" si="163"/>
        <v>0.195618131407725</v>
      </c>
      <c r="EJ36" s="50">
        <f t="shared" si="163"/>
        <v>0.161490045000613</v>
      </c>
      <c r="EK36" s="50">
        <f t="shared" si="163"/>
        <v>0.171948095773737</v>
      </c>
      <c r="EL36" s="50">
        <f t="shared" si="163"/>
        <v>0.184554234846971</v>
      </c>
      <c r="EM36" s="50">
        <f t="shared" si="163"/>
        <v>0.19380152321405</v>
      </c>
      <c r="EN36" s="50">
        <f t="shared" si="163"/>
        <v>0.149081944597113</v>
      </c>
      <c r="EO36" s="50">
        <f t="shared" si="163"/>
        <v>0.157989692537563</v>
      </c>
      <c r="EP36" s="50">
        <f t="shared" si="163"/>
        <v>0.170255830922037</v>
      </c>
      <c r="EQ36" s="50">
        <f t="shared" si="163"/>
        <v>0.167785551315797</v>
      </c>
      <c r="ER36" s="50">
        <f t="shared" si="163"/>
        <v>0.114607578063179</v>
      </c>
      <c r="ES36" s="50">
        <f t="shared" si="163"/>
        <v>0.202863407648027</v>
      </c>
      <c r="ET36" s="50">
        <f t="shared" si="163"/>
        <v>0.193694429634642</v>
      </c>
      <c r="EU36" s="50">
        <f t="shared" si="163"/>
        <v>0.201352250042107</v>
      </c>
      <c r="EV36" s="50">
        <f t="shared" si="163"/>
        <v>0.196735223218973</v>
      </c>
      <c r="EW36" s="50">
        <f t="shared" si="163"/>
        <v>0.2523486430813</v>
      </c>
      <c r="EX36" s="50">
        <f t="shared" si="163"/>
        <v>0.138104474852594</v>
      </c>
      <c r="EY36" s="50">
        <f t="shared" si="163"/>
        <v>0.104942704133532</v>
      </c>
      <c r="EZ36" s="50">
        <f t="shared" si="163"/>
        <v>0.103268468997239</v>
      </c>
      <c r="FA36" s="50">
        <f t="shared" si="163"/>
        <v>0.115866705933798</v>
      </c>
      <c r="FB36" s="50">
        <f t="shared" si="163"/>
        <v>0.207599075767837</v>
      </c>
      <c r="FC36" s="50">
        <f t="shared" si="163"/>
        <v>0.194489105578225</v>
      </c>
      <c r="FD36" s="50">
        <f t="shared" si="163"/>
        <v>0.188599274538572</v>
      </c>
      <c r="FE36" s="46" t="s">
        <v>183</v>
      </c>
      <c r="FF36" s="144">
        <f t="shared" si="56"/>
        <v>0.0927489852493679</v>
      </c>
      <c r="FG36" s="144">
        <f t="shared" si="57"/>
        <v>0.320661027790951</v>
      </c>
      <c r="FH36" s="80">
        <f t="shared" si="58"/>
        <v>0.214103987274606</v>
      </c>
      <c r="FI36" s="144">
        <f t="shared" si="59"/>
        <v>0.0658875246777895</v>
      </c>
      <c r="FJ36" s="144">
        <f t="shared" si="60"/>
        <v>0.30773609364539</v>
      </c>
      <c r="FK36" s="144">
        <f t="shared" si="61"/>
        <v>0.147879690812684</v>
      </c>
      <c r="FL36" s="144">
        <f t="shared" si="62"/>
        <v>0.25964688070575</v>
      </c>
      <c r="FM36" s="80">
        <f t="shared" si="63"/>
        <v>0.189953085554059</v>
      </c>
      <c r="FN36" s="144">
        <f t="shared" si="64"/>
        <v>0.0339637860601168</v>
      </c>
      <c r="FO36" s="144">
        <f t="shared" si="65"/>
        <v>0.178800917926921</v>
      </c>
      <c r="FP36" s="144">
        <f t="shared" si="66"/>
        <v>0.20813945223481</v>
      </c>
      <c r="FQ36" s="144">
        <f t="shared" si="67"/>
        <v>0.43091017139616</v>
      </c>
      <c r="FR36" s="80">
        <f t="shared" si="68"/>
        <v>0.295873238547524</v>
      </c>
      <c r="FS36" s="144">
        <f t="shared" si="69"/>
        <v>0.0679478409048587</v>
      </c>
      <c r="FT36" s="144">
        <f t="shared" si="70"/>
        <v>0.229651864556668</v>
      </c>
      <c r="FU36" s="144">
        <f t="shared" si="71"/>
        <v>0.30617734461358</v>
      </c>
      <c r="FV36" s="144">
        <f t="shared" si="72"/>
        <v>0.30617734461358</v>
      </c>
      <c r="FW36" s="80">
        <f t="shared" si="73"/>
        <v>0.30617734461358</v>
      </c>
      <c r="FX36" s="144"/>
      <c r="FY36" s="46" t="s">
        <v>183</v>
      </c>
      <c r="FZ36" s="156">
        <f t="shared" si="74"/>
        <v>0.0927489852493679</v>
      </c>
      <c r="GA36" s="70">
        <f t="shared" si="75"/>
        <v>0.43091017139616</v>
      </c>
      <c r="GB36" s="157">
        <f t="shared" si="76"/>
        <v>0.22852154656348</v>
      </c>
      <c r="GC36" s="31">
        <f t="shared" si="77"/>
        <v>0.0707315215716444</v>
      </c>
      <c r="GD36" s="31">
        <f t="shared" si="78"/>
        <v>0.309517954150534</v>
      </c>
      <c r="GE36" s="156">
        <f t="shared" si="79"/>
        <v>0.103268468997239</v>
      </c>
      <c r="GF36" s="156">
        <f t="shared" si="80"/>
        <v>0.664596363815182</v>
      </c>
      <c r="GG36" s="158">
        <f t="shared" si="81"/>
        <v>0.330279745980378</v>
      </c>
      <c r="GH36" s="33">
        <f t="shared" si="82"/>
        <v>0.130749590607219</v>
      </c>
      <c r="GI36" s="33">
        <f t="shared" si="83"/>
        <v>0.395875291169041</v>
      </c>
      <c r="GJ36" s="51">
        <f t="shared" ref="GJ36" si="164">100*GJ24/GJ30</f>
        <v>0.169517597658146</v>
      </c>
      <c r="GK36" s="144">
        <f t="shared" si="85"/>
        <v>0.267354406107904</v>
      </c>
      <c r="GL36" s="144">
        <f t="shared" si="86"/>
        <v>0.653120507669614</v>
      </c>
      <c r="GM36" s="80">
        <f t="shared" si="87"/>
        <v>0.40885575310994</v>
      </c>
      <c r="GN36" s="144">
        <f t="shared" si="88"/>
        <v>0.11484817471598</v>
      </c>
      <c r="GO36" s="144">
        <f t="shared" si="89"/>
        <v>0.280901452021633</v>
      </c>
      <c r="GP36" s="144">
        <f t="shared" si="90"/>
        <v>0.239741846112494</v>
      </c>
      <c r="GQ36" s="144">
        <f t="shared" si="91"/>
        <v>0.499226543360961</v>
      </c>
      <c r="GR36" s="80">
        <f t="shared" si="92"/>
        <v>0.367370752454352</v>
      </c>
      <c r="GS36" s="144">
        <f t="shared" si="93"/>
        <v>0.0584704642802933</v>
      </c>
      <c r="GT36" s="144">
        <f t="shared" si="94"/>
        <v>0.159159279527999</v>
      </c>
      <c r="GU36" s="144">
        <f t="shared" si="95"/>
        <v>0.151643135492929</v>
      </c>
      <c r="GV36" s="144">
        <f t="shared" si="96"/>
        <v>0.664596363815182</v>
      </c>
      <c r="GW36" s="80">
        <f t="shared" si="97"/>
        <v>0.372222491366324</v>
      </c>
      <c r="GX36" s="144">
        <f t="shared" si="98"/>
        <v>0.146370374062761</v>
      </c>
      <c r="GY36" s="144">
        <f t="shared" si="99"/>
        <v>0.393233556428781</v>
      </c>
      <c r="GZ36" s="144">
        <f t="shared" si="100"/>
        <v>0.103268468997239</v>
      </c>
      <c r="HA36" s="144">
        <f t="shared" si="101"/>
        <v>0.2523486430813</v>
      </c>
      <c r="HB36" s="80">
        <f t="shared" si="102"/>
        <v>0.171861311326252</v>
      </c>
      <c r="HC36" s="144">
        <f t="shared" si="103"/>
        <v>0.037203022182829</v>
      </c>
      <c r="HD36" s="144">
        <f t="shared" si="104"/>
        <v>0.21647118770207</v>
      </c>
      <c r="HE36" s="144"/>
      <c r="HF36" s="144"/>
      <c r="HG36" s="144"/>
      <c r="HH36" s="144"/>
      <c r="HI36" s="144"/>
      <c r="HJ36" s="144"/>
      <c r="HK36" s="144"/>
      <c r="HL36" s="144"/>
      <c r="HM36" s="180"/>
      <c r="HN36" s="180"/>
      <c r="HO36" s="180"/>
    </row>
    <row r="37" s="5" customFormat="1" spans="1:223">
      <c r="A37" s="46" t="s">
        <v>185</v>
      </c>
      <c r="B37" s="50">
        <f>100*B25/B30</f>
        <v>4.28258582204212</v>
      </c>
      <c r="C37" s="50">
        <f>100*C25/C30</f>
        <v>3.93972797931805</v>
      </c>
      <c r="D37" s="50">
        <f>100*D25/D30</f>
        <v>3.98841208141235</v>
      </c>
      <c r="E37" s="50">
        <f>100*E25/E30</f>
        <v>1.01955410443245</v>
      </c>
      <c r="F37" s="50">
        <f>100*F25/F30</f>
        <v>3.19486072565401</v>
      </c>
      <c r="G37" s="51">
        <f>100*G25/G30</f>
        <v>1.93912824252413</v>
      </c>
      <c r="H37" s="46" t="s">
        <v>185</v>
      </c>
      <c r="I37" s="50">
        <f>100*I25/I30</f>
        <v>1.25652706128672</v>
      </c>
      <c r="J37" s="50">
        <f>100*J25/J30</f>
        <v>2.10810932559436</v>
      </c>
      <c r="K37" s="50">
        <f t="shared" ref="K37:BB37" si="165">100*K25/K30</f>
        <v>1.87698273807077</v>
      </c>
      <c r="L37" s="50">
        <f t="shared" si="165"/>
        <v>2.05687311454172</v>
      </c>
      <c r="M37" s="50">
        <f t="shared" si="165"/>
        <v>1.65755126969441</v>
      </c>
      <c r="N37" s="50">
        <f t="shared" si="165"/>
        <v>1.62060111625257</v>
      </c>
      <c r="O37" s="50">
        <f t="shared" si="165"/>
        <v>1.50071680988005</v>
      </c>
      <c r="P37" s="50">
        <f t="shared" si="165"/>
        <v>1.63495668147315</v>
      </c>
      <c r="Q37" s="50">
        <f t="shared" si="165"/>
        <v>1.69107570114645</v>
      </c>
      <c r="R37" s="50">
        <f t="shared" si="165"/>
        <v>1.548746565699</v>
      </c>
      <c r="S37" s="50">
        <f t="shared" si="165"/>
        <v>1.51838567167939</v>
      </c>
      <c r="T37" s="50">
        <f t="shared" si="165"/>
        <v>1.54188313532677</v>
      </c>
      <c r="U37" s="50">
        <f t="shared" si="165"/>
        <v>1.7703477256505</v>
      </c>
      <c r="V37" s="50">
        <f t="shared" si="165"/>
        <v>1.82706083190819</v>
      </c>
      <c r="W37" s="50">
        <f t="shared" si="165"/>
        <v>1.89558404297794</v>
      </c>
      <c r="X37" s="50">
        <f t="shared" si="165"/>
        <v>1.81615657645367</v>
      </c>
      <c r="Y37" s="50">
        <f t="shared" si="165"/>
        <v>2.13077312260966</v>
      </c>
      <c r="Z37" s="50">
        <f t="shared" si="165"/>
        <v>2.09627859474454</v>
      </c>
      <c r="AA37" s="50">
        <f t="shared" si="165"/>
        <v>2.11774312178696</v>
      </c>
      <c r="AB37" s="50">
        <f t="shared" si="165"/>
        <v>2.2532728556237</v>
      </c>
      <c r="AC37" s="50"/>
      <c r="AD37" s="50">
        <f t="shared" si="165"/>
        <v>1.71504559036264</v>
      </c>
      <c r="AE37" s="50">
        <f t="shared" si="165"/>
        <v>2.00789484438122</v>
      </c>
      <c r="AF37" s="50">
        <f t="shared" si="165"/>
        <v>1.68707548432123</v>
      </c>
      <c r="AG37" s="50">
        <f t="shared" si="165"/>
        <v>1.73676390247767</v>
      </c>
      <c r="AH37" s="50">
        <f t="shared" si="165"/>
        <v>2.15199729557489</v>
      </c>
      <c r="AI37" s="50">
        <f t="shared" si="165"/>
        <v>2.14916091773593</v>
      </c>
      <c r="AJ37" s="50">
        <f t="shared" si="165"/>
        <v>1.79989445374803</v>
      </c>
      <c r="AK37" s="50">
        <f t="shared" si="165"/>
        <v>1.93288925289406</v>
      </c>
      <c r="AL37" s="50">
        <f t="shared" si="165"/>
        <v>1.75047754233599</v>
      </c>
      <c r="AM37" s="50">
        <f t="shared" si="165"/>
        <v>1.43701997434446</v>
      </c>
      <c r="AN37" s="50">
        <f t="shared" si="165"/>
        <v>1.65700310378396</v>
      </c>
      <c r="AO37" s="50">
        <f t="shared" si="165"/>
        <v>1.30608889377263</v>
      </c>
      <c r="AP37" s="50"/>
      <c r="AQ37" s="50">
        <f t="shared" si="165"/>
        <v>1.89867988436394</v>
      </c>
      <c r="AR37" s="50">
        <f t="shared" si="165"/>
        <v>1.88190003462566</v>
      </c>
      <c r="AS37" s="50">
        <f t="shared" si="165"/>
        <v>1.9826162356768</v>
      </c>
      <c r="AT37" s="50">
        <f t="shared" si="165"/>
        <v>1.8595909102667</v>
      </c>
      <c r="AU37" s="50">
        <f t="shared" si="165"/>
        <v>1.74410912056741</v>
      </c>
      <c r="AV37" s="50">
        <f t="shared" si="165"/>
        <v>2.01379432874802</v>
      </c>
      <c r="AW37" s="50">
        <f t="shared" si="165"/>
        <v>2.15458862678129</v>
      </c>
      <c r="AX37" s="50">
        <f t="shared" si="165"/>
        <v>2.22435738146276</v>
      </c>
      <c r="AY37" s="50">
        <f t="shared" si="165"/>
        <v>2.21810631277565</v>
      </c>
      <c r="AZ37" s="50">
        <f t="shared" si="165"/>
        <v>2.19873283387678</v>
      </c>
      <c r="BA37" s="50"/>
      <c r="BB37" s="50">
        <f t="shared" si="165"/>
        <v>1.24135424840194</v>
      </c>
      <c r="BC37" s="50"/>
      <c r="BD37" s="50"/>
      <c r="BE37" s="50"/>
      <c r="BF37" s="50"/>
      <c r="BG37" s="50"/>
      <c r="BH37" s="50"/>
      <c r="BI37" s="50"/>
      <c r="BJ37" s="46" t="s">
        <v>185</v>
      </c>
      <c r="BK37" s="50">
        <f t="shared" ref="BK37:DU37" si="166">100*BK25/BK30</f>
        <v>1.79915668093237</v>
      </c>
      <c r="BL37" s="50">
        <f t="shared" si="166"/>
        <v>1.81924687174544</v>
      </c>
      <c r="BM37" s="50">
        <f t="shared" si="166"/>
        <v>1.82133043594348</v>
      </c>
      <c r="BN37" s="50">
        <f t="shared" si="166"/>
        <v>1.9270294228106</v>
      </c>
      <c r="BO37" s="50">
        <f t="shared" si="166"/>
        <v>1.90658278755548</v>
      </c>
      <c r="BP37" s="50">
        <f t="shared" si="166"/>
        <v>1.62733027101087</v>
      </c>
      <c r="BQ37" s="50">
        <f t="shared" si="166"/>
        <v>1.97272080220025</v>
      </c>
      <c r="BR37" s="50">
        <f t="shared" si="166"/>
        <v>1.87244991967624</v>
      </c>
      <c r="BS37" s="50">
        <f t="shared" si="166"/>
        <v>1.82718165297218</v>
      </c>
      <c r="BT37" s="50">
        <f t="shared" si="166"/>
        <v>2.20268284327247</v>
      </c>
      <c r="BU37" s="50">
        <f t="shared" si="166"/>
        <v>2.04100734906594</v>
      </c>
      <c r="BV37" s="50">
        <f t="shared" si="166"/>
        <v>2.34425190447129</v>
      </c>
      <c r="BW37" s="50">
        <f t="shared" si="166"/>
        <v>2.74678354470617</v>
      </c>
      <c r="BX37" s="50">
        <f t="shared" si="166"/>
        <v>2.64361898196758</v>
      </c>
      <c r="BY37" s="50">
        <f t="shared" si="166"/>
        <v>2.9027254680036</v>
      </c>
      <c r="BZ37" s="50">
        <f t="shared" si="166"/>
        <v>2.35365284105302</v>
      </c>
      <c r="CA37" s="50">
        <f t="shared" si="166"/>
        <v>1.85411591292121</v>
      </c>
      <c r="CB37" s="50">
        <f t="shared" si="166"/>
        <v>2.22999254504479</v>
      </c>
      <c r="CC37" s="50">
        <f t="shared" si="166"/>
        <v>2.23903017227323</v>
      </c>
      <c r="CD37" s="50">
        <f t="shared" si="166"/>
        <v>2.09783228712679</v>
      </c>
      <c r="CE37" s="50">
        <f t="shared" si="166"/>
        <v>2.14551015519682</v>
      </c>
      <c r="CF37" s="50"/>
      <c r="CG37" s="50">
        <f t="shared" si="166"/>
        <v>2.15721875920573</v>
      </c>
      <c r="CH37" s="50">
        <f t="shared" si="166"/>
        <v>2.19759179236561</v>
      </c>
      <c r="CI37" s="50">
        <f t="shared" si="166"/>
        <v>2.16748240068454</v>
      </c>
      <c r="CJ37" s="50">
        <f t="shared" si="166"/>
        <v>2.23412695375793</v>
      </c>
      <c r="CK37" s="50">
        <f t="shared" si="166"/>
        <v>2.01404748706619</v>
      </c>
      <c r="CL37" s="50">
        <f t="shared" si="166"/>
        <v>2.08606742262218</v>
      </c>
      <c r="CM37" s="50">
        <f t="shared" si="166"/>
        <v>2.42381103983275</v>
      </c>
      <c r="CN37" s="50">
        <f t="shared" si="166"/>
        <v>2.40632522890021</v>
      </c>
      <c r="CO37" s="50">
        <f t="shared" si="166"/>
        <v>2.4829134146147</v>
      </c>
      <c r="CP37" s="50">
        <f t="shared" si="166"/>
        <v>2.20050550260861</v>
      </c>
      <c r="CQ37" s="50">
        <f t="shared" si="166"/>
        <v>1.95868225961752</v>
      </c>
      <c r="CR37" s="50">
        <f t="shared" si="166"/>
        <v>2.13911141903046</v>
      </c>
      <c r="CS37" s="50">
        <f t="shared" si="166"/>
        <v>2.24450858134188</v>
      </c>
      <c r="CT37" s="50">
        <f t="shared" si="166"/>
        <v>2.26980870942145</v>
      </c>
      <c r="CU37" s="50">
        <f t="shared" si="166"/>
        <v>2.32271124200485</v>
      </c>
      <c r="CV37" s="50">
        <f t="shared" si="166"/>
        <v>2.11282413481247</v>
      </c>
      <c r="CW37" s="50">
        <f t="shared" si="166"/>
        <v>2.17970435127403</v>
      </c>
      <c r="CX37" s="50">
        <f t="shared" si="166"/>
        <v>2.06386762752361</v>
      </c>
      <c r="CY37" s="50">
        <f t="shared" si="166"/>
        <v>2.19498429201795</v>
      </c>
      <c r="CZ37" s="50">
        <f t="shared" si="166"/>
        <v>2.13786002183074</v>
      </c>
      <c r="DA37" s="50">
        <f t="shared" si="166"/>
        <v>2.09537775387821</v>
      </c>
      <c r="DB37" s="50">
        <f t="shared" si="166"/>
        <v>2.22126339580883</v>
      </c>
      <c r="DC37" s="50">
        <f t="shared" si="166"/>
        <v>2.28372055832001</v>
      </c>
      <c r="DD37" s="50">
        <f t="shared" si="166"/>
        <v>2.1514491285304</v>
      </c>
      <c r="DE37" s="50">
        <f t="shared" si="166"/>
        <v>2.16736505706291</v>
      </c>
      <c r="DF37" s="50">
        <f t="shared" si="166"/>
        <v>2.17823507353783</v>
      </c>
      <c r="DG37" s="50">
        <f t="shared" si="166"/>
        <v>1.44153384001496</v>
      </c>
      <c r="DH37" s="50">
        <f t="shared" si="166"/>
        <v>2.0239089070314</v>
      </c>
      <c r="DI37" s="50">
        <f t="shared" si="166"/>
        <v>1.96214597760399</v>
      </c>
      <c r="DJ37" s="50">
        <f t="shared" si="166"/>
        <v>1.79160210260538</v>
      </c>
      <c r="DK37" s="50"/>
      <c r="DL37" s="50">
        <f t="shared" si="166"/>
        <v>1.24205215820426</v>
      </c>
      <c r="DM37" s="50">
        <f t="shared" si="166"/>
        <v>1.61713128698235</v>
      </c>
      <c r="DN37" s="50">
        <f t="shared" si="166"/>
        <v>1.62909540139758</v>
      </c>
      <c r="DO37" s="50">
        <f t="shared" si="166"/>
        <v>1.69763897403915</v>
      </c>
      <c r="DP37" s="50">
        <f t="shared" si="166"/>
        <v>1.92541179386246</v>
      </c>
      <c r="DQ37" s="50">
        <f t="shared" si="166"/>
        <v>2.18217261475166</v>
      </c>
      <c r="DR37" s="50">
        <f t="shared" si="166"/>
        <v>1.2509571173253</v>
      </c>
      <c r="DS37" s="50">
        <f t="shared" si="166"/>
        <v>2.01617232021991</v>
      </c>
      <c r="DT37" s="50">
        <f t="shared" si="166"/>
        <v>1.27225197307145</v>
      </c>
      <c r="DU37" s="50">
        <f t="shared" si="166"/>
        <v>1.73425664354638</v>
      </c>
      <c r="DV37" s="50">
        <f t="shared" ref="DV37:FD37" si="167">100*DV25/DV30</f>
        <v>1.94692434821799</v>
      </c>
      <c r="DW37" s="50">
        <f t="shared" si="167"/>
        <v>2.14447140589235</v>
      </c>
      <c r="DX37" s="50">
        <f t="shared" si="167"/>
        <v>2.38857533205217</v>
      </c>
      <c r="DY37" s="50">
        <f t="shared" si="167"/>
        <v>2.37733371860863</v>
      </c>
      <c r="DZ37" s="50">
        <f t="shared" si="167"/>
        <v>2.34008975943846</v>
      </c>
      <c r="EA37" s="50">
        <f t="shared" si="167"/>
        <v>2.02158534079082</v>
      </c>
      <c r="EB37" s="50">
        <f t="shared" si="167"/>
        <v>1.93055618867486</v>
      </c>
      <c r="EC37" s="50">
        <f t="shared" si="167"/>
        <v>1.93577675879978</v>
      </c>
      <c r="ED37" s="50">
        <f t="shared" si="167"/>
        <v>2.2241521900719</v>
      </c>
      <c r="EE37" s="50">
        <f t="shared" si="167"/>
        <v>2.11178851864121</v>
      </c>
      <c r="EF37" s="50">
        <f t="shared" si="167"/>
        <v>2.03194120729062</v>
      </c>
      <c r="EG37" s="50"/>
      <c r="EH37" s="50">
        <f t="shared" si="167"/>
        <v>1.81670233483633</v>
      </c>
      <c r="EI37" s="50">
        <f t="shared" si="167"/>
        <v>1.83001759319023</v>
      </c>
      <c r="EJ37" s="50">
        <f t="shared" si="167"/>
        <v>1.65191275844695</v>
      </c>
      <c r="EK37" s="50">
        <f t="shared" si="167"/>
        <v>1.67322632529333</v>
      </c>
      <c r="EL37" s="50">
        <f t="shared" si="167"/>
        <v>1.80438785799555</v>
      </c>
      <c r="EM37" s="50">
        <f t="shared" si="167"/>
        <v>1.74122023464213</v>
      </c>
      <c r="EN37" s="50">
        <f t="shared" si="167"/>
        <v>1.55669016840322</v>
      </c>
      <c r="EO37" s="50">
        <f t="shared" si="167"/>
        <v>1.52921950725331</v>
      </c>
      <c r="EP37" s="50">
        <f t="shared" si="167"/>
        <v>1.69200909127569</v>
      </c>
      <c r="EQ37" s="50">
        <f t="shared" si="167"/>
        <v>1.58061251468936</v>
      </c>
      <c r="ER37" s="50">
        <f t="shared" si="167"/>
        <v>1.26058384826996</v>
      </c>
      <c r="ES37" s="50">
        <f t="shared" si="167"/>
        <v>1.78505707498773</v>
      </c>
      <c r="ET37" s="50">
        <f t="shared" si="167"/>
        <v>1.77613965581202</v>
      </c>
      <c r="EU37" s="50">
        <f t="shared" si="167"/>
        <v>1.70088954022173</v>
      </c>
      <c r="EV37" s="50">
        <f t="shared" si="167"/>
        <v>1.55801997787628</v>
      </c>
      <c r="EW37" s="50">
        <f t="shared" si="167"/>
        <v>1.79415816101109</v>
      </c>
      <c r="EX37" s="50">
        <f t="shared" si="167"/>
        <v>1.51034914378875</v>
      </c>
      <c r="EY37" s="50">
        <f t="shared" si="167"/>
        <v>1.20884452549279</v>
      </c>
      <c r="EZ37" s="50">
        <f t="shared" si="167"/>
        <v>1.07390730338325</v>
      </c>
      <c r="FA37" s="50">
        <f t="shared" si="167"/>
        <v>1.32541048804598</v>
      </c>
      <c r="FB37" s="50">
        <f t="shared" si="167"/>
        <v>1.95459860151553</v>
      </c>
      <c r="FC37" s="50">
        <f t="shared" si="167"/>
        <v>1.83746990987135</v>
      </c>
      <c r="FD37" s="50">
        <f t="shared" si="167"/>
        <v>1.9730117717233</v>
      </c>
      <c r="FE37" s="46" t="s">
        <v>185</v>
      </c>
      <c r="FF37" s="144">
        <f t="shared" si="56"/>
        <v>1.25652706128672</v>
      </c>
      <c r="FG37" s="144">
        <f t="shared" si="57"/>
        <v>2.2532728556237</v>
      </c>
      <c r="FH37" s="80">
        <f t="shared" si="58"/>
        <v>1.79598130312003</v>
      </c>
      <c r="FI37" s="144">
        <f t="shared" si="59"/>
        <v>0.268201428795143</v>
      </c>
      <c r="FJ37" s="144">
        <f t="shared" si="60"/>
        <v>0.149334198707535</v>
      </c>
      <c r="FK37" s="144">
        <f t="shared" si="61"/>
        <v>1.30608889377263</v>
      </c>
      <c r="FL37" s="144">
        <f t="shared" si="62"/>
        <v>2.15199729557489</v>
      </c>
      <c r="FM37" s="80">
        <f t="shared" si="63"/>
        <v>1.77760927131106</v>
      </c>
      <c r="FN37" s="144">
        <f t="shared" si="64"/>
        <v>0.256417699856156</v>
      </c>
      <c r="FO37" s="144">
        <f t="shared" si="65"/>
        <v>0.144248628759141</v>
      </c>
      <c r="FP37" s="144">
        <f t="shared" si="66"/>
        <v>1.74410912056741</v>
      </c>
      <c r="FQ37" s="144">
        <f t="shared" si="67"/>
        <v>2.22435738146276</v>
      </c>
      <c r="FR37" s="80">
        <f t="shared" si="68"/>
        <v>2.0176475669145</v>
      </c>
      <c r="FS37" s="144">
        <f t="shared" si="69"/>
        <v>0.172589852919932</v>
      </c>
      <c r="FT37" s="144">
        <f t="shared" si="70"/>
        <v>0.0855401387983065</v>
      </c>
      <c r="FU37" s="144">
        <f t="shared" si="71"/>
        <v>1.24135424840194</v>
      </c>
      <c r="FV37" s="144">
        <f t="shared" si="72"/>
        <v>1.24135424840194</v>
      </c>
      <c r="FW37" s="80">
        <f t="shared" si="73"/>
        <v>1.24135424840194</v>
      </c>
      <c r="FX37" s="144"/>
      <c r="FY37" s="46" t="s">
        <v>185</v>
      </c>
      <c r="FZ37" s="156">
        <f t="shared" si="74"/>
        <v>1.24135424840194</v>
      </c>
      <c r="GA37" s="70">
        <f t="shared" si="75"/>
        <v>2.2532728556237</v>
      </c>
      <c r="GB37" s="157">
        <f t="shared" si="76"/>
        <v>1.82950621478326</v>
      </c>
      <c r="GC37" s="31">
        <f t="shared" si="77"/>
        <v>0.272236599164613</v>
      </c>
      <c r="GD37" s="31">
        <f t="shared" si="78"/>
        <v>0.148803320242814</v>
      </c>
      <c r="GE37" s="156">
        <f t="shared" si="79"/>
        <v>1.07390730338325</v>
      </c>
      <c r="GF37" s="156">
        <f t="shared" si="80"/>
        <v>2.9027254680036</v>
      </c>
      <c r="GG37" s="158">
        <f t="shared" si="81"/>
        <v>1.96147116552402</v>
      </c>
      <c r="GH37" s="33">
        <f t="shared" si="82"/>
        <v>0.34258879767624</v>
      </c>
      <c r="GI37" s="33">
        <f t="shared" si="83"/>
        <v>0.174659104705582</v>
      </c>
      <c r="GJ37" s="51">
        <f t="shared" ref="GJ37" si="168">100*GJ25/GJ30</f>
        <v>1.93912824252413</v>
      </c>
      <c r="GK37" s="144">
        <f t="shared" si="85"/>
        <v>1.62733027101087</v>
      </c>
      <c r="GL37" s="144">
        <f t="shared" si="86"/>
        <v>2.9027254680036</v>
      </c>
      <c r="GM37" s="80">
        <f t="shared" si="87"/>
        <v>2.11305870714047</v>
      </c>
      <c r="GN37" s="144">
        <f t="shared" si="88"/>
        <v>0.337013568588008</v>
      </c>
      <c r="GO37" s="144">
        <f t="shared" si="89"/>
        <v>0.159490868592135</v>
      </c>
      <c r="GP37" s="144">
        <f t="shared" si="90"/>
        <v>1.44153384001496</v>
      </c>
      <c r="GQ37" s="144">
        <f t="shared" si="91"/>
        <v>2.4829134146147</v>
      </c>
      <c r="GR37" s="80">
        <f t="shared" si="92"/>
        <v>2.14369181449758</v>
      </c>
      <c r="GS37" s="144">
        <f t="shared" si="93"/>
        <v>0.194353917057804</v>
      </c>
      <c r="GT37" s="144">
        <f t="shared" si="94"/>
        <v>0.0906631801005198</v>
      </c>
      <c r="GU37" s="144">
        <f t="shared" si="95"/>
        <v>1.24205215820426</v>
      </c>
      <c r="GV37" s="144">
        <f t="shared" si="96"/>
        <v>2.38857533205217</v>
      </c>
      <c r="GW37" s="80">
        <f t="shared" si="97"/>
        <v>1.90573024056568</v>
      </c>
      <c r="GX37" s="144">
        <f t="shared" si="98"/>
        <v>0.351400961598138</v>
      </c>
      <c r="GY37" s="144">
        <f t="shared" si="99"/>
        <v>0.184391764436624</v>
      </c>
      <c r="GZ37" s="144">
        <f t="shared" si="100"/>
        <v>1.07390730338325</v>
      </c>
      <c r="HA37" s="144">
        <f t="shared" si="101"/>
        <v>1.9730117717233</v>
      </c>
      <c r="HB37" s="80">
        <f t="shared" si="102"/>
        <v>1.63627992991417</v>
      </c>
      <c r="HC37" s="144">
        <f t="shared" si="103"/>
        <v>0.235458173061158</v>
      </c>
      <c r="HD37" s="144">
        <f t="shared" si="104"/>
        <v>0.143898466733323</v>
      </c>
      <c r="HE37" s="144"/>
      <c r="HF37" s="144"/>
      <c r="HG37" s="144"/>
      <c r="HH37" s="144"/>
      <c r="HI37" s="144"/>
      <c r="HJ37" s="144"/>
      <c r="HK37" s="144"/>
      <c r="HL37" s="144"/>
      <c r="HM37" s="180"/>
      <c r="HN37" s="180"/>
      <c r="HO37" s="180"/>
    </row>
    <row r="38" s="4" customFormat="1" spans="1:223">
      <c r="A38" s="55" t="s">
        <v>186</v>
      </c>
      <c r="B38" s="51">
        <f>100*B26/B30</f>
        <v>4.04332192779005</v>
      </c>
      <c r="C38" s="51">
        <f>100*C26/C30</f>
        <v>1.67336893156046</v>
      </c>
      <c r="D38" s="51">
        <f>100*D26/D30</f>
        <v>5.21245269750136</v>
      </c>
      <c r="E38" s="51">
        <f>100*E26/E30</f>
        <v>1.86215974316526</v>
      </c>
      <c r="F38" s="51">
        <f>100*F26/F30</f>
        <v>4.08257523699836</v>
      </c>
      <c r="G38" s="51">
        <f>100*G26/G30</f>
        <v>0.924755826579165</v>
      </c>
      <c r="H38" s="55" t="s">
        <v>186</v>
      </c>
      <c r="I38" s="51">
        <f>100*I26/I30</f>
        <v>0.980663931923546</v>
      </c>
      <c r="J38" s="51">
        <f>100*J26/J30</f>
        <v>1.11443796315844</v>
      </c>
      <c r="K38" s="51">
        <f t="shared" ref="K38:BB38" si="169">100*K26/K30</f>
        <v>1.12312070301948</v>
      </c>
      <c r="L38" s="51">
        <f t="shared" si="169"/>
        <v>1.09511817242476</v>
      </c>
      <c r="M38" s="51">
        <f t="shared" si="169"/>
        <v>0.983883107018597</v>
      </c>
      <c r="N38" s="51">
        <f t="shared" si="169"/>
        <v>1.24156060638638</v>
      </c>
      <c r="O38" s="51">
        <f t="shared" si="169"/>
        <v>1.10838582189244</v>
      </c>
      <c r="P38" s="51">
        <f t="shared" si="169"/>
        <v>1.09442446837521</v>
      </c>
      <c r="Q38" s="51">
        <f t="shared" si="169"/>
        <v>1.05587311461252</v>
      </c>
      <c r="R38" s="51">
        <f t="shared" si="169"/>
        <v>0.850752264692011</v>
      </c>
      <c r="S38" s="51">
        <f t="shared" si="169"/>
        <v>1.33076116165765</v>
      </c>
      <c r="T38" s="51">
        <f t="shared" si="169"/>
        <v>1.17149952595458</v>
      </c>
      <c r="U38" s="51">
        <f t="shared" si="169"/>
        <v>1.08623765151154</v>
      </c>
      <c r="V38" s="51">
        <f t="shared" si="169"/>
        <v>1.12103740414179</v>
      </c>
      <c r="W38" s="51">
        <f t="shared" si="169"/>
        <v>1.16888154785898</v>
      </c>
      <c r="X38" s="51">
        <f t="shared" si="169"/>
        <v>1.11674456813913</v>
      </c>
      <c r="Y38" s="51">
        <f t="shared" si="169"/>
        <v>1.13490923080568</v>
      </c>
      <c r="Z38" s="51">
        <f t="shared" si="169"/>
        <v>1.09400618688829</v>
      </c>
      <c r="AA38" s="51">
        <f t="shared" si="169"/>
        <v>1.46227375395333</v>
      </c>
      <c r="AB38" s="51">
        <f t="shared" si="169"/>
        <v>1.32635733032754</v>
      </c>
      <c r="AC38" s="51"/>
      <c r="AD38" s="51">
        <f t="shared" si="169"/>
        <v>1.30021867853412</v>
      </c>
      <c r="AE38" s="51">
        <f t="shared" si="169"/>
        <v>1.57746429508791</v>
      </c>
      <c r="AF38" s="51">
        <f t="shared" si="169"/>
        <v>1.44533568886769</v>
      </c>
      <c r="AG38" s="51">
        <f t="shared" si="169"/>
        <v>1.26554022466949</v>
      </c>
      <c r="AH38" s="51">
        <f t="shared" si="169"/>
        <v>1.56012680379838</v>
      </c>
      <c r="AI38" s="51">
        <f t="shared" si="169"/>
        <v>1.50348076630298</v>
      </c>
      <c r="AJ38" s="51">
        <f t="shared" si="169"/>
        <v>1.44188507143063</v>
      </c>
      <c r="AK38" s="51">
        <f t="shared" si="169"/>
        <v>1.49098093412237</v>
      </c>
      <c r="AL38" s="51">
        <f t="shared" si="169"/>
        <v>1.40159185311742</v>
      </c>
      <c r="AM38" s="51">
        <f t="shared" si="169"/>
        <v>0.740125332776866</v>
      </c>
      <c r="AN38" s="51">
        <f t="shared" si="169"/>
        <v>0.887769539982448</v>
      </c>
      <c r="AO38" s="51">
        <f t="shared" si="169"/>
        <v>0.890405763618947</v>
      </c>
      <c r="AP38" s="51"/>
      <c r="AQ38" s="51">
        <f t="shared" si="169"/>
        <v>1.06174366452125</v>
      </c>
      <c r="AR38" s="51">
        <f t="shared" si="169"/>
        <v>1.07886036756783</v>
      </c>
      <c r="AS38" s="51">
        <f t="shared" si="169"/>
        <v>1.30122389442952</v>
      </c>
      <c r="AT38" s="51">
        <f t="shared" si="169"/>
        <v>1.1568436147768</v>
      </c>
      <c r="AU38" s="51">
        <f t="shared" si="169"/>
        <v>1.18360602863428</v>
      </c>
      <c r="AV38" s="51">
        <f t="shared" si="169"/>
        <v>1.10302906113521</v>
      </c>
      <c r="AW38" s="51">
        <f t="shared" si="169"/>
        <v>1.08782501107283</v>
      </c>
      <c r="AX38" s="51">
        <f t="shared" si="169"/>
        <v>1.1047524566618</v>
      </c>
      <c r="AY38" s="51">
        <f t="shared" si="169"/>
        <v>1.06452512001991</v>
      </c>
      <c r="AZ38" s="51">
        <f t="shared" si="169"/>
        <v>0.967756725301696</v>
      </c>
      <c r="BA38" s="51"/>
      <c r="BB38" s="51">
        <f t="shared" si="169"/>
        <v>0.519678805966626</v>
      </c>
      <c r="BC38" s="51"/>
      <c r="BD38" s="51"/>
      <c r="BE38" s="51"/>
      <c r="BF38" s="51"/>
      <c r="BG38" s="51"/>
      <c r="BH38" s="51"/>
      <c r="BI38" s="51"/>
      <c r="BJ38" s="55" t="s">
        <v>186</v>
      </c>
      <c r="BK38" s="51">
        <f t="shared" ref="BK38:DU38" si="170">100*BK26/BK30</f>
        <v>1.17565824485125</v>
      </c>
      <c r="BL38" s="51">
        <f t="shared" si="170"/>
        <v>1.16382166273274</v>
      </c>
      <c r="BM38" s="51">
        <f t="shared" si="170"/>
        <v>1.1504760873609</v>
      </c>
      <c r="BN38" s="51">
        <f t="shared" si="170"/>
        <v>1.23863329020271</v>
      </c>
      <c r="BO38" s="51">
        <f t="shared" si="170"/>
        <v>1.23738881200774</v>
      </c>
      <c r="BP38" s="51">
        <f t="shared" si="170"/>
        <v>1.11885895222498</v>
      </c>
      <c r="BQ38" s="51">
        <f t="shared" si="170"/>
        <v>1.33771794230432</v>
      </c>
      <c r="BR38" s="51">
        <f t="shared" si="170"/>
        <v>1.34590685203547</v>
      </c>
      <c r="BS38" s="51">
        <f t="shared" si="170"/>
        <v>1.52350719009126</v>
      </c>
      <c r="BT38" s="51">
        <f t="shared" si="170"/>
        <v>1.01973739865202</v>
      </c>
      <c r="BU38" s="51">
        <f t="shared" si="170"/>
        <v>1.01769375161374</v>
      </c>
      <c r="BV38" s="51">
        <f t="shared" si="170"/>
        <v>1.0137612319108</v>
      </c>
      <c r="BW38" s="51">
        <f t="shared" si="170"/>
        <v>1.28824345555156</v>
      </c>
      <c r="BX38" s="51">
        <f t="shared" si="170"/>
        <v>1.35530325281399</v>
      </c>
      <c r="BY38" s="51">
        <f t="shared" si="170"/>
        <v>1.68037315266626</v>
      </c>
      <c r="BZ38" s="51">
        <f t="shared" si="170"/>
        <v>1.35611970828346</v>
      </c>
      <c r="CA38" s="51">
        <f t="shared" si="170"/>
        <v>1.20699936667059</v>
      </c>
      <c r="CB38" s="51">
        <f t="shared" si="170"/>
        <v>1.50861793221038</v>
      </c>
      <c r="CC38" s="51">
        <f t="shared" si="170"/>
        <v>2.63356813707367</v>
      </c>
      <c r="CD38" s="51">
        <f t="shared" si="170"/>
        <v>3.17454837052635</v>
      </c>
      <c r="CE38" s="51">
        <f t="shared" si="170"/>
        <v>1.35279041150461</v>
      </c>
      <c r="CF38" s="51"/>
      <c r="CG38" s="51">
        <f t="shared" si="170"/>
        <v>1.02474246448432</v>
      </c>
      <c r="CH38" s="51">
        <f t="shared" si="170"/>
        <v>1.01257504332476</v>
      </c>
      <c r="CI38" s="51">
        <f t="shared" si="170"/>
        <v>0.948332365256398</v>
      </c>
      <c r="CJ38" s="51">
        <f t="shared" si="170"/>
        <v>0.971623871724476</v>
      </c>
      <c r="CK38" s="51">
        <f t="shared" si="170"/>
        <v>0.960737348733236</v>
      </c>
      <c r="CL38" s="51">
        <f t="shared" si="170"/>
        <v>0.871477512406148</v>
      </c>
      <c r="CM38" s="51">
        <f t="shared" si="170"/>
        <v>1.01515311410565</v>
      </c>
      <c r="CN38" s="51">
        <f t="shared" si="170"/>
        <v>1.02955567277367</v>
      </c>
      <c r="CO38" s="51">
        <f t="shared" si="170"/>
        <v>1.23556479437077</v>
      </c>
      <c r="CP38" s="51">
        <f t="shared" si="170"/>
        <v>0.905766372563044</v>
      </c>
      <c r="CQ38" s="51">
        <f t="shared" si="170"/>
        <v>0.894733952863132</v>
      </c>
      <c r="CR38" s="51">
        <f t="shared" si="170"/>
        <v>1.01156690279298</v>
      </c>
      <c r="CS38" s="51">
        <f t="shared" si="170"/>
        <v>1.00325381921803</v>
      </c>
      <c r="CT38" s="51">
        <f t="shared" si="170"/>
        <v>0.97891571765455</v>
      </c>
      <c r="CU38" s="51">
        <f t="shared" si="170"/>
        <v>0.916885251904398</v>
      </c>
      <c r="CV38" s="51">
        <f t="shared" si="170"/>
        <v>0.913899861678602</v>
      </c>
      <c r="CW38" s="51">
        <f t="shared" si="170"/>
        <v>0.931951873799448</v>
      </c>
      <c r="CX38" s="51">
        <f t="shared" si="170"/>
        <v>1.10915653292995</v>
      </c>
      <c r="CY38" s="51">
        <f t="shared" si="170"/>
        <v>0.870478791984292</v>
      </c>
      <c r="CZ38" s="51">
        <f t="shared" si="170"/>
        <v>0.90313778110841</v>
      </c>
      <c r="DA38" s="51">
        <f t="shared" si="170"/>
        <v>0.900998155750342</v>
      </c>
      <c r="DB38" s="51">
        <f t="shared" si="170"/>
        <v>0.914310682769826</v>
      </c>
      <c r="DC38" s="51">
        <f t="shared" si="170"/>
        <v>1.02595372354092</v>
      </c>
      <c r="DD38" s="51">
        <f t="shared" si="170"/>
        <v>0.990270595434999</v>
      </c>
      <c r="DE38" s="51">
        <f t="shared" si="170"/>
        <v>0.956599278836378</v>
      </c>
      <c r="DF38" s="51">
        <f t="shared" si="170"/>
        <v>1.0755702737286</v>
      </c>
      <c r="DG38" s="51">
        <f t="shared" si="170"/>
        <v>0.833987839672895</v>
      </c>
      <c r="DH38" s="51">
        <f t="shared" si="170"/>
        <v>1.13736935087042</v>
      </c>
      <c r="DI38" s="51">
        <f t="shared" si="170"/>
        <v>1.18630084394615</v>
      </c>
      <c r="DJ38" s="51">
        <f t="shared" si="170"/>
        <v>1.13169765158251</v>
      </c>
      <c r="DK38" s="51"/>
      <c r="DL38" s="51">
        <f t="shared" si="170"/>
        <v>0.735940565680793</v>
      </c>
      <c r="DM38" s="51">
        <f t="shared" si="170"/>
        <v>1.0998913747808</v>
      </c>
      <c r="DN38" s="51">
        <f t="shared" si="170"/>
        <v>0.843612808743376</v>
      </c>
      <c r="DO38" s="51">
        <f t="shared" si="170"/>
        <v>0.667928336636185</v>
      </c>
      <c r="DP38" s="51">
        <f t="shared" si="170"/>
        <v>0.953115244222117</v>
      </c>
      <c r="DQ38" s="51">
        <f t="shared" si="170"/>
        <v>0.8773155411522</v>
      </c>
      <c r="DR38" s="51">
        <f t="shared" si="170"/>
        <v>0.815257616537812</v>
      </c>
      <c r="DS38" s="51">
        <f t="shared" si="170"/>
        <v>1.32096473140309</v>
      </c>
      <c r="DT38" s="51">
        <f t="shared" si="170"/>
        <v>0.890422352596327</v>
      </c>
      <c r="DU38" s="51">
        <f t="shared" si="170"/>
        <v>1.13091274367237</v>
      </c>
      <c r="DV38" s="51">
        <f t="shared" ref="DV38:FD38" si="171">100*DV26/DV30</f>
        <v>1.37352313667755</v>
      </c>
      <c r="DW38" s="51">
        <f t="shared" si="171"/>
        <v>1.35378153562048</v>
      </c>
      <c r="DX38" s="51">
        <f t="shared" si="171"/>
        <v>1.22242924044465</v>
      </c>
      <c r="DY38" s="51">
        <f t="shared" si="171"/>
        <v>1.29539170518624</v>
      </c>
      <c r="DZ38" s="51">
        <f t="shared" si="171"/>
        <v>1.17191578588725</v>
      </c>
      <c r="EA38" s="51">
        <f t="shared" si="171"/>
        <v>0.964333042305034</v>
      </c>
      <c r="EB38" s="51">
        <f t="shared" si="171"/>
        <v>1.04730062128878</v>
      </c>
      <c r="EC38" s="51">
        <f t="shared" si="171"/>
        <v>0.755345456387388</v>
      </c>
      <c r="ED38" s="51">
        <f t="shared" si="171"/>
        <v>0.840700179191316</v>
      </c>
      <c r="EE38" s="51">
        <f t="shared" si="171"/>
        <v>0.840289398684036</v>
      </c>
      <c r="EF38" s="51">
        <f t="shared" si="171"/>
        <v>0.803971555044742</v>
      </c>
      <c r="EG38" s="51"/>
      <c r="EH38" s="51">
        <f t="shared" si="171"/>
        <v>0.901026695272899</v>
      </c>
      <c r="EI38" s="51">
        <f t="shared" si="171"/>
        <v>1.02888248847798</v>
      </c>
      <c r="EJ38" s="51">
        <f t="shared" si="171"/>
        <v>0.714985079764663</v>
      </c>
      <c r="EK38" s="51">
        <f t="shared" si="171"/>
        <v>0.742095199109421</v>
      </c>
      <c r="EL38" s="51">
        <f t="shared" si="171"/>
        <v>0.83006989507333</v>
      </c>
      <c r="EM38" s="51">
        <f t="shared" si="171"/>
        <v>0.825784521769186</v>
      </c>
      <c r="EN38" s="51">
        <f t="shared" si="171"/>
        <v>0.80463133806708</v>
      </c>
      <c r="EO38" s="51">
        <f t="shared" si="171"/>
        <v>0.849377716683532</v>
      </c>
      <c r="EP38" s="51">
        <f t="shared" si="171"/>
        <v>0.874148754454814</v>
      </c>
      <c r="EQ38" s="51">
        <f t="shared" si="171"/>
        <v>0.911405567419455</v>
      </c>
      <c r="ER38" s="51">
        <f t="shared" si="171"/>
        <v>0.736962013872917</v>
      </c>
      <c r="ES38" s="51">
        <f t="shared" si="171"/>
        <v>0.834008076859681</v>
      </c>
      <c r="ET38" s="51">
        <f t="shared" si="171"/>
        <v>0.773745185727991</v>
      </c>
      <c r="EU38" s="51">
        <f t="shared" si="171"/>
        <v>0.840530749631908</v>
      </c>
      <c r="EV38" s="51">
        <f t="shared" si="171"/>
        <v>0.796370712419625</v>
      </c>
      <c r="EW38" s="51">
        <f t="shared" si="171"/>
        <v>0.970415526572213</v>
      </c>
      <c r="EX38" s="51">
        <f t="shared" si="171"/>
        <v>0.773667910198017</v>
      </c>
      <c r="EY38" s="51">
        <f t="shared" si="171"/>
        <v>0.591342134824287</v>
      </c>
      <c r="EZ38" s="51">
        <f t="shared" si="171"/>
        <v>0.629410671613927</v>
      </c>
      <c r="FA38" s="51">
        <f t="shared" si="171"/>
        <v>0.647345991298165</v>
      </c>
      <c r="FB38" s="51">
        <f t="shared" si="171"/>
        <v>0.853477263082267</v>
      </c>
      <c r="FC38" s="51">
        <f t="shared" si="171"/>
        <v>0.854611618628907</v>
      </c>
      <c r="FD38" s="51">
        <f t="shared" si="171"/>
        <v>0.888025618061837</v>
      </c>
      <c r="FE38" s="55" t="s">
        <v>186</v>
      </c>
      <c r="FF38" s="144">
        <f t="shared" si="56"/>
        <v>0.850752264692011</v>
      </c>
      <c r="FG38" s="144">
        <f t="shared" si="57"/>
        <v>1.46227375395333</v>
      </c>
      <c r="FH38" s="80">
        <f t="shared" si="58"/>
        <v>1.1330464257371</v>
      </c>
      <c r="FI38" s="144">
        <f t="shared" si="59"/>
        <v>0.133498787886503</v>
      </c>
      <c r="FJ38" s="144">
        <f t="shared" si="60"/>
        <v>0.117822875439245</v>
      </c>
      <c r="FK38" s="144">
        <f t="shared" si="61"/>
        <v>0.740125332776866</v>
      </c>
      <c r="FL38" s="144">
        <f t="shared" si="62"/>
        <v>1.57746429508791</v>
      </c>
      <c r="FM38" s="80">
        <f t="shared" si="63"/>
        <v>1.2920770793591</v>
      </c>
      <c r="FN38" s="144">
        <f t="shared" si="64"/>
        <v>0.290094115550809</v>
      </c>
      <c r="FO38" s="144">
        <f t="shared" si="65"/>
        <v>0.224517654701143</v>
      </c>
      <c r="FP38" s="144">
        <f t="shared" si="66"/>
        <v>0.967756725301696</v>
      </c>
      <c r="FQ38" s="144">
        <f t="shared" si="67"/>
        <v>1.30122389442952</v>
      </c>
      <c r="FR38" s="80">
        <f t="shared" si="68"/>
        <v>1.11101659441211</v>
      </c>
      <c r="FS38" s="144">
        <f t="shared" si="69"/>
        <v>0.0884029538326797</v>
      </c>
      <c r="FT38" s="144">
        <f t="shared" si="70"/>
        <v>0.079569427025037</v>
      </c>
      <c r="FU38" s="144">
        <f t="shared" si="71"/>
        <v>0.519678805966626</v>
      </c>
      <c r="FV38" s="144">
        <f t="shared" si="72"/>
        <v>0.519678805966626</v>
      </c>
      <c r="FW38" s="80">
        <f t="shared" si="73"/>
        <v>0.519678805966626</v>
      </c>
      <c r="FX38" s="144"/>
      <c r="FY38" s="55" t="s">
        <v>186</v>
      </c>
      <c r="FZ38" s="158">
        <f t="shared" si="74"/>
        <v>0.519678805966626</v>
      </c>
      <c r="GA38" s="157">
        <f t="shared" si="75"/>
        <v>1.57746429508791</v>
      </c>
      <c r="GB38" s="157">
        <f t="shared" si="76"/>
        <v>1.15803949342183</v>
      </c>
      <c r="GC38" s="171">
        <f t="shared" si="77"/>
        <v>0.217800408599476</v>
      </c>
      <c r="GD38" s="171">
        <f t="shared" si="78"/>
        <v>0.188076840070375</v>
      </c>
      <c r="GE38" s="158">
        <f t="shared" si="79"/>
        <v>0.591342134824287</v>
      </c>
      <c r="GF38" s="158">
        <f t="shared" si="80"/>
        <v>3.17454837052635</v>
      </c>
      <c r="GG38" s="158">
        <f t="shared" si="81"/>
        <v>1.0446205931171</v>
      </c>
      <c r="GH38" s="172">
        <f t="shared" si="82"/>
        <v>0.349232391206039</v>
      </c>
      <c r="GI38" s="172">
        <f t="shared" si="83"/>
        <v>0.334315055156959</v>
      </c>
      <c r="GJ38" s="51">
        <f t="shared" ref="GJ38" si="172">100*GJ26/GJ30</f>
        <v>0.924755826579165</v>
      </c>
      <c r="GK38" s="144">
        <f t="shared" si="85"/>
        <v>1.0137612319108</v>
      </c>
      <c r="GL38" s="144">
        <f t="shared" si="86"/>
        <v>3.17454837052635</v>
      </c>
      <c r="GM38" s="80">
        <f t="shared" si="87"/>
        <v>1.42379643825185</v>
      </c>
      <c r="GN38" s="144">
        <f t="shared" si="88"/>
        <v>0.52758928658938</v>
      </c>
      <c r="GO38" s="144">
        <f t="shared" si="89"/>
        <v>0.370551065036488</v>
      </c>
      <c r="GP38" s="144">
        <f t="shared" si="90"/>
        <v>0.833987839672895</v>
      </c>
      <c r="GQ38" s="144">
        <f t="shared" si="91"/>
        <v>1.23556479437077</v>
      </c>
      <c r="GR38" s="80">
        <f t="shared" si="92"/>
        <v>0.98875224806031</v>
      </c>
      <c r="GS38" s="144">
        <f t="shared" si="93"/>
        <v>0.0976742503367149</v>
      </c>
      <c r="GT38" s="144">
        <f t="shared" si="94"/>
        <v>0.0987853636017798</v>
      </c>
      <c r="GU38" s="144">
        <f t="shared" si="95"/>
        <v>0.667928336636185</v>
      </c>
      <c r="GV38" s="144">
        <f t="shared" si="96"/>
        <v>1.37352313667755</v>
      </c>
      <c r="GW38" s="80">
        <f t="shared" si="97"/>
        <v>1.00020680819726</v>
      </c>
      <c r="GX38" s="144">
        <f t="shared" si="98"/>
        <v>0.221542303738379</v>
      </c>
      <c r="GY38" s="144">
        <f t="shared" si="99"/>
        <v>0.221496496447249</v>
      </c>
      <c r="GZ38" s="144">
        <f t="shared" si="100"/>
        <v>0.591342134824287</v>
      </c>
      <c r="HA38" s="144">
        <f t="shared" si="101"/>
        <v>1.02888248847798</v>
      </c>
      <c r="HB38" s="80">
        <f t="shared" si="102"/>
        <v>0.811840031690613</v>
      </c>
      <c r="HC38" s="144">
        <f t="shared" si="103"/>
        <v>0.104148257999155</v>
      </c>
      <c r="HD38" s="144">
        <f t="shared" si="104"/>
        <v>0.128286674632528</v>
      </c>
      <c r="HE38" s="80"/>
      <c r="HF38" s="80"/>
      <c r="HG38" s="80"/>
      <c r="HH38" s="80"/>
      <c r="HI38" s="80"/>
      <c r="HJ38" s="80"/>
      <c r="HK38" s="80"/>
      <c r="HL38" s="80"/>
      <c r="HM38" s="179"/>
      <c r="HN38" s="179"/>
      <c r="HO38" s="179"/>
    </row>
    <row r="39" s="5" customFormat="1" ht="17.5" spans="1:223">
      <c r="A39" s="46" t="s">
        <v>187</v>
      </c>
      <c r="B39" s="50">
        <f>100*B27/B30</f>
        <v>2.00369114658956</v>
      </c>
      <c r="C39" s="50">
        <f>100*C27/C30</f>
        <v>2.84078150166961</v>
      </c>
      <c r="D39" s="50">
        <f>100*D27/D30</f>
        <v>0.932719678608412</v>
      </c>
      <c r="E39" s="50">
        <f>100*E27/E30</f>
        <v>2.17844488767655</v>
      </c>
      <c r="F39" s="50">
        <f>100*F27/F30</f>
        <v>1.21756445060023</v>
      </c>
      <c r="G39" s="51">
        <f>100*G27/G30</f>
        <v>1.83063274338703</v>
      </c>
      <c r="H39" s="46" t="s">
        <v>187</v>
      </c>
      <c r="I39" s="50">
        <f>100*I27/I30</f>
        <v>1.44385314051222</v>
      </c>
      <c r="J39" s="50">
        <f>100*J27/J30</f>
        <v>1.91352221856994</v>
      </c>
      <c r="K39" s="50">
        <f t="shared" ref="K39:BB39" si="173">100*K27/K30</f>
        <v>1.68147237128372</v>
      </c>
      <c r="L39" s="50">
        <f t="shared" si="173"/>
        <v>1.84136530358708</v>
      </c>
      <c r="M39" s="50">
        <f t="shared" si="173"/>
        <v>1.62719056058565</v>
      </c>
      <c r="N39" s="50">
        <f t="shared" si="173"/>
        <v>1.35061656507607</v>
      </c>
      <c r="O39" s="50">
        <f t="shared" si="173"/>
        <v>1.45636513859823</v>
      </c>
      <c r="P39" s="50">
        <f t="shared" si="173"/>
        <v>1.46775983673311</v>
      </c>
      <c r="Q39" s="50">
        <f t="shared" si="173"/>
        <v>1.74549257139429</v>
      </c>
      <c r="R39" s="50">
        <f t="shared" si="173"/>
        <v>1.83546197756415</v>
      </c>
      <c r="S39" s="50">
        <f t="shared" si="173"/>
        <v>1.56633914703055</v>
      </c>
      <c r="T39" s="50">
        <f t="shared" si="173"/>
        <v>1.40358455659401</v>
      </c>
      <c r="U39" s="50">
        <f t="shared" si="173"/>
        <v>1.64789184657102</v>
      </c>
      <c r="V39" s="50">
        <f t="shared" si="173"/>
        <v>1.57287979929611</v>
      </c>
      <c r="W39" s="50">
        <f t="shared" si="173"/>
        <v>1.57492820036341</v>
      </c>
      <c r="X39" s="50">
        <f t="shared" si="173"/>
        <v>1.28218309579515</v>
      </c>
      <c r="Y39" s="50">
        <f t="shared" si="173"/>
        <v>1.88570476582564</v>
      </c>
      <c r="Z39" s="50">
        <f t="shared" si="173"/>
        <v>1.84091878438958</v>
      </c>
      <c r="AA39" s="50">
        <f t="shared" si="173"/>
        <v>1.66377196088812</v>
      </c>
      <c r="AB39" s="50">
        <f t="shared" si="173"/>
        <v>1.82788346800211</v>
      </c>
      <c r="AC39" s="50"/>
      <c r="AD39" s="50">
        <f t="shared" si="173"/>
        <v>1.52471981141151</v>
      </c>
      <c r="AE39" s="50">
        <f t="shared" si="173"/>
        <v>1.76101938750786</v>
      </c>
      <c r="AF39" s="50">
        <f t="shared" si="173"/>
        <v>1.39125203213643</v>
      </c>
      <c r="AG39" s="50">
        <f t="shared" si="173"/>
        <v>1.41620683398793</v>
      </c>
      <c r="AH39" s="50">
        <f t="shared" si="173"/>
        <v>1.78334670267084</v>
      </c>
      <c r="AI39" s="50">
        <f t="shared" si="173"/>
        <v>1.82400729903411</v>
      </c>
      <c r="AJ39" s="50">
        <f t="shared" si="173"/>
        <v>1.61961044578161</v>
      </c>
      <c r="AK39" s="50">
        <f t="shared" si="173"/>
        <v>1.69520637265945</v>
      </c>
      <c r="AL39" s="50">
        <f t="shared" si="173"/>
        <v>1.58579641064498</v>
      </c>
      <c r="AM39" s="50">
        <f t="shared" si="173"/>
        <v>2.34660801068681</v>
      </c>
      <c r="AN39" s="50">
        <f t="shared" si="173"/>
        <v>1.36558729285033</v>
      </c>
      <c r="AO39" s="50">
        <f t="shared" si="173"/>
        <v>1.40462669303336</v>
      </c>
      <c r="AP39" s="50"/>
      <c r="AQ39" s="50">
        <f t="shared" si="173"/>
        <v>1.8201111337939</v>
      </c>
      <c r="AR39" s="50">
        <f t="shared" si="173"/>
        <v>1.3900004690977</v>
      </c>
      <c r="AS39" s="50">
        <f t="shared" si="173"/>
        <v>1.80207911623706</v>
      </c>
      <c r="AT39" s="50">
        <f t="shared" si="173"/>
        <v>1.69037309185719</v>
      </c>
      <c r="AU39" s="50">
        <f t="shared" si="173"/>
        <v>1.95226218360559</v>
      </c>
      <c r="AV39" s="50">
        <f t="shared" si="173"/>
        <v>1.80207424777994</v>
      </c>
      <c r="AW39" s="50">
        <f t="shared" si="173"/>
        <v>1.9680939118899</v>
      </c>
      <c r="AX39" s="50">
        <f t="shared" si="173"/>
        <v>2.07098701025779</v>
      </c>
      <c r="AY39" s="50">
        <f t="shared" si="173"/>
        <v>2.01551541949474</v>
      </c>
      <c r="AZ39" s="50">
        <f t="shared" si="173"/>
        <v>1.76077965913312</v>
      </c>
      <c r="BA39" s="50"/>
      <c r="BB39" s="50">
        <f t="shared" si="173"/>
        <v>1.40803415488574</v>
      </c>
      <c r="BC39" s="50"/>
      <c r="BD39" s="50"/>
      <c r="BE39" s="50"/>
      <c r="BF39" s="50"/>
      <c r="BG39" s="50"/>
      <c r="BH39" s="50"/>
      <c r="BI39" s="50"/>
      <c r="BJ39" s="46" t="s">
        <v>187</v>
      </c>
      <c r="BK39" s="50">
        <f t="shared" ref="BK39:DU39" si="174">100*BK27/BK30</f>
        <v>1.72973397981744</v>
      </c>
      <c r="BL39" s="50">
        <f t="shared" si="174"/>
        <v>1.70035922412389</v>
      </c>
      <c r="BM39" s="50">
        <f t="shared" si="174"/>
        <v>1.72738926621685</v>
      </c>
      <c r="BN39" s="50">
        <f t="shared" si="174"/>
        <v>1.85098746950366</v>
      </c>
      <c r="BO39" s="50">
        <f t="shared" si="174"/>
        <v>1.83325540635121</v>
      </c>
      <c r="BP39" s="50">
        <f t="shared" si="174"/>
        <v>1.69116230578276</v>
      </c>
      <c r="BQ39" s="50">
        <f t="shared" si="174"/>
        <v>1.81124903641829</v>
      </c>
      <c r="BR39" s="50">
        <f t="shared" si="174"/>
        <v>1.74070630868624</v>
      </c>
      <c r="BS39" s="50">
        <f t="shared" si="174"/>
        <v>1.70777546798822</v>
      </c>
      <c r="BT39" s="50">
        <f t="shared" si="174"/>
        <v>1.91275970434914</v>
      </c>
      <c r="BU39" s="50">
        <f t="shared" si="174"/>
        <v>1.80530100258084</v>
      </c>
      <c r="BV39" s="50">
        <f t="shared" si="174"/>
        <v>1.99379977981627</v>
      </c>
      <c r="BW39" s="50">
        <f t="shared" si="174"/>
        <v>2.19661337731891</v>
      </c>
      <c r="BX39" s="50">
        <f t="shared" si="174"/>
        <v>2.11683116666594</v>
      </c>
      <c r="BY39" s="50">
        <f t="shared" si="174"/>
        <v>2.11316187864155</v>
      </c>
      <c r="BZ39" s="50">
        <f t="shared" si="174"/>
        <v>1.93811604906158</v>
      </c>
      <c r="CA39" s="50">
        <f t="shared" si="174"/>
        <v>1.61236004349924</v>
      </c>
      <c r="CB39" s="50">
        <f t="shared" si="174"/>
        <v>1.8719960245671</v>
      </c>
      <c r="CC39" s="50">
        <f t="shared" si="174"/>
        <v>1.90405008769368</v>
      </c>
      <c r="CD39" s="50">
        <f t="shared" si="174"/>
        <v>1.77517422442483</v>
      </c>
      <c r="CE39" s="50">
        <f t="shared" si="174"/>
        <v>1.79938102954806</v>
      </c>
      <c r="CF39" s="50"/>
      <c r="CG39" s="50">
        <f t="shared" si="174"/>
        <v>1.93019035395428</v>
      </c>
      <c r="CH39" s="50">
        <f t="shared" si="174"/>
        <v>1.94880811741841</v>
      </c>
      <c r="CI39" s="50">
        <f t="shared" si="174"/>
        <v>1.93937383694334</v>
      </c>
      <c r="CJ39" s="50">
        <f t="shared" si="174"/>
        <v>2.09279546740059</v>
      </c>
      <c r="CK39" s="50">
        <f t="shared" si="174"/>
        <v>1.90754962884919</v>
      </c>
      <c r="CL39" s="50">
        <f t="shared" si="174"/>
        <v>1.91106315363662</v>
      </c>
      <c r="CM39" s="50">
        <f t="shared" si="174"/>
        <v>2.07836254021821</v>
      </c>
      <c r="CN39" s="50">
        <f t="shared" si="174"/>
        <v>2.0633688571999</v>
      </c>
      <c r="CO39" s="50">
        <f t="shared" si="174"/>
        <v>2.03077802237604</v>
      </c>
      <c r="CP39" s="50">
        <f t="shared" si="174"/>
        <v>1.95139197407144</v>
      </c>
      <c r="CQ39" s="50">
        <f t="shared" si="174"/>
        <v>1.82864197508658</v>
      </c>
      <c r="CR39" s="50">
        <f t="shared" si="174"/>
        <v>1.88250857641912</v>
      </c>
      <c r="CS39" s="50">
        <f t="shared" si="174"/>
        <v>1.95696124918546</v>
      </c>
      <c r="CT39" s="50">
        <f t="shared" si="174"/>
        <v>1.97063792682915</v>
      </c>
      <c r="CU39" s="50">
        <f t="shared" si="174"/>
        <v>1.92637106152779</v>
      </c>
      <c r="CV39" s="50">
        <f t="shared" si="174"/>
        <v>1.96400930645534</v>
      </c>
      <c r="CW39" s="50">
        <f t="shared" si="174"/>
        <v>1.93349652091315</v>
      </c>
      <c r="CX39" s="50">
        <f t="shared" si="174"/>
        <v>1.91857418914554</v>
      </c>
      <c r="CY39" s="50">
        <f t="shared" si="174"/>
        <v>2.06062846771925</v>
      </c>
      <c r="CZ39" s="50">
        <f t="shared" si="174"/>
        <v>1.95376911292104</v>
      </c>
      <c r="DA39" s="50">
        <f t="shared" si="174"/>
        <v>1.94914043496595</v>
      </c>
      <c r="DB39" s="50">
        <f t="shared" si="174"/>
        <v>2.04305694176258</v>
      </c>
      <c r="DC39" s="50">
        <f t="shared" si="174"/>
        <v>2.04799073797913</v>
      </c>
      <c r="DD39" s="50">
        <f t="shared" si="174"/>
        <v>1.99855329863111</v>
      </c>
      <c r="DE39" s="50">
        <f t="shared" si="174"/>
        <v>1.95627997291072</v>
      </c>
      <c r="DF39" s="50">
        <f t="shared" si="174"/>
        <v>1.97335732109517</v>
      </c>
      <c r="DG39" s="50">
        <f t="shared" si="174"/>
        <v>1.46973200729808</v>
      </c>
      <c r="DH39" s="50">
        <f t="shared" si="174"/>
        <v>1.97210864328759</v>
      </c>
      <c r="DI39" s="50">
        <f t="shared" si="174"/>
        <v>1.80828934807665</v>
      </c>
      <c r="DJ39" s="50">
        <f t="shared" si="174"/>
        <v>1.80005968377642</v>
      </c>
      <c r="DK39" s="50"/>
      <c r="DL39" s="50">
        <f t="shared" si="174"/>
        <v>1.61913545736</v>
      </c>
      <c r="DM39" s="50">
        <f t="shared" si="174"/>
        <v>1.63267219706613</v>
      </c>
      <c r="DN39" s="50">
        <f t="shared" si="174"/>
        <v>1.74989520667856</v>
      </c>
      <c r="DO39" s="50">
        <f t="shared" si="174"/>
        <v>1.96134615514511</v>
      </c>
      <c r="DP39" s="50">
        <f t="shared" si="174"/>
        <v>1.79896325890594</v>
      </c>
      <c r="DQ39" s="50">
        <f t="shared" si="174"/>
        <v>2.09316552000916</v>
      </c>
      <c r="DR39" s="50">
        <f t="shared" si="174"/>
        <v>1.48743174233449</v>
      </c>
      <c r="DS39" s="50">
        <f t="shared" si="174"/>
        <v>1.87416507369698</v>
      </c>
      <c r="DT39" s="50">
        <f t="shared" si="174"/>
        <v>1.50720174000592</v>
      </c>
      <c r="DU39" s="50">
        <f t="shared" si="174"/>
        <v>1.69405090950152</v>
      </c>
      <c r="DV39" s="50">
        <f t="shared" ref="DV39:FD39" si="175">100*DV27/DV30</f>
        <v>1.75446104337567</v>
      </c>
      <c r="DW39" s="50">
        <f t="shared" si="175"/>
        <v>1.91078961245927</v>
      </c>
      <c r="DX39" s="50">
        <f t="shared" si="175"/>
        <v>2.08911170107899</v>
      </c>
      <c r="DY39" s="50">
        <f t="shared" si="175"/>
        <v>2.06316868678212</v>
      </c>
      <c r="DZ39" s="50">
        <f t="shared" si="175"/>
        <v>2.01479711848249</v>
      </c>
      <c r="EA39" s="50">
        <f t="shared" si="175"/>
        <v>1.94620641222928</v>
      </c>
      <c r="EB39" s="50">
        <f t="shared" si="175"/>
        <v>1.85842949430522</v>
      </c>
      <c r="EC39" s="50">
        <f t="shared" si="175"/>
        <v>1.92862747742846</v>
      </c>
      <c r="ED39" s="50">
        <f t="shared" si="175"/>
        <v>1.98936479923523</v>
      </c>
      <c r="EE39" s="50">
        <f t="shared" si="175"/>
        <v>1.89973408666947</v>
      </c>
      <c r="EF39" s="50">
        <f t="shared" si="175"/>
        <v>1.98211510886221</v>
      </c>
      <c r="EG39" s="50"/>
      <c r="EH39" s="50">
        <f t="shared" si="175"/>
        <v>1.76808110440505</v>
      </c>
      <c r="EI39" s="50">
        <f t="shared" si="175"/>
        <v>1.70902778426431</v>
      </c>
      <c r="EJ39" s="50">
        <f t="shared" si="175"/>
        <v>1.71348074430792</v>
      </c>
      <c r="EK39" s="50">
        <f t="shared" si="175"/>
        <v>1.65607164143987</v>
      </c>
      <c r="EL39" s="50">
        <f t="shared" si="175"/>
        <v>1.80251284529903</v>
      </c>
      <c r="EM39" s="50">
        <f t="shared" si="175"/>
        <v>1.7085492295092</v>
      </c>
      <c r="EN39" s="50">
        <f t="shared" si="175"/>
        <v>1.77726862120361</v>
      </c>
      <c r="EO39" s="50">
        <f t="shared" si="175"/>
        <v>1.52733241708281</v>
      </c>
      <c r="EP39" s="50">
        <f t="shared" si="175"/>
        <v>1.76067797491583</v>
      </c>
      <c r="EQ39" s="50">
        <f t="shared" si="175"/>
        <v>1.54895895626166</v>
      </c>
      <c r="ER39" s="50">
        <f t="shared" si="175"/>
        <v>1.52049669842073</v>
      </c>
      <c r="ES39" s="50">
        <f t="shared" si="175"/>
        <v>1.68371018425932</v>
      </c>
      <c r="ET39" s="50">
        <f t="shared" si="175"/>
        <v>1.80759998824223</v>
      </c>
      <c r="EU39" s="50">
        <f t="shared" si="175"/>
        <v>1.73193773925817</v>
      </c>
      <c r="EV39" s="50">
        <f t="shared" si="175"/>
        <v>1.65511405655144</v>
      </c>
      <c r="EW39" s="50">
        <f t="shared" si="175"/>
        <v>1.69838742440408</v>
      </c>
      <c r="EX39" s="50">
        <f t="shared" si="175"/>
        <v>1.68212819977947</v>
      </c>
      <c r="EY39" s="50">
        <f t="shared" si="175"/>
        <v>1.54763649679473</v>
      </c>
      <c r="EZ39" s="50">
        <f t="shared" si="175"/>
        <v>1.19710624163354</v>
      </c>
      <c r="FA39" s="50">
        <f t="shared" si="175"/>
        <v>1.51534557961097</v>
      </c>
      <c r="FB39" s="50">
        <f t="shared" si="175"/>
        <v>1.84832509607158</v>
      </c>
      <c r="FC39" s="50">
        <f t="shared" si="175"/>
        <v>1.70688746520223</v>
      </c>
      <c r="FD39" s="50">
        <f t="shared" si="175"/>
        <v>1.87364278934542</v>
      </c>
      <c r="FE39" s="46" t="s">
        <v>187</v>
      </c>
      <c r="FF39" s="144">
        <f t="shared" si="56"/>
        <v>1.28218309579515</v>
      </c>
      <c r="FG39" s="144">
        <f t="shared" si="57"/>
        <v>1.91352221856994</v>
      </c>
      <c r="FH39" s="80">
        <f t="shared" si="58"/>
        <v>1.63145926543301</v>
      </c>
      <c r="FI39" s="144">
        <f t="shared" si="59"/>
        <v>0.189942341332008</v>
      </c>
      <c r="FJ39" s="144">
        <f t="shared" si="60"/>
        <v>0.116424813880716</v>
      </c>
      <c r="FK39" s="144">
        <f t="shared" si="61"/>
        <v>1.36558729285033</v>
      </c>
      <c r="FL39" s="144">
        <f t="shared" si="62"/>
        <v>2.34660801068681</v>
      </c>
      <c r="FM39" s="80">
        <f t="shared" si="63"/>
        <v>1.64316560770044</v>
      </c>
      <c r="FN39" s="144">
        <f t="shared" si="64"/>
        <v>0.274785895487842</v>
      </c>
      <c r="FO39" s="144">
        <f t="shared" si="65"/>
        <v>0.167229580633931</v>
      </c>
      <c r="FP39" s="144">
        <f t="shared" si="66"/>
        <v>1.3900004690977</v>
      </c>
      <c r="FQ39" s="144">
        <f t="shared" si="67"/>
        <v>2.07098701025779</v>
      </c>
      <c r="FR39" s="80">
        <f t="shared" si="68"/>
        <v>1.82722762431469</v>
      </c>
      <c r="FS39" s="144">
        <f t="shared" si="69"/>
        <v>0.196065677397043</v>
      </c>
      <c r="FT39" s="144">
        <f t="shared" si="70"/>
        <v>0.107302273010774</v>
      </c>
      <c r="FU39" s="144">
        <f t="shared" si="71"/>
        <v>1.40803415488574</v>
      </c>
      <c r="FV39" s="144">
        <f t="shared" si="72"/>
        <v>1.40803415488574</v>
      </c>
      <c r="FW39" s="80">
        <f t="shared" si="73"/>
        <v>1.40803415488574</v>
      </c>
      <c r="FX39" s="144"/>
      <c r="FY39" s="46" t="s">
        <v>187</v>
      </c>
      <c r="FZ39" s="156">
        <f t="shared" si="74"/>
        <v>1.28218309579515</v>
      </c>
      <c r="GA39" s="70">
        <f t="shared" si="75"/>
        <v>2.34660801068681</v>
      </c>
      <c r="GB39" s="157">
        <f t="shared" si="76"/>
        <v>1.67505774416507</v>
      </c>
      <c r="GC39" s="31">
        <f t="shared" si="77"/>
        <v>0.229653976620757</v>
      </c>
      <c r="GD39" s="31">
        <f t="shared" si="78"/>
        <v>0.137102125237615</v>
      </c>
      <c r="GE39" s="156">
        <f t="shared" si="79"/>
        <v>1.19710624163354</v>
      </c>
      <c r="GF39" s="156">
        <f t="shared" si="80"/>
        <v>2.19661337731891</v>
      </c>
      <c r="GG39" s="158">
        <f t="shared" si="81"/>
        <v>1.83573814358932</v>
      </c>
      <c r="GH39" s="33">
        <f t="shared" si="82"/>
        <v>0.17740133921715</v>
      </c>
      <c r="GI39" s="33">
        <f t="shared" si="83"/>
        <v>0.0966376058789556</v>
      </c>
      <c r="GJ39" s="51">
        <f t="shared" ref="GJ39" si="176">100*GJ27/GJ30</f>
        <v>1.83063274338703</v>
      </c>
      <c r="GK39" s="144">
        <f t="shared" si="85"/>
        <v>1.61236004349924</v>
      </c>
      <c r="GL39" s="144">
        <f t="shared" si="86"/>
        <v>2.19661337731891</v>
      </c>
      <c r="GM39" s="80">
        <f t="shared" si="87"/>
        <v>1.84915061109789</v>
      </c>
      <c r="GN39" s="144">
        <f t="shared" si="88"/>
        <v>0.153959814843924</v>
      </c>
      <c r="GO39" s="144">
        <f t="shared" si="89"/>
        <v>0.0832597485136776</v>
      </c>
      <c r="GP39" s="144">
        <f t="shared" si="90"/>
        <v>1.46973200729808</v>
      </c>
      <c r="GQ39" s="144">
        <f t="shared" si="91"/>
        <v>2.09279546740059</v>
      </c>
      <c r="GR39" s="80">
        <f t="shared" si="92"/>
        <v>1.94226162426846</v>
      </c>
      <c r="GS39" s="144">
        <f t="shared" si="93"/>
        <v>0.115551919762956</v>
      </c>
      <c r="GT39" s="144">
        <f t="shared" si="94"/>
        <v>0.0594934885800863</v>
      </c>
      <c r="GU39" s="144">
        <f t="shared" si="95"/>
        <v>1.48743174233449</v>
      </c>
      <c r="GV39" s="144">
        <f t="shared" si="96"/>
        <v>2.09316552000916</v>
      </c>
      <c r="GW39" s="80">
        <f t="shared" si="97"/>
        <v>1.85023013341011</v>
      </c>
      <c r="GX39" s="144">
        <f t="shared" si="98"/>
        <v>0.18110883536675</v>
      </c>
      <c r="GY39" s="144">
        <f t="shared" si="99"/>
        <v>0.0978844912837698</v>
      </c>
      <c r="GZ39" s="144">
        <f t="shared" si="100"/>
        <v>1.19710624163354</v>
      </c>
      <c r="HA39" s="144">
        <f t="shared" si="101"/>
        <v>1.87364278934542</v>
      </c>
      <c r="HB39" s="80">
        <f t="shared" si="102"/>
        <v>1.67131649035927</v>
      </c>
      <c r="HC39" s="144">
        <f t="shared" si="103"/>
        <v>0.146256548715975</v>
      </c>
      <c r="HD39" s="144">
        <f t="shared" si="104"/>
        <v>0.0875097861833069</v>
      </c>
      <c r="HE39" s="144"/>
      <c r="HF39" s="144"/>
      <c r="HG39" s="144"/>
      <c r="HH39" s="144"/>
      <c r="HI39" s="144"/>
      <c r="HJ39" s="144"/>
      <c r="HK39" s="144"/>
      <c r="HL39" s="144"/>
      <c r="HM39" s="180"/>
      <c r="HN39" s="180"/>
      <c r="HO39" s="180"/>
    </row>
    <row r="40" s="4" customFormat="1" ht="18" spans="1:223">
      <c r="A40" s="55" t="s">
        <v>194</v>
      </c>
      <c r="B40" s="49">
        <f>100*B28/B30</f>
        <v>2.85158595050641</v>
      </c>
      <c r="C40" s="49">
        <f>100*C28/C30</f>
        <v>1.39761009281273</v>
      </c>
      <c r="D40" s="49">
        <f>100*D28/D30</f>
        <v>2.59394790257715</v>
      </c>
      <c r="E40" s="49">
        <f>100*E28/E30</f>
        <v>5.01120989922683</v>
      </c>
      <c r="F40" s="49">
        <f>100*F28/F30</f>
        <v>2.8858958949821</v>
      </c>
      <c r="G40" s="49">
        <f>100*G28/G30</f>
        <v>0.533564706988374</v>
      </c>
      <c r="H40" s="55" t="s">
        <v>194</v>
      </c>
      <c r="I40" s="49">
        <f>100*I28/I30</f>
        <v>0.537677411319212</v>
      </c>
      <c r="J40" s="49">
        <f>100*J28/J30</f>
        <v>0.490558676939716</v>
      </c>
      <c r="K40" s="49">
        <f t="shared" ref="K40:BB40" si="177">100*K28/K30</f>
        <v>0.550829145767442</v>
      </c>
      <c r="L40" s="49">
        <f t="shared" si="177"/>
        <v>0.489762854645274</v>
      </c>
      <c r="M40" s="49">
        <f t="shared" si="177"/>
        <v>0.560307993394487</v>
      </c>
      <c r="N40" s="49">
        <f t="shared" si="177"/>
        <v>0.542352024705323</v>
      </c>
      <c r="O40" s="49">
        <f t="shared" si="177"/>
        <v>0.542488226686069</v>
      </c>
      <c r="P40" s="49">
        <f t="shared" si="177"/>
        <v>0.558114255733273</v>
      </c>
      <c r="Q40" s="49">
        <f t="shared" si="177"/>
        <v>0.584251821939421</v>
      </c>
      <c r="R40" s="49">
        <f t="shared" si="177"/>
        <v>0.561461862703638</v>
      </c>
      <c r="S40" s="49">
        <f t="shared" si="177"/>
        <v>0.626202812139177</v>
      </c>
      <c r="T40" s="49">
        <f t="shared" si="177"/>
        <v>0.57234328029265</v>
      </c>
      <c r="U40" s="49">
        <f t="shared" si="177"/>
        <v>0.537310024119215</v>
      </c>
      <c r="V40" s="49">
        <f t="shared" si="177"/>
        <v>0.514262057618906</v>
      </c>
      <c r="W40" s="49">
        <f t="shared" si="177"/>
        <v>0.520474063428884</v>
      </c>
      <c r="X40" s="49">
        <f t="shared" si="177"/>
        <v>0.474607379651023</v>
      </c>
      <c r="Y40" s="49">
        <f t="shared" si="177"/>
        <v>0.482173061200913</v>
      </c>
      <c r="Z40" s="49">
        <f t="shared" si="177"/>
        <v>0.471904977936438</v>
      </c>
      <c r="AA40" s="49">
        <f t="shared" si="177"/>
        <v>0.532163949517412</v>
      </c>
      <c r="AB40" s="49">
        <f t="shared" si="177"/>
        <v>0.487328091275465</v>
      </c>
      <c r="AC40" s="49"/>
      <c r="AD40" s="49">
        <f t="shared" si="177"/>
        <v>0.517617936055235</v>
      </c>
      <c r="AE40" s="49">
        <f t="shared" si="177"/>
        <v>0.494619048222346</v>
      </c>
      <c r="AF40" s="49">
        <f t="shared" si="177"/>
        <v>0.533397096448222</v>
      </c>
      <c r="AG40" s="49">
        <f t="shared" si="177"/>
        <v>0.488064902103162</v>
      </c>
      <c r="AH40" s="49">
        <f t="shared" si="177"/>
        <v>0.486982465541796</v>
      </c>
      <c r="AI40" s="49">
        <f t="shared" si="177"/>
        <v>0.478406966771044</v>
      </c>
      <c r="AJ40" s="49">
        <f t="shared" si="177"/>
        <v>0.513290032115878</v>
      </c>
      <c r="AK40" s="49">
        <f t="shared" si="177"/>
        <v>0.492754790426409</v>
      </c>
      <c r="AL40" s="49">
        <f t="shared" si="177"/>
        <v>0.541177336354322</v>
      </c>
      <c r="AM40" s="49">
        <f t="shared" si="177"/>
        <v>0.617368182874609</v>
      </c>
      <c r="AN40" s="49">
        <f t="shared" si="177"/>
        <v>0.497816778468417</v>
      </c>
      <c r="AO40" s="49">
        <f t="shared" si="177"/>
        <v>0.53489253590786</v>
      </c>
      <c r="AP40" s="49"/>
      <c r="AQ40" s="49">
        <f t="shared" si="177"/>
        <v>0.508343289695106</v>
      </c>
      <c r="AR40" s="49">
        <f t="shared" si="177"/>
        <v>0.447255768731018</v>
      </c>
      <c r="AS40" s="49">
        <f t="shared" si="177"/>
        <v>0.524871760616489</v>
      </c>
      <c r="AT40" s="49">
        <f t="shared" si="177"/>
        <v>0.450924580453148</v>
      </c>
      <c r="AU40" s="49">
        <f t="shared" si="177"/>
        <v>0.576317647691544</v>
      </c>
      <c r="AV40" s="49">
        <f t="shared" si="177"/>
        <v>0.503088070577946</v>
      </c>
      <c r="AW40" s="49">
        <f t="shared" si="177"/>
        <v>0.442093317165354</v>
      </c>
      <c r="AX40" s="49">
        <f t="shared" si="177"/>
        <v>0.425981522736267</v>
      </c>
      <c r="AY40" s="49">
        <f t="shared" si="177"/>
        <v>0.436051363320413</v>
      </c>
      <c r="AZ40" s="49">
        <f t="shared" si="177"/>
        <v>0.393296750638741</v>
      </c>
      <c r="BA40" s="49"/>
      <c r="BB40" s="49">
        <f t="shared" si="177"/>
        <v>0.47170270994361</v>
      </c>
      <c r="BC40" s="49"/>
      <c r="BD40" s="49"/>
      <c r="BE40" s="49"/>
      <c r="BF40" s="49"/>
      <c r="BG40" s="49"/>
      <c r="BH40" s="49"/>
      <c r="BI40" s="49"/>
      <c r="BJ40" s="55" t="s">
        <v>194</v>
      </c>
      <c r="BK40" s="49">
        <f t="shared" ref="BK40:DU40" si="178">100*BK28/BK30</f>
        <v>0.390039829022177</v>
      </c>
      <c r="BL40" s="49">
        <f t="shared" si="178"/>
        <v>0.378619381220052</v>
      </c>
      <c r="BM40" s="49">
        <f t="shared" si="178"/>
        <v>0.586287799546155</v>
      </c>
      <c r="BN40" s="49">
        <f t="shared" si="178"/>
        <v>0.337422674953748</v>
      </c>
      <c r="BO40" s="49">
        <f t="shared" si="178"/>
        <v>0.337083660037236</v>
      </c>
      <c r="BP40" s="49">
        <f t="shared" si="178"/>
        <v>1.01235253373309</v>
      </c>
      <c r="BQ40" s="49">
        <f t="shared" si="178"/>
        <v>0.338905811830258</v>
      </c>
      <c r="BR40" s="49">
        <f t="shared" si="178"/>
        <v>0.325547097447281</v>
      </c>
      <c r="BS40" s="49">
        <f t="shared" si="178"/>
        <v>0.796191899467193</v>
      </c>
      <c r="BT40" s="49">
        <f t="shared" si="178"/>
        <v>0.412771881582722</v>
      </c>
      <c r="BU40" s="49">
        <f t="shared" si="178"/>
        <v>0.430512054843401</v>
      </c>
      <c r="BV40" s="49">
        <f t="shared" si="178"/>
        <v>0.533002011346071</v>
      </c>
      <c r="BW40" s="49">
        <f t="shared" si="178"/>
        <v>0.392760898082003</v>
      </c>
      <c r="BX40" s="49">
        <f t="shared" si="178"/>
        <v>0.404549024023359</v>
      </c>
      <c r="BY40" s="49">
        <f t="shared" si="178"/>
        <v>0.544815402181553</v>
      </c>
      <c r="BZ40" s="49">
        <f t="shared" si="178"/>
        <v>0.449505293930626</v>
      </c>
      <c r="CA40" s="49">
        <f t="shared" si="178"/>
        <v>0.46641885551091</v>
      </c>
      <c r="CB40" s="49">
        <f t="shared" si="178"/>
        <v>0.706879959984897</v>
      </c>
      <c r="CC40" s="49">
        <f t="shared" si="178"/>
        <v>0.445284446734397</v>
      </c>
      <c r="CD40" s="49">
        <f t="shared" si="178"/>
        <v>0.430853515535134</v>
      </c>
      <c r="CE40" s="49">
        <f t="shared" si="178"/>
        <v>0.501846391959395</v>
      </c>
      <c r="CF40" s="49"/>
      <c r="CG40" s="49">
        <f t="shared" si="178"/>
        <v>0.42699778139167</v>
      </c>
      <c r="CH40" s="49">
        <f t="shared" si="178"/>
        <v>0.403121841062392</v>
      </c>
      <c r="CI40" s="49">
        <f t="shared" si="178"/>
        <v>0.686446970552808</v>
      </c>
      <c r="CJ40" s="49">
        <f t="shared" si="178"/>
        <v>0.439566527317753</v>
      </c>
      <c r="CK40" s="49">
        <f t="shared" si="178"/>
        <v>0.45250339695184</v>
      </c>
      <c r="CL40" s="49">
        <f t="shared" si="178"/>
        <v>0.579793990658001</v>
      </c>
      <c r="CM40" s="49">
        <f t="shared" si="178"/>
        <v>0.422022087710841</v>
      </c>
      <c r="CN40" s="49">
        <f t="shared" si="178"/>
        <v>0.409882093204659</v>
      </c>
      <c r="CO40" s="49">
        <f t="shared" si="178"/>
        <v>0.881937476327527</v>
      </c>
      <c r="CP40" s="49">
        <f t="shared" si="178"/>
        <v>0.562672454757537</v>
      </c>
      <c r="CQ40" s="49">
        <f t="shared" si="178"/>
        <v>0.511929190462832</v>
      </c>
      <c r="CR40" s="49">
        <f t="shared" si="178"/>
        <v>0.817644620388989</v>
      </c>
      <c r="CS40" s="49">
        <f t="shared" si="178"/>
        <v>0.392541441837366</v>
      </c>
      <c r="CT40" s="49">
        <f t="shared" si="178"/>
        <v>0.381356305983131</v>
      </c>
      <c r="CU40" s="49">
        <f t="shared" si="178"/>
        <v>0.581961795947546</v>
      </c>
      <c r="CV40" s="49">
        <f t="shared" si="178"/>
        <v>0.425612305796642</v>
      </c>
      <c r="CW40" s="49">
        <f t="shared" si="178"/>
        <v>0.403287506425217</v>
      </c>
      <c r="CX40" s="49">
        <f t="shared" si="178"/>
        <v>0.702501594977382</v>
      </c>
      <c r="CY40" s="49">
        <f t="shared" si="178"/>
        <v>0.418421094065699</v>
      </c>
      <c r="CZ40" s="49">
        <f t="shared" si="178"/>
        <v>0.439074425434335</v>
      </c>
      <c r="DA40" s="49">
        <f t="shared" si="178"/>
        <v>0.778727490516119</v>
      </c>
      <c r="DB40" s="49">
        <f t="shared" si="178"/>
        <v>0.407464112631699</v>
      </c>
      <c r="DC40" s="49">
        <f t="shared" si="178"/>
        <v>0.408448101308758</v>
      </c>
      <c r="DD40" s="49">
        <f t="shared" si="178"/>
        <v>0.945100910674587</v>
      </c>
      <c r="DE40" s="49">
        <f t="shared" si="178"/>
        <v>0.395674826402206</v>
      </c>
      <c r="DF40" s="49">
        <f t="shared" si="178"/>
        <v>0.406520145611099</v>
      </c>
      <c r="DG40" s="49">
        <f t="shared" si="178"/>
        <v>1.23479815318638</v>
      </c>
      <c r="DH40" s="49">
        <f t="shared" si="178"/>
        <v>0.406853840453345</v>
      </c>
      <c r="DI40" s="49">
        <f t="shared" si="178"/>
        <v>0.393570648926267</v>
      </c>
      <c r="DJ40" s="49">
        <f t="shared" si="178"/>
        <v>0.776804138496534</v>
      </c>
      <c r="DK40" s="49"/>
      <c r="DL40" s="49">
        <f t="shared" si="178"/>
        <v>0.491226575350073</v>
      </c>
      <c r="DM40" s="49">
        <f t="shared" si="178"/>
        <v>0.520213225251277</v>
      </c>
      <c r="DN40" s="49">
        <f t="shared" si="178"/>
        <v>0.649381109919118</v>
      </c>
      <c r="DO40" s="49">
        <f t="shared" si="178"/>
        <v>0.418394010558015</v>
      </c>
      <c r="DP40" s="49">
        <f t="shared" si="178"/>
        <v>0.448913416622928</v>
      </c>
      <c r="DQ40" s="49">
        <f t="shared" si="178"/>
        <v>0.649474463801136</v>
      </c>
      <c r="DR40" s="49">
        <f t="shared" si="178"/>
        <v>0.466456168693872</v>
      </c>
      <c r="DS40" s="49">
        <f t="shared" si="178"/>
        <v>0.464162897126762</v>
      </c>
      <c r="DT40" s="49">
        <f t="shared" si="178"/>
        <v>0.947196358333415</v>
      </c>
      <c r="DU40" s="49">
        <f t="shared" si="178"/>
        <v>0.488373566241336</v>
      </c>
      <c r="DV40" s="49">
        <f t="shared" ref="DV40:FD40" si="179">100*DV28/DV30</f>
        <v>0.492420174372262</v>
      </c>
      <c r="DW40" s="49">
        <f t="shared" si="179"/>
        <v>0.800437784491541</v>
      </c>
      <c r="DX40" s="49">
        <f t="shared" si="179"/>
        <v>0.434968894124014</v>
      </c>
      <c r="DY40" s="49">
        <f t="shared" si="179"/>
        <v>0.423944112396022</v>
      </c>
      <c r="DZ40" s="49">
        <f t="shared" si="179"/>
        <v>1.5344015307641</v>
      </c>
      <c r="EA40" s="49">
        <f t="shared" si="179"/>
        <v>0.442244402626842</v>
      </c>
      <c r="EB40" s="49">
        <f t="shared" si="179"/>
        <v>0.461957916834686</v>
      </c>
      <c r="EC40" s="49">
        <f t="shared" si="179"/>
        <v>1.03115903112538</v>
      </c>
      <c r="ED40" s="49">
        <f t="shared" si="179"/>
        <v>0.399041180277501</v>
      </c>
      <c r="EE40" s="49">
        <f t="shared" si="179"/>
        <v>0.416939023581703</v>
      </c>
      <c r="EF40" s="49">
        <f t="shared" si="179"/>
        <v>0.909299871065448</v>
      </c>
      <c r="EG40" s="49"/>
      <c r="EH40" s="49">
        <f t="shared" si="179"/>
        <v>0.437166349038132</v>
      </c>
      <c r="EI40" s="49">
        <f t="shared" si="179"/>
        <v>0.424226328284424</v>
      </c>
      <c r="EJ40" s="49">
        <f t="shared" si="179"/>
        <v>0.473640948174899</v>
      </c>
      <c r="EK40" s="49">
        <f t="shared" si="179"/>
        <v>0.428341137392508</v>
      </c>
      <c r="EL40" s="49">
        <f t="shared" si="179"/>
        <v>0.45767346041888</v>
      </c>
      <c r="EM40" s="49">
        <f t="shared" si="179"/>
        <v>0.431961381516767</v>
      </c>
      <c r="EN40" s="49">
        <f t="shared" si="179"/>
        <v>0.546027655358203</v>
      </c>
      <c r="EO40" s="49">
        <f t="shared" si="179"/>
        <v>0.463374617147873</v>
      </c>
      <c r="EP40" s="49">
        <f t="shared" si="179"/>
        <v>0.515828340311313</v>
      </c>
      <c r="EQ40" s="49">
        <f t="shared" si="179"/>
        <v>0.463157932752546</v>
      </c>
      <c r="ER40" s="49">
        <f t="shared" si="179"/>
        <v>1.01661063739053</v>
      </c>
      <c r="ES40" s="49">
        <f t="shared" si="179"/>
        <v>0.429551319075822</v>
      </c>
      <c r="ET40" s="49">
        <f t="shared" si="179"/>
        <v>0.455059043403626</v>
      </c>
      <c r="EU40" s="49">
        <f t="shared" si="179"/>
        <v>0.587673733073041</v>
      </c>
      <c r="EV40" s="49">
        <f t="shared" si="179"/>
        <v>0.495386783112918</v>
      </c>
      <c r="EW40" s="49">
        <f t="shared" si="179"/>
        <v>0.47367933033087</v>
      </c>
      <c r="EX40" s="49">
        <f t="shared" si="179"/>
        <v>0.688730256544304</v>
      </c>
      <c r="EY40" s="49">
        <f t="shared" si="179"/>
        <v>0.545970505972071</v>
      </c>
      <c r="EZ40" s="49">
        <f t="shared" si="179"/>
        <v>0.483534180497941</v>
      </c>
      <c r="FA40" s="49">
        <f t="shared" si="179"/>
        <v>0.994625377413315</v>
      </c>
      <c r="FB40" s="49">
        <f t="shared" si="179"/>
        <v>0.451459326015547</v>
      </c>
      <c r="FC40" s="49">
        <f t="shared" si="179"/>
        <v>0.445209975789586</v>
      </c>
      <c r="FD40" s="49">
        <f t="shared" si="179"/>
        <v>0.539659266528166</v>
      </c>
      <c r="FE40" s="55" t="s">
        <v>194</v>
      </c>
      <c r="FF40" s="144">
        <f t="shared" si="56"/>
        <v>0.471904977936438</v>
      </c>
      <c r="FG40" s="144">
        <f t="shared" si="57"/>
        <v>0.626202812139177</v>
      </c>
      <c r="FH40" s="80">
        <f t="shared" si="58"/>
        <v>0.531828698550697</v>
      </c>
      <c r="FI40" s="144">
        <f t="shared" si="59"/>
        <v>0.0407478406874862</v>
      </c>
      <c r="FJ40" s="144">
        <f t="shared" si="60"/>
        <v>0.0766183562461549</v>
      </c>
      <c r="FK40" s="144">
        <f t="shared" si="61"/>
        <v>0.478406966771044</v>
      </c>
      <c r="FL40" s="144">
        <f t="shared" si="62"/>
        <v>0.617368182874609</v>
      </c>
      <c r="FM40" s="80">
        <f t="shared" si="63"/>
        <v>0.516365672607442</v>
      </c>
      <c r="FN40" s="144">
        <f t="shared" si="64"/>
        <v>0.038068226131509</v>
      </c>
      <c r="FO40" s="144">
        <f t="shared" si="65"/>
        <v>0.0737233866443514</v>
      </c>
      <c r="FP40" s="144">
        <f t="shared" si="66"/>
        <v>0.393296750638741</v>
      </c>
      <c r="FQ40" s="144">
        <f t="shared" si="67"/>
        <v>0.576317647691544</v>
      </c>
      <c r="FR40" s="80">
        <f t="shared" si="68"/>
        <v>0.470822407162603</v>
      </c>
      <c r="FS40" s="144">
        <f t="shared" si="69"/>
        <v>0.0552832066493918</v>
      </c>
      <c r="FT40" s="144">
        <f t="shared" si="70"/>
        <v>0.117418384954434</v>
      </c>
      <c r="FU40" s="144">
        <f t="shared" si="71"/>
        <v>0.47170270994361</v>
      </c>
      <c r="FV40" s="144">
        <f t="shared" si="72"/>
        <v>0.47170270994361</v>
      </c>
      <c r="FW40" s="80">
        <f t="shared" si="73"/>
        <v>0.47170270994361</v>
      </c>
      <c r="FX40" s="144"/>
      <c r="FY40" s="55" t="s">
        <v>194</v>
      </c>
      <c r="FZ40" s="158">
        <f t="shared" si="74"/>
        <v>0.393296750638741</v>
      </c>
      <c r="GA40" s="157">
        <f t="shared" si="75"/>
        <v>0.626202812139177</v>
      </c>
      <c r="GB40" s="157">
        <f t="shared" si="76"/>
        <v>0.511927647066811</v>
      </c>
      <c r="GC40" s="171">
        <f t="shared" si="77"/>
        <v>0.0491998769532387</v>
      </c>
      <c r="GD40" s="171">
        <f t="shared" si="78"/>
        <v>0.096107090982757</v>
      </c>
      <c r="GE40" s="158">
        <f t="shared" si="79"/>
        <v>0.325547097447281</v>
      </c>
      <c r="GF40" s="158">
        <f t="shared" si="80"/>
        <v>1.5344015307641</v>
      </c>
      <c r="GG40" s="158">
        <f t="shared" si="81"/>
        <v>0.54583201359509</v>
      </c>
      <c r="GH40" s="172">
        <f t="shared" si="82"/>
        <v>0.21280031142489</v>
      </c>
      <c r="GI40" s="172">
        <f t="shared" si="83"/>
        <v>0.389864108598712</v>
      </c>
      <c r="GJ40" s="49">
        <f t="shared" ref="GJ40" si="180">100*GJ28/GJ30</f>
        <v>0.533564706988374</v>
      </c>
      <c r="GK40" s="144">
        <f t="shared" si="85"/>
        <v>0.325547097447281</v>
      </c>
      <c r="GL40" s="144">
        <f t="shared" si="86"/>
        <v>1.01235253373309</v>
      </c>
      <c r="GM40" s="80">
        <f t="shared" si="87"/>
        <v>0.486745258236746</v>
      </c>
      <c r="GN40" s="144">
        <f t="shared" si="88"/>
        <v>0.170378227678169</v>
      </c>
      <c r="GO40" s="144">
        <f t="shared" si="89"/>
        <v>0.35003572155047</v>
      </c>
      <c r="GP40" s="144">
        <f t="shared" si="90"/>
        <v>0.381356305983131</v>
      </c>
      <c r="GQ40" s="144">
        <f t="shared" si="91"/>
        <v>1.23479815318638</v>
      </c>
      <c r="GR40" s="80">
        <f t="shared" si="92"/>
        <v>0.549774575648705</v>
      </c>
      <c r="GS40" s="144">
        <f t="shared" si="93"/>
        <v>0.211725143927547</v>
      </c>
      <c r="GT40" s="144">
        <f t="shared" si="94"/>
        <v>0.385112650358053</v>
      </c>
      <c r="GU40" s="144">
        <f t="shared" si="95"/>
        <v>0.399041180277501</v>
      </c>
      <c r="GV40" s="144">
        <f t="shared" si="96"/>
        <v>1.5344015307641</v>
      </c>
      <c r="GW40" s="80">
        <f t="shared" si="97"/>
        <v>0.613838367312259</v>
      </c>
      <c r="GX40" s="144">
        <f t="shared" si="98"/>
        <v>0.285188556234021</v>
      </c>
      <c r="GY40" s="144">
        <f t="shared" si="99"/>
        <v>0.464598779451897</v>
      </c>
      <c r="GZ40" s="144">
        <f t="shared" si="100"/>
        <v>0.325547097447281</v>
      </c>
      <c r="HA40" s="144">
        <f t="shared" si="101"/>
        <v>1.01661063739053</v>
      </c>
      <c r="HB40" s="80">
        <f t="shared" si="102"/>
        <v>0.532545560241012</v>
      </c>
      <c r="HC40" s="144">
        <f t="shared" si="103"/>
        <v>0.161597847056887</v>
      </c>
      <c r="HD40" s="144">
        <f t="shared" si="104"/>
        <v>0.303444172896218</v>
      </c>
      <c r="HE40" s="80"/>
      <c r="HF40" s="80"/>
      <c r="HG40" s="80"/>
      <c r="HH40" s="80"/>
      <c r="HI40" s="80"/>
      <c r="HJ40" s="80"/>
      <c r="HK40" s="80"/>
      <c r="HL40" s="80"/>
      <c r="HM40" s="179"/>
      <c r="HN40" s="179"/>
      <c r="HO40" s="179"/>
    </row>
    <row r="41" s="5" customFormat="1" ht="17.5" spans="1:223">
      <c r="A41" s="46" t="s">
        <v>189</v>
      </c>
      <c r="B41" s="56">
        <f>100*B29/B30</f>
        <v>0.0723943695552606</v>
      </c>
      <c r="C41" s="56">
        <f>100*C29/C30</f>
        <v>0.0813713527335804</v>
      </c>
      <c r="D41" s="56">
        <f>100*D29/D30</f>
        <v>0.0767134665071607</v>
      </c>
      <c r="E41" s="56">
        <f>100*E29/E30</f>
        <v>0.0664532881932805</v>
      </c>
      <c r="F41" s="56">
        <f>100*F29/F30</f>
        <v>0.00705692429475516</v>
      </c>
      <c r="G41" s="49">
        <f>100*G29/G30</f>
        <v>0.100608527009436</v>
      </c>
      <c r="H41" s="46" t="s">
        <v>189</v>
      </c>
      <c r="I41" s="56">
        <f>100*I29/I30</f>
        <v>0.0594741978306182</v>
      </c>
      <c r="J41" s="56">
        <f>100*J29/J30</f>
        <v>0.0997019579294444</v>
      </c>
      <c r="K41" s="56">
        <f t="shared" ref="K41:BB41" si="181">100*K29/K30</f>
        <v>0.0841658530716823</v>
      </c>
      <c r="L41" s="56">
        <f t="shared" si="181"/>
        <v>0.0929525011688585</v>
      </c>
      <c r="M41" s="56">
        <f t="shared" si="181"/>
        <v>0.0643350680292341</v>
      </c>
      <c r="N41" s="56">
        <f t="shared" si="181"/>
        <v>0.0548010551922214</v>
      </c>
      <c r="O41" s="56">
        <f t="shared" si="181"/>
        <v>0.0500608148856054</v>
      </c>
      <c r="P41" s="56">
        <f t="shared" si="181"/>
        <v>0.0606802965644694</v>
      </c>
      <c r="Q41" s="56">
        <f t="shared" si="181"/>
        <v>0.0653845414735508</v>
      </c>
      <c r="R41" s="56">
        <f t="shared" si="181"/>
        <v>0.0618586998731304</v>
      </c>
      <c r="S41" s="56">
        <f t="shared" si="181"/>
        <v>0.0828034216299624</v>
      </c>
      <c r="T41" s="56">
        <f t="shared" si="181"/>
        <v>0.0517256500155008</v>
      </c>
      <c r="U41" s="56">
        <f t="shared" si="181"/>
        <v>0.0740580527510267</v>
      </c>
      <c r="V41" s="56">
        <f t="shared" si="181"/>
        <v>0.0764125021925612</v>
      </c>
      <c r="W41" s="56">
        <f t="shared" si="181"/>
        <v>0.0806354181895825</v>
      </c>
      <c r="X41" s="56">
        <f t="shared" si="181"/>
        <v>0.0749902820763607</v>
      </c>
      <c r="Y41" s="56">
        <f t="shared" si="181"/>
        <v>0.0989602171365951</v>
      </c>
      <c r="Z41" s="56">
        <f t="shared" si="181"/>
        <v>0.0985144489822006</v>
      </c>
      <c r="AA41" s="56">
        <f t="shared" si="181"/>
        <v>0.088704341443382</v>
      </c>
      <c r="AB41" s="56">
        <f t="shared" si="181"/>
        <v>0.106415895426354</v>
      </c>
      <c r="AC41" s="56"/>
      <c r="AD41" s="56">
        <f t="shared" si="181"/>
        <v>0.0817895471316488</v>
      </c>
      <c r="AE41" s="56">
        <f t="shared" si="181"/>
        <v>0.120022747536669</v>
      </c>
      <c r="AF41" s="56">
        <f t="shared" si="181"/>
        <v>0.0792492010873427</v>
      </c>
      <c r="AG41" s="56">
        <f t="shared" si="181"/>
        <v>0.0822802151553642</v>
      </c>
      <c r="AH41" s="56">
        <f t="shared" si="181"/>
        <v>0.126906020377105</v>
      </c>
      <c r="AI41" s="56">
        <f t="shared" si="181"/>
        <v>0.131097384762505</v>
      </c>
      <c r="AJ41" s="56">
        <f t="shared" si="181"/>
        <v>0.0981725144001864</v>
      </c>
      <c r="AK41" s="56">
        <f t="shared" si="181"/>
        <v>0.10770693999324</v>
      </c>
      <c r="AL41" s="56">
        <f t="shared" si="181"/>
        <v>0.0959608055323408</v>
      </c>
      <c r="AM41" s="56">
        <f t="shared" si="181"/>
        <v>0.0670226965322921</v>
      </c>
      <c r="AN41" s="56">
        <f t="shared" si="181"/>
        <v>0.080172492686593</v>
      </c>
      <c r="AO41" s="56">
        <f t="shared" si="181"/>
        <v>0.0524803460909532</v>
      </c>
      <c r="AP41" s="56"/>
      <c r="AQ41" s="56">
        <f t="shared" si="181"/>
        <v>0.0986763086027699</v>
      </c>
      <c r="AR41" s="56">
        <f t="shared" si="181"/>
        <v>0.0873364416520194</v>
      </c>
      <c r="AS41" s="56">
        <f t="shared" si="181"/>
        <v>0.102542145998339</v>
      </c>
      <c r="AT41" s="56">
        <f t="shared" si="181"/>
        <v>0.102780394050469</v>
      </c>
      <c r="AU41" s="56">
        <f t="shared" si="181"/>
        <v>0.0935277245114981</v>
      </c>
      <c r="AV41" s="56">
        <f t="shared" si="181"/>
        <v>0.102075769568322</v>
      </c>
      <c r="AW41" s="56">
        <f t="shared" si="181"/>
        <v>0.107448968967458</v>
      </c>
      <c r="AX41" s="56">
        <f t="shared" si="181"/>
        <v>0.11127939930156</v>
      </c>
      <c r="AY41" s="56">
        <f t="shared" si="181"/>
        <v>0.113051571892396</v>
      </c>
      <c r="AZ41" s="56">
        <f t="shared" si="181"/>
        <v>0.109113957723809</v>
      </c>
      <c r="BA41" s="56"/>
      <c r="BB41" s="56">
        <f t="shared" si="181"/>
        <v>0.0920080769800351</v>
      </c>
      <c r="BC41" s="56"/>
      <c r="BD41" s="56"/>
      <c r="BE41" s="56"/>
      <c r="BF41" s="56"/>
      <c r="BG41" s="56"/>
      <c r="BH41" s="56"/>
      <c r="BI41" s="56"/>
      <c r="BJ41" s="46" t="s">
        <v>189</v>
      </c>
      <c r="BK41" s="56">
        <f t="shared" ref="BK41:DU41" si="182">100*BK29/BK30</f>
        <v>0.103221884632408</v>
      </c>
      <c r="BL41" s="56">
        <f t="shared" si="182"/>
        <v>0.103330761448582</v>
      </c>
      <c r="BM41" s="56">
        <f t="shared" si="182"/>
        <v>0.0992693432553484</v>
      </c>
      <c r="BN41" s="56">
        <f t="shared" si="182"/>
        <v>0.10524294668589</v>
      </c>
      <c r="BO41" s="56">
        <f t="shared" si="182"/>
        <v>0.105137207115219</v>
      </c>
      <c r="BP41" s="56">
        <f t="shared" si="182"/>
        <v>0.0803740505473204</v>
      </c>
      <c r="BQ41" s="56">
        <f t="shared" si="182"/>
        <v>0.116276094722938</v>
      </c>
      <c r="BR41" s="56">
        <f t="shared" si="182"/>
        <v>0.115829588974792</v>
      </c>
      <c r="BS41" s="56">
        <f t="shared" si="182"/>
        <v>0.0934033016601065</v>
      </c>
      <c r="BT41" s="56">
        <f t="shared" si="182"/>
        <v>0.121928658354282</v>
      </c>
      <c r="BU41" s="56">
        <f t="shared" si="182"/>
        <v>0.114882074096697</v>
      </c>
      <c r="BV41" s="56">
        <f t="shared" si="182"/>
        <v>0.12990276794281</v>
      </c>
      <c r="BW41" s="56">
        <f t="shared" si="182"/>
        <v>0.154907110448175</v>
      </c>
      <c r="BX41" s="56">
        <f t="shared" si="182"/>
        <v>0.149049908795558</v>
      </c>
      <c r="BY41" s="56">
        <f t="shared" si="182"/>
        <v>0.1549122363465</v>
      </c>
      <c r="BZ41" s="56">
        <f t="shared" si="182"/>
        <v>0.127318378688309</v>
      </c>
      <c r="CA41" s="56">
        <f t="shared" si="182"/>
        <v>0.099350260208079</v>
      </c>
      <c r="CB41" s="56">
        <f t="shared" si="182"/>
        <v>0.12240306226488</v>
      </c>
      <c r="CC41" s="56">
        <f t="shared" si="182"/>
        <v>0.126122861240637</v>
      </c>
      <c r="CD41" s="56">
        <f t="shared" si="182"/>
        <v>0.12542530126752</v>
      </c>
      <c r="CE41" s="56">
        <f t="shared" si="182"/>
        <v>0.117586212350143</v>
      </c>
      <c r="CF41" s="56"/>
      <c r="CG41" s="56">
        <f t="shared" si="182"/>
        <v>0.122527107487083</v>
      </c>
      <c r="CH41" s="56">
        <f t="shared" si="182"/>
        <v>0.128020760162666</v>
      </c>
      <c r="CI41" s="56">
        <f t="shared" si="182"/>
        <v>0.112404845097038</v>
      </c>
      <c r="CJ41" s="56">
        <f t="shared" si="182"/>
        <v>0.117298258651816</v>
      </c>
      <c r="CK41" s="56">
        <f t="shared" si="182"/>
        <v>0.1039956117228</v>
      </c>
      <c r="CL41" s="56">
        <f t="shared" si="182"/>
        <v>0.11646040939025</v>
      </c>
      <c r="CM41" s="56">
        <f t="shared" si="182"/>
        <v>0.151761310059947</v>
      </c>
      <c r="CN41" s="56">
        <f t="shared" si="182"/>
        <v>0.151862242225929</v>
      </c>
      <c r="CO41" s="56">
        <f t="shared" si="182"/>
        <v>0.141026123352288</v>
      </c>
      <c r="CP41" s="56">
        <f t="shared" si="182"/>
        <v>0.133531769187042</v>
      </c>
      <c r="CQ41" s="56">
        <f t="shared" si="182"/>
        <v>0.114369675845264</v>
      </c>
      <c r="CR41" s="56">
        <f t="shared" si="182"/>
        <v>0.143879962569444</v>
      </c>
      <c r="CS41" s="56">
        <f t="shared" si="182"/>
        <v>0.144625898543654</v>
      </c>
      <c r="CT41" s="56">
        <f t="shared" si="182"/>
        <v>0.150409075087467</v>
      </c>
      <c r="CU41" s="56">
        <f t="shared" si="182"/>
        <v>0.135170959683403</v>
      </c>
      <c r="CV41" s="56">
        <f t="shared" si="182"/>
        <v>0.12212954495971</v>
      </c>
      <c r="CW41" s="56">
        <f t="shared" si="182"/>
        <v>0.128073371069645</v>
      </c>
      <c r="CX41" s="56">
        <f t="shared" si="182"/>
        <v>0.109555971478638</v>
      </c>
      <c r="CY41" s="56">
        <f t="shared" si="182"/>
        <v>0.12359737884989</v>
      </c>
      <c r="CZ41" s="56">
        <f t="shared" si="182"/>
        <v>0.122492711402639</v>
      </c>
      <c r="DA41" s="56">
        <f t="shared" si="182"/>
        <v>0.11688936092805</v>
      </c>
      <c r="DB41" s="56">
        <f t="shared" si="182"/>
        <v>0.129399749963046</v>
      </c>
      <c r="DC41" s="56">
        <f t="shared" si="182"/>
        <v>0.11890288534647</v>
      </c>
      <c r="DD41" s="56">
        <f t="shared" si="182"/>
        <v>0.112552079195328</v>
      </c>
      <c r="DE41" s="56">
        <f t="shared" si="182"/>
        <v>0.129582529979615</v>
      </c>
      <c r="DF41" s="56">
        <f t="shared" si="182"/>
        <v>0.11834164024694</v>
      </c>
      <c r="DG41" s="56">
        <f t="shared" si="182"/>
        <v>0.0649026364784018</v>
      </c>
      <c r="DH41" s="56">
        <f t="shared" si="182"/>
        <v>0.0888290863438717</v>
      </c>
      <c r="DI41" s="56">
        <f t="shared" si="182"/>
        <v>0.0937406669416657</v>
      </c>
      <c r="DJ41" s="56">
        <f t="shared" si="182"/>
        <v>0.077091345421265</v>
      </c>
      <c r="DK41" s="56"/>
      <c r="DL41" s="56">
        <f t="shared" si="182"/>
        <v>0.0572001749851064</v>
      </c>
      <c r="DM41" s="56">
        <f t="shared" si="182"/>
        <v>0.0888879383541323</v>
      </c>
      <c r="DN41" s="56">
        <f t="shared" si="182"/>
        <v>0.0795960560410491</v>
      </c>
      <c r="DO41" s="56">
        <f t="shared" si="182"/>
        <v>0.0913486711793214</v>
      </c>
      <c r="DP41" s="56">
        <f t="shared" si="182"/>
        <v>0.113487607508428</v>
      </c>
      <c r="DQ41" s="56">
        <f t="shared" si="182"/>
        <v>0.0997857882127417</v>
      </c>
      <c r="DR41" s="56">
        <f t="shared" si="182"/>
        <v>0.0521052928836797</v>
      </c>
      <c r="DS41" s="56">
        <f t="shared" si="182"/>
        <v>0.111475616458744</v>
      </c>
      <c r="DT41" s="56">
        <f t="shared" si="182"/>
        <v>0.052295006728159</v>
      </c>
      <c r="DU41" s="56">
        <f t="shared" si="182"/>
        <v>0.0863174399320044</v>
      </c>
      <c r="DV41" s="56">
        <f t="shared" ref="DV41:FD41" si="183">100*DV29/DV30</f>
        <v>0.10751092858811</v>
      </c>
      <c r="DW41" s="56">
        <f t="shared" si="183"/>
        <v>0.116507289189765</v>
      </c>
      <c r="DX41" s="56">
        <f t="shared" si="183"/>
        <v>0.141094561787267</v>
      </c>
      <c r="DY41" s="56">
        <f t="shared" si="183"/>
        <v>0.147007748578572</v>
      </c>
      <c r="DZ41" s="56">
        <f t="shared" si="183"/>
        <v>0.130735016000246</v>
      </c>
      <c r="EA41" s="56">
        <f t="shared" si="183"/>
        <v>0.104384829809366</v>
      </c>
      <c r="EB41" s="56">
        <f t="shared" si="183"/>
        <v>0.0982738972449289</v>
      </c>
      <c r="EC41" s="56">
        <f t="shared" si="183"/>
        <v>0.0890067392327226</v>
      </c>
      <c r="ED41" s="56">
        <f t="shared" si="183"/>
        <v>0.125239794132377</v>
      </c>
      <c r="EE41" s="56">
        <f t="shared" si="183"/>
        <v>0.123159590149247</v>
      </c>
      <c r="EF41" s="56">
        <f t="shared" si="183"/>
        <v>0.105882121100252</v>
      </c>
      <c r="EG41" s="56"/>
      <c r="EH41" s="56">
        <f t="shared" si="183"/>
        <v>0.128982793992624</v>
      </c>
      <c r="EI41" s="56">
        <f t="shared" si="183"/>
        <v>0.133787406944989</v>
      </c>
      <c r="EJ41" s="56">
        <f t="shared" si="183"/>
        <v>0.11097747438687</v>
      </c>
      <c r="EK41" s="56">
        <f t="shared" si="183"/>
        <v>0.121323819484842</v>
      </c>
      <c r="EL41" s="56">
        <f t="shared" si="183"/>
        <v>0.117859808002213</v>
      </c>
      <c r="EM41" s="56">
        <f t="shared" si="183"/>
        <v>0.11725133722422</v>
      </c>
      <c r="EN41" s="56">
        <f t="shared" si="183"/>
        <v>0.0993459503989403</v>
      </c>
      <c r="EO41" s="56">
        <f t="shared" si="183"/>
        <v>0.103636908447631</v>
      </c>
      <c r="EP41" s="56">
        <f t="shared" si="183"/>
        <v>0.105113561470793</v>
      </c>
      <c r="EQ41" s="56">
        <f t="shared" si="183"/>
        <v>0.0986556623788231</v>
      </c>
      <c r="ER41" s="56">
        <f t="shared" si="183"/>
        <v>0.0668261602491823</v>
      </c>
      <c r="ES41" s="56">
        <f t="shared" si="183"/>
        <v>0.116597151326854</v>
      </c>
      <c r="ET41" s="56">
        <f t="shared" si="183"/>
        <v>0.112091477660017</v>
      </c>
      <c r="EU41" s="56">
        <f t="shared" si="183"/>
        <v>0.0956018894398178</v>
      </c>
      <c r="EV41" s="56">
        <f t="shared" si="183"/>
        <v>0.0934097287473315</v>
      </c>
      <c r="EW41" s="56">
        <f t="shared" si="183"/>
        <v>0.121076146474425</v>
      </c>
      <c r="EX41" s="56">
        <f t="shared" si="183"/>
        <v>0.0986043544157794</v>
      </c>
      <c r="EY41" s="56">
        <f t="shared" si="183"/>
        <v>0.0667534912557539</v>
      </c>
      <c r="EZ41" s="56">
        <f t="shared" si="183"/>
        <v>0.065688519265053</v>
      </c>
      <c r="FA41" s="56">
        <f t="shared" si="183"/>
        <v>0.0675603410274358</v>
      </c>
      <c r="FB41" s="56">
        <f t="shared" si="183"/>
        <v>0.140070141519022</v>
      </c>
      <c r="FC41" s="56">
        <f t="shared" si="183"/>
        <v>0.133015242130738</v>
      </c>
      <c r="FD41" s="56">
        <f t="shared" si="183"/>
        <v>0.130916354873795</v>
      </c>
      <c r="FE41" s="46" t="s">
        <v>189</v>
      </c>
      <c r="FF41" s="144">
        <f t="shared" si="56"/>
        <v>0.0500608148856054</v>
      </c>
      <c r="FG41" s="144">
        <f t="shared" si="57"/>
        <v>0.106415895426354</v>
      </c>
      <c r="FH41" s="80">
        <f t="shared" si="58"/>
        <v>0.076331760793117</v>
      </c>
      <c r="FI41" s="144">
        <f t="shared" si="59"/>
        <v>0.0174340780819036</v>
      </c>
      <c r="FJ41" s="144">
        <f t="shared" si="60"/>
        <v>0.22839874124161</v>
      </c>
      <c r="FK41" s="144">
        <f t="shared" si="61"/>
        <v>0.0524803460909532</v>
      </c>
      <c r="FL41" s="144">
        <f t="shared" si="62"/>
        <v>0.131097384762505</v>
      </c>
      <c r="FM41" s="80">
        <f t="shared" si="63"/>
        <v>0.0935717426071867</v>
      </c>
      <c r="FN41" s="144">
        <f t="shared" si="64"/>
        <v>0.0242899728935574</v>
      </c>
      <c r="FO41" s="144">
        <f t="shared" si="65"/>
        <v>0.259586625371791</v>
      </c>
      <c r="FP41" s="144">
        <f t="shared" si="66"/>
        <v>0.0873364416520194</v>
      </c>
      <c r="FQ41" s="144">
        <f t="shared" si="67"/>
        <v>0.113051571892396</v>
      </c>
      <c r="FR41" s="80">
        <f t="shared" si="68"/>
        <v>0.102783268226864</v>
      </c>
      <c r="FS41" s="144">
        <f t="shared" si="69"/>
        <v>0.00803578148664278</v>
      </c>
      <c r="FT41" s="144">
        <f t="shared" si="70"/>
        <v>0.078181805514358</v>
      </c>
      <c r="FU41" s="144">
        <f t="shared" si="71"/>
        <v>0.0920080769800351</v>
      </c>
      <c r="FV41" s="144">
        <f t="shared" si="72"/>
        <v>0.0920080769800351</v>
      </c>
      <c r="FW41" s="80">
        <f t="shared" si="73"/>
        <v>0.0920080769800351</v>
      </c>
      <c r="FX41" s="144"/>
      <c r="FY41" s="46" t="s">
        <v>189</v>
      </c>
      <c r="FZ41" s="156">
        <f t="shared" si="74"/>
        <v>0.0500608148856054</v>
      </c>
      <c r="GA41" s="70">
        <f t="shared" si="75"/>
        <v>0.131097384762505</v>
      </c>
      <c r="GB41" s="157">
        <f t="shared" si="76"/>
        <v>0.0876589973580757</v>
      </c>
      <c r="GC41" s="31">
        <f t="shared" si="77"/>
        <v>0.0207812826680036</v>
      </c>
      <c r="GD41" s="31">
        <f t="shared" si="78"/>
        <v>0.237069591192273</v>
      </c>
      <c r="GE41" s="156">
        <f t="shared" si="79"/>
        <v>0.0521052928836797</v>
      </c>
      <c r="GF41" s="156">
        <f t="shared" si="80"/>
        <v>0.1549122363465</v>
      </c>
      <c r="GG41" s="158">
        <f t="shared" si="81"/>
        <v>0.112165755872956</v>
      </c>
      <c r="GH41" s="33">
        <f t="shared" si="82"/>
        <v>0.0234045175469646</v>
      </c>
      <c r="GI41" s="33">
        <f t="shared" si="83"/>
        <v>0.208660097413988</v>
      </c>
      <c r="GJ41" s="49">
        <f t="shared" ref="GJ41" si="184">100*GJ29/GJ30</f>
        <v>0.100608527009436</v>
      </c>
      <c r="GK41" s="144">
        <f t="shared" si="85"/>
        <v>0.0803740505473204</v>
      </c>
      <c r="GL41" s="144">
        <f t="shared" si="86"/>
        <v>0.1549122363465</v>
      </c>
      <c r="GM41" s="80">
        <f t="shared" si="87"/>
        <v>0.117422571954581</v>
      </c>
      <c r="GN41" s="144">
        <f t="shared" si="88"/>
        <v>0.0194485173654832</v>
      </c>
      <c r="GO41" s="144">
        <f t="shared" si="89"/>
        <v>0.165628439590013</v>
      </c>
      <c r="GP41" s="144">
        <f t="shared" si="90"/>
        <v>0.0649026364784018</v>
      </c>
      <c r="GQ41" s="144">
        <f t="shared" si="91"/>
        <v>0.151862242225929</v>
      </c>
      <c r="GR41" s="80">
        <f t="shared" si="92"/>
        <v>0.120780832255709</v>
      </c>
      <c r="GS41" s="144">
        <f t="shared" si="93"/>
        <v>0.0206646537814088</v>
      </c>
      <c r="GT41" s="144">
        <f t="shared" si="94"/>
        <v>0.171092162518461</v>
      </c>
      <c r="GU41" s="144">
        <f t="shared" si="95"/>
        <v>0.0521052928836797</v>
      </c>
      <c r="GV41" s="144">
        <f t="shared" si="96"/>
        <v>0.147007748578572</v>
      </c>
      <c r="GW41" s="80">
        <f t="shared" si="97"/>
        <v>0.10101438609982</v>
      </c>
      <c r="GX41" s="144">
        <f t="shared" si="98"/>
        <v>0.0264749902901758</v>
      </c>
      <c r="GY41" s="144">
        <f t="shared" si="99"/>
        <v>0.262091285334485</v>
      </c>
      <c r="GZ41" s="144">
        <f t="shared" si="100"/>
        <v>0.0521052928836797</v>
      </c>
      <c r="HA41" s="144">
        <f t="shared" si="101"/>
        <v>0.140070141519022</v>
      </c>
      <c r="HB41" s="80">
        <f t="shared" si="102"/>
        <v>0.106310683526833</v>
      </c>
      <c r="HC41" s="144">
        <f t="shared" si="103"/>
        <v>0.0226800948568978</v>
      </c>
      <c r="HD41" s="144">
        <f t="shared" si="104"/>
        <v>0.213337870705848</v>
      </c>
      <c r="HE41" s="144"/>
      <c r="HF41" s="144"/>
      <c r="HG41" s="144"/>
      <c r="HH41" s="144"/>
      <c r="HI41" s="144"/>
      <c r="HJ41" s="144"/>
      <c r="HK41" s="144"/>
      <c r="HL41" s="144"/>
      <c r="HM41" s="180"/>
      <c r="HN41" s="180"/>
      <c r="HO41" s="180"/>
    </row>
    <row r="42" s="5" customFormat="1" spans="1:223">
      <c r="A42" s="46" t="s">
        <v>191</v>
      </c>
      <c r="B42" s="56">
        <f>B32+B33+B34+B35+B36+B37+B38+B39+B40+B41</f>
        <v>100</v>
      </c>
      <c r="C42" s="56">
        <f>C32+C33+C34+C35+C36+C37+C38+C39+C40+C41</f>
        <v>100</v>
      </c>
      <c r="D42" s="56">
        <f>D32+D33+D34+D35+D36+D37+D38+D39+D40+D41</f>
        <v>100</v>
      </c>
      <c r="E42" s="56">
        <f>E32+E33+E34+E35+E36+E37+E38+E39+E40+E41</f>
        <v>100</v>
      </c>
      <c r="F42" s="56">
        <f>F32+F33+F34+F35+F36+F37+F38+F39+F40+F41</f>
        <v>100</v>
      </c>
      <c r="G42" s="49">
        <f>G32+G33+G34+G35+G36+G37+G38+G39+G40+G41</f>
        <v>100</v>
      </c>
      <c r="H42" s="46" t="s">
        <v>191</v>
      </c>
      <c r="I42" s="56">
        <f>I32+I33+I34+I35+I36+I37+I38+I39+I40+I41</f>
        <v>100</v>
      </c>
      <c r="J42" s="56">
        <f>J32+J33+J34+J35+J36+J37+J38+J39+J40+J41</f>
        <v>100</v>
      </c>
      <c r="K42" s="56">
        <f t="shared" ref="K42:BB42" si="185">K32+K33+K34+K35+K36+K37+K38+K39+K40+K41</f>
        <v>100</v>
      </c>
      <c r="L42" s="56">
        <f t="shared" si="185"/>
        <v>100</v>
      </c>
      <c r="M42" s="56">
        <f t="shared" si="185"/>
        <v>100</v>
      </c>
      <c r="N42" s="56">
        <f t="shared" si="185"/>
        <v>100</v>
      </c>
      <c r="O42" s="56">
        <f t="shared" si="185"/>
        <v>100</v>
      </c>
      <c r="P42" s="56">
        <f t="shared" si="185"/>
        <v>100</v>
      </c>
      <c r="Q42" s="56">
        <f t="shared" si="185"/>
        <v>100</v>
      </c>
      <c r="R42" s="56">
        <f t="shared" si="185"/>
        <v>100</v>
      </c>
      <c r="S42" s="56">
        <f t="shared" si="185"/>
        <v>100</v>
      </c>
      <c r="T42" s="56">
        <f t="shared" si="185"/>
        <v>100</v>
      </c>
      <c r="U42" s="56">
        <f t="shared" si="185"/>
        <v>100</v>
      </c>
      <c r="V42" s="56">
        <f t="shared" si="185"/>
        <v>100</v>
      </c>
      <c r="W42" s="56">
        <f t="shared" si="185"/>
        <v>100</v>
      </c>
      <c r="X42" s="56">
        <f t="shared" si="185"/>
        <v>100</v>
      </c>
      <c r="Y42" s="56">
        <f t="shared" si="185"/>
        <v>100</v>
      </c>
      <c r="Z42" s="56">
        <f t="shared" si="185"/>
        <v>100</v>
      </c>
      <c r="AA42" s="56">
        <f t="shared" si="185"/>
        <v>100</v>
      </c>
      <c r="AB42" s="56">
        <f t="shared" si="185"/>
        <v>100</v>
      </c>
      <c r="AC42" s="56"/>
      <c r="AD42" s="56">
        <f t="shared" si="185"/>
        <v>100</v>
      </c>
      <c r="AE42" s="56">
        <f t="shared" si="185"/>
        <v>100</v>
      </c>
      <c r="AF42" s="56">
        <f t="shared" si="185"/>
        <v>100</v>
      </c>
      <c r="AG42" s="56">
        <f t="shared" si="185"/>
        <v>100</v>
      </c>
      <c r="AH42" s="56">
        <f t="shared" si="185"/>
        <v>100</v>
      </c>
      <c r="AI42" s="56">
        <f t="shared" si="185"/>
        <v>100</v>
      </c>
      <c r="AJ42" s="56">
        <f t="shared" si="185"/>
        <v>100</v>
      </c>
      <c r="AK42" s="56">
        <f t="shared" si="185"/>
        <v>100</v>
      </c>
      <c r="AL42" s="56">
        <f t="shared" si="185"/>
        <v>100</v>
      </c>
      <c r="AM42" s="56">
        <f t="shared" si="185"/>
        <v>100</v>
      </c>
      <c r="AN42" s="56">
        <f t="shared" si="185"/>
        <v>100</v>
      </c>
      <c r="AO42" s="56">
        <f t="shared" si="185"/>
        <v>100</v>
      </c>
      <c r="AP42" s="56"/>
      <c r="AQ42" s="56">
        <f t="shared" si="185"/>
        <v>100</v>
      </c>
      <c r="AR42" s="56">
        <f t="shared" si="185"/>
        <v>100</v>
      </c>
      <c r="AS42" s="56">
        <f t="shared" si="185"/>
        <v>100</v>
      </c>
      <c r="AT42" s="56">
        <f t="shared" si="185"/>
        <v>100</v>
      </c>
      <c r="AU42" s="56">
        <f t="shared" si="185"/>
        <v>100</v>
      </c>
      <c r="AV42" s="56">
        <f t="shared" si="185"/>
        <v>100</v>
      </c>
      <c r="AW42" s="56">
        <f t="shared" si="185"/>
        <v>100</v>
      </c>
      <c r="AX42" s="56">
        <f t="shared" si="185"/>
        <v>100</v>
      </c>
      <c r="AY42" s="56">
        <f t="shared" si="185"/>
        <v>100</v>
      </c>
      <c r="AZ42" s="56">
        <f t="shared" si="185"/>
        <v>100</v>
      </c>
      <c r="BA42" s="56"/>
      <c r="BB42" s="56">
        <f t="shared" si="185"/>
        <v>100</v>
      </c>
      <c r="BC42" s="56"/>
      <c r="BD42" s="56"/>
      <c r="BE42" s="56"/>
      <c r="BF42" s="56"/>
      <c r="BG42" s="56"/>
      <c r="BH42" s="56"/>
      <c r="BI42" s="56"/>
      <c r="BJ42" s="46" t="s">
        <v>191</v>
      </c>
      <c r="BK42" s="56">
        <f t="shared" ref="BK42:DU42" si="186">BK32+BK33+BK34+BK35+BK36+BK37+BK38+BK39+BK40+BK41</f>
        <v>100</v>
      </c>
      <c r="BL42" s="56">
        <f t="shared" si="186"/>
        <v>100</v>
      </c>
      <c r="BM42" s="56">
        <f t="shared" si="186"/>
        <v>100</v>
      </c>
      <c r="BN42" s="56">
        <f t="shared" si="186"/>
        <v>100</v>
      </c>
      <c r="BO42" s="56">
        <f t="shared" si="186"/>
        <v>100</v>
      </c>
      <c r="BP42" s="56">
        <f t="shared" si="186"/>
        <v>100</v>
      </c>
      <c r="BQ42" s="56">
        <f t="shared" si="186"/>
        <v>100</v>
      </c>
      <c r="BR42" s="56">
        <f t="shared" si="186"/>
        <v>100</v>
      </c>
      <c r="BS42" s="56">
        <f t="shared" si="186"/>
        <v>100</v>
      </c>
      <c r="BT42" s="56">
        <f t="shared" si="186"/>
        <v>100</v>
      </c>
      <c r="BU42" s="56">
        <f t="shared" si="186"/>
        <v>100</v>
      </c>
      <c r="BV42" s="56">
        <f t="shared" si="186"/>
        <v>100</v>
      </c>
      <c r="BW42" s="56">
        <f t="shared" si="186"/>
        <v>100</v>
      </c>
      <c r="BX42" s="56">
        <f t="shared" si="186"/>
        <v>100</v>
      </c>
      <c r="BY42" s="56">
        <f t="shared" si="186"/>
        <v>100</v>
      </c>
      <c r="BZ42" s="56">
        <f t="shared" si="186"/>
        <v>100</v>
      </c>
      <c r="CA42" s="56">
        <f t="shared" si="186"/>
        <v>100</v>
      </c>
      <c r="CB42" s="56">
        <f t="shared" si="186"/>
        <v>100</v>
      </c>
      <c r="CC42" s="56">
        <f t="shared" si="186"/>
        <v>100</v>
      </c>
      <c r="CD42" s="56">
        <f t="shared" si="186"/>
        <v>100</v>
      </c>
      <c r="CE42" s="56">
        <f t="shared" si="186"/>
        <v>100</v>
      </c>
      <c r="CF42" s="56"/>
      <c r="CG42" s="56">
        <f t="shared" si="186"/>
        <v>100</v>
      </c>
      <c r="CH42" s="56">
        <f t="shared" si="186"/>
        <v>100</v>
      </c>
      <c r="CI42" s="56">
        <f t="shared" si="186"/>
        <v>100</v>
      </c>
      <c r="CJ42" s="56">
        <f t="shared" si="186"/>
        <v>100</v>
      </c>
      <c r="CK42" s="56">
        <f t="shared" si="186"/>
        <v>100</v>
      </c>
      <c r="CL42" s="56">
        <f t="shared" si="186"/>
        <v>100</v>
      </c>
      <c r="CM42" s="56">
        <f t="shared" si="186"/>
        <v>100</v>
      </c>
      <c r="CN42" s="56">
        <f t="shared" si="186"/>
        <v>100</v>
      </c>
      <c r="CO42" s="56">
        <f t="shared" si="186"/>
        <v>100</v>
      </c>
      <c r="CP42" s="56">
        <f t="shared" si="186"/>
        <v>100</v>
      </c>
      <c r="CQ42" s="56">
        <f t="shared" si="186"/>
        <v>100</v>
      </c>
      <c r="CR42" s="56">
        <f t="shared" si="186"/>
        <v>100</v>
      </c>
      <c r="CS42" s="56">
        <f t="shared" si="186"/>
        <v>100</v>
      </c>
      <c r="CT42" s="56">
        <f t="shared" si="186"/>
        <v>100</v>
      </c>
      <c r="CU42" s="56">
        <f t="shared" si="186"/>
        <v>100</v>
      </c>
      <c r="CV42" s="56">
        <f t="shared" si="186"/>
        <v>100</v>
      </c>
      <c r="CW42" s="56">
        <f t="shared" si="186"/>
        <v>100</v>
      </c>
      <c r="CX42" s="56">
        <f t="shared" si="186"/>
        <v>100</v>
      </c>
      <c r="CY42" s="56">
        <f t="shared" si="186"/>
        <v>100</v>
      </c>
      <c r="CZ42" s="56">
        <f t="shared" si="186"/>
        <v>100</v>
      </c>
      <c r="DA42" s="56">
        <f t="shared" si="186"/>
        <v>100</v>
      </c>
      <c r="DB42" s="56">
        <f t="shared" si="186"/>
        <v>100</v>
      </c>
      <c r="DC42" s="56">
        <f t="shared" si="186"/>
        <v>100</v>
      </c>
      <c r="DD42" s="56">
        <f t="shared" si="186"/>
        <v>100</v>
      </c>
      <c r="DE42" s="56">
        <f t="shared" si="186"/>
        <v>100</v>
      </c>
      <c r="DF42" s="56">
        <f t="shared" si="186"/>
        <v>100</v>
      </c>
      <c r="DG42" s="56">
        <f t="shared" si="186"/>
        <v>100</v>
      </c>
      <c r="DH42" s="56">
        <f t="shared" si="186"/>
        <v>100</v>
      </c>
      <c r="DI42" s="56">
        <f t="shared" si="186"/>
        <v>100</v>
      </c>
      <c r="DJ42" s="56">
        <f t="shared" si="186"/>
        <v>100</v>
      </c>
      <c r="DK42" s="56"/>
      <c r="DL42" s="56">
        <f t="shared" si="186"/>
        <v>100</v>
      </c>
      <c r="DM42" s="56">
        <f t="shared" si="186"/>
        <v>100</v>
      </c>
      <c r="DN42" s="56">
        <f t="shared" si="186"/>
        <v>100</v>
      </c>
      <c r="DO42" s="56">
        <f t="shared" si="186"/>
        <v>100</v>
      </c>
      <c r="DP42" s="56">
        <f t="shared" si="186"/>
        <v>100</v>
      </c>
      <c r="DQ42" s="56">
        <f t="shared" si="186"/>
        <v>100</v>
      </c>
      <c r="DR42" s="56">
        <f t="shared" si="186"/>
        <v>100</v>
      </c>
      <c r="DS42" s="56">
        <f t="shared" si="186"/>
        <v>100</v>
      </c>
      <c r="DT42" s="56">
        <f t="shared" si="186"/>
        <v>100</v>
      </c>
      <c r="DU42" s="56">
        <f t="shared" si="186"/>
        <v>100</v>
      </c>
      <c r="DV42" s="56">
        <f t="shared" ref="DV42:FD42" si="187">DV32+DV33+DV34+DV35+DV36+DV37+DV38+DV39+DV40+DV41</f>
        <v>100</v>
      </c>
      <c r="DW42" s="56">
        <f t="shared" si="187"/>
        <v>100</v>
      </c>
      <c r="DX42" s="56">
        <f t="shared" si="187"/>
        <v>100</v>
      </c>
      <c r="DY42" s="56">
        <f t="shared" si="187"/>
        <v>100</v>
      </c>
      <c r="DZ42" s="56">
        <f t="shared" si="187"/>
        <v>100</v>
      </c>
      <c r="EA42" s="56">
        <f t="shared" si="187"/>
        <v>100</v>
      </c>
      <c r="EB42" s="56">
        <f t="shared" si="187"/>
        <v>100</v>
      </c>
      <c r="EC42" s="56">
        <f t="shared" si="187"/>
        <v>100</v>
      </c>
      <c r="ED42" s="56">
        <f t="shared" si="187"/>
        <v>100</v>
      </c>
      <c r="EE42" s="56">
        <f t="shared" si="187"/>
        <v>100</v>
      </c>
      <c r="EF42" s="56">
        <f t="shared" si="187"/>
        <v>100</v>
      </c>
      <c r="EG42" s="56"/>
      <c r="EH42" s="56">
        <f t="shared" si="187"/>
        <v>100</v>
      </c>
      <c r="EI42" s="56">
        <f t="shared" si="187"/>
        <v>100</v>
      </c>
      <c r="EJ42" s="56">
        <f t="shared" si="187"/>
        <v>100</v>
      </c>
      <c r="EK42" s="56">
        <f t="shared" si="187"/>
        <v>100</v>
      </c>
      <c r="EL42" s="56">
        <f t="shared" si="187"/>
        <v>100</v>
      </c>
      <c r="EM42" s="56">
        <f t="shared" si="187"/>
        <v>100</v>
      </c>
      <c r="EN42" s="56">
        <f t="shared" si="187"/>
        <v>100</v>
      </c>
      <c r="EO42" s="56">
        <f t="shared" si="187"/>
        <v>100</v>
      </c>
      <c r="EP42" s="56">
        <f t="shared" si="187"/>
        <v>100</v>
      </c>
      <c r="EQ42" s="56">
        <f t="shared" si="187"/>
        <v>100</v>
      </c>
      <c r="ER42" s="56">
        <f t="shared" si="187"/>
        <v>100</v>
      </c>
      <c r="ES42" s="56">
        <f t="shared" si="187"/>
        <v>100</v>
      </c>
      <c r="ET42" s="56">
        <f t="shared" si="187"/>
        <v>100</v>
      </c>
      <c r="EU42" s="56">
        <f t="shared" si="187"/>
        <v>100</v>
      </c>
      <c r="EV42" s="56">
        <f t="shared" si="187"/>
        <v>100</v>
      </c>
      <c r="EW42" s="56">
        <f t="shared" si="187"/>
        <v>100</v>
      </c>
      <c r="EX42" s="56">
        <f t="shared" si="187"/>
        <v>100</v>
      </c>
      <c r="EY42" s="56">
        <f t="shared" si="187"/>
        <v>100</v>
      </c>
      <c r="EZ42" s="56">
        <f t="shared" si="187"/>
        <v>100</v>
      </c>
      <c r="FA42" s="56">
        <f t="shared" si="187"/>
        <v>100</v>
      </c>
      <c r="FB42" s="56">
        <f t="shared" si="187"/>
        <v>100</v>
      </c>
      <c r="FC42" s="56">
        <f t="shared" si="187"/>
        <v>100</v>
      </c>
      <c r="FD42" s="56">
        <f t="shared" si="187"/>
        <v>100</v>
      </c>
      <c r="FE42" s="46" t="s">
        <v>191</v>
      </c>
      <c r="FF42" s="144">
        <f t="shared" si="56"/>
        <v>100</v>
      </c>
      <c r="FG42" s="144">
        <f t="shared" si="57"/>
        <v>100</v>
      </c>
      <c r="FH42" s="80">
        <f t="shared" si="58"/>
        <v>100</v>
      </c>
      <c r="FI42" s="144">
        <f t="shared" si="59"/>
        <v>0</v>
      </c>
      <c r="FJ42" s="144">
        <f t="shared" si="60"/>
        <v>0</v>
      </c>
      <c r="FK42" s="144">
        <f t="shared" si="61"/>
        <v>100</v>
      </c>
      <c r="FL42" s="144">
        <f t="shared" si="62"/>
        <v>100</v>
      </c>
      <c r="FM42" s="80">
        <f t="shared" si="63"/>
        <v>100</v>
      </c>
      <c r="FN42" s="144">
        <f t="shared" si="64"/>
        <v>0</v>
      </c>
      <c r="FO42" s="144">
        <f t="shared" si="65"/>
        <v>0</v>
      </c>
      <c r="FP42" s="144">
        <f t="shared" si="66"/>
        <v>100</v>
      </c>
      <c r="FQ42" s="144">
        <f t="shared" si="67"/>
        <v>100</v>
      </c>
      <c r="FR42" s="80">
        <f t="shared" si="68"/>
        <v>100</v>
      </c>
      <c r="FS42" s="144">
        <f t="shared" si="69"/>
        <v>0</v>
      </c>
      <c r="FT42" s="144">
        <f t="shared" si="70"/>
        <v>0</v>
      </c>
      <c r="FU42" s="144">
        <f t="shared" si="71"/>
        <v>100</v>
      </c>
      <c r="FV42" s="144">
        <f t="shared" si="72"/>
        <v>100</v>
      </c>
      <c r="FW42" s="80">
        <f t="shared" si="73"/>
        <v>100</v>
      </c>
      <c r="FX42" s="144"/>
      <c r="FY42" s="46" t="s">
        <v>191</v>
      </c>
      <c r="FZ42" s="156">
        <f t="shared" si="74"/>
        <v>100</v>
      </c>
      <c r="GA42" s="70">
        <f t="shared" si="75"/>
        <v>100</v>
      </c>
      <c r="GB42" s="157">
        <f t="shared" si="76"/>
        <v>100</v>
      </c>
      <c r="GC42" s="31">
        <f t="shared" si="77"/>
        <v>0</v>
      </c>
      <c r="GD42" s="31">
        <f t="shared" si="78"/>
        <v>0</v>
      </c>
      <c r="GE42" s="156">
        <f t="shared" si="79"/>
        <v>100</v>
      </c>
      <c r="GF42" s="156">
        <f t="shared" si="80"/>
        <v>100</v>
      </c>
      <c r="GG42" s="158">
        <f t="shared" si="81"/>
        <v>100</v>
      </c>
      <c r="GH42" s="33">
        <f t="shared" si="82"/>
        <v>0</v>
      </c>
      <c r="GI42" s="33">
        <f t="shared" si="83"/>
        <v>0</v>
      </c>
      <c r="GJ42" s="49">
        <f t="shared" ref="GJ42" si="188">GJ32+GJ33+GJ34+GJ35+GJ36+GJ37+GJ38+GJ39+GJ40+GJ41</f>
        <v>100</v>
      </c>
      <c r="GK42" s="144">
        <f t="shared" si="85"/>
        <v>100</v>
      </c>
      <c r="GL42" s="144">
        <f t="shared" si="86"/>
        <v>100</v>
      </c>
      <c r="GM42" s="80">
        <f t="shared" si="87"/>
        <v>100</v>
      </c>
      <c r="GN42" s="144">
        <f t="shared" si="88"/>
        <v>0</v>
      </c>
      <c r="GO42" s="144">
        <f t="shared" si="89"/>
        <v>0</v>
      </c>
      <c r="GP42" s="144">
        <f t="shared" si="90"/>
        <v>100</v>
      </c>
      <c r="GQ42" s="144">
        <f t="shared" si="91"/>
        <v>100</v>
      </c>
      <c r="GR42" s="80">
        <f t="shared" si="92"/>
        <v>100</v>
      </c>
      <c r="GS42" s="144">
        <f t="shared" si="93"/>
        <v>0</v>
      </c>
      <c r="GT42" s="144">
        <f t="shared" si="94"/>
        <v>0</v>
      </c>
      <c r="GU42" s="144">
        <f t="shared" si="95"/>
        <v>100</v>
      </c>
      <c r="GV42" s="144">
        <f t="shared" si="96"/>
        <v>100</v>
      </c>
      <c r="GW42" s="80">
        <f t="shared" si="97"/>
        <v>100</v>
      </c>
      <c r="GX42" s="144">
        <f t="shared" si="98"/>
        <v>0</v>
      </c>
      <c r="GY42" s="144">
        <f t="shared" si="99"/>
        <v>0</v>
      </c>
      <c r="GZ42" s="144">
        <f t="shared" si="100"/>
        <v>100</v>
      </c>
      <c r="HA42" s="144">
        <f t="shared" si="101"/>
        <v>100</v>
      </c>
      <c r="HB42" s="80">
        <f t="shared" si="102"/>
        <v>100</v>
      </c>
      <c r="HC42" s="144">
        <f t="shared" si="103"/>
        <v>0</v>
      </c>
      <c r="HD42" s="144">
        <f t="shared" si="104"/>
        <v>0</v>
      </c>
      <c r="HE42" s="144"/>
      <c r="HF42" s="144"/>
      <c r="HG42" s="144"/>
      <c r="HH42" s="144"/>
      <c r="HI42" s="144"/>
      <c r="HJ42" s="144"/>
      <c r="HK42" s="144"/>
      <c r="HL42" s="144"/>
      <c r="HM42" s="180"/>
      <c r="HN42" s="180"/>
      <c r="HO42" s="180"/>
    </row>
    <row r="43" s="7" customFormat="1" spans="1:223">
      <c r="A43" s="54" t="s">
        <v>195</v>
      </c>
      <c r="B43" s="47"/>
      <c r="C43" s="57"/>
      <c r="D43" s="57"/>
      <c r="E43" s="57"/>
      <c r="F43" s="57"/>
      <c r="G43" s="58"/>
      <c r="H43" s="54" t="s">
        <v>195</v>
      </c>
      <c r="I43" s="82"/>
      <c r="J43" s="82"/>
      <c r="K43" s="82"/>
      <c r="L43" s="82"/>
      <c r="M43" s="82"/>
      <c r="N43" s="82"/>
      <c r="O43" s="79"/>
      <c r="P43" s="82"/>
      <c r="Q43" s="82"/>
      <c r="R43" s="82"/>
      <c r="S43" s="82"/>
      <c r="T43" s="82"/>
      <c r="U43" s="82"/>
      <c r="V43" s="82"/>
      <c r="W43" s="82"/>
      <c r="X43" s="79"/>
      <c r="Y43" s="79"/>
      <c r="Z43" s="82"/>
      <c r="AA43" s="82"/>
      <c r="AB43" s="82"/>
      <c r="AC43" s="20"/>
      <c r="AD43" s="82"/>
      <c r="AE43" s="82"/>
      <c r="AF43" s="82"/>
      <c r="AG43" s="82"/>
      <c r="AH43" s="82"/>
      <c r="AI43" s="82"/>
      <c r="AJ43" s="82"/>
      <c r="AK43" s="82"/>
      <c r="AL43" s="82"/>
      <c r="AM43" s="82"/>
      <c r="AN43" s="82"/>
      <c r="AO43" s="82"/>
      <c r="AP43" s="20"/>
      <c r="AQ43" s="82"/>
      <c r="AR43" s="82"/>
      <c r="AS43" s="82"/>
      <c r="AT43" s="82"/>
      <c r="AU43" s="82"/>
      <c r="AV43" s="82"/>
      <c r="AW43" s="82"/>
      <c r="AX43" s="82"/>
      <c r="AY43" s="82"/>
      <c r="AZ43" s="82"/>
      <c r="BA43" s="82"/>
      <c r="BB43" s="69"/>
      <c r="BC43" s="69"/>
      <c r="BD43" s="69"/>
      <c r="BE43" s="69"/>
      <c r="BF43" s="69"/>
      <c r="BG43" s="69"/>
      <c r="BH43" s="69"/>
      <c r="BI43" s="69"/>
      <c r="BJ43" s="54" t="s">
        <v>195</v>
      </c>
      <c r="BK43" s="82"/>
      <c r="BL43" s="54"/>
      <c r="BM43" s="57"/>
      <c r="BN43" s="102"/>
      <c r="BO43" s="57"/>
      <c r="BP43" s="57"/>
      <c r="BQ43" s="58"/>
      <c r="BR43" s="57"/>
      <c r="BS43" s="103"/>
      <c r="BT43" s="103"/>
      <c r="BU43" s="103"/>
      <c r="BV43" s="103"/>
      <c r="BW43" s="103"/>
      <c r="BX43" s="103"/>
      <c r="BY43" s="103"/>
      <c r="BZ43" s="103"/>
      <c r="CA43" s="103"/>
      <c r="CB43" s="103"/>
      <c r="CC43" s="103"/>
      <c r="CD43" s="103"/>
      <c r="CE43" s="103"/>
      <c r="CF43" s="103"/>
      <c r="CG43" s="82"/>
      <c r="CH43" s="111"/>
      <c r="CI43" s="111"/>
      <c r="CJ43" s="111"/>
      <c r="CK43" s="111"/>
      <c r="CL43" s="111"/>
      <c r="CM43" s="111"/>
      <c r="CN43" s="111"/>
      <c r="CO43" s="111"/>
      <c r="CP43" s="111"/>
      <c r="CQ43" s="111"/>
      <c r="CR43" s="111"/>
      <c r="CS43" s="115"/>
      <c r="CT43" s="111"/>
      <c r="CU43" s="116"/>
      <c r="CV43" s="111"/>
      <c r="CW43" s="111"/>
      <c r="CX43" s="115"/>
      <c r="CY43" s="111"/>
      <c r="CZ43" s="57"/>
      <c r="DA43" s="111"/>
      <c r="DB43" s="111"/>
      <c r="DC43" s="115"/>
      <c r="DD43" s="111"/>
      <c r="DE43" s="57"/>
      <c r="DF43" s="111"/>
      <c r="DG43" s="111"/>
      <c r="DH43" s="115"/>
      <c r="DI43" s="111"/>
      <c r="DJ43" s="111"/>
      <c r="DK43" s="111"/>
      <c r="DL43" s="82"/>
      <c r="DM43" s="82"/>
      <c r="DN43" s="82"/>
      <c r="DO43" s="82"/>
      <c r="DP43" s="82"/>
      <c r="DQ43" s="82"/>
      <c r="DR43" s="82"/>
      <c r="DS43" s="82"/>
      <c r="DT43" s="82"/>
      <c r="DU43" s="82"/>
      <c r="DV43" s="82"/>
      <c r="DW43" s="20"/>
      <c r="DX43" s="82"/>
      <c r="DY43" s="82"/>
      <c r="DZ43" s="82"/>
      <c r="EA43" s="82"/>
      <c r="EB43" s="82"/>
      <c r="EC43" s="82"/>
      <c r="ED43" s="82"/>
      <c r="EE43" s="82"/>
      <c r="EF43" s="82"/>
      <c r="EG43" s="82"/>
      <c r="EH43" s="82"/>
      <c r="EI43" s="82"/>
      <c r="EJ43" s="82"/>
      <c r="EK43" s="82"/>
      <c r="EL43" s="82"/>
      <c r="EM43" s="82"/>
      <c r="EN43" s="82"/>
      <c r="EO43" s="82"/>
      <c r="EP43" s="82"/>
      <c r="EQ43" s="82"/>
      <c r="ER43" s="82"/>
      <c r="ES43" s="82"/>
      <c r="ET43" s="82"/>
      <c r="EU43" s="82"/>
      <c r="EV43" s="82"/>
      <c r="EW43" s="82"/>
      <c r="EX43" s="82"/>
      <c r="EY43" s="82"/>
      <c r="EZ43" s="82"/>
      <c r="FA43" s="82"/>
      <c r="FB43" s="82"/>
      <c r="FC43" s="82"/>
      <c r="FD43" s="20"/>
      <c r="FE43" s="54" t="s">
        <v>195</v>
      </c>
      <c r="FF43" s="144"/>
      <c r="FG43" s="144"/>
      <c r="FH43" s="80"/>
      <c r="FI43" s="144"/>
      <c r="FJ43" s="144"/>
      <c r="FK43" s="144"/>
      <c r="FL43" s="144"/>
      <c r="FM43" s="80"/>
      <c r="FN43" s="144"/>
      <c r="FO43" s="144"/>
      <c r="FP43" s="144"/>
      <c r="FQ43" s="144"/>
      <c r="FR43" s="80"/>
      <c r="FS43" s="144"/>
      <c r="FT43" s="144"/>
      <c r="FU43" s="144"/>
      <c r="FV43" s="144"/>
      <c r="FW43" s="80"/>
      <c r="FX43" s="144"/>
      <c r="FY43" s="54" t="s">
        <v>195</v>
      </c>
      <c r="FZ43" s="156"/>
      <c r="GA43" s="70"/>
      <c r="GB43" s="157"/>
      <c r="GC43" s="31"/>
      <c r="GD43" s="31"/>
      <c r="GE43" s="156"/>
      <c r="GF43" s="156"/>
      <c r="GG43" s="158"/>
      <c r="GH43" s="33"/>
      <c r="GI43" s="33"/>
      <c r="GJ43" s="58"/>
      <c r="GK43" s="144"/>
      <c r="GL43" s="144"/>
      <c r="GM43" s="80"/>
      <c r="GN43" s="144"/>
      <c r="GO43" s="144"/>
      <c r="GP43" s="144"/>
      <c r="GQ43" s="144"/>
      <c r="GR43" s="80"/>
      <c r="GS43" s="144"/>
      <c r="GT43" s="144"/>
      <c r="GU43" s="144"/>
      <c r="GV43" s="144"/>
      <c r="GW43" s="80"/>
      <c r="GX43" s="144"/>
      <c r="GY43" s="144"/>
      <c r="GZ43" s="144"/>
      <c r="HA43" s="144"/>
      <c r="HB43" s="80"/>
      <c r="HC43" s="144"/>
      <c r="HD43" s="144"/>
      <c r="HE43" s="47"/>
      <c r="HF43" s="47"/>
      <c r="HG43" s="47"/>
      <c r="HH43" s="47"/>
      <c r="HI43" s="47"/>
      <c r="HJ43" s="47"/>
      <c r="HK43" s="47"/>
      <c r="HL43" s="47"/>
      <c r="HM43" s="20"/>
      <c r="HN43" s="20"/>
      <c r="HO43" s="20"/>
    </row>
    <row r="44" spans="1:212">
      <c r="A44" s="55" t="s">
        <v>196</v>
      </c>
      <c r="B44" s="47"/>
      <c r="C44" s="47"/>
      <c r="D44" s="47"/>
      <c r="E44" s="47"/>
      <c r="F44" s="47"/>
      <c r="G44" s="34"/>
      <c r="H44" s="55" t="s">
        <v>196</v>
      </c>
      <c r="I44" s="68"/>
      <c r="J44" s="68"/>
      <c r="K44" s="68"/>
      <c r="L44" s="68"/>
      <c r="M44" s="68"/>
      <c r="N44" s="68"/>
      <c r="O44" s="83"/>
      <c r="P44" s="68"/>
      <c r="Q44" s="68"/>
      <c r="R44" s="68"/>
      <c r="S44" s="68"/>
      <c r="T44" s="68"/>
      <c r="U44" s="68"/>
      <c r="V44" s="68"/>
      <c r="W44" s="68"/>
      <c r="X44" s="83"/>
      <c r="Y44" s="83"/>
      <c r="Z44" s="68"/>
      <c r="AA44" s="68"/>
      <c r="AB44" s="68"/>
      <c r="AC44" s="68"/>
      <c r="AD44" s="68"/>
      <c r="AE44" s="68"/>
      <c r="AF44" s="68"/>
      <c r="AG44" s="68"/>
      <c r="AH44" s="68"/>
      <c r="AI44" s="68"/>
      <c r="AJ44" s="68"/>
      <c r="AK44" s="68"/>
      <c r="AL44" s="68"/>
      <c r="AM44" s="68"/>
      <c r="AN44" s="68"/>
      <c r="AO44" s="68"/>
      <c r="AP44" s="68"/>
      <c r="AQ44" s="68"/>
      <c r="AR44" s="68"/>
      <c r="AS44" s="68"/>
      <c r="AT44" s="68"/>
      <c r="AU44" s="68"/>
      <c r="AV44" s="68"/>
      <c r="AW44" s="68"/>
      <c r="AX44" s="68"/>
      <c r="AY44" s="68"/>
      <c r="AZ44" s="68"/>
      <c r="BA44" s="68"/>
      <c r="BB44" s="68"/>
      <c r="BC44" s="68"/>
      <c r="BD44" s="68"/>
      <c r="BE44" s="68"/>
      <c r="BF44" s="68"/>
      <c r="BG44" s="68"/>
      <c r="BH44" s="68"/>
      <c r="BI44" s="68"/>
      <c r="BJ44" s="55" t="s">
        <v>196</v>
      </c>
      <c r="BK44" s="97"/>
      <c r="BL44" s="98"/>
      <c r="BM44" s="104"/>
      <c r="BN44" s="105"/>
      <c r="BO44" s="84"/>
      <c r="BP44" s="84"/>
      <c r="BQ44" s="85"/>
      <c r="BR44" s="84"/>
      <c r="BS44" s="106"/>
      <c r="CG44" s="57"/>
      <c r="CH44" s="57"/>
      <c r="CI44" s="57"/>
      <c r="CJ44" s="57"/>
      <c r="CK44" s="57"/>
      <c r="CL44" s="57"/>
      <c r="CM44" s="57"/>
      <c r="CN44" s="57"/>
      <c r="CO44" s="57"/>
      <c r="CP44" s="57"/>
      <c r="CQ44" s="112"/>
      <c r="CR44" s="112"/>
      <c r="CS44" s="117"/>
      <c r="CT44" s="112"/>
      <c r="CU44" s="118"/>
      <c r="CV44" s="112"/>
      <c r="CW44" s="112"/>
      <c r="CX44" s="117"/>
      <c r="CY44" s="112"/>
      <c r="CZ44" s="104"/>
      <c r="DA44" s="112"/>
      <c r="DB44" s="112"/>
      <c r="DC44" s="117"/>
      <c r="DD44" s="112"/>
      <c r="DE44" s="104"/>
      <c r="DF44" s="112"/>
      <c r="DG44" s="112"/>
      <c r="DH44" s="117"/>
      <c r="DI44" s="112"/>
      <c r="DJ44" s="112"/>
      <c r="DK44" s="112"/>
      <c r="DL44" s="47"/>
      <c r="DM44" s="47"/>
      <c r="DN44" s="47"/>
      <c r="DO44" s="47"/>
      <c r="DP44" s="47"/>
      <c r="DQ44" s="47"/>
      <c r="DR44" s="47"/>
      <c r="DS44" s="47"/>
      <c r="DT44" s="47"/>
      <c r="DU44" s="47"/>
      <c r="DV44" s="47"/>
      <c r="DW44" s="47"/>
      <c r="DX44" s="47"/>
      <c r="DY44" s="47"/>
      <c r="DZ44" s="47"/>
      <c r="EA44" s="47"/>
      <c r="EB44" s="47"/>
      <c r="EC44" s="47"/>
      <c r="ED44" s="47"/>
      <c r="EE44" s="47"/>
      <c r="EF44" s="47"/>
      <c r="EG44" s="47"/>
      <c r="EH44" s="47"/>
      <c r="EI44" s="47"/>
      <c r="EJ44" s="47"/>
      <c r="EK44" s="47"/>
      <c r="EL44" s="47"/>
      <c r="EM44" s="47"/>
      <c r="EN44" s="47"/>
      <c r="EO44" s="47"/>
      <c r="EP44" s="47"/>
      <c r="EQ44" s="47"/>
      <c r="ER44" s="47"/>
      <c r="ES44" s="47"/>
      <c r="ET44" s="47"/>
      <c r="EU44" s="47"/>
      <c r="EV44" s="47"/>
      <c r="EW44" s="47"/>
      <c r="EX44" s="47"/>
      <c r="EY44" s="47"/>
      <c r="EZ44" s="47"/>
      <c r="FA44" s="47"/>
      <c r="FB44" s="47"/>
      <c r="FC44" s="47"/>
      <c r="FD44" s="47"/>
      <c r="FE44" s="55" t="s">
        <v>196</v>
      </c>
      <c r="FF44" s="144"/>
      <c r="FG44" s="144"/>
      <c r="FH44" s="80"/>
      <c r="FI44" s="144"/>
      <c r="FJ44" s="144"/>
      <c r="FK44" s="144"/>
      <c r="FL44" s="144"/>
      <c r="FM44" s="80"/>
      <c r="FN44" s="144"/>
      <c r="FO44" s="144"/>
      <c r="FP44" s="144"/>
      <c r="FQ44" s="144"/>
      <c r="FR44" s="80"/>
      <c r="FS44" s="144"/>
      <c r="FT44" s="144"/>
      <c r="FU44" s="144"/>
      <c r="FV44" s="144"/>
      <c r="FW44" s="80"/>
      <c r="FX44" s="144"/>
      <c r="FY44" s="55" t="s">
        <v>196</v>
      </c>
      <c r="FZ44" s="156"/>
      <c r="GA44" s="70"/>
      <c r="GB44" s="157"/>
      <c r="GC44" s="31"/>
      <c r="GE44" s="156"/>
      <c r="GF44" s="156"/>
      <c r="GG44" s="158"/>
      <c r="GH44" s="33"/>
      <c r="GK44" s="144"/>
      <c r="GL44" s="144"/>
      <c r="GM44" s="80"/>
      <c r="GN44" s="144"/>
      <c r="GO44" s="144"/>
      <c r="GP44" s="144"/>
      <c r="GQ44" s="144"/>
      <c r="GR44" s="80"/>
      <c r="GS44" s="144"/>
      <c r="GT44" s="144"/>
      <c r="GU44" s="144"/>
      <c r="GV44" s="144"/>
      <c r="GW44" s="80"/>
      <c r="GX44" s="144"/>
      <c r="GY44" s="144"/>
      <c r="GZ44" s="144"/>
      <c r="HA44" s="144"/>
      <c r="HB44" s="80"/>
      <c r="HC44" s="144"/>
      <c r="HD44" s="144"/>
    </row>
    <row r="45" spans="1:212">
      <c r="A45" s="59" t="s">
        <v>197</v>
      </c>
      <c r="B45" s="60">
        <v>18</v>
      </c>
      <c r="C45" s="61">
        <v>20</v>
      </c>
      <c r="D45" s="47">
        <v>27</v>
      </c>
      <c r="E45" s="47">
        <v>45.84</v>
      </c>
      <c r="F45" s="47">
        <v>26</v>
      </c>
      <c r="G45" s="62">
        <v>38.69</v>
      </c>
      <c r="H45" s="59" t="s">
        <v>197</v>
      </c>
      <c r="I45" s="42">
        <v>48.55</v>
      </c>
      <c r="J45" s="42">
        <v>91.09</v>
      </c>
      <c r="K45" s="42">
        <v>79.23</v>
      </c>
      <c r="L45" s="42">
        <v>89.39</v>
      </c>
      <c r="M45" s="42">
        <v>60.66</v>
      </c>
      <c r="N45" s="42">
        <v>61.82</v>
      </c>
      <c r="O45" s="84">
        <v>54.16</v>
      </c>
      <c r="P45" s="42">
        <v>59.99</v>
      </c>
      <c r="Q45" s="42">
        <v>64.85</v>
      </c>
      <c r="R45" s="42">
        <v>66.59</v>
      </c>
      <c r="S45" s="42">
        <v>51.96</v>
      </c>
      <c r="T45" s="42">
        <v>57.78</v>
      </c>
      <c r="U45" s="42">
        <v>71.1</v>
      </c>
      <c r="V45" s="42">
        <v>68.95</v>
      </c>
      <c r="W45" s="42">
        <v>76.17</v>
      </c>
      <c r="X45" s="84">
        <v>73.85</v>
      </c>
      <c r="Y45" s="84">
        <v>88.7</v>
      </c>
      <c r="Z45" s="42">
        <v>96.52</v>
      </c>
      <c r="AA45" s="42">
        <v>92.53</v>
      </c>
      <c r="AB45" s="42">
        <v>111</v>
      </c>
      <c r="AD45" s="42">
        <v>72.41</v>
      </c>
      <c r="AE45" s="42">
        <v>75.44</v>
      </c>
      <c r="AF45" s="42">
        <v>57.88</v>
      </c>
      <c r="AG45" s="42">
        <v>64.43</v>
      </c>
      <c r="AH45" s="42">
        <v>89.67</v>
      </c>
      <c r="AI45" s="42">
        <v>87.86</v>
      </c>
      <c r="AJ45" s="42">
        <v>72.34</v>
      </c>
      <c r="AK45" s="42">
        <v>75.62</v>
      </c>
      <c r="AL45" s="42">
        <v>66.38</v>
      </c>
      <c r="AM45" s="42"/>
      <c r="AN45" s="42">
        <v>78.87</v>
      </c>
      <c r="AO45" s="42">
        <v>61.39</v>
      </c>
      <c r="AQ45" s="42">
        <v>76.01</v>
      </c>
      <c r="AR45" s="42">
        <v>74.25</v>
      </c>
      <c r="AS45" s="42">
        <v>88.98</v>
      </c>
      <c r="AT45" s="42">
        <v>86.95</v>
      </c>
      <c r="AU45" s="42">
        <v>75.79</v>
      </c>
      <c r="AV45" s="42">
        <v>78.4</v>
      </c>
      <c r="AW45" s="42">
        <v>83.22</v>
      </c>
      <c r="AX45" s="42">
        <v>93.14</v>
      </c>
      <c r="AY45" s="42">
        <v>88.31</v>
      </c>
      <c r="AZ45" s="42">
        <v>80.84</v>
      </c>
      <c r="BA45" s="42"/>
      <c r="BB45" s="42">
        <v>43.84</v>
      </c>
      <c r="BC45" s="42">
        <v>42.1</v>
      </c>
      <c r="BD45" s="88">
        <v>44.87</v>
      </c>
      <c r="BE45" s="42">
        <v>35.69</v>
      </c>
      <c r="BF45" s="42">
        <v>38.98</v>
      </c>
      <c r="BG45" s="42">
        <v>41.79</v>
      </c>
      <c r="BH45" s="42">
        <v>38.74</v>
      </c>
      <c r="BI45" s="42">
        <v>42.31</v>
      </c>
      <c r="BJ45" s="59" t="s">
        <v>197</v>
      </c>
      <c r="BK45" s="99">
        <v>90.45</v>
      </c>
      <c r="BL45" s="99">
        <v>89.05</v>
      </c>
      <c r="BM45" s="99">
        <v>112.2</v>
      </c>
      <c r="BN45" s="99">
        <v>88.01</v>
      </c>
      <c r="BO45" s="99">
        <v>88.75</v>
      </c>
      <c r="BP45" s="99">
        <v>110.8</v>
      </c>
      <c r="BQ45" s="99">
        <v>101.3</v>
      </c>
      <c r="BR45" s="99">
        <v>97.17</v>
      </c>
      <c r="BS45" s="99">
        <v>112.2</v>
      </c>
      <c r="BT45" s="99">
        <v>144.3</v>
      </c>
      <c r="BU45" s="99">
        <v>132.8</v>
      </c>
      <c r="BV45" s="99">
        <v>180.8</v>
      </c>
      <c r="BW45" s="99">
        <v>207.1</v>
      </c>
      <c r="BX45" s="99">
        <v>195.7</v>
      </c>
      <c r="BY45" s="99">
        <v>306.1</v>
      </c>
      <c r="BZ45" s="99">
        <v>162.1</v>
      </c>
      <c r="CA45" s="99">
        <v>120.2</v>
      </c>
      <c r="CB45" s="99">
        <v>147.5</v>
      </c>
      <c r="CC45" s="99">
        <v>128.1</v>
      </c>
      <c r="CD45" s="99">
        <v>132.4</v>
      </c>
      <c r="CE45" s="99">
        <v>125.4</v>
      </c>
      <c r="CF45" s="99"/>
      <c r="CG45" s="99">
        <v>173</v>
      </c>
      <c r="CH45" s="99">
        <v>128.6</v>
      </c>
      <c r="CI45" s="99">
        <v>130.1</v>
      </c>
      <c r="CJ45" s="99">
        <v>156</v>
      </c>
      <c r="CK45" s="99">
        <v>124.8</v>
      </c>
      <c r="CL45" s="99">
        <v>135.2</v>
      </c>
      <c r="CM45" s="99">
        <v>167.4</v>
      </c>
      <c r="CN45" s="99">
        <v>163.4</v>
      </c>
      <c r="CO45" s="99">
        <v>200.4</v>
      </c>
      <c r="CP45" s="99">
        <v>162.3</v>
      </c>
      <c r="CQ45" s="99">
        <v>139.2</v>
      </c>
      <c r="CR45" s="99">
        <v>157.4</v>
      </c>
      <c r="CS45" s="99">
        <v>167.8</v>
      </c>
      <c r="CT45" s="99"/>
      <c r="CU45" s="99">
        <v>217.6</v>
      </c>
      <c r="CV45" s="99">
        <v>138.6</v>
      </c>
      <c r="CW45" s="99">
        <v>152.2</v>
      </c>
      <c r="CX45" s="99">
        <v>199.9</v>
      </c>
      <c r="CY45" s="99">
        <v>208.4</v>
      </c>
      <c r="CZ45" s="99"/>
      <c r="DA45" s="99">
        <v>219.3</v>
      </c>
      <c r="DB45" s="99">
        <v>213.8</v>
      </c>
      <c r="DC45" s="99">
        <v>216.7</v>
      </c>
      <c r="DD45" s="99">
        <v>223.9</v>
      </c>
      <c r="DE45" s="99">
        <v>228.3</v>
      </c>
      <c r="DF45" s="99">
        <v>225.8</v>
      </c>
      <c r="DG45" s="99">
        <v>133.2</v>
      </c>
      <c r="DH45" s="99">
        <v>172.4</v>
      </c>
      <c r="DI45" s="99">
        <v>201.5</v>
      </c>
      <c r="DJ45" s="99">
        <v>213.1</v>
      </c>
      <c r="DK45" s="99"/>
      <c r="DL45" s="99">
        <v>105.6</v>
      </c>
      <c r="DM45" s="99"/>
      <c r="DN45" s="122">
        <v>136.5</v>
      </c>
      <c r="DO45" s="122">
        <v>138.4</v>
      </c>
      <c r="DP45" s="122">
        <v>174.4</v>
      </c>
      <c r="DQ45" s="122">
        <v>133.5</v>
      </c>
      <c r="DR45" s="125">
        <v>88.96</v>
      </c>
      <c r="DS45" s="126"/>
      <c r="DT45" s="122">
        <v>86.77</v>
      </c>
      <c r="DU45" s="122">
        <v>143.2</v>
      </c>
      <c r="DV45" s="122">
        <v>139.6</v>
      </c>
      <c r="DW45" s="122">
        <v>167.7</v>
      </c>
      <c r="DX45" s="122">
        <v>155.3</v>
      </c>
      <c r="DY45" s="122">
        <v>190.1</v>
      </c>
      <c r="DZ45" s="122">
        <v>159.5</v>
      </c>
      <c r="EA45" s="122">
        <v>168.6</v>
      </c>
      <c r="EB45" s="122">
        <v>203.3</v>
      </c>
      <c r="EC45" s="122">
        <v>186</v>
      </c>
      <c r="ED45" s="122">
        <v>208.4</v>
      </c>
      <c r="EE45" s="122">
        <v>157.9</v>
      </c>
      <c r="EF45" s="122">
        <v>180.7</v>
      </c>
      <c r="EG45" s="122"/>
      <c r="EH45" s="99">
        <v>96.37</v>
      </c>
      <c r="EI45" s="99">
        <v>97.99</v>
      </c>
      <c r="EJ45" s="99">
        <v>76.57</v>
      </c>
      <c r="EK45" s="99">
        <v>78.2</v>
      </c>
      <c r="EL45" s="99">
        <v>75</v>
      </c>
      <c r="EM45" s="99">
        <v>76.38</v>
      </c>
      <c r="EN45" s="99">
        <v>67.2</v>
      </c>
      <c r="EO45" s="99">
        <v>65.33</v>
      </c>
      <c r="EP45" s="99">
        <v>82.14</v>
      </c>
      <c r="EQ45" s="99">
        <v>74.49</v>
      </c>
      <c r="ER45" s="99">
        <v>64.98</v>
      </c>
      <c r="ES45" s="99">
        <v>90.04</v>
      </c>
      <c r="ET45" s="99">
        <v>92.57</v>
      </c>
      <c r="EU45" s="99">
        <v>103</v>
      </c>
      <c r="EV45" s="99">
        <v>97.74</v>
      </c>
      <c r="EW45" s="99">
        <v>117.2</v>
      </c>
      <c r="EX45" s="99">
        <v>86.75</v>
      </c>
      <c r="EY45" s="99">
        <v>66.77</v>
      </c>
      <c r="EZ45" s="99">
        <v>62.31</v>
      </c>
      <c r="FA45" s="122">
        <v>73.31</v>
      </c>
      <c r="FB45" s="99">
        <v>114.9</v>
      </c>
      <c r="FC45" s="99">
        <v>106.6</v>
      </c>
      <c r="FD45" s="122">
        <v>119.7</v>
      </c>
      <c r="FE45" s="59" t="s">
        <v>197</v>
      </c>
      <c r="FF45" s="138">
        <f>MIN(I45:AB45)</f>
        <v>48.55</v>
      </c>
      <c r="FG45" s="138">
        <f>MAX(I45:AB45)</f>
        <v>111</v>
      </c>
      <c r="FH45" s="62">
        <f>AVERAGE(I45:AB45)</f>
        <v>73.2445</v>
      </c>
      <c r="FI45" s="69">
        <f>STDEV(I45:AB45)</f>
        <v>16.9682357967065</v>
      </c>
      <c r="FJ45" s="145">
        <f t="shared" ref="FJ45:FJ47" si="189">FI45/FH45</f>
        <v>0.231665664953771</v>
      </c>
      <c r="FK45" s="69">
        <f t="shared" ref="FK45:FK47" si="190">MIN(AD45:AO45)</f>
        <v>57.88</v>
      </c>
      <c r="FL45" s="69">
        <f t="shared" ref="FL45:FL47" si="191">MAX(AD45:AO45)</f>
        <v>89.67</v>
      </c>
      <c r="FM45" s="62">
        <f t="shared" ref="FM45:FM47" si="192">AVERAGE(AD45:AO45)</f>
        <v>72.9354545454545</v>
      </c>
      <c r="FN45" s="69">
        <f t="shared" ref="FN45:FN47" si="193">STDEV(AD45:AO45)</f>
        <v>10.1360597508463</v>
      </c>
      <c r="FO45" s="47">
        <f t="shared" ref="FO45:FO47" si="194">FN45/FM45</f>
        <v>0.138973011329207</v>
      </c>
      <c r="FP45" s="69">
        <f t="shared" ref="FP45:FP47" si="195">MIN(AQ45:AZ45)</f>
        <v>74.25</v>
      </c>
      <c r="FQ45" s="69">
        <f t="shared" ref="FQ45:FQ47" si="196">MAX(AQ45:AZ45)</f>
        <v>93.14</v>
      </c>
      <c r="FR45" s="62">
        <f t="shared" ref="FR45:FR47" si="197">AVERAGE(AQ45:AZ45)</f>
        <v>82.589</v>
      </c>
      <c r="FS45" s="69">
        <f t="shared" ref="FS45:FS47" si="198">STDEV(AQ45:AZ45)</f>
        <v>6.53171825275198</v>
      </c>
      <c r="FT45" s="47">
        <f t="shared" ref="FT45:FT47" si="199">FS45/FR45</f>
        <v>0.0790870243343784</v>
      </c>
      <c r="FU45" s="69">
        <f t="shared" ref="FU45:FU47" si="200">MIN(BB45:BI45)</f>
        <v>35.69</v>
      </c>
      <c r="FV45" s="69">
        <f t="shared" ref="FV45:FV47" si="201">MAX(BB45:BI45)</f>
        <v>44.87</v>
      </c>
      <c r="FW45" s="62">
        <f t="shared" ref="FW45:FW47" si="202">AVERAGE(BB45:BI45)</f>
        <v>41.04</v>
      </c>
      <c r="FX45" s="138">
        <f t="shared" ref="FX45:FX47" si="203">STDEV(BB45:BI45)</f>
        <v>3.02286524438558</v>
      </c>
      <c r="FY45" s="59" t="s">
        <v>197</v>
      </c>
      <c r="FZ45" s="156">
        <f>MIN(I45:BI45)</f>
        <v>35.69</v>
      </c>
      <c r="GA45" s="70">
        <f>MAX(I45:BI45)</f>
        <v>111</v>
      </c>
      <c r="GB45" s="157">
        <f>AVERAGE(I45:BI45)</f>
        <v>69.8242857142857</v>
      </c>
      <c r="GC45" s="31">
        <f>STDEV(I45:BI45)</f>
        <v>17.9953241611999</v>
      </c>
      <c r="GD45" s="31">
        <f t="shared" ref="GD45:GD47" si="204">GC45/GB45</f>
        <v>0.257722996764121</v>
      </c>
      <c r="GE45" s="156">
        <f t="shared" ref="GE45:GE47" si="205">MIN(BK45:FD45)</f>
        <v>62.31</v>
      </c>
      <c r="GF45" s="156">
        <f t="shared" ref="GF45:GF47" si="206">MAX(BK45:FD45)</f>
        <v>306.1</v>
      </c>
      <c r="GG45" s="158">
        <f t="shared" ref="GG45:GG47" si="207">AVERAGE(BK45:FD45)</f>
        <v>140.13956043956</v>
      </c>
      <c r="GH45" s="33">
        <f t="shared" ref="GH45:GH47" si="208">STDEV(BK45:FD45)</f>
        <v>50.0841132032923</v>
      </c>
      <c r="GI45" s="33">
        <f t="shared" ref="GI45:GI47" si="209">GH45/GG45</f>
        <v>0.357387400432818</v>
      </c>
      <c r="GJ45" s="62">
        <v>38.69</v>
      </c>
      <c r="GK45" s="89">
        <f t="shared" ref="GK45:GK47" si="210">MIN(BK45:CE45)</f>
        <v>88.01</v>
      </c>
      <c r="GL45" s="89">
        <f t="shared" ref="GL45:GL47" si="211">MAX(BK45:CE45)</f>
        <v>306.1</v>
      </c>
      <c r="GM45" s="178">
        <f t="shared" ref="GM45:GM47" si="212">AVERAGE(BK45:CE45)</f>
        <v>136.782380952381</v>
      </c>
      <c r="GN45" s="36">
        <f t="shared" ref="GN45:GN47" si="213">STDEV(BK45:CE45)</f>
        <v>52.0441841039671</v>
      </c>
      <c r="GO45" s="36">
        <f t="shared" ref="GO45:GO47" si="214">GN45/GM45</f>
        <v>0.380488947052951</v>
      </c>
      <c r="GP45" s="89">
        <f t="shared" ref="GP45:GP47" si="215">MIN(CG45:DJ45)</f>
        <v>124.8</v>
      </c>
      <c r="GQ45" s="89">
        <f t="shared" ref="GQ45:GQ47" si="216">MAX(CG45:DJ45)</f>
        <v>228.3</v>
      </c>
      <c r="GR45" s="178">
        <f t="shared" ref="GR45:GR47" si="217">AVERAGE(CG45:DJ45)</f>
        <v>177.510714285714</v>
      </c>
      <c r="GS45" s="36">
        <f t="shared" ref="GS45:GS47" si="218">STDEV(CG45:DJ45)</f>
        <v>35.1852803744187</v>
      </c>
      <c r="GT45" s="36">
        <f t="shared" ref="GT45:GT47" si="219">GS45/GR45</f>
        <v>0.198214967000729</v>
      </c>
      <c r="GU45" s="89">
        <f t="shared" ref="GU45:GU47" si="220">MIN(DL45:EF45)</f>
        <v>86.77</v>
      </c>
      <c r="GV45" s="89">
        <f t="shared" ref="GV45:GV47" si="221">MAX(DL45:EF45)</f>
        <v>208.4</v>
      </c>
      <c r="GW45" s="178">
        <f t="shared" ref="GW45:GW47" si="222">AVERAGE(DL45:EF45)</f>
        <v>153.917368421053</v>
      </c>
      <c r="GX45" s="36">
        <f t="shared" ref="GX45:GX47" si="223">STDEV(DL45:EF45)</f>
        <v>34.705486892822</v>
      </c>
      <c r="GY45" s="36">
        <f t="shared" ref="GY45:GY47" si="224">GX45/GW45</f>
        <v>0.225481290700621</v>
      </c>
      <c r="GZ45" s="89">
        <f t="shared" ref="GZ45:GZ47" si="225">MIN(BJ45:FD45)</f>
        <v>62.31</v>
      </c>
      <c r="HA45" s="89">
        <f t="shared" ref="HA45:HA47" si="226">MAX(EH45:FD45)</f>
        <v>119.7</v>
      </c>
      <c r="HB45" s="178">
        <f t="shared" ref="HB45:HB47" si="227">AVERAGE(EH45:FD45)</f>
        <v>86.3278260869565</v>
      </c>
      <c r="HC45" s="36">
        <f t="shared" ref="HC45:HC47" si="228">STDEV(EH45:FD45)</f>
        <v>17.7478106092815</v>
      </c>
      <c r="HD45" s="36">
        <f t="shared" ref="HD45:HD47" si="229">HC45/HB45</f>
        <v>0.205586210307259</v>
      </c>
    </row>
    <row r="46" spans="1:212">
      <c r="A46" s="59" t="s">
        <v>198</v>
      </c>
      <c r="B46" s="60">
        <v>70</v>
      </c>
      <c r="C46" s="61">
        <v>71</v>
      </c>
      <c r="D46" s="47">
        <v>78</v>
      </c>
      <c r="E46" s="47">
        <v>63.81</v>
      </c>
      <c r="F46" s="47">
        <v>74.2</v>
      </c>
      <c r="G46" s="63">
        <v>113.8</v>
      </c>
      <c r="H46" s="59" t="s">
        <v>198</v>
      </c>
      <c r="I46" s="42">
        <v>160.3</v>
      </c>
      <c r="J46" s="42">
        <v>260</v>
      </c>
      <c r="K46" s="42">
        <v>264.9</v>
      </c>
      <c r="L46" s="42">
        <v>262.3</v>
      </c>
      <c r="M46" s="42">
        <v>195.2</v>
      </c>
      <c r="N46" s="42">
        <v>210.2</v>
      </c>
      <c r="O46" s="84">
        <v>187</v>
      </c>
      <c r="P46" s="42">
        <v>200.6</v>
      </c>
      <c r="Q46" s="42">
        <v>226.8</v>
      </c>
      <c r="R46" s="42">
        <v>224.4</v>
      </c>
      <c r="S46" s="42">
        <v>186.6</v>
      </c>
      <c r="T46" s="42">
        <v>178.4</v>
      </c>
      <c r="U46" s="42">
        <v>220.8</v>
      </c>
      <c r="V46" s="42">
        <v>211.7</v>
      </c>
      <c r="W46" s="42">
        <v>240.6</v>
      </c>
      <c r="X46" s="84">
        <v>228.3</v>
      </c>
      <c r="Y46" s="84">
        <v>265.6</v>
      </c>
      <c r="Z46" s="42">
        <v>267</v>
      </c>
      <c r="AA46" s="42">
        <v>284.5</v>
      </c>
      <c r="AB46" s="42">
        <v>318.7</v>
      </c>
      <c r="AD46" s="42">
        <v>207.5</v>
      </c>
      <c r="AE46" s="42">
        <v>276.2</v>
      </c>
      <c r="AF46" s="42">
        <v>203.5</v>
      </c>
      <c r="AG46" s="42">
        <v>207.4</v>
      </c>
      <c r="AH46" s="42">
        <v>316.4</v>
      </c>
      <c r="AI46" s="42">
        <v>326</v>
      </c>
      <c r="AJ46" s="42">
        <v>285.5</v>
      </c>
      <c r="AK46" s="42">
        <v>270.5</v>
      </c>
      <c r="AL46" s="42">
        <v>240.6</v>
      </c>
      <c r="AM46" s="42"/>
      <c r="AN46" s="42">
        <v>287.7</v>
      </c>
      <c r="AO46" s="42">
        <v>210.4</v>
      </c>
      <c r="AQ46" s="42">
        <v>252</v>
      </c>
      <c r="AR46" s="42">
        <v>228.9</v>
      </c>
      <c r="AS46" s="42">
        <v>279.8</v>
      </c>
      <c r="AT46" s="42">
        <v>255.1</v>
      </c>
      <c r="AU46" s="42">
        <v>238.4</v>
      </c>
      <c r="AV46" s="42">
        <v>244.6</v>
      </c>
      <c r="AW46" s="42">
        <v>244.5</v>
      </c>
      <c r="AX46" s="42">
        <v>255.5</v>
      </c>
      <c r="AY46" s="42">
        <v>270.9</v>
      </c>
      <c r="AZ46" s="42">
        <v>234.3</v>
      </c>
      <c r="BA46" s="42"/>
      <c r="BB46" s="42">
        <v>87.5</v>
      </c>
      <c r="BC46" s="42">
        <v>85.58</v>
      </c>
      <c r="BD46" s="88">
        <v>82.65</v>
      </c>
      <c r="BE46" s="42">
        <v>79.82</v>
      </c>
      <c r="BF46" s="42">
        <v>95.66</v>
      </c>
      <c r="BG46" s="42">
        <v>97.77</v>
      </c>
      <c r="BH46" s="42">
        <v>94.16</v>
      </c>
      <c r="BI46" s="42">
        <v>92.13</v>
      </c>
      <c r="BJ46" s="59" t="s">
        <v>198</v>
      </c>
      <c r="BK46" s="99">
        <v>262.3</v>
      </c>
      <c r="BL46" s="99">
        <v>272.5</v>
      </c>
      <c r="BM46" s="99">
        <v>311.2</v>
      </c>
      <c r="BN46" s="99">
        <v>248.4</v>
      </c>
      <c r="BO46" s="99">
        <v>246.2</v>
      </c>
      <c r="BP46" s="99">
        <v>362.7</v>
      </c>
      <c r="BQ46" s="99">
        <v>320.2</v>
      </c>
      <c r="BR46" s="99">
        <v>297.8</v>
      </c>
      <c r="BS46" s="99">
        <v>366.3</v>
      </c>
      <c r="BT46" s="99">
        <v>437.6</v>
      </c>
      <c r="BU46" s="99">
        <v>391.1</v>
      </c>
      <c r="BV46" s="99">
        <v>615.5</v>
      </c>
      <c r="BW46" s="99">
        <v>539.2</v>
      </c>
      <c r="BX46" s="99">
        <v>513.2</v>
      </c>
      <c r="BY46" s="99">
        <v>741.5</v>
      </c>
      <c r="BZ46" s="99">
        <v>462.9</v>
      </c>
      <c r="CA46" s="99">
        <v>349</v>
      </c>
      <c r="CB46" s="99">
        <v>546.1</v>
      </c>
      <c r="CC46" s="99">
        <v>424.6</v>
      </c>
      <c r="CD46" s="99">
        <v>387.5</v>
      </c>
      <c r="CE46" s="99">
        <v>464.6</v>
      </c>
      <c r="CF46" s="99"/>
      <c r="CG46" s="99">
        <v>452.9</v>
      </c>
      <c r="CH46" s="99">
        <v>485.7</v>
      </c>
      <c r="CI46" s="99">
        <v>413.8</v>
      </c>
      <c r="CJ46" s="99">
        <v>713.6</v>
      </c>
      <c r="CK46" s="99">
        <v>372.4</v>
      </c>
      <c r="CL46" s="99">
        <v>405.1</v>
      </c>
      <c r="CM46" s="99">
        <v>631.3</v>
      </c>
      <c r="CN46" s="99">
        <v>580.6</v>
      </c>
      <c r="CO46" s="99">
        <v>606.3</v>
      </c>
      <c r="CP46" s="99">
        <v>616.3</v>
      </c>
      <c r="CQ46" s="99">
        <v>523.6</v>
      </c>
      <c r="CR46" s="99">
        <v>595.7</v>
      </c>
      <c r="CS46" s="99">
        <v>602.4</v>
      </c>
      <c r="CT46" s="99"/>
      <c r="CU46" s="99">
        <v>597.4</v>
      </c>
      <c r="CV46" s="99">
        <v>560.7</v>
      </c>
      <c r="CW46" s="99">
        <v>532.1</v>
      </c>
      <c r="CX46" s="99">
        <v>654.5</v>
      </c>
      <c r="CY46" s="99">
        <v>737.3</v>
      </c>
      <c r="CZ46" s="99"/>
      <c r="DA46" s="99">
        <v>707.8</v>
      </c>
      <c r="DB46" s="99">
        <v>731</v>
      </c>
      <c r="DC46" s="99">
        <v>736</v>
      </c>
      <c r="DD46" s="99">
        <v>675.5</v>
      </c>
      <c r="DE46" s="99">
        <v>748.4</v>
      </c>
      <c r="DF46" s="99">
        <v>750.9</v>
      </c>
      <c r="DG46" s="99">
        <v>355.7</v>
      </c>
      <c r="DH46" s="99">
        <v>473.3</v>
      </c>
      <c r="DI46" s="99">
        <v>648.7</v>
      </c>
      <c r="DJ46" s="99">
        <v>463.6</v>
      </c>
      <c r="DK46" s="99"/>
      <c r="DL46" s="99">
        <v>332.4</v>
      </c>
      <c r="DM46" s="99"/>
      <c r="DN46" s="122">
        <v>375.3</v>
      </c>
      <c r="DO46" s="122">
        <v>383.8</v>
      </c>
      <c r="DP46" s="122">
        <v>522.6</v>
      </c>
      <c r="DQ46" s="122">
        <v>384.7</v>
      </c>
      <c r="DR46" s="125">
        <v>296.1</v>
      </c>
      <c r="DS46" s="126"/>
      <c r="DT46" s="122">
        <v>268.7</v>
      </c>
      <c r="DU46" s="122">
        <v>501.7</v>
      </c>
      <c r="DV46" s="122">
        <v>463.5</v>
      </c>
      <c r="DW46" s="122">
        <v>504.6</v>
      </c>
      <c r="DX46" s="122">
        <v>572.7</v>
      </c>
      <c r="DY46" s="122">
        <v>574.4</v>
      </c>
      <c r="DZ46" s="122">
        <v>498.4</v>
      </c>
      <c r="EA46" s="122">
        <v>1121</v>
      </c>
      <c r="EB46" s="122">
        <v>683.3</v>
      </c>
      <c r="EC46" s="122">
        <v>561.1</v>
      </c>
      <c r="ED46" s="122">
        <v>745.9</v>
      </c>
      <c r="EE46" s="122">
        <v>606.5</v>
      </c>
      <c r="EF46" s="122">
        <v>600.3</v>
      </c>
      <c r="EG46" s="122"/>
      <c r="EH46" s="99">
        <v>308.5</v>
      </c>
      <c r="EI46" s="99">
        <v>315.2</v>
      </c>
      <c r="EJ46" s="99">
        <v>278.7</v>
      </c>
      <c r="EK46" s="99">
        <v>352</v>
      </c>
      <c r="EL46" s="99">
        <v>331.9</v>
      </c>
      <c r="EM46" s="99">
        <v>257.9</v>
      </c>
      <c r="EN46" s="99">
        <v>236.7</v>
      </c>
      <c r="EO46" s="99">
        <v>222</v>
      </c>
      <c r="EP46" s="99">
        <v>430.7</v>
      </c>
      <c r="EQ46" s="99">
        <v>304.3</v>
      </c>
      <c r="ER46" s="99">
        <v>212</v>
      </c>
      <c r="ES46" s="99">
        <v>327.9</v>
      </c>
      <c r="ET46" s="99">
        <v>333.8</v>
      </c>
      <c r="EU46" s="99">
        <v>341.1</v>
      </c>
      <c r="EV46" s="99">
        <v>366.1</v>
      </c>
      <c r="EW46" s="99">
        <v>404.8</v>
      </c>
      <c r="EX46" s="99">
        <v>320.2</v>
      </c>
      <c r="EY46" s="99">
        <v>228.8</v>
      </c>
      <c r="EZ46" s="99">
        <v>217.7</v>
      </c>
      <c r="FA46" s="122">
        <v>263.1</v>
      </c>
      <c r="FB46" s="99">
        <v>460</v>
      </c>
      <c r="FC46" s="99">
        <v>486.3</v>
      </c>
      <c r="FD46" s="122">
        <v>445.2</v>
      </c>
      <c r="FE46" s="59" t="s">
        <v>198</v>
      </c>
      <c r="FF46" s="138">
        <f>MIN(I46:AB46)</f>
        <v>160.3</v>
      </c>
      <c r="FG46" s="138">
        <f>MAX(I46:AB46)</f>
        <v>318.7</v>
      </c>
      <c r="FH46" s="62">
        <f>AVERAGE(I46:AB46)</f>
        <v>229.695</v>
      </c>
      <c r="FI46" s="69">
        <f>STDEV(I46:AB46)</f>
        <v>40.3476794480439</v>
      </c>
      <c r="FJ46" s="145">
        <f t="shared" si="189"/>
        <v>0.175657630545044</v>
      </c>
      <c r="FK46" s="69">
        <f t="shared" si="190"/>
        <v>203.5</v>
      </c>
      <c r="FL46" s="69">
        <f t="shared" si="191"/>
        <v>326</v>
      </c>
      <c r="FM46" s="62">
        <f t="shared" si="192"/>
        <v>257.427272727273</v>
      </c>
      <c r="FN46" s="69">
        <f t="shared" si="193"/>
        <v>45.6137718437993</v>
      </c>
      <c r="FO46" s="47">
        <f t="shared" si="194"/>
        <v>0.177190906622097</v>
      </c>
      <c r="FP46" s="69">
        <f t="shared" si="195"/>
        <v>228.9</v>
      </c>
      <c r="FQ46" s="69">
        <f t="shared" si="196"/>
        <v>279.8</v>
      </c>
      <c r="FR46" s="62">
        <f t="shared" si="197"/>
        <v>250.4</v>
      </c>
      <c r="FS46" s="69">
        <f t="shared" si="198"/>
        <v>15.8786369412211</v>
      </c>
      <c r="FT46" s="47">
        <f t="shared" si="199"/>
        <v>0.0634130868259628</v>
      </c>
      <c r="FU46" s="69">
        <f t="shared" si="200"/>
        <v>79.82</v>
      </c>
      <c r="FV46" s="69">
        <f t="shared" si="201"/>
        <v>97.77</v>
      </c>
      <c r="FW46" s="62">
        <f t="shared" si="202"/>
        <v>89.40875</v>
      </c>
      <c r="FX46" s="138">
        <f t="shared" si="203"/>
        <v>6.49060516108805</v>
      </c>
      <c r="FY46" s="59" t="s">
        <v>198</v>
      </c>
      <c r="FZ46" s="156">
        <f>MIN(I46:BI46)</f>
        <v>79.82</v>
      </c>
      <c r="GA46" s="70">
        <f>MAX(I46:BI46)</f>
        <v>326</v>
      </c>
      <c r="GB46" s="157">
        <f>AVERAGE(I46:BI46)</f>
        <v>217.242244897959</v>
      </c>
      <c r="GC46" s="31">
        <f>STDEV(I46:BI46)</f>
        <v>67.2202872485094</v>
      </c>
      <c r="GD46" s="31">
        <f t="shared" si="204"/>
        <v>0.309425486189776</v>
      </c>
      <c r="GE46" s="156">
        <f t="shared" si="205"/>
        <v>212</v>
      </c>
      <c r="GF46" s="156">
        <f t="shared" si="206"/>
        <v>1121</v>
      </c>
      <c r="GG46" s="158">
        <f t="shared" si="207"/>
        <v>465.658241758242</v>
      </c>
      <c r="GH46" s="33">
        <f t="shared" si="208"/>
        <v>168.195436631143</v>
      </c>
      <c r="GI46" s="33">
        <f t="shared" si="209"/>
        <v>0.361199312173811</v>
      </c>
      <c r="GJ46" s="63">
        <v>113.8</v>
      </c>
      <c r="GK46" s="89">
        <f t="shared" si="210"/>
        <v>246.2</v>
      </c>
      <c r="GL46" s="89">
        <f t="shared" si="211"/>
        <v>741.5</v>
      </c>
      <c r="GM46" s="178">
        <f t="shared" si="212"/>
        <v>407.638095238095</v>
      </c>
      <c r="GN46" s="36">
        <f t="shared" si="213"/>
        <v>129.891922289996</v>
      </c>
      <c r="GO46" s="36">
        <f t="shared" si="214"/>
        <v>0.318645199767526</v>
      </c>
      <c r="GP46" s="89">
        <f t="shared" si="215"/>
        <v>355.7</v>
      </c>
      <c r="GQ46" s="89">
        <f t="shared" si="216"/>
        <v>750.9</v>
      </c>
      <c r="GR46" s="178">
        <f t="shared" si="217"/>
        <v>584.735714285714</v>
      </c>
      <c r="GS46" s="36">
        <f t="shared" si="218"/>
        <v>121.034345337688</v>
      </c>
      <c r="GT46" s="36">
        <f t="shared" si="219"/>
        <v>0.206989828704987</v>
      </c>
      <c r="GU46" s="89">
        <f t="shared" si="220"/>
        <v>268.7</v>
      </c>
      <c r="GV46" s="89">
        <f t="shared" si="221"/>
        <v>1121</v>
      </c>
      <c r="GW46" s="178">
        <f t="shared" si="222"/>
        <v>526.157894736842</v>
      </c>
      <c r="GX46" s="36">
        <f t="shared" si="223"/>
        <v>192.936852985027</v>
      </c>
      <c r="GY46" s="36">
        <f t="shared" si="224"/>
        <v>0.366690027679856</v>
      </c>
      <c r="GZ46" s="89">
        <f t="shared" si="225"/>
        <v>212</v>
      </c>
      <c r="HA46" s="89">
        <f t="shared" si="226"/>
        <v>486.3</v>
      </c>
      <c r="HB46" s="178">
        <f t="shared" si="227"/>
        <v>323.691304347826</v>
      </c>
      <c r="HC46" s="36">
        <f t="shared" si="228"/>
        <v>80.4088694397887</v>
      </c>
      <c r="HD46" s="36">
        <f t="shared" si="229"/>
        <v>0.248412201253897</v>
      </c>
    </row>
    <row r="47" s="8" customFormat="1" spans="1:223">
      <c r="A47" s="64" t="s">
        <v>199</v>
      </c>
      <c r="B47" s="60">
        <v>38</v>
      </c>
      <c r="C47" s="61">
        <v>55</v>
      </c>
      <c r="D47" s="47">
        <v>33</v>
      </c>
      <c r="E47" s="47">
        <v>8.98</v>
      </c>
      <c r="F47" s="47">
        <v>26.9</v>
      </c>
      <c r="G47" s="63">
        <v>48.5</v>
      </c>
      <c r="H47" s="64" t="s">
        <v>199</v>
      </c>
      <c r="I47" s="85">
        <v>96.89</v>
      </c>
      <c r="J47" s="85">
        <v>124.8</v>
      </c>
      <c r="K47" s="85">
        <v>120</v>
      </c>
      <c r="L47" s="85">
        <v>127.6</v>
      </c>
      <c r="M47" s="85">
        <v>304.7</v>
      </c>
      <c r="N47" s="85">
        <v>107.9</v>
      </c>
      <c r="O47" s="85">
        <v>7699.5</v>
      </c>
      <c r="P47" s="85">
        <v>426.1</v>
      </c>
      <c r="Q47" s="85">
        <v>306.8</v>
      </c>
      <c r="R47" s="85">
        <v>696.6</v>
      </c>
      <c r="S47" s="85">
        <v>588.3</v>
      </c>
      <c r="T47" s="85">
        <v>620.1</v>
      </c>
      <c r="U47" s="85">
        <v>819.3</v>
      </c>
      <c r="V47" s="85">
        <v>710.1</v>
      </c>
      <c r="W47" s="85">
        <v>793.4</v>
      </c>
      <c r="X47" s="85">
        <v>1962.5</v>
      </c>
      <c r="Y47" s="85">
        <v>4680.9</v>
      </c>
      <c r="Z47" s="84">
        <v>51.48</v>
      </c>
      <c r="AA47" s="84">
        <v>44.28</v>
      </c>
      <c r="AB47" s="84">
        <v>53.15</v>
      </c>
      <c r="AC47" s="22"/>
      <c r="AD47" s="84">
        <v>34.84</v>
      </c>
      <c r="AE47" s="84">
        <v>41.76</v>
      </c>
      <c r="AF47" s="84">
        <v>31.94</v>
      </c>
      <c r="AG47" s="84">
        <v>50.17</v>
      </c>
      <c r="AH47" s="85">
        <v>133</v>
      </c>
      <c r="AI47" s="85">
        <v>145.3</v>
      </c>
      <c r="AJ47" s="85">
        <v>113.7</v>
      </c>
      <c r="AK47" s="85">
        <v>118.9</v>
      </c>
      <c r="AL47" s="85">
        <v>107</v>
      </c>
      <c r="AM47" s="84">
        <v>31.07</v>
      </c>
      <c r="AN47" s="84">
        <v>35.51</v>
      </c>
      <c r="AO47" s="84">
        <v>23.67</v>
      </c>
      <c r="AP47" s="22"/>
      <c r="AQ47" s="84">
        <v>43.97</v>
      </c>
      <c r="AR47" s="84">
        <v>43.87</v>
      </c>
      <c r="AS47" s="84">
        <v>44.9</v>
      </c>
      <c r="AT47" s="84">
        <v>43.65</v>
      </c>
      <c r="AU47" s="84">
        <v>40.15</v>
      </c>
      <c r="AV47" s="85">
        <v>737.9</v>
      </c>
      <c r="AW47" s="84">
        <v>54.76</v>
      </c>
      <c r="AX47" s="84">
        <v>61.27</v>
      </c>
      <c r="AY47" s="84">
        <v>56.79</v>
      </c>
      <c r="AZ47" s="84">
        <v>52.94</v>
      </c>
      <c r="BA47" s="84"/>
      <c r="BB47" s="84">
        <v>36.67</v>
      </c>
      <c r="BC47" s="84">
        <v>36.94</v>
      </c>
      <c r="BD47" s="90">
        <v>737.4</v>
      </c>
      <c r="BE47" s="84">
        <v>35.98</v>
      </c>
      <c r="BF47" s="84">
        <v>38.81</v>
      </c>
      <c r="BG47" s="85">
        <v>718.3</v>
      </c>
      <c r="BH47" s="85">
        <v>741.8</v>
      </c>
      <c r="BI47" s="85">
        <v>735.1</v>
      </c>
      <c r="BJ47" s="64" t="s">
        <v>199</v>
      </c>
      <c r="BK47" s="95">
        <v>36.61</v>
      </c>
      <c r="BL47" s="95">
        <v>36.8</v>
      </c>
      <c r="BM47" s="95">
        <v>47.46</v>
      </c>
      <c r="BN47" s="95">
        <v>39.85</v>
      </c>
      <c r="BO47" s="95">
        <v>39.46</v>
      </c>
      <c r="BP47" s="95">
        <v>42.36</v>
      </c>
      <c r="BQ47" s="95">
        <v>40.21</v>
      </c>
      <c r="BR47" s="95">
        <v>39.72</v>
      </c>
      <c r="BS47" s="95">
        <v>47.58</v>
      </c>
      <c r="BT47" s="95">
        <v>47.7</v>
      </c>
      <c r="BU47" s="95">
        <v>42.46</v>
      </c>
      <c r="BV47" s="95">
        <v>63.5</v>
      </c>
      <c r="BW47" s="95">
        <v>64.63</v>
      </c>
      <c r="BX47" s="95">
        <v>60.64</v>
      </c>
      <c r="BY47" s="95">
        <v>84.26</v>
      </c>
      <c r="BZ47" s="95">
        <v>49.13</v>
      </c>
      <c r="CA47" s="95">
        <v>36.19</v>
      </c>
      <c r="CB47" s="95">
        <v>54.21</v>
      </c>
      <c r="CC47" s="95">
        <v>42.28</v>
      </c>
      <c r="CD47" s="95">
        <v>38.46</v>
      </c>
      <c r="CE47" s="95">
        <v>52.12</v>
      </c>
      <c r="CF47" s="95"/>
      <c r="CG47" s="95">
        <v>53.58</v>
      </c>
      <c r="CH47" s="95">
        <v>51.86</v>
      </c>
      <c r="CI47" s="95">
        <v>57.04</v>
      </c>
      <c r="CJ47" s="95">
        <v>45.96</v>
      </c>
      <c r="CK47" s="95">
        <v>48.43</v>
      </c>
      <c r="CL47" s="95">
        <v>52.71</v>
      </c>
      <c r="CM47" s="95">
        <v>60.49</v>
      </c>
      <c r="CN47" s="95">
        <v>58.6</v>
      </c>
      <c r="CO47" s="95">
        <v>68.07</v>
      </c>
      <c r="CP47" s="95">
        <v>60.8</v>
      </c>
      <c r="CQ47" s="95">
        <v>45.5</v>
      </c>
      <c r="CR47" s="95">
        <v>56.18</v>
      </c>
      <c r="CS47" s="95">
        <v>58.96</v>
      </c>
      <c r="CT47" s="95"/>
      <c r="CU47" s="95">
        <v>62.48</v>
      </c>
      <c r="CV47" s="95">
        <v>52.05</v>
      </c>
      <c r="CW47" s="95">
        <v>54.17</v>
      </c>
      <c r="CX47" s="95">
        <v>57.94</v>
      </c>
      <c r="CY47" s="95">
        <v>59.14</v>
      </c>
      <c r="CZ47" s="95"/>
      <c r="DA47" s="95">
        <v>60.17</v>
      </c>
      <c r="DB47" s="95">
        <v>60.21</v>
      </c>
      <c r="DC47" s="95">
        <v>58.67</v>
      </c>
      <c r="DD47" s="95">
        <v>59.29</v>
      </c>
      <c r="DE47" s="95">
        <v>56.39</v>
      </c>
      <c r="DF47" s="95">
        <v>56.82</v>
      </c>
      <c r="DG47" s="95">
        <v>40.27</v>
      </c>
      <c r="DH47" s="95">
        <v>54.65</v>
      </c>
      <c r="DI47" s="95">
        <v>53.35</v>
      </c>
      <c r="DJ47" s="95">
        <v>47.97</v>
      </c>
      <c r="DK47" s="95"/>
      <c r="DL47" s="95">
        <v>35.71</v>
      </c>
      <c r="DM47" s="95"/>
      <c r="DN47" s="121">
        <v>38.61</v>
      </c>
      <c r="DO47" s="121">
        <v>45.84</v>
      </c>
      <c r="DP47" s="121">
        <v>52.56</v>
      </c>
      <c r="DQ47" s="121">
        <v>53.75</v>
      </c>
      <c r="DR47" s="124">
        <v>26.48</v>
      </c>
      <c r="DS47" s="114"/>
      <c r="DT47" s="121">
        <v>30.62</v>
      </c>
      <c r="DU47" s="121">
        <v>55.31</v>
      </c>
      <c r="DV47" s="121">
        <v>51.75</v>
      </c>
      <c r="DW47" s="121">
        <v>60.27</v>
      </c>
      <c r="DX47" s="121">
        <v>60.93</v>
      </c>
      <c r="DY47" s="121">
        <v>53.73</v>
      </c>
      <c r="DZ47" s="121">
        <v>62.93</v>
      </c>
      <c r="EA47" s="121">
        <v>54.07</v>
      </c>
      <c r="EB47" s="121">
        <v>84.07</v>
      </c>
      <c r="EC47" s="121">
        <v>68.26</v>
      </c>
      <c r="ED47" s="121">
        <v>93.45</v>
      </c>
      <c r="EE47" s="121">
        <v>61.11</v>
      </c>
      <c r="EF47" s="121">
        <v>75.59</v>
      </c>
      <c r="EG47" s="121"/>
      <c r="EH47" s="95">
        <v>31.7</v>
      </c>
      <c r="EI47" s="95">
        <v>31.22</v>
      </c>
      <c r="EJ47" s="95">
        <v>28.77</v>
      </c>
      <c r="EK47" s="95">
        <v>30.84</v>
      </c>
      <c r="EL47" s="95">
        <v>29.82</v>
      </c>
      <c r="EM47" s="95">
        <v>30.84</v>
      </c>
      <c r="EN47" s="95">
        <v>25.55</v>
      </c>
      <c r="EO47" s="95">
        <v>24.98</v>
      </c>
      <c r="EP47" s="95">
        <v>40.38</v>
      </c>
      <c r="EQ47" s="95">
        <v>36.19</v>
      </c>
      <c r="ER47" s="95">
        <v>28.51</v>
      </c>
      <c r="ES47" s="95">
        <v>41.47</v>
      </c>
      <c r="ET47" s="95">
        <v>39.79</v>
      </c>
      <c r="EU47" s="95">
        <v>43.49</v>
      </c>
      <c r="EV47" s="95">
        <v>37.98</v>
      </c>
      <c r="EW47" s="95">
        <v>43.62</v>
      </c>
      <c r="EX47" s="95">
        <v>34.96</v>
      </c>
      <c r="EY47" s="95">
        <v>28.34</v>
      </c>
      <c r="EZ47" s="95">
        <v>24.75</v>
      </c>
      <c r="FA47" s="121">
        <v>31.42</v>
      </c>
      <c r="FB47" s="95">
        <v>49.73</v>
      </c>
      <c r="FC47" s="95">
        <v>46.49</v>
      </c>
      <c r="FD47" s="121">
        <v>48.31</v>
      </c>
      <c r="FE47" s="64" t="s">
        <v>199</v>
      </c>
      <c r="FF47" s="142">
        <f>MIN(I47:AB47)</f>
        <v>44.28</v>
      </c>
      <c r="FG47" s="142">
        <f>MAX(I47:AB47)</f>
        <v>7699.5</v>
      </c>
      <c r="FH47" s="141">
        <f>AVERAGE(I47:AB47)</f>
        <v>1016.72</v>
      </c>
      <c r="FI47" s="142">
        <f>STDEV(I47:AB47)</f>
        <v>1889.50345629132</v>
      </c>
      <c r="FJ47" s="143">
        <f t="shared" si="189"/>
        <v>1.85843049835876</v>
      </c>
      <c r="FK47" s="142">
        <f t="shared" si="190"/>
        <v>23.67</v>
      </c>
      <c r="FL47" s="142">
        <f t="shared" si="191"/>
        <v>145.3</v>
      </c>
      <c r="FM47" s="141">
        <f t="shared" si="192"/>
        <v>72.2383333333333</v>
      </c>
      <c r="FN47" s="142">
        <f t="shared" si="193"/>
        <v>46.6865349155861</v>
      </c>
      <c r="FO47" s="83">
        <f t="shared" si="194"/>
        <v>0.646284773766275</v>
      </c>
      <c r="FP47" s="142">
        <f t="shared" si="195"/>
        <v>40.15</v>
      </c>
      <c r="FQ47" s="142">
        <f t="shared" si="196"/>
        <v>737.9</v>
      </c>
      <c r="FR47" s="141">
        <f t="shared" si="197"/>
        <v>118.02</v>
      </c>
      <c r="FS47" s="142">
        <f t="shared" si="198"/>
        <v>217.914590047467</v>
      </c>
      <c r="FT47" s="83">
        <f t="shared" si="199"/>
        <v>1.84642086127323</v>
      </c>
      <c r="FU47" s="142">
        <f t="shared" si="200"/>
        <v>35.98</v>
      </c>
      <c r="FV47" s="142">
        <f t="shared" si="201"/>
        <v>741.8</v>
      </c>
      <c r="FW47" s="141">
        <f t="shared" si="202"/>
        <v>385.125</v>
      </c>
      <c r="FX47" s="142">
        <f t="shared" si="203"/>
        <v>372.116111679444</v>
      </c>
      <c r="FY47" s="64" t="s">
        <v>199</v>
      </c>
      <c r="FZ47" s="156">
        <f>MIN(I47:BI47)</f>
        <v>23.67</v>
      </c>
      <c r="GA47" s="70">
        <f>MAX(I47:BI47)</f>
        <v>7699.5</v>
      </c>
      <c r="GB47" s="157">
        <f>AVERAGE(I47:BI47)</f>
        <v>509.2492</v>
      </c>
      <c r="GC47" s="31">
        <f>STDEV(I47:BI47)</f>
        <v>1264.51591308624</v>
      </c>
      <c r="GD47" s="31">
        <f t="shared" si="204"/>
        <v>2.48309847729999</v>
      </c>
      <c r="GE47" s="156">
        <f t="shared" si="205"/>
        <v>24.75</v>
      </c>
      <c r="GF47" s="156">
        <f t="shared" si="206"/>
        <v>93.45</v>
      </c>
      <c r="GG47" s="158">
        <f t="shared" si="207"/>
        <v>48.6985714285714</v>
      </c>
      <c r="GH47" s="33">
        <f t="shared" si="208"/>
        <v>13.6905958454398</v>
      </c>
      <c r="GI47" s="33">
        <f t="shared" si="209"/>
        <v>0.281129311267796</v>
      </c>
      <c r="GJ47" s="63">
        <v>48.5</v>
      </c>
      <c r="GK47" s="89">
        <f t="shared" si="210"/>
        <v>36.19</v>
      </c>
      <c r="GL47" s="89">
        <f t="shared" si="211"/>
        <v>84.26</v>
      </c>
      <c r="GM47" s="178">
        <f t="shared" si="212"/>
        <v>47.8871428571429</v>
      </c>
      <c r="GN47" s="36">
        <f t="shared" si="213"/>
        <v>12.0373294973832</v>
      </c>
      <c r="GO47" s="36">
        <f t="shared" si="214"/>
        <v>0.251368713587549</v>
      </c>
      <c r="GP47" s="89">
        <f t="shared" si="215"/>
        <v>40.27</v>
      </c>
      <c r="GQ47" s="89">
        <f t="shared" si="216"/>
        <v>68.07</v>
      </c>
      <c r="GR47" s="178">
        <f t="shared" si="217"/>
        <v>55.4196428571429</v>
      </c>
      <c r="GS47" s="36">
        <f t="shared" si="218"/>
        <v>5.92383977209906</v>
      </c>
      <c r="GT47" s="36">
        <f t="shared" si="219"/>
        <v>0.106890616155163</v>
      </c>
      <c r="GU47" s="89">
        <f t="shared" si="220"/>
        <v>26.48</v>
      </c>
      <c r="GV47" s="89">
        <f t="shared" si="221"/>
        <v>93.45</v>
      </c>
      <c r="GW47" s="178">
        <f t="shared" si="222"/>
        <v>56.0547368421053</v>
      </c>
      <c r="GX47" s="36">
        <f t="shared" si="223"/>
        <v>17.0266622188786</v>
      </c>
      <c r="GY47" s="36">
        <f t="shared" si="224"/>
        <v>0.303750640500539</v>
      </c>
      <c r="GZ47" s="89">
        <f t="shared" si="225"/>
        <v>24.75</v>
      </c>
      <c r="HA47" s="89">
        <f t="shared" si="226"/>
        <v>49.73</v>
      </c>
      <c r="HB47" s="178">
        <f t="shared" si="227"/>
        <v>35.1804347826087</v>
      </c>
      <c r="HC47" s="36">
        <f t="shared" si="228"/>
        <v>7.67322587031797</v>
      </c>
      <c r="HD47" s="36">
        <f t="shared" si="229"/>
        <v>0.21811060374135</v>
      </c>
      <c r="HE47" s="83"/>
      <c r="HF47" s="83"/>
      <c r="HG47" s="83"/>
      <c r="HH47" s="83"/>
      <c r="HI47" s="83"/>
      <c r="HJ47" s="83"/>
      <c r="HK47" s="83"/>
      <c r="HL47" s="83"/>
      <c r="HM47" s="22"/>
      <c r="HN47" s="22"/>
      <c r="HO47" s="22"/>
    </row>
    <row r="48" ht="19.5" spans="1:212">
      <c r="A48" s="65" t="s">
        <v>200</v>
      </c>
      <c r="B48" s="66">
        <f>B32/B34</f>
        <v>8.13712471585662</v>
      </c>
      <c r="C48" s="66">
        <f>C32/C34</f>
        <v>7.04750634189809</v>
      </c>
      <c r="D48" s="66">
        <f>D32/D34</f>
        <v>8.49773578115212</v>
      </c>
      <c r="E48" s="66">
        <f>E32/E34</f>
        <v>9.08930197324308</v>
      </c>
      <c r="F48" s="66">
        <f>F32/F34</f>
        <v>8.75327220808998</v>
      </c>
      <c r="G48" s="67">
        <f>G32/G34</f>
        <v>7.41124523260771</v>
      </c>
      <c r="H48" s="65" t="s">
        <v>200</v>
      </c>
      <c r="I48" s="66">
        <f>I32/I34</f>
        <v>16.8969597569339</v>
      </c>
      <c r="J48" s="66">
        <f>J32/J34</f>
        <v>7.64152242351622</v>
      </c>
      <c r="K48" s="66">
        <f t="shared" ref="K48:BB48" si="230">K32/K34</f>
        <v>9.45396658135937</v>
      </c>
      <c r="L48" s="66">
        <f t="shared" si="230"/>
        <v>7.99707384635221</v>
      </c>
      <c r="M48" s="66">
        <f t="shared" si="230"/>
        <v>11.4844207866203</v>
      </c>
      <c r="N48" s="66">
        <f t="shared" si="230"/>
        <v>14.5477648831174</v>
      </c>
      <c r="O48" s="66">
        <f t="shared" si="230"/>
        <v>15.2108457587591</v>
      </c>
      <c r="P48" s="66">
        <f t="shared" si="230"/>
        <v>12.8088380633303</v>
      </c>
      <c r="Q48" s="66">
        <f t="shared" si="230"/>
        <v>11.3184824464772</v>
      </c>
      <c r="R48" s="66">
        <f t="shared" si="230"/>
        <v>11.2419165554668</v>
      </c>
      <c r="S48" s="66">
        <f t="shared" si="230"/>
        <v>13.2654534880543</v>
      </c>
      <c r="T48" s="66">
        <f t="shared" si="230"/>
        <v>15.1339070122508</v>
      </c>
      <c r="U48" s="66">
        <f t="shared" si="230"/>
        <v>10.4358087108378</v>
      </c>
      <c r="V48" s="66">
        <f t="shared" si="230"/>
        <v>10.3417682164878</v>
      </c>
      <c r="W48" s="66">
        <f t="shared" si="230"/>
        <v>9.66111115435239</v>
      </c>
      <c r="X48" s="66">
        <f t="shared" si="230"/>
        <v>10.3071379173758</v>
      </c>
      <c r="Y48" s="66">
        <f t="shared" si="230"/>
        <v>7.49981413757345</v>
      </c>
      <c r="Z48" s="66">
        <f t="shared" si="230"/>
        <v>7.64165558478804</v>
      </c>
      <c r="AA48" s="66">
        <f t="shared" si="230"/>
        <v>8.82788751290105</v>
      </c>
      <c r="AB48" s="66">
        <f t="shared" si="230"/>
        <v>6.9343270234279</v>
      </c>
      <c r="AC48" s="66"/>
      <c r="AD48" s="66">
        <f t="shared" si="230"/>
        <v>11.0042223784206</v>
      </c>
      <c r="AE48" s="66">
        <f t="shared" si="230"/>
        <v>8.56575426632909</v>
      </c>
      <c r="AF48" s="66">
        <f t="shared" si="230"/>
        <v>11.8755722291482</v>
      </c>
      <c r="AG48" s="66">
        <f t="shared" si="230"/>
        <v>10.853080178401</v>
      </c>
      <c r="AH48" s="66">
        <f t="shared" si="230"/>
        <v>7.52843052657768</v>
      </c>
      <c r="AI48" s="66">
        <f t="shared" si="230"/>
        <v>7.37253186654741</v>
      </c>
      <c r="AJ48" s="66">
        <f t="shared" si="230"/>
        <v>10.1110461717672</v>
      </c>
      <c r="AK48" s="66">
        <f t="shared" si="230"/>
        <v>8.95568475089539</v>
      </c>
      <c r="AL48" s="66">
        <f t="shared" si="230"/>
        <v>10.6508487083009</v>
      </c>
      <c r="AM48" s="66">
        <f t="shared" si="230"/>
        <v>10.6707347947343</v>
      </c>
      <c r="AN48" s="66">
        <f t="shared" si="230"/>
        <v>10.5393284643481</v>
      </c>
      <c r="AO48" s="66">
        <f t="shared" si="230"/>
        <v>15.5553807756656</v>
      </c>
      <c r="AP48" s="66"/>
      <c r="AQ48" s="66">
        <f t="shared" si="230"/>
        <v>8.2507206832211</v>
      </c>
      <c r="AR48" s="66">
        <f t="shared" si="230"/>
        <v>8.93040535434815</v>
      </c>
      <c r="AS48" s="66">
        <f t="shared" si="230"/>
        <v>8.13442590438397</v>
      </c>
      <c r="AT48" s="66">
        <f t="shared" si="230"/>
        <v>7.81120056196392</v>
      </c>
      <c r="AU48" s="66">
        <f t="shared" si="230"/>
        <v>9.40934478616193</v>
      </c>
      <c r="AV48" s="66">
        <f t="shared" si="230"/>
        <v>7.92271126690085</v>
      </c>
      <c r="AW48" s="66">
        <f t="shared" si="230"/>
        <v>6.92502898736876</v>
      </c>
      <c r="AX48" s="66">
        <f t="shared" si="230"/>
        <v>6.33515799063789</v>
      </c>
      <c r="AY48" s="66">
        <f t="shared" si="230"/>
        <v>6.60355314223479</v>
      </c>
      <c r="AZ48" s="66">
        <f t="shared" si="230"/>
        <v>6.57426941995457</v>
      </c>
      <c r="BA48" s="66"/>
      <c r="BB48" s="66">
        <f t="shared" si="230"/>
        <v>7.88612083523248</v>
      </c>
      <c r="BC48" s="66"/>
      <c r="BD48" s="66"/>
      <c r="BE48" s="66"/>
      <c r="BF48" s="66"/>
      <c r="BG48" s="66"/>
      <c r="BH48" s="66"/>
      <c r="BI48" s="66"/>
      <c r="BJ48" s="65" t="s">
        <v>200</v>
      </c>
      <c r="BK48" s="66">
        <f t="shared" ref="BK48:DU48" si="231">BK32/BK34</f>
        <v>7.71512019327331</v>
      </c>
      <c r="BL48" s="66">
        <f t="shared" si="231"/>
        <v>7.62799765672049</v>
      </c>
      <c r="BM48" s="66">
        <f t="shared" si="231"/>
        <v>7.27758638896583</v>
      </c>
      <c r="BN48" s="66">
        <f t="shared" si="231"/>
        <v>6.67706778364373</v>
      </c>
      <c r="BO48" s="66">
        <f t="shared" si="231"/>
        <v>6.71698467336589</v>
      </c>
      <c r="BP48" s="66">
        <f t="shared" si="231"/>
        <v>9.61838074171215</v>
      </c>
      <c r="BQ48" s="66">
        <f t="shared" si="231"/>
        <v>6.63550216342153</v>
      </c>
      <c r="BR48" s="66">
        <f t="shared" si="231"/>
        <v>6.89504086836989</v>
      </c>
      <c r="BS48" s="66">
        <f t="shared" si="231"/>
        <v>7.58543549145147</v>
      </c>
      <c r="BT48" s="66">
        <f t="shared" si="231"/>
        <v>6.66051060453385</v>
      </c>
      <c r="BU48" s="66">
        <f t="shared" si="231"/>
        <v>7.4484946073495</v>
      </c>
      <c r="BV48" s="66">
        <f t="shared" si="231"/>
        <v>5.99551905613063</v>
      </c>
      <c r="BW48" s="66">
        <f t="shared" si="231"/>
        <v>5.15399400898652</v>
      </c>
      <c r="BX48" s="66">
        <f t="shared" si="231"/>
        <v>5.5165028963039</v>
      </c>
      <c r="BY48" s="66">
        <f t="shared" si="231"/>
        <v>5.18897165946986</v>
      </c>
      <c r="BZ48" s="66">
        <f t="shared" si="231"/>
        <v>6.56183964037162</v>
      </c>
      <c r="CA48" s="66">
        <f t="shared" si="231"/>
        <v>9.16923271423614</v>
      </c>
      <c r="CB48" s="66">
        <f t="shared" si="231"/>
        <v>6.45999754243403</v>
      </c>
      <c r="CC48" s="66">
        <f t="shared" si="231"/>
        <v>7.01889249181968</v>
      </c>
      <c r="CD48" s="66">
        <f t="shared" si="231"/>
        <v>7.57167610326934</v>
      </c>
      <c r="CE48" s="66">
        <f t="shared" si="231"/>
        <v>6.7328380029188</v>
      </c>
      <c r="CF48" s="66"/>
      <c r="CG48" s="66">
        <f t="shared" si="231"/>
        <v>6.31525263495325</v>
      </c>
      <c r="CH48" s="66">
        <f t="shared" si="231"/>
        <v>6.14884663526038</v>
      </c>
      <c r="CI48" s="66">
        <f t="shared" si="231"/>
        <v>6.16536705946435</v>
      </c>
      <c r="CJ48" s="66">
        <f t="shared" si="231"/>
        <v>6.2127455910203</v>
      </c>
      <c r="CK48" s="66">
        <f t="shared" si="231"/>
        <v>7.32703974341518</v>
      </c>
      <c r="CL48" s="66">
        <f t="shared" si="231"/>
        <v>6.73165499076239</v>
      </c>
      <c r="CM48" s="66">
        <f t="shared" si="231"/>
        <v>5.73310197073063</v>
      </c>
      <c r="CN48" s="66">
        <f t="shared" si="231"/>
        <v>5.74042631247461</v>
      </c>
      <c r="CO48" s="66">
        <f t="shared" si="231"/>
        <v>5.79653647197035</v>
      </c>
      <c r="CP48" s="66">
        <f t="shared" si="231"/>
        <v>6.43291270629571</v>
      </c>
      <c r="CQ48" s="66">
        <f t="shared" si="231"/>
        <v>7.62150429528122</v>
      </c>
      <c r="CR48" s="66">
        <f t="shared" si="231"/>
        <v>6.72101581387238</v>
      </c>
      <c r="CS48" s="66">
        <f t="shared" si="231"/>
        <v>6.37312378083152</v>
      </c>
      <c r="CT48" s="66">
        <f t="shared" si="231"/>
        <v>6.13906675352582</v>
      </c>
      <c r="CU48" s="66">
        <f t="shared" si="231"/>
        <v>6.11554962964735</v>
      </c>
      <c r="CV48" s="66">
        <f t="shared" si="231"/>
        <v>6.48016447124186</v>
      </c>
      <c r="CW48" s="66">
        <f t="shared" si="231"/>
        <v>6.24124717285816</v>
      </c>
      <c r="CX48" s="66">
        <f t="shared" si="231"/>
        <v>6.90452612999015</v>
      </c>
      <c r="CY48" s="66">
        <f t="shared" si="231"/>
        <v>6.03568930075636</v>
      </c>
      <c r="CZ48" s="66">
        <f t="shared" si="231"/>
        <v>6.45512677485829</v>
      </c>
      <c r="DA48" s="66">
        <f t="shared" si="231"/>
        <v>6.60299680132666</v>
      </c>
      <c r="DB48" s="66">
        <f t="shared" si="231"/>
        <v>6.0147938469654</v>
      </c>
      <c r="DC48" s="66">
        <f t="shared" si="231"/>
        <v>5.7041373393251</v>
      </c>
      <c r="DD48" s="66">
        <f t="shared" si="231"/>
        <v>6.24520875252777</v>
      </c>
      <c r="DE48" s="66">
        <f t="shared" si="231"/>
        <v>6.21675173324156</v>
      </c>
      <c r="DF48" s="66">
        <f t="shared" si="231"/>
        <v>6.11309996375409</v>
      </c>
      <c r="DG48" s="66">
        <f t="shared" si="231"/>
        <v>9.79471654493165</v>
      </c>
      <c r="DH48" s="66">
        <f t="shared" si="231"/>
        <v>7.25948949295238</v>
      </c>
      <c r="DI48" s="66">
        <f t="shared" si="231"/>
        <v>7.6143073289926</v>
      </c>
      <c r="DJ48" s="66">
        <f t="shared" si="231"/>
        <v>8.87714775048739</v>
      </c>
      <c r="DK48" s="66"/>
      <c r="DL48" s="66">
        <f t="shared" si="231"/>
        <v>14.8584653323046</v>
      </c>
      <c r="DM48" s="66">
        <f t="shared" si="231"/>
        <v>11.502589364301</v>
      </c>
      <c r="DN48" s="66">
        <f t="shared" si="231"/>
        <v>10.0908989456991</v>
      </c>
      <c r="DO48" s="66">
        <f t="shared" si="231"/>
        <v>8.70398899402022</v>
      </c>
      <c r="DP48" s="66">
        <f t="shared" si="231"/>
        <v>8.02073709359333</v>
      </c>
      <c r="DQ48" s="66">
        <f t="shared" si="231"/>
        <v>6.75604839685268</v>
      </c>
      <c r="DR48" s="66">
        <f t="shared" si="231"/>
        <v>15.3142486655373</v>
      </c>
      <c r="DS48" s="66">
        <f t="shared" si="231"/>
        <v>7.68300119170948</v>
      </c>
      <c r="DT48" s="66">
        <f t="shared" si="231"/>
        <v>14.2633938466391</v>
      </c>
      <c r="DU48" s="66">
        <f t="shared" si="231"/>
        <v>10.4261383730379</v>
      </c>
      <c r="DV48" s="66">
        <f t="shared" ref="DV48:FD48" si="232">DV32/DV34</f>
        <v>8.38420395200849</v>
      </c>
      <c r="DW48" s="66">
        <f t="shared" si="232"/>
        <v>6.8687395590608</v>
      </c>
      <c r="DX48" s="66">
        <f t="shared" si="232"/>
        <v>5.76262135055779</v>
      </c>
      <c r="DY48" s="66">
        <f t="shared" si="232"/>
        <v>5.77183711760662</v>
      </c>
      <c r="DZ48" s="66">
        <f t="shared" si="232"/>
        <v>5.43649418702692</v>
      </c>
      <c r="EA48" s="66">
        <f t="shared" si="232"/>
        <v>7.14772008653686</v>
      </c>
      <c r="EB48" s="66">
        <f t="shared" si="232"/>
        <v>7.7088063355292</v>
      </c>
      <c r="EC48" s="66">
        <f t="shared" si="232"/>
        <v>6.92219864469449</v>
      </c>
      <c r="ED48" s="66">
        <f t="shared" si="232"/>
        <v>5.60390395021058</v>
      </c>
      <c r="EE48" s="66">
        <f t="shared" si="232"/>
        <v>6.2630839339696</v>
      </c>
      <c r="EF48" s="66">
        <f t="shared" si="232"/>
        <v>6.55486051155584</v>
      </c>
      <c r="EG48" s="66"/>
      <c r="EH48" s="66">
        <f t="shared" si="232"/>
        <v>7.83478626427374</v>
      </c>
      <c r="EI48" s="66">
        <f t="shared" si="232"/>
        <v>7.98523885559762</v>
      </c>
      <c r="EJ48" s="66">
        <f t="shared" si="232"/>
        <v>8.88763280054742</v>
      </c>
      <c r="EK48" s="66">
        <f t="shared" si="232"/>
        <v>8.7990585550246</v>
      </c>
      <c r="EL48" s="66">
        <f t="shared" si="232"/>
        <v>8.14821909992155</v>
      </c>
      <c r="EM48" s="66">
        <f t="shared" si="232"/>
        <v>8.40839033420672</v>
      </c>
      <c r="EN48" s="66">
        <f t="shared" si="232"/>
        <v>10.049990465834</v>
      </c>
      <c r="EO48" s="66">
        <f t="shared" si="232"/>
        <v>10.6564776677576</v>
      </c>
      <c r="EP48" s="66">
        <f t="shared" si="232"/>
        <v>9.17706888830204</v>
      </c>
      <c r="EQ48" s="66">
        <f t="shared" si="232"/>
        <v>10.4041801924697</v>
      </c>
      <c r="ER48" s="66">
        <f t="shared" si="232"/>
        <v>13.237366624876</v>
      </c>
      <c r="ES48" s="66">
        <f t="shared" si="232"/>
        <v>8.59328932527135</v>
      </c>
      <c r="ET48" s="66">
        <f t="shared" si="232"/>
        <v>8.35588127243098</v>
      </c>
      <c r="EU48" s="66">
        <f t="shared" si="232"/>
        <v>8.98597211216814</v>
      </c>
      <c r="EV48" s="66">
        <f t="shared" si="232"/>
        <v>10.6552419566898</v>
      </c>
      <c r="EW48" s="66">
        <f t="shared" si="232"/>
        <v>8.97246944569033</v>
      </c>
      <c r="EX48" s="66">
        <f t="shared" si="232"/>
        <v>10.2061807289066</v>
      </c>
      <c r="EY48" s="66">
        <f t="shared" si="232"/>
        <v>13.1705514018129</v>
      </c>
      <c r="EZ48" s="66">
        <f t="shared" si="232"/>
        <v>16.4440546605435</v>
      </c>
      <c r="FA48" s="66">
        <f t="shared" si="232"/>
        <v>11.9571037440088</v>
      </c>
      <c r="FB48" s="66">
        <f t="shared" si="232"/>
        <v>7.35575714442521</v>
      </c>
      <c r="FC48" s="66">
        <f t="shared" si="232"/>
        <v>8.12017064621491</v>
      </c>
      <c r="FD48" s="66">
        <f t="shared" si="232"/>
        <v>6.97883085512937</v>
      </c>
      <c r="FE48" s="65" t="s">
        <v>200</v>
      </c>
      <c r="FF48" s="144">
        <f t="shared" si="56"/>
        <v>6.9343270234279</v>
      </c>
      <c r="FG48" s="144">
        <f t="shared" si="57"/>
        <v>16.8969597569339</v>
      </c>
      <c r="FH48" s="80">
        <f t="shared" si="58"/>
        <v>10.9325330929991</v>
      </c>
      <c r="FI48" s="144">
        <f t="shared" si="59"/>
        <v>2.91437365872143</v>
      </c>
      <c r="FJ48" s="144">
        <f t="shared" si="60"/>
        <v>0.266578077919354</v>
      </c>
      <c r="FK48" s="144">
        <f t="shared" si="61"/>
        <v>7.37253186654741</v>
      </c>
      <c r="FL48" s="144">
        <f t="shared" si="62"/>
        <v>15.5553807756656</v>
      </c>
      <c r="FM48" s="80">
        <f t="shared" si="63"/>
        <v>10.3068845925946</v>
      </c>
      <c r="FN48" s="144">
        <f t="shared" si="64"/>
        <v>2.18096501902747</v>
      </c>
      <c r="FO48" s="144">
        <f t="shared" si="65"/>
        <v>0.211602739841917</v>
      </c>
      <c r="FP48" s="144">
        <f t="shared" si="66"/>
        <v>6.33515799063789</v>
      </c>
      <c r="FQ48" s="144">
        <f t="shared" si="67"/>
        <v>9.40934478616193</v>
      </c>
      <c r="FR48" s="80">
        <f t="shared" si="68"/>
        <v>7.68968180971759</v>
      </c>
      <c r="FS48" s="144">
        <f t="shared" si="69"/>
        <v>1.04994794187799</v>
      </c>
      <c r="FT48" s="144">
        <f t="shared" si="70"/>
        <v>0.136539842331467</v>
      </c>
      <c r="FU48" s="144">
        <f t="shared" si="71"/>
        <v>7.88612083523248</v>
      </c>
      <c r="FV48" s="144">
        <f t="shared" si="72"/>
        <v>7.88612083523248</v>
      </c>
      <c r="FW48" s="80">
        <f t="shared" si="73"/>
        <v>7.88612083523248</v>
      </c>
      <c r="FX48" s="144"/>
      <c r="FY48" s="65" t="s">
        <v>200</v>
      </c>
      <c r="FZ48" s="156">
        <f t="shared" si="74"/>
        <v>6.33515799063789</v>
      </c>
      <c r="GA48" s="70">
        <f t="shared" si="75"/>
        <v>16.8969597569339</v>
      </c>
      <c r="GB48" s="157">
        <f t="shared" si="76"/>
        <v>9.93293525357037</v>
      </c>
      <c r="GC48" s="31">
        <f t="shared" si="77"/>
        <v>2.67170087976358</v>
      </c>
      <c r="GD48" s="31">
        <f t="shared" si="78"/>
        <v>0.268973954985083</v>
      </c>
      <c r="GE48" s="156">
        <f t="shared" si="79"/>
        <v>5.15399400898652</v>
      </c>
      <c r="GF48" s="156">
        <f t="shared" si="80"/>
        <v>16.4440546605435</v>
      </c>
      <c r="GG48" s="158">
        <f t="shared" si="81"/>
        <v>7.8714634311265</v>
      </c>
      <c r="GH48" s="33">
        <f t="shared" si="82"/>
        <v>2.30608130369324</v>
      </c>
      <c r="GI48" s="33">
        <f t="shared" si="83"/>
        <v>0.292967289230386</v>
      </c>
      <c r="GJ48" s="67">
        <f t="shared" ref="GJ48" si="233">GJ32/GJ34</f>
        <v>7.41124523260771</v>
      </c>
      <c r="GK48" s="144">
        <f t="shared" si="85"/>
        <v>5.15399400898652</v>
      </c>
      <c r="GL48" s="144">
        <f t="shared" si="86"/>
        <v>9.61838074171215</v>
      </c>
      <c r="GM48" s="80">
        <f t="shared" si="87"/>
        <v>6.96321834708325</v>
      </c>
      <c r="GN48" s="144">
        <f t="shared" si="88"/>
        <v>1.10187892874574</v>
      </c>
      <c r="GO48" s="144">
        <f t="shared" si="89"/>
        <v>0.158242765603824</v>
      </c>
      <c r="GP48" s="144">
        <f t="shared" si="90"/>
        <v>5.7041373393251</v>
      </c>
      <c r="GQ48" s="144">
        <f t="shared" si="91"/>
        <v>9.79471654493165</v>
      </c>
      <c r="GR48" s="80">
        <f t="shared" si="92"/>
        <v>6.60445159312383</v>
      </c>
      <c r="GS48" s="144">
        <f t="shared" si="93"/>
        <v>0.909241406429958</v>
      </c>
      <c r="GT48" s="144">
        <f t="shared" si="94"/>
        <v>0.137670992603929</v>
      </c>
      <c r="GU48" s="144">
        <f t="shared" si="95"/>
        <v>5.43649418702692</v>
      </c>
      <c r="GV48" s="144">
        <f t="shared" si="96"/>
        <v>15.3142486655373</v>
      </c>
      <c r="GW48" s="80">
        <f t="shared" si="97"/>
        <v>8.57352284916438</v>
      </c>
      <c r="GX48" s="144">
        <f t="shared" si="98"/>
        <v>3.0685368492404</v>
      </c>
      <c r="GY48" s="144">
        <f t="shared" si="99"/>
        <v>0.357908517096852</v>
      </c>
      <c r="GZ48" s="144">
        <f t="shared" si="100"/>
        <v>5.15399400898652</v>
      </c>
      <c r="HA48" s="144">
        <f t="shared" si="101"/>
        <v>16.4440546605435</v>
      </c>
      <c r="HB48" s="80">
        <f t="shared" si="102"/>
        <v>9.71234404530882</v>
      </c>
      <c r="HC48" s="144">
        <f t="shared" si="103"/>
        <v>2.23139165567337</v>
      </c>
      <c r="HD48" s="144">
        <f t="shared" si="104"/>
        <v>0.229748003701656</v>
      </c>
    </row>
    <row r="49" spans="1:212">
      <c r="A49" s="68" t="s">
        <v>201</v>
      </c>
      <c r="B49" s="69">
        <f>B39/B40</f>
        <v>0.702658514022252</v>
      </c>
      <c r="C49" s="69">
        <f>C39/C40</f>
        <v>2.03259944692619</v>
      </c>
      <c r="D49" s="69">
        <f>D39/D40</f>
        <v>0.359575332134362</v>
      </c>
      <c r="E49" s="69">
        <f>E39/E40</f>
        <v>0.434714356709077</v>
      </c>
      <c r="F49" s="69">
        <f>F39/F40</f>
        <v>0.421901723037652</v>
      </c>
      <c r="G49" s="62">
        <f>G39/G40</f>
        <v>3.43094796078204</v>
      </c>
      <c r="H49" s="68" t="s">
        <v>201</v>
      </c>
      <c r="I49" s="69">
        <f>I39/I40</f>
        <v>2.68535205332445</v>
      </c>
      <c r="J49" s="69">
        <f>J39/J40</f>
        <v>3.90069997437858</v>
      </c>
      <c r="K49" s="69">
        <f t="shared" ref="K49:BB49" si="234">K39/K40</f>
        <v>3.05262055249638</v>
      </c>
      <c r="L49" s="69">
        <f t="shared" si="234"/>
        <v>3.75970796094927</v>
      </c>
      <c r="M49" s="69">
        <f t="shared" si="234"/>
        <v>2.9041002087579</v>
      </c>
      <c r="N49" s="69">
        <f t="shared" si="234"/>
        <v>2.49029505478459</v>
      </c>
      <c r="O49" s="69">
        <f t="shared" si="234"/>
        <v>2.6846022954172</v>
      </c>
      <c r="P49" s="69">
        <f t="shared" si="234"/>
        <v>2.62985548506498</v>
      </c>
      <c r="Q49" s="69">
        <f t="shared" si="234"/>
        <v>2.98756889726101</v>
      </c>
      <c r="R49" s="69">
        <f t="shared" si="234"/>
        <v>3.26907685007446</v>
      </c>
      <c r="S49" s="69">
        <f t="shared" si="234"/>
        <v>2.50132882936083</v>
      </c>
      <c r="T49" s="69">
        <f t="shared" si="234"/>
        <v>2.45234740220297</v>
      </c>
      <c r="U49" s="69">
        <f t="shared" si="234"/>
        <v>3.06692928216316</v>
      </c>
      <c r="V49" s="69">
        <f t="shared" si="234"/>
        <v>3.05851807652062</v>
      </c>
      <c r="W49" s="69">
        <f t="shared" si="234"/>
        <v>3.02594943922427</v>
      </c>
      <c r="X49" s="69">
        <f t="shared" si="234"/>
        <v>2.70156586426856</v>
      </c>
      <c r="Y49" s="69">
        <f t="shared" si="234"/>
        <v>3.91084636941154</v>
      </c>
      <c r="Z49" s="69">
        <f t="shared" si="234"/>
        <v>3.90103701054312</v>
      </c>
      <c r="AA49" s="69">
        <f t="shared" si="234"/>
        <v>3.12642741470349</v>
      </c>
      <c r="AB49" s="69">
        <f t="shared" si="234"/>
        <v>3.75082721625602</v>
      </c>
      <c r="AC49" s="69"/>
      <c r="AD49" s="69">
        <f t="shared" si="234"/>
        <v>2.94564717565893</v>
      </c>
      <c r="AE49" s="69">
        <f t="shared" si="234"/>
        <v>3.56035497184539</v>
      </c>
      <c r="AF49" s="69">
        <f t="shared" si="234"/>
        <v>2.60828572446397</v>
      </c>
      <c r="AG49" s="69">
        <f t="shared" si="234"/>
        <v>2.90167727260295</v>
      </c>
      <c r="AH49" s="69">
        <f t="shared" si="234"/>
        <v>3.6620347319626</v>
      </c>
      <c r="AI49" s="69">
        <f t="shared" si="234"/>
        <v>3.81266876472357</v>
      </c>
      <c r="AJ49" s="69">
        <f t="shared" si="234"/>
        <v>3.15535144741711</v>
      </c>
      <c r="AK49" s="69">
        <f t="shared" si="234"/>
        <v>3.44026360696055</v>
      </c>
      <c r="AL49" s="69">
        <f t="shared" si="234"/>
        <v>2.93027128838729</v>
      </c>
      <c r="AM49" s="69">
        <f t="shared" si="234"/>
        <v>3.80098630894851</v>
      </c>
      <c r="AN49" s="69">
        <f t="shared" si="234"/>
        <v>2.74315240448845</v>
      </c>
      <c r="AO49" s="69">
        <f t="shared" si="234"/>
        <v>2.6259979318076</v>
      </c>
      <c r="AP49" s="69"/>
      <c r="AQ49" s="69">
        <f t="shared" si="234"/>
        <v>3.58047636447717</v>
      </c>
      <c r="AR49" s="69">
        <f t="shared" si="234"/>
        <v>3.10784246124203</v>
      </c>
      <c r="AS49" s="69">
        <f t="shared" si="234"/>
        <v>3.43337030386322</v>
      </c>
      <c r="AT49" s="69">
        <f t="shared" si="234"/>
        <v>3.74868251839028</v>
      </c>
      <c r="AU49" s="69">
        <f t="shared" si="234"/>
        <v>3.38747597167192</v>
      </c>
      <c r="AV49" s="69">
        <f t="shared" si="234"/>
        <v>3.58202540105895</v>
      </c>
      <c r="AW49" s="69">
        <f t="shared" si="234"/>
        <v>4.45176128087407</v>
      </c>
      <c r="AX49" s="69">
        <f t="shared" si="234"/>
        <v>4.86168272500397</v>
      </c>
      <c r="AY49" s="69">
        <f t="shared" si="234"/>
        <v>4.62219726627418</v>
      </c>
      <c r="AZ49" s="69">
        <f t="shared" si="234"/>
        <v>4.47697484475396</v>
      </c>
      <c r="BA49" s="69"/>
      <c r="BB49" s="69">
        <f t="shared" si="234"/>
        <v>2.98500331926028</v>
      </c>
      <c r="BC49" s="69"/>
      <c r="BD49" s="69"/>
      <c r="BE49" s="69"/>
      <c r="BF49" s="69"/>
      <c r="BG49" s="69"/>
      <c r="BH49" s="69"/>
      <c r="BI49" s="69"/>
      <c r="BJ49" s="68" t="s">
        <v>201</v>
      </c>
      <c r="BK49" s="69">
        <f t="shared" ref="BK49:DU49" si="235">BK39/BK40</f>
        <v>4.43476242965713</v>
      </c>
      <c r="BL49" s="69">
        <f t="shared" si="235"/>
        <v>4.49094607530313</v>
      </c>
      <c r="BM49" s="69">
        <f t="shared" si="235"/>
        <v>2.94631624187646</v>
      </c>
      <c r="BN49" s="69">
        <f t="shared" si="235"/>
        <v>5.48566414440697</v>
      </c>
      <c r="BO49" s="69">
        <f t="shared" si="235"/>
        <v>5.43857689853223</v>
      </c>
      <c r="BP49" s="69">
        <f t="shared" si="235"/>
        <v>1.67052706387422</v>
      </c>
      <c r="BQ49" s="69">
        <f t="shared" si="235"/>
        <v>5.34440240678275</v>
      </c>
      <c r="BR49" s="69">
        <f t="shared" si="235"/>
        <v>5.3470183648869</v>
      </c>
      <c r="BS49" s="69">
        <f t="shared" si="235"/>
        <v>2.14492946880149</v>
      </c>
      <c r="BT49" s="69">
        <f t="shared" si="235"/>
        <v>4.63393896167273</v>
      </c>
      <c r="BU49" s="69">
        <f t="shared" si="235"/>
        <v>4.19338084095583</v>
      </c>
      <c r="BV49" s="69">
        <f t="shared" si="235"/>
        <v>3.74069841646755</v>
      </c>
      <c r="BW49" s="69">
        <f t="shared" si="235"/>
        <v>5.59274965518661</v>
      </c>
      <c r="BX49" s="69">
        <f t="shared" si="235"/>
        <v>5.23257019783025</v>
      </c>
      <c r="BY49" s="69">
        <f t="shared" si="235"/>
        <v>3.87867499740283</v>
      </c>
      <c r="BZ49" s="69">
        <f t="shared" si="235"/>
        <v>4.31166456820573</v>
      </c>
      <c r="CA49" s="69">
        <f t="shared" si="235"/>
        <v>3.45689292885271</v>
      </c>
      <c r="CB49" s="69">
        <f t="shared" si="235"/>
        <v>2.6482516559206</v>
      </c>
      <c r="CC49" s="69">
        <f t="shared" si="235"/>
        <v>4.27603097673296</v>
      </c>
      <c r="CD49" s="69">
        <f t="shared" si="235"/>
        <v>4.12013401403957</v>
      </c>
      <c r="CE49" s="69">
        <f t="shared" si="235"/>
        <v>3.58552150294955</v>
      </c>
      <c r="CF49" s="69"/>
      <c r="CG49" s="69">
        <f t="shared" si="235"/>
        <v>4.52037560397484</v>
      </c>
      <c r="CH49" s="69">
        <f t="shared" si="235"/>
        <v>4.83429057647309</v>
      </c>
      <c r="CI49" s="69">
        <f t="shared" si="235"/>
        <v>2.82523475248427</v>
      </c>
      <c r="CJ49" s="69">
        <f t="shared" si="235"/>
        <v>4.76104374955683</v>
      </c>
      <c r="CK49" s="69">
        <f t="shared" si="235"/>
        <v>4.21554764383838</v>
      </c>
      <c r="CL49" s="69">
        <f t="shared" si="235"/>
        <v>3.29610721123165</v>
      </c>
      <c r="CM49" s="69">
        <f t="shared" si="235"/>
        <v>4.92477195089906</v>
      </c>
      <c r="CN49" s="69">
        <f t="shared" si="235"/>
        <v>5.03405464988107</v>
      </c>
      <c r="CO49" s="69">
        <f t="shared" si="235"/>
        <v>2.3026326433393</v>
      </c>
      <c r="CP49" s="69">
        <f t="shared" si="235"/>
        <v>3.46807802225243</v>
      </c>
      <c r="CQ49" s="69">
        <f t="shared" si="235"/>
        <v>3.57206037310221</v>
      </c>
      <c r="CR49" s="69">
        <f t="shared" si="235"/>
        <v>2.30235548486032</v>
      </c>
      <c r="CS49" s="69">
        <f t="shared" si="235"/>
        <v>4.98536215698787</v>
      </c>
      <c r="CT49" s="69">
        <f t="shared" si="235"/>
        <v>5.16744549889866</v>
      </c>
      <c r="CU49" s="69">
        <f t="shared" si="235"/>
        <v>3.31013319936455</v>
      </c>
      <c r="CV49" s="69">
        <f t="shared" si="235"/>
        <v>4.61455009572432</v>
      </c>
      <c r="CW49" s="69">
        <f t="shared" si="235"/>
        <v>4.79433776179149</v>
      </c>
      <c r="CX49" s="69">
        <f t="shared" si="235"/>
        <v>2.7310602607348</v>
      </c>
      <c r="CY49" s="69">
        <f t="shared" si="235"/>
        <v>4.92477195089906</v>
      </c>
      <c r="CZ49" s="69">
        <f t="shared" si="235"/>
        <v>4.44974473516273</v>
      </c>
      <c r="DA49" s="69">
        <f t="shared" si="235"/>
        <v>2.50298141352904</v>
      </c>
      <c r="DB49" s="69">
        <f t="shared" si="235"/>
        <v>5.01407824254027</v>
      </c>
      <c r="DC49" s="69">
        <f t="shared" si="235"/>
        <v>5.01407824254027</v>
      </c>
      <c r="DD49" s="69">
        <f t="shared" si="235"/>
        <v>2.11464540564732</v>
      </c>
      <c r="DE49" s="69">
        <f t="shared" si="235"/>
        <v>4.94416081684748</v>
      </c>
      <c r="DF49" s="69">
        <f t="shared" si="235"/>
        <v>4.85426698381389</v>
      </c>
      <c r="DG49" s="69">
        <f t="shared" si="235"/>
        <v>1.19026093738921</v>
      </c>
      <c r="DH49" s="69">
        <f t="shared" si="235"/>
        <v>4.84721648710537</v>
      </c>
      <c r="DI49" s="69">
        <f t="shared" si="235"/>
        <v>4.59457368838352</v>
      </c>
      <c r="DJ49" s="69">
        <f t="shared" si="235"/>
        <v>2.31726325153256</v>
      </c>
      <c r="DK49" s="69"/>
      <c r="DL49" s="69">
        <f t="shared" si="235"/>
        <v>3.29610721123165</v>
      </c>
      <c r="DM49" s="69">
        <f t="shared" si="235"/>
        <v>3.13846730112927</v>
      </c>
      <c r="DN49" s="69">
        <f t="shared" si="235"/>
        <v>2.69471221128763</v>
      </c>
      <c r="DO49" s="69">
        <f t="shared" si="235"/>
        <v>4.68779692264057</v>
      </c>
      <c r="DP49" s="69">
        <f t="shared" si="235"/>
        <v>4.00737245155006</v>
      </c>
      <c r="DQ49" s="69">
        <f t="shared" si="235"/>
        <v>3.22286038431539</v>
      </c>
      <c r="DR49" s="69">
        <f t="shared" si="235"/>
        <v>3.18879209272644</v>
      </c>
      <c r="DS49" s="69">
        <f t="shared" si="235"/>
        <v>4.03773133375878</v>
      </c>
      <c r="DT49" s="69">
        <f t="shared" si="235"/>
        <v>1.59122417093942</v>
      </c>
      <c r="DU49" s="69">
        <f t="shared" si="235"/>
        <v>3.46876044610569</v>
      </c>
      <c r="DV49" s="69">
        <f t="shared" ref="DV49:FD49" si="236">DV39/DV40</f>
        <v>3.56293493785517</v>
      </c>
      <c r="DW49" s="69">
        <f t="shared" si="236"/>
        <v>2.38718067722535</v>
      </c>
      <c r="DX49" s="69">
        <f t="shared" si="236"/>
        <v>4.80289907922326</v>
      </c>
      <c r="DY49" s="69">
        <f t="shared" si="236"/>
        <v>4.86660535305379</v>
      </c>
      <c r="DZ49" s="69">
        <f t="shared" si="236"/>
        <v>1.31308336057196</v>
      </c>
      <c r="EA49" s="69">
        <f t="shared" si="236"/>
        <v>4.40074854688767</v>
      </c>
      <c r="EB49" s="69">
        <f t="shared" si="236"/>
        <v>4.02294110909299</v>
      </c>
      <c r="EC49" s="69">
        <f t="shared" si="236"/>
        <v>1.87034920823378</v>
      </c>
      <c r="ED49" s="69">
        <f t="shared" si="236"/>
        <v>4.98536215698787</v>
      </c>
      <c r="EE49" s="69">
        <f t="shared" si="236"/>
        <v>4.55638349787905</v>
      </c>
      <c r="EF49" s="69">
        <f t="shared" si="236"/>
        <v>2.17982556902787</v>
      </c>
      <c r="EG49" s="69"/>
      <c r="EH49" s="69">
        <f t="shared" si="236"/>
        <v>4.04441263215992</v>
      </c>
      <c r="EI49" s="69">
        <f t="shared" si="236"/>
        <v>4.02857548039424</v>
      </c>
      <c r="EJ49" s="69">
        <f t="shared" si="236"/>
        <v>3.61767864647377</v>
      </c>
      <c r="EK49" s="69">
        <f t="shared" si="236"/>
        <v>3.86624467479605</v>
      </c>
      <c r="EL49" s="69">
        <f t="shared" si="236"/>
        <v>3.93842553957423</v>
      </c>
      <c r="EM49" s="69">
        <f t="shared" si="236"/>
        <v>3.95532865347798</v>
      </c>
      <c r="EN49" s="69">
        <f t="shared" si="236"/>
        <v>3.25490587109126</v>
      </c>
      <c r="EO49" s="69">
        <f t="shared" si="236"/>
        <v>3.29610721123165</v>
      </c>
      <c r="EP49" s="69">
        <f t="shared" si="236"/>
        <v>3.41330213429767</v>
      </c>
      <c r="EQ49" s="69">
        <f t="shared" si="236"/>
        <v>3.34434292651797</v>
      </c>
      <c r="ER49" s="69">
        <f t="shared" si="236"/>
        <v>1.49565294961264</v>
      </c>
      <c r="ES49" s="69">
        <f t="shared" si="236"/>
        <v>3.91969506200521</v>
      </c>
      <c r="ET49" s="69">
        <f t="shared" si="236"/>
        <v>3.97223176738173</v>
      </c>
      <c r="EU49" s="69">
        <f t="shared" si="236"/>
        <v>2.94710762416007</v>
      </c>
      <c r="EV49" s="69">
        <f t="shared" si="236"/>
        <v>3.34105412774845</v>
      </c>
      <c r="EW49" s="69">
        <f t="shared" si="236"/>
        <v>3.58552150294955</v>
      </c>
      <c r="EX49" s="69">
        <f t="shared" si="236"/>
        <v>2.44236140897821</v>
      </c>
      <c r="EY49" s="69">
        <f t="shared" si="236"/>
        <v>2.83465220165922</v>
      </c>
      <c r="EZ49" s="69">
        <f t="shared" si="236"/>
        <v>2.47574274976955</v>
      </c>
      <c r="FA49" s="69">
        <f t="shared" si="236"/>
        <v>1.52353399985819</v>
      </c>
      <c r="FB49" s="69">
        <f t="shared" si="236"/>
        <v>4.09411211500353</v>
      </c>
      <c r="FC49" s="69">
        <f t="shared" si="236"/>
        <v>3.83389312464313</v>
      </c>
      <c r="FD49" s="69">
        <f t="shared" si="236"/>
        <v>3.47189959583067</v>
      </c>
      <c r="FE49" s="68" t="s">
        <v>201</v>
      </c>
      <c r="FF49" s="144">
        <f t="shared" si="56"/>
        <v>2.45234740220297</v>
      </c>
      <c r="FG49" s="144">
        <f t="shared" si="57"/>
        <v>3.91084636941154</v>
      </c>
      <c r="FH49" s="80">
        <f t="shared" si="58"/>
        <v>3.09298281185817</v>
      </c>
      <c r="FI49" s="144">
        <f t="shared" si="59"/>
        <v>0.500672126319499</v>
      </c>
      <c r="FJ49" s="144">
        <f t="shared" si="60"/>
        <v>0.16187355597321</v>
      </c>
      <c r="FK49" s="144">
        <f t="shared" si="61"/>
        <v>2.60828572446397</v>
      </c>
      <c r="FL49" s="144">
        <f t="shared" si="62"/>
        <v>3.81266876472357</v>
      </c>
      <c r="FM49" s="80">
        <f t="shared" si="63"/>
        <v>3.18222430243891</v>
      </c>
      <c r="FN49" s="144">
        <f t="shared" si="64"/>
        <v>0.452324000686159</v>
      </c>
      <c r="FO49" s="144">
        <f t="shared" si="65"/>
        <v>0.142140829085961</v>
      </c>
      <c r="FP49" s="144">
        <f t="shared" si="66"/>
        <v>3.10784246124203</v>
      </c>
      <c r="FQ49" s="144">
        <f t="shared" si="67"/>
        <v>4.86168272500397</v>
      </c>
      <c r="FR49" s="80">
        <f t="shared" si="68"/>
        <v>3.92524891376097</v>
      </c>
      <c r="FS49" s="144">
        <f t="shared" si="69"/>
        <v>0.61566638329592</v>
      </c>
      <c r="FT49" s="144">
        <f t="shared" si="70"/>
        <v>0.156847730378968</v>
      </c>
      <c r="FU49" s="144">
        <f t="shared" si="71"/>
        <v>2.98500331926028</v>
      </c>
      <c r="FV49" s="144">
        <f t="shared" si="72"/>
        <v>2.98500331926028</v>
      </c>
      <c r="FW49" s="80">
        <f t="shared" si="73"/>
        <v>2.98500331926028</v>
      </c>
      <c r="FX49" s="144"/>
      <c r="FY49" s="68" t="s">
        <v>201</v>
      </c>
      <c r="FZ49" s="156">
        <f t="shared" si="74"/>
        <v>2.45234740220297</v>
      </c>
      <c r="GA49" s="70">
        <f t="shared" si="75"/>
        <v>4.86168272500397</v>
      </c>
      <c r="GB49" s="157">
        <f t="shared" si="76"/>
        <v>3.30892651914652</v>
      </c>
      <c r="GC49" s="31">
        <f t="shared" si="77"/>
        <v>0.606580700791866</v>
      </c>
      <c r="GD49" s="31">
        <f t="shared" si="78"/>
        <v>0.183316461481388</v>
      </c>
      <c r="GE49" s="156">
        <f t="shared" si="79"/>
        <v>1.19026093738921</v>
      </c>
      <c r="GF49" s="156">
        <f t="shared" si="80"/>
        <v>5.59274965518661</v>
      </c>
      <c r="GG49" s="158">
        <f t="shared" si="81"/>
        <v>3.73031637497329</v>
      </c>
      <c r="GH49" s="33">
        <f t="shared" si="82"/>
        <v>1.09078279115963</v>
      </c>
      <c r="GI49" s="33">
        <f t="shared" si="83"/>
        <v>0.292410262699886</v>
      </c>
      <c r="GJ49" s="62">
        <f t="shared" ref="GJ49" si="237">GJ39/GJ40</f>
        <v>3.43094796078204</v>
      </c>
      <c r="GK49" s="144">
        <f t="shared" si="85"/>
        <v>1.67052706387422</v>
      </c>
      <c r="GL49" s="144">
        <f t="shared" si="86"/>
        <v>5.59274965518661</v>
      </c>
      <c r="GM49" s="80">
        <f t="shared" si="87"/>
        <v>4.14160246715896</v>
      </c>
      <c r="GN49" s="144">
        <f t="shared" si="88"/>
        <v>1.11679411711313</v>
      </c>
      <c r="GO49" s="144">
        <f t="shared" si="89"/>
        <v>0.269652658836477</v>
      </c>
      <c r="GP49" s="144">
        <f t="shared" si="90"/>
        <v>1.19026093738921</v>
      </c>
      <c r="GQ49" s="144">
        <f t="shared" si="91"/>
        <v>5.16744549889866</v>
      </c>
      <c r="GR49" s="80">
        <f t="shared" si="92"/>
        <v>3.94758279302619</v>
      </c>
      <c r="GS49" s="144">
        <f t="shared" si="93"/>
        <v>1.16406507268149</v>
      </c>
      <c r="GT49" s="144">
        <f t="shared" si="94"/>
        <v>0.294880470838492</v>
      </c>
      <c r="GU49" s="144">
        <f t="shared" si="95"/>
        <v>1.31308336057196</v>
      </c>
      <c r="GV49" s="144">
        <f t="shared" si="96"/>
        <v>4.98536215698787</v>
      </c>
      <c r="GW49" s="80">
        <f t="shared" si="97"/>
        <v>3.44200657246303</v>
      </c>
      <c r="GX49" s="144">
        <f t="shared" si="98"/>
        <v>1.11627533277659</v>
      </c>
      <c r="GY49" s="144">
        <f t="shared" si="99"/>
        <v>0.32430947160505</v>
      </c>
      <c r="GZ49" s="144">
        <f t="shared" si="100"/>
        <v>1.19026093738921</v>
      </c>
      <c r="HA49" s="144">
        <f t="shared" si="101"/>
        <v>4.09411211500353</v>
      </c>
      <c r="HB49" s="80">
        <f t="shared" si="102"/>
        <v>3.33464269563543</v>
      </c>
      <c r="HC49" s="144">
        <f t="shared" si="103"/>
        <v>0.749687018619252</v>
      </c>
      <c r="HD49" s="144">
        <f t="shared" si="104"/>
        <v>0.224817795202012</v>
      </c>
    </row>
    <row r="50" spans="1:212">
      <c r="A50" s="68" t="s">
        <v>202</v>
      </c>
      <c r="B50" s="69">
        <f>B35/B39</f>
        <v>1.14534524961576</v>
      </c>
      <c r="C50" s="69">
        <f>C35/C39</f>
        <v>1.03425341434108</v>
      </c>
      <c r="D50" s="69">
        <f>D35/D39</f>
        <v>2.69834063869756</v>
      </c>
      <c r="E50" s="69">
        <f>E35/E39</f>
        <v>0.170421514023004</v>
      </c>
      <c r="F50" s="69">
        <f>F35/F39</f>
        <v>1.72939104571071</v>
      </c>
      <c r="G50" s="62">
        <f>G35/G39</f>
        <v>1.719910968437</v>
      </c>
      <c r="H50" s="68" t="s">
        <v>202</v>
      </c>
      <c r="I50" s="69">
        <f>I35/I39</f>
        <v>1.08115233692679</v>
      </c>
      <c r="J50" s="69">
        <f>J35/J39</f>
        <v>1.50547692977239</v>
      </c>
      <c r="K50" s="69">
        <f t="shared" ref="K50:BB50" si="238">K35/K39</f>
        <v>1.41532593484314</v>
      </c>
      <c r="L50" s="69">
        <f t="shared" si="238"/>
        <v>1.54441904110557</v>
      </c>
      <c r="M50" s="69">
        <f t="shared" si="238"/>
        <v>1.4105312567276</v>
      </c>
      <c r="N50" s="69">
        <f t="shared" si="238"/>
        <v>1.44845855001123</v>
      </c>
      <c r="O50" s="69">
        <f t="shared" si="238"/>
        <v>1.23247346235789</v>
      </c>
      <c r="P50" s="69">
        <f t="shared" si="238"/>
        <v>1.41366309248793</v>
      </c>
      <c r="Q50" s="69">
        <f t="shared" si="238"/>
        <v>1.26942873798749</v>
      </c>
      <c r="R50" s="69">
        <f t="shared" si="238"/>
        <v>1.19198431076708</v>
      </c>
      <c r="S50" s="69">
        <f t="shared" si="238"/>
        <v>1.16995733956789</v>
      </c>
      <c r="T50" s="69">
        <f t="shared" si="238"/>
        <v>1.28347137170617</v>
      </c>
      <c r="U50" s="69">
        <f t="shared" si="238"/>
        <v>1.38493129250612</v>
      </c>
      <c r="V50" s="69">
        <f t="shared" si="238"/>
        <v>1.4618315374766</v>
      </c>
      <c r="W50" s="69">
        <f t="shared" si="238"/>
        <v>1.51217717116566</v>
      </c>
      <c r="X50" s="69">
        <f t="shared" si="238"/>
        <v>1.8497758424171</v>
      </c>
      <c r="Y50" s="69">
        <f t="shared" si="238"/>
        <v>1.51788897651241</v>
      </c>
      <c r="Z50" s="69">
        <f t="shared" si="238"/>
        <v>1.56580102697481</v>
      </c>
      <c r="AA50" s="69">
        <f t="shared" si="238"/>
        <v>1.55560319871826</v>
      </c>
      <c r="AB50" s="69">
        <f t="shared" si="238"/>
        <v>1.64643769256414</v>
      </c>
      <c r="AC50" s="69"/>
      <c r="AD50" s="69">
        <f t="shared" si="238"/>
        <v>1.48862126153357</v>
      </c>
      <c r="AE50" s="69">
        <f t="shared" si="238"/>
        <v>1.49761305039574</v>
      </c>
      <c r="AF50" s="69">
        <f t="shared" si="238"/>
        <v>1.48454467548278</v>
      </c>
      <c r="AG50" s="69">
        <f t="shared" si="238"/>
        <v>1.65962125840819</v>
      </c>
      <c r="AH50" s="69">
        <f t="shared" si="238"/>
        <v>1.60679028304402</v>
      </c>
      <c r="AI50" s="69">
        <f t="shared" si="238"/>
        <v>1.58744347042963</v>
      </c>
      <c r="AJ50" s="69">
        <f t="shared" si="238"/>
        <v>1.447590014138</v>
      </c>
      <c r="AK50" s="69">
        <f t="shared" si="238"/>
        <v>1.45874062703956</v>
      </c>
      <c r="AL50" s="69">
        <f t="shared" si="238"/>
        <v>1.37317162129556</v>
      </c>
      <c r="AM50" s="69">
        <f t="shared" si="238"/>
        <v>0.903612903046634</v>
      </c>
      <c r="AN50" s="69">
        <f t="shared" si="238"/>
        <v>1.7646051399603</v>
      </c>
      <c r="AO50" s="69">
        <f t="shared" si="238"/>
        <v>1.23584787517626</v>
      </c>
      <c r="AP50" s="69"/>
      <c r="AQ50" s="69">
        <f t="shared" si="238"/>
        <v>1.42941355837337</v>
      </c>
      <c r="AR50" s="69">
        <f t="shared" si="238"/>
        <v>1.96104550394494</v>
      </c>
      <c r="AS50" s="69">
        <f t="shared" si="238"/>
        <v>1.48257642416421</v>
      </c>
      <c r="AT50" s="69">
        <f t="shared" si="238"/>
        <v>1.98202994548923</v>
      </c>
      <c r="AU50" s="69">
        <f t="shared" si="238"/>
        <v>1.19115980543626</v>
      </c>
      <c r="AV50" s="69">
        <f t="shared" si="238"/>
        <v>1.55904321319379</v>
      </c>
      <c r="AW50" s="69">
        <f t="shared" si="238"/>
        <v>1.55593454600553</v>
      </c>
      <c r="AX50" s="69">
        <f t="shared" si="238"/>
        <v>1.58822021957518</v>
      </c>
      <c r="AY50" s="69">
        <f t="shared" si="238"/>
        <v>1.5675744336218</v>
      </c>
      <c r="AZ50" s="69">
        <f t="shared" si="238"/>
        <v>1.9027954788411</v>
      </c>
      <c r="BA50" s="69"/>
      <c r="BB50" s="69">
        <f t="shared" si="238"/>
        <v>2.96529172034195</v>
      </c>
      <c r="BC50" s="69"/>
      <c r="BD50" s="69"/>
      <c r="BE50" s="69"/>
      <c r="BF50" s="69"/>
      <c r="BG50" s="69"/>
      <c r="BH50" s="69"/>
      <c r="BI50" s="69"/>
      <c r="BJ50" s="68" t="s">
        <v>202</v>
      </c>
      <c r="BK50" s="69">
        <f t="shared" ref="BK50:DU50" si="239">BK35/BK39</f>
        <v>1.67071705393559</v>
      </c>
      <c r="BL50" s="69">
        <f t="shared" si="239"/>
        <v>1.74998305308692</v>
      </c>
      <c r="BM50" s="69">
        <f t="shared" si="239"/>
        <v>1.64252665528688</v>
      </c>
      <c r="BN50" s="69">
        <f t="shared" si="239"/>
        <v>1.73081233321061</v>
      </c>
      <c r="BO50" s="69">
        <f t="shared" si="239"/>
        <v>1.76363799006254</v>
      </c>
      <c r="BP50" s="69">
        <f t="shared" si="239"/>
        <v>1.61306429375707</v>
      </c>
      <c r="BQ50" s="69">
        <f t="shared" si="239"/>
        <v>1.82843106154436</v>
      </c>
      <c r="BR50" s="69">
        <f t="shared" si="239"/>
        <v>1.86296394781311</v>
      </c>
      <c r="BS50" s="69">
        <f t="shared" si="239"/>
        <v>1.56364226502674</v>
      </c>
      <c r="BT50" s="69">
        <f t="shared" si="239"/>
        <v>1.92137454379682</v>
      </c>
      <c r="BU50" s="69">
        <f t="shared" si="239"/>
        <v>1.88958828370881</v>
      </c>
      <c r="BV50" s="69">
        <f t="shared" si="239"/>
        <v>1.83857129659094</v>
      </c>
      <c r="BW50" s="69">
        <f t="shared" si="239"/>
        <v>2.07062434079107</v>
      </c>
      <c r="BX50" s="69">
        <f t="shared" si="239"/>
        <v>2.06055103318723</v>
      </c>
      <c r="BY50" s="69">
        <f t="shared" si="239"/>
        <v>1.97794283253432</v>
      </c>
      <c r="BZ50" s="69">
        <f t="shared" si="239"/>
        <v>1.95594218498528</v>
      </c>
      <c r="CA50" s="69">
        <f t="shared" si="239"/>
        <v>1.84559654002417</v>
      </c>
      <c r="CB50" s="69">
        <f t="shared" si="239"/>
        <v>1.71817866654484</v>
      </c>
      <c r="CC50" s="69">
        <f t="shared" si="239"/>
        <v>1.7465623043206</v>
      </c>
      <c r="CD50" s="69">
        <f t="shared" si="239"/>
        <v>1.82898434564809</v>
      </c>
      <c r="CE50" s="69">
        <f t="shared" si="239"/>
        <v>1.73186608298632</v>
      </c>
      <c r="CF50" s="69"/>
      <c r="CG50" s="69">
        <f t="shared" si="239"/>
        <v>1.75637445209768</v>
      </c>
      <c r="CH50" s="69">
        <f t="shared" si="239"/>
        <v>1.76132107205142</v>
      </c>
      <c r="CI50" s="69">
        <f t="shared" si="239"/>
        <v>1.63126956793989</v>
      </c>
      <c r="CJ50" s="69">
        <f t="shared" si="239"/>
        <v>1.68919897885458</v>
      </c>
      <c r="CK50" s="69">
        <f t="shared" si="239"/>
        <v>1.67654475598537</v>
      </c>
      <c r="CL50" s="69">
        <f t="shared" si="239"/>
        <v>1.70966862867877</v>
      </c>
      <c r="CM50" s="69">
        <f t="shared" si="239"/>
        <v>1.92843471272415</v>
      </c>
      <c r="CN50" s="69">
        <f t="shared" si="239"/>
        <v>1.96943823240004</v>
      </c>
      <c r="CO50" s="69">
        <f t="shared" si="239"/>
        <v>1.84689942836367</v>
      </c>
      <c r="CP50" s="69">
        <f t="shared" si="239"/>
        <v>1.84403504504831</v>
      </c>
      <c r="CQ50" s="69">
        <f t="shared" si="239"/>
        <v>1.72828559987745</v>
      </c>
      <c r="CR50" s="69">
        <f t="shared" si="239"/>
        <v>1.73347944061782</v>
      </c>
      <c r="CS50" s="69">
        <f t="shared" si="239"/>
        <v>1.853766100695</v>
      </c>
      <c r="CT50" s="69">
        <f t="shared" si="239"/>
        <v>1.88974697928987</v>
      </c>
      <c r="CU50" s="69">
        <f t="shared" si="239"/>
        <v>1.81108964902412</v>
      </c>
      <c r="CV50" s="69">
        <f t="shared" si="239"/>
        <v>1.71812710055845</v>
      </c>
      <c r="CW50" s="69">
        <f t="shared" si="239"/>
        <v>1.80543519098309</v>
      </c>
      <c r="CX50" s="69">
        <f t="shared" si="239"/>
        <v>1.61646675879343</v>
      </c>
      <c r="CY50" s="69">
        <f t="shared" si="239"/>
        <v>1.79863622244464</v>
      </c>
      <c r="CZ50" s="69">
        <f t="shared" si="239"/>
        <v>1.85098293868905</v>
      </c>
      <c r="DA50" s="69">
        <f t="shared" si="239"/>
        <v>1.71530879658619</v>
      </c>
      <c r="DB50" s="69">
        <f t="shared" si="239"/>
        <v>1.83655259986978</v>
      </c>
      <c r="DC50" s="69">
        <f t="shared" si="239"/>
        <v>1.91630073319745</v>
      </c>
      <c r="DD50" s="69">
        <f t="shared" si="239"/>
        <v>1.68514699880089</v>
      </c>
      <c r="DE50" s="69">
        <f t="shared" si="239"/>
        <v>1.91827489041954</v>
      </c>
      <c r="DF50" s="69">
        <f t="shared" si="239"/>
        <v>1.90186074197763</v>
      </c>
      <c r="DG50" s="69">
        <f t="shared" si="239"/>
        <v>1.54579066518954</v>
      </c>
      <c r="DH50" s="69">
        <f t="shared" si="239"/>
        <v>1.63431133375078</v>
      </c>
      <c r="DI50" s="69">
        <f t="shared" si="239"/>
        <v>1.91208897116877</v>
      </c>
      <c r="DJ50" s="69">
        <f t="shared" si="239"/>
        <v>1.82455196165224</v>
      </c>
      <c r="DK50" s="69"/>
      <c r="DL50" s="69">
        <f t="shared" si="239"/>
        <v>1.42079899812148</v>
      </c>
      <c r="DM50" s="69">
        <f t="shared" si="239"/>
        <v>1.80113397551917</v>
      </c>
      <c r="DN50" s="69">
        <f t="shared" si="239"/>
        <v>1.50845979989304</v>
      </c>
      <c r="DO50" s="69">
        <f t="shared" si="239"/>
        <v>1.42122827958673</v>
      </c>
      <c r="DP50" s="69">
        <f t="shared" si="239"/>
        <v>1.89106848067399</v>
      </c>
      <c r="DQ50" s="69">
        <f t="shared" si="239"/>
        <v>1.53649314054762</v>
      </c>
      <c r="DR50" s="69">
        <f t="shared" si="239"/>
        <v>1.33596165887963</v>
      </c>
      <c r="DS50" s="69">
        <f t="shared" si="239"/>
        <v>1.73494792531916</v>
      </c>
      <c r="DT50" s="69">
        <f t="shared" si="239"/>
        <v>1.27838268181412</v>
      </c>
      <c r="DU50" s="69">
        <f t="shared" si="239"/>
        <v>1.62233429762252</v>
      </c>
      <c r="DV50" s="69">
        <f t="shared" ref="DV50:FD50" si="240">DV35/DV39</f>
        <v>1.81805698459943</v>
      </c>
      <c r="DW50" s="69">
        <f t="shared" si="240"/>
        <v>1.66519127129057</v>
      </c>
      <c r="DX50" s="69">
        <f t="shared" si="240"/>
        <v>1.81236141294339</v>
      </c>
      <c r="DY50" s="69">
        <f t="shared" si="240"/>
        <v>1.86469899986778</v>
      </c>
      <c r="DZ50" s="69">
        <f t="shared" si="240"/>
        <v>1.6965003258661</v>
      </c>
      <c r="EA50" s="69">
        <f t="shared" si="240"/>
        <v>1.69944810487275</v>
      </c>
      <c r="EB50" s="69">
        <f t="shared" si="240"/>
        <v>1.72413453797299</v>
      </c>
      <c r="EC50" s="69">
        <f t="shared" si="240"/>
        <v>1.60211462065143</v>
      </c>
      <c r="ED50" s="69">
        <f t="shared" si="240"/>
        <v>2.11163907533236</v>
      </c>
      <c r="EE50" s="69">
        <f t="shared" si="240"/>
        <v>2.05178273091834</v>
      </c>
      <c r="EF50" s="69">
        <f t="shared" si="240"/>
        <v>1.70921283858848</v>
      </c>
      <c r="EG50" s="69"/>
      <c r="EH50" s="69">
        <f t="shared" si="240"/>
        <v>1.68060046507907</v>
      </c>
      <c r="EI50" s="69">
        <f t="shared" si="240"/>
        <v>1.76083451926908</v>
      </c>
      <c r="EJ50" s="69">
        <f t="shared" si="240"/>
        <v>1.4835967438948</v>
      </c>
      <c r="EK50" s="69">
        <f t="shared" si="240"/>
        <v>1.62510871478492</v>
      </c>
      <c r="EL50" s="69">
        <f t="shared" si="240"/>
        <v>1.51351326655935</v>
      </c>
      <c r="EM50" s="69">
        <f t="shared" si="240"/>
        <v>1.59646296264956</v>
      </c>
      <c r="EN50" s="69">
        <f t="shared" si="240"/>
        <v>1.26936899090859</v>
      </c>
      <c r="EO50" s="69">
        <f t="shared" si="240"/>
        <v>1.55079799013394</v>
      </c>
      <c r="EP50" s="69">
        <f t="shared" si="240"/>
        <v>1.37201619990271</v>
      </c>
      <c r="EQ50" s="69">
        <f t="shared" si="240"/>
        <v>1.50295686623958</v>
      </c>
      <c r="ER50" s="69">
        <f t="shared" si="240"/>
        <v>1.1690871806438</v>
      </c>
      <c r="ES50" s="69">
        <f t="shared" si="240"/>
        <v>1.6430887459441</v>
      </c>
      <c r="ET50" s="69">
        <f t="shared" si="240"/>
        <v>1.50063230258863</v>
      </c>
      <c r="EU50" s="69">
        <f t="shared" si="240"/>
        <v>1.48989717562535</v>
      </c>
      <c r="EV50" s="69">
        <f t="shared" si="240"/>
        <v>1.44410174907548</v>
      </c>
      <c r="EW50" s="69">
        <f t="shared" si="240"/>
        <v>1.71602584442242</v>
      </c>
      <c r="EX50" s="69">
        <f t="shared" si="240"/>
        <v>1.28686752262262</v>
      </c>
      <c r="EY50" s="69">
        <f t="shared" si="240"/>
        <v>1.11447743588997</v>
      </c>
      <c r="EZ50" s="69">
        <f t="shared" si="240"/>
        <v>1.36208867958784</v>
      </c>
      <c r="FA50" s="69">
        <f t="shared" si="240"/>
        <v>1.25387926882135</v>
      </c>
      <c r="FB50" s="69">
        <f t="shared" si="240"/>
        <v>1.62898283858506</v>
      </c>
      <c r="FC50" s="69">
        <f t="shared" si="240"/>
        <v>1.66495720199356</v>
      </c>
      <c r="FD50" s="69">
        <f t="shared" si="240"/>
        <v>1.5923004367366</v>
      </c>
      <c r="FE50" s="68" t="s">
        <v>202</v>
      </c>
      <c r="FF50" s="144">
        <f t="shared" si="56"/>
        <v>1.08115233692679</v>
      </c>
      <c r="FG50" s="144">
        <f t="shared" si="57"/>
        <v>1.8497758424171</v>
      </c>
      <c r="FH50" s="80">
        <f t="shared" si="58"/>
        <v>1.42303945512981</v>
      </c>
      <c r="FI50" s="144">
        <f t="shared" si="59"/>
        <v>0.181522425851281</v>
      </c>
      <c r="FJ50" s="144">
        <f t="shared" si="60"/>
        <v>0.127559657743096</v>
      </c>
      <c r="FK50" s="144">
        <f t="shared" si="61"/>
        <v>0.903612903046634</v>
      </c>
      <c r="FL50" s="144">
        <f t="shared" si="62"/>
        <v>1.7646051399603</v>
      </c>
      <c r="FM50" s="80">
        <f t="shared" si="63"/>
        <v>1.45901684832919</v>
      </c>
      <c r="FN50" s="144">
        <f t="shared" si="64"/>
        <v>0.221718999371825</v>
      </c>
      <c r="FO50" s="144">
        <f t="shared" si="65"/>
        <v>0.15196466005566</v>
      </c>
      <c r="FP50" s="144">
        <f t="shared" si="66"/>
        <v>1.19115980543626</v>
      </c>
      <c r="FQ50" s="144">
        <f t="shared" si="67"/>
        <v>1.98202994548923</v>
      </c>
      <c r="FR50" s="80">
        <f t="shared" si="68"/>
        <v>1.62197931286454</v>
      </c>
      <c r="FS50" s="144">
        <f t="shared" si="69"/>
        <v>0.253421623509309</v>
      </c>
      <c r="FT50" s="144">
        <f t="shared" si="70"/>
        <v>0.156242204508605</v>
      </c>
      <c r="FU50" s="144">
        <f t="shared" si="71"/>
        <v>2.96529172034195</v>
      </c>
      <c r="FV50" s="144">
        <f t="shared" si="72"/>
        <v>2.96529172034195</v>
      </c>
      <c r="FW50" s="80">
        <f t="shared" si="73"/>
        <v>2.96529172034195</v>
      </c>
      <c r="FX50" s="144"/>
      <c r="FY50" s="68" t="s">
        <v>202</v>
      </c>
      <c r="FZ50" s="156">
        <f t="shared" si="74"/>
        <v>0.903612903046634</v>
      </c>
      <c r="GA50" s="70">
        <f t="shared" si="75"/>
        <v>2.96529172034195</v>
      </c>
      <c r="GB50" s="157">
        <f t="shared" si="76"/>
        <v>1.51521107282637</v>
      </c>
      <c r="GC50" s="31">
        <f t="shared" si="77"/>
        <v>0.315071671861501</v>
      </c>
      <c r="GD50" s="31">
        <f t="shared" si="78"/>
        <v>0.207939129743678</v>
      </c>
      <c r="GE50" s="156">
        <f t="shared" si="79"/>
        <v>1.11447743588997</v>
      </c>
      <c r="GF50" s="156">
        <f t="shared" si="80"/>
        <v>2.11163907533236</v>
      </c>
      <c r="GG50" s="158">
        <f t="shared" si="81"/>
        <v>1.6952478199938</v>
      </c>
      <c r="GH50" s="33">
        <f t="shared" si="82"/>
        <v>0.202609615509084</v>
      </c>
      <c r="GI50" s="33">
        <f t="shared" si="83"/>
        <v>0.119516222418634</v>
      </c>
      <c r="GJ50" s="62">
        <f t="shared" ref="GJ50" si="241">GJ35/GJ39</f>
        <v>1.719910968437</v>
      </c>
      <c r="GK50" s="144">
        <f t="shared" si="85"/>
        <v>1.56364226502674</v>
      </c>
      <c r="GL50" s="144">
        <f t="shared" si="86"/>
        <v>2.07062434079107</v>
      </c>
      <c r="GM50" s="80">
        <f t="shared" si="87"/>
        <v>1.8100743385163</v>
      </c>
      <c r="GN50" s="144">
        <f t="shared" si="88"/>
        <v>0.138209515495407</v>
      </c>
      <c r="GO50" s="144">
        <f t="shared" si="89"/>
        <v>0.0763557123342768</v>
      </c>
      <c r="GP50" s="144">
        <f t="shared" si="90"/>
        <v>1.54579066518954</v>
      </c>
      <c r="GQ50" s="144">
        <f t="shared" si="91"/>
        <v>1.96943823240004</v>
      </c>
      <c r="GR50" s="80">
        <f t="shared" si="92"/>
        <v>1.78364628492432</v>
      </c>
      <c r="GS50" s="144">
        <f t="shared" si="93"/>
        <v>0.107855880518354</v>
      </c>
      <c r="GT50" s="144">
        <f t="shared" si="94"/>
        <v>0.060469321428789</v>
      </c>
      <c r="GU50" s="144">
        <f t="shared" si="95"/>
        <v>1.27838268181412</v>
      </c>
      <c r="GV50" s="144">
        <f t="shared" si="96"/>
        <v>2.11163907533236</v>
      </c>
      <c r="GW50" s="80">
        <f t="shared" si="97"/>
        <v>1.68123572099434</v>
      </c>
      <c r="GX50" s="144">
        <f t="shared" si="98"/>
        <v>0.21613974755135</v>
      </c>
      <c r="GY50" s="144">
        <f t="shared" si="99"/>
        <v>0.128560049523286</v>
      </c>
      <c r="GZ50" s="144">
        <f t="shared" si="100"/>
        <v>1.11447743588997</v>
      </c>
      <c r="HA50" s="144">
        <f t="shared" si="101"/>
        <v>1.76083451926908</v>
      </c>
      <c r="HB50" s="80">
        <f t="shared" si="102"/>
        <v>1.4878975261721</v>
      </c>
      <c r="HC50" s="144">
        <f t="shared" si="103"/>
        <v>0.17847050039621</v>
      </c>
      <c r="HD50" s="144">
        <f t="shared" si="104"/>
        <v>0.119948112861884</v>
      </c>
    </row>
    <row r="51" spans="1:212">
      <c r="A51" s="68" t="s">
        <v>203</v>
      </c>
      <c r="B51" s="69">
        <f>(B33+B35+B37)/B34</f>
        <v>0.777988730940088</v>
      </c>
      <c r="C51" s="69">
        <f>(C33+C35+C37)/C34</f>
        <v>0.726928193489531</v>
      </c>
      <c r="D51" s="69">
        <f>(D33+D35+D37)/D34</f>
        <v>0.833173015750236</v>
      </c>
      <c r="E51" s="69">
        <f>(E33+E35+E37)/E34</f>
        <v>0.188933079701225</v>
      </c>
      <c r="F51" s="69">
        <f>(F33+F35+F37)/F34</f>
        <v>0.625632732400677</v>
      </c>
      <c r="G51" s="62">
        <f>(G33+G35+G37)/G34</f>
        <v>0.549669149376571</v>
      </c>
      <c r="H51" s="68" t="s">
        <v>203</v>
      </c>
      <c r="I51" s="69">
        <f>(I33+I35+I37)/I34</f>
        <v>0.632036447681888</v>
      </c>
      <c r="J51" s="69">
        <f>(J33+J35+J37)/J34</f>
        <v>0.538017474190724</v>
      </c>
      <c r="K51" s="69">
        <f t="shared" ref="K51:BB51" si="242">(K33+K35+K37)/K34</f>
        <v>0.551402173712321</v>
      </c>
      <c r="L51" s="69">
        <f t="shared" si="242"/>
        <v>0.54943512383228</v>
      </c>
      <c r="M51" s="69">
        <f t="shared" si="242"/>
        <v>0.615985866480296</v>
      </c>
      <c r="N51" s="69">
        <f t="shared" si="242"/>
        <v>0.698250456315632</v>
      </c>
      <c r="O51" s="69">
        <f t="shared" si="242"/>
        <v>0.666325868187535</v>
      </c>
      <c r="P51" s="69">
        <f t="shared" si="242"/>
        <v>0.636835464746967</v>
      </c>
      <c r="Q51" s="69">
        <f t="shared" si="242"/>
        <v>0.599004436178591</v>
      </c>
      <c r="R51" s="69">
        <f t="shared" si="242"/>
        <v>0.567187286659617</v>
      </c>
      <c r="S51" s="69">
        <f t="shared" si="242"/>
        <v>0.586459156913355</v>
      </c>
      <c r="T51" s="69">
        <f t="shared" si="242"/>
        <v>0.671637931010899</v>
      </c>
      <c r="U51" s="69">
        <f t="shared" si="242"/>
        <v>0.575369338114739</v>
      </c>
      <c r="V51" s="69">
        <f t="shared" si="242"/>
        <v>0.580826692206584</v>
      </c>
      <c r="W51" s="69">
        <f t="shared" si="242"/>
        <v>0.562958922783127</v>
      </c>
      <c r="X51" s="69">
        <f t="shared" si="242"/>
        <v>0.580040773892179</v>
      </c>
      <c r="Y51" s="69">
        <f t="shared" si="242"/>
        <v>0.529272944177085</v>
      </c>
      <c r="Z51" s="69">
        <f t="shared" si="242"/>
        <v>0.53526396744492</v>
      </c>
      <c r="AA51" s="69">
        <f t="shared" si="242"/>
        <v>0.574225003572066</v>
      </c>
      <c r="AB51" s="69">
        <f t="shared" si="242"/>
        <v>0.522773952238833</v>
      </c>
      <c r="AC51" s="69"/>
      <c r="AD51" s="69">
        <f t="shared" si="242"/>
        <v>0.59797283843948</v>
      </c>
      <c r="AE51" s="69">
        <f t="shared" si="242"/>
        <v>0.562366896708683</v>
      </c>
      <c r="AF51" s="69">
        <f t="shared" si="242"/>
        <v>0.602461194996049</v>
      </c>
      <c r="AG51" s="69">
        <f t="shared" si="242"/>
        <v>0.604516399797755</v>
      </c>
      <c r="AH51" s="69">
        <f t="shared" si="242"/>
        <v>0.539464110257121</v>
      </c>
      <c r="AI51" s="69">
        <f t="shared" si="242"/>
        <v>0.533935984752139</v>
      </c>
      <c r="AJ51" s="69">
        <f t="shared" si="242"/>
        <v>0.578418095616106</v>
      </c>
      <c r="AK51" s="69">
        <f t="shared" si="242"/>
        <v>0.551760191997743</v>
      </c>
      <c r="AL51" s="69">
        <f t="shared" si="242"/>
        <v>0.574991183323144</v>
      </c>
      <c r="AM51" s="69">
        <f t="shared" si="242"/>
        <v>0.521833134342891</v>
      </c>
      <c r="AN51" s="69">
        <f t="shared" si="242"/>
        <v>0.583602829391553</v>
      </c>
      <c r="AO51" s="69">
        <f t="shared" si="242"/>
        <v>0.629011256046319</v>
      </c>
      <c r="AP51" s="69"/>
      <c r="AQ51" s="69">
        <f t="shared" si="242"/>
        <v>0.520733996693511</v>
      </c>
      <c r="AR51" s="69">
        <f t="shared" si="242"/>
        <v>0.565342772172772</v>
      </c>
      <c r="AS51" s="69">
        <f t="shared" si="242"/>
        <v>0.531250233087918</v>
      </c>
      <c r="AT51" s="69">
        <f t="shared" si="242"/>
        <v>0.578125569453079</v>
      </c>
      <c r="AU51" s="69">
        <f t="shared" si="242"/>
        <v>0.529698668783426</v>
      </c>
      <c r="AV51" s="69">
        <f t="shared" si="242"/>
        <v>0.539445182439509</v>
      </c>
      <c r="AW51" s="69">
        <f t="shared" si="242"/>
        <v>0.52053758431342</v>
      </c>
      <c r="AX51" s="69">
        <f t="shared" si="242"/>
        <v>0.510656902370737</v>
      </c>
      <c r="AY51" s="69">
        <f t="shared" si="242"/>
        <v>0.515801923975078</v>
      </c>
      <c r="AZ51" s="69">
        <f t="shared" si="242"/>
        <v>0.528729738231582</v>
      </c>
      <c r="BA51" s="69"/>
      <c r="BB51" s="69">
        <f t="shared" si="242"/>
        <v>0.621836880481516</v>
      </c>
      <c r="BC51" s="69"/>
      <c r="BD51" s="69"/>
      <c r="BE51" s="69"/>
      <c r="BF51" s="69"/>
      <c r="BG51" s="69"/>
      <c r="BH51" s="69"/>
      <c r="BI51" s="69"/>
      <c r="BJ51" s="68" t="s">
        <v>203</v>
      </c>
      <c r="BK51" s="69">
        <f t="shared" ref="BK51:DU51" si="243">(BK33+BK35+BK37)/BK34</f>
        <v>0.526685490588565</v>
      </c>
      <c r="BL51" s="69">
        <f t="shared" si="243"/>
        <v>0.537559789675081</v>
      </c>
      <c r="BM51" s="69">
        <f t="shared" si="243"/>
        <v>0.503618829796127</v>
      </c>
      <c r="BN51" s="69">
        <f t="shared" si="243"/>
        <v>0.510192395031977</v>
      </c>
      <c r="BO51" s="69">
        <f t="shared" si="243"/>
        <v>0.515245169517095</v>
      </c>
      <c r="BP51" s="69">
        <f t="shared" si="243"/>
        <v>0.615630151031487</v>
      </c>
      <c r="BQ51" s="69">
        <f t="shared" si="243"/>
        <v>0.522291340841191</v>
      </c>
      <c r="BR51" s="69">
        <f t="shared" si="243"/>
        <v>0.525312102308118</v>
      </c>
      <c r="BS51" s="69">
        <f t="shared" si="243"/>
        <v>0.504765886988993</v>
      </c>
      <c r="BT51" s="69">
        <f t="shared" si="243"/>
        <v>0.574823621313656</v>
      </c>
      <c r="BU51" s="69">
        <f t="shared" si="243"/>
        <v>0.587770424359685</v>
      </c>
      <c r="BV51" s="69">
        <f t="shared" si="243"/>
        <v>0.538751381626553</v>
      </c>
      <c r="BW51" s="69">
        <f t="shared" si="243"/>
        <v>0.57584081959409</v>
      </c>
      <c r="BX51" s="69">
        <f t="shared" si="243"/>
        <v>0.583573400294459</v>
      </c>
      <c r="BY51" s="69">
        <f t="shared" si="243"/>
        <v>0.56293446056626</v>
      </c>
      <c r="BZ51" s="69">
        <f t="shared" si="243"/>
        <v>0.591896997791593</v>
      </c>
      <c r="CA51" s="69">
        <f t="shared" si="243"/>
        <v>0.626523131014087</v>
      </c>
      <c r="CB51" s="69">
        <f t="shared" si="243"/>
        <v>0.524615163798078</v>
      </c>
      <c r="CC51" s="69">
        <f t="shared" si="243"/>
        <v>0.575638849949837</v>
      </c>
      <c r="CD51" s="69">
        <f t="shared" si="243"/>
        <v>0.597910543127747</v>
      </c>
      <c r="CE51" s="69">
        <f t="shared" si="243"/>
        <v>0.523837735741189</v>
      </c>
      <c r="CF51" s="69"/>
      <c r="CG51" s="69">
        <f t="shared" si="243"/>
        <v>0.520161632485213</v>
      </c>
      <c r="CH51" s="69">
        <f t="shared" si="243"/>
        <v>0.51797596829447</v>
      </c>
      <c r="CI51" s="69">
        <f t="shared" si="243"/>
        <v>0.494715206381968</v>
      </c>
      <c r="CJ51" s="69">
        <f t="shared" si="243"/>
        <v>0.534554517875277</v>
      </c>
      <c r="CK51" s="69">
        <f t="shared" si="243"/>
        <v>0.555548830025753</v>
      </c>
      <c r="CL51" s="69">
        <f t="shared" si="243"/>
        <v>0.534223622546892</v>
      </c>
      <c r="CM51" s="69">
        <f t="shared" si="243"/>
        <v>0.552871042083242</v>
      </c>
      <c r="CN51" s="69">
        <f t="shared" si="243"/>
        <v>0.556722279859009</v>
      </c>
      <c r="CO51" s="69">
        <f t="shared" si="243"/>
        <v>0.542936972904251</v>
      </c>
      <c r="CP51" s="69">
        <f t="shared" si="243"/>
        <v>0.550305335237261</v>
      </c>
      <c r="CQ51" s="69">
        <f t="shared" si="243"/>
        <v>0.560015454709778</v>
      </c>
      <c r="CR51" s="69">
        <f t="shared" si="243"/>
        <v>0.53548033399864</v>
      </c>
      <c r="CS51" s="69">
        <f t="shared" si="243"/>
        <v>0.555416851985213</v>
      </c>
      <c r="CT51" s="69">
        <f t="shared" si="243"/>
        <v>0.550815532720533</v>
      </c>
      <c r="CU51" s="69">
        <f t="shared" si="243"/>
        <v>0.533425427176134</v>
      </c>
      <c r="CV51" s="69">
        <f t="shared" si="243"/>
        <v>0.525938522275949</v>
      </c>
      <c r="CW51" s="69">
        <f t="shared" si="243"/>
        <v>0.527896399981173</v>
      </c>
      <c r="CX51" s="69">
        <f t="shared" si="243"/>
        <v>0.529481711448485</v>
      </c>
      <c r="CY51" s="69">
        <f t="shared" si="243"/>
        <v>0.534491422124361</v>
      </c>
      <c r="CZ51" s="69">
        <f t="shared" si="243"/>
        <v>0.552374244051755</v>
      </c>
      <c r="DA51" s="69">
        <f t="shared" si="243"/>
        <v>0.535780705191805</v>
      </c>
      <c r="DB51" s="69">
        <f t="shared" si="243"/>
        <v>0.540000905654817</v>
      </c>
      <c r="DC51" s="69">
        <f t="shared" si="243"/>
        <v>0.53960433063147</v>
      </c>
      <c r="DD51" s="69">
        <f t="shared" si="243"/>
        <v>0.521049312584688</v>
      </c>
      <c r="DE51" s="69">
        <f t="shared" si="243"/>
        <v>0.550737195016097</v>
      </c>
      <c r="DF51" s="69">
        <f t="shared" si="243"/>
        <v>0.54560108139592</v>
      </c>
      <c r="DG51" s="69">
        <f t="shared" si="243"/>
        <v>0.527071095400229</v>
      </c>
      <c r="DH51" s="69">
        <f t="shared" si="243"/>
        <v>0.552250765127697</v>
      </c>
      <c r="DI51" s="69">
        <f t="shared" si="243"/>
        <v>0.599761593434713</v>
      </c>
      <c r="DJ51" s="69">
        <f t="shared" si="243"/>
        <v>0.650569676992933</v>
      </c>
      <c r="DK51" s="69"/>
      <c r="DL51" s="69">
        <f t="shared" si="243"/>
        <v>0.74301154137316</v>
      </c>
      <c r="DM51" s="69">
        <f t="shared" si="243"/>
        <v>0.741779633384914</v>
      </c>
      <c r="DN51" s="69">
        <f t="shared" si="243"/>
        <v>0.613447036365743</v>
      </c>
      <c r="DO51" s="69">
        <f t="shared" si="243"/>
        <v>0.547673249179018</v>
      </c>
      <c r="DP51" s="69">
        <f t="shared" si="243"/>
        <v>0.617305091675758</v>
      </c>
      <c r="DQ51" s="69">
        <f t="shared" si="243"/>
        <v>0.541770121636993</v>
      </c>
      <c r="DR51" s="69">
        <f t="shared" si="243"/>
        <v>0.696085305523109</v>
      </c>
      <c r="DS51" s="69">
        <f t="shared" si="243"/>
        <v>0.584287912312102</v>
      </c>
      <c r="DT51" s="69">
        <f t="shared" si="243"/>
        <v>0.643364339850372</v>
      </c>
      <c r="DU51" s="69">
        <f t="shared" si="243"/>
        <v>0.665780014098758</v>
      </c>
      <c r="DV51" s="69">
        <f t="shared" ref="DV51:FD51" si="244">(DV33+DV35+DV37)/DV34</f>
        <v>0.623639249506383</v>
      </c>
      <c r="DW51" s="69">
        <f t="shared" si="244"/>
        <v>0.539947844898348</v>
      </c>
      <c r="DX51" s="69">
        <f t="shared" si="244"/>
        <v>0.535419600062464</v>
      </c>
      <c r="DY51" s="69">
        <f t="shared" si="244"/>
        <v>0.54181615476074</v>
      </c>
      <c r="DZ51" s="69">
        <f t="shared" si="244"/>
        <v>0.486017154758802</v>
      </c>
      <c r="EA51" s="69">
        <f t="shared" si="244"/>
        <v>0.558957063359504</v>
      </c>
      <c r="EB51" s="69">
        <f t="shared" si="244"/>
        <v>0.579272383755596</v>
      </c>
      <c r="EC51" s="69">
        <f t="shared" si="244"/>
        <v>0.513849515652634</v>
      </c>
      <c r="ED51" s="69">
        <f t="shared" si="244"/>
        <v>0.545625955330262</v>
      </c>
      <c r="EE51" s="69">
        <f t="shared" si="244"/>
        <v>0.562001605163496</v>
      </c>
      <c r="EF51" s="69">
        <f t="shared" si="244"/>
        <v>0.529108832805916</v>
      </c>
      <c r="EG51" s="69"/>
      <c r="EH51" s="69">
        <f t="shared" si="244"/>
        <v>0.53573476312222</v>
      </c>
      <c r="EI51" s="69">
        <f t="shared" si="244"/>
        <v>0.55619879584698</v>
      </c>
      <c r="EJ51" s="69">
        <f t="shared" si="244"/>
        <v>0.52628870231006</v>
      </c>
      <c r="EK51" s="69">
        <f t="shared" si="244"/>
        <v>0.551735537311077</v>
      </c>
      <c r="EL51" s="69">
        <f t="shared" si="244"/>
        <v>0.524958806348029</v>
      </c>
      <c r="EM51" s="69">
        <f t="shared" si="244"/>
        <v>0.539767937302186</v>
      </c>
      <c r="EN51" s="69">
        <f t="shared" si="244"/>
        <v>0.526608718330676</v>
      </c>
      <c r="EO51" s="69">
        <f t="shared" si="244"/>
        <v>0.5866816021261</v>
      </c>
      <c r="EP51" s="69">
        <f t="shared" si="244"/>
        <v>0.525201299012447</v>
      </c>
      <c r="EQ51" s="69">
        <f t="shared" si="244"/>
        <v>0.573616163554373</v>
      </c>
      <c r="ER51" s="69">
        <f t="shared" si="244"/>
        <v>0.557892976235052</v>
      </c>
      <c r="ES51" s="69">
        <f t="shared" si="244"/>
        <v>0.56000607786125</v>
      </c>
      <c r="ET51" s="69">
        <f t="shared" si="244"/>
        <v>0.5333570976649</v>
      </c>
      <c r="EU51" s="69">
        <f t="shared" si="244"/>
        <v>0.551216742908878</v>
      </c>
      <c r="EV51" s="69">
        <f t="shared" si="244"/>
        <v>0.585670223876152</v>
      </c>
      <c r="EW51" s="69">
        <f t="shared" si="244"/>
        <v>0.603598803949172</v>
      </c>
      <c r="EX51" s="69">
        <f t="shared" si="244"/>
        <v>0.524930769706656</v>
      </c>
      <c r="EY51" s="69">
        <f t="shared" si="244"/>
        <v>0.523204996171177</v>
      </c>
      <c r="EZ51" s="69">
        <f t="shared" si="244"/>
        <v>0.631084600613095</v>
      </c>
      <c r="FA51" s="69">
        <f t="shared" si="244"/>
        <v>0.54021399815325</v>
      </c>
      <c r="FB51" s="69">
        <f t="shared" si="244"/>
        <v>0.528446608018005</v>
      </c>
      <c r="FC51" s="69">
        <f t="shared" si="244"/>
        <v>0.547072590760484</v>
      </c>
      <c r="FD51" s="69">
        <f t="shared" si="244"/>
        <v>0.506852042533056</v>
      </c>
      <c r="FE51" s="68" t="s">
        <v>203</v>
      </c>
      <c r="FF51" s="144">
        <f t="shared" si="56"/>
        <v>0.522773952238833</v>
      </c>
      <c r="FG51" s="144">
        <f t="shared" si="57"/>
        <v>0.698250456315632</v>
      </c>
      <c r="FH51" s="80">
        <f t="shared" si="58"/>
        <v>0.588665464016982</v>
      </c>
      <c r="FI51" s="144">
        <f t="shared" si="59"/>
        <v>0.0501791289208222</v>
      </c>
      <c r="FJ51" s="144">
        <f t="shared" si="60"/>
        <v>0.08524218250958</v>
      </c>
      <c r="FK51" s="144">
        <f t="shared" si="61"/>
        <v>0.521833134342891</v>
      </c>
      <c r="FL51" s="144">
        <f t="shared" si="62"/>
        <v>0.629011256046319</v>
      </c>
      <c r="FM51" s="80">
        <f t="shared" si="63"/>
        <v>0.573361176305749</v>
      </c>
      <c r="FN51" s="144">
        <f t="shared" si="64"/>
        <v>0.032472670707494</v>
      </c>
      <c r="FO51" s="144">
        <f t="shared" si="65"/>
        <v>0.0566356287265912</v>
      </c>
      <c r="FP51" s="144">
        <f t="shared" si="66"/>
        <v>0.510656902370737</v>
      </c>
      <c r="FQ51" s="144">
        <f t="shared" si="67"/>
        <v>0.578125569453079</v>
      </c>
      <c r="FR51" s="80">
        <f t="shared" si="68"/>
        <v>0.534032257152103</v>
      </c>
      <c r="FS51" s="144">
        <f t="shared" si="69"/>
        <v>0.0217209751131404</v>
      </c>
      <c r="FT51" s="144">
        <f t="shared" si="70"/>
        <v>0.0406735264063906</v>
      </c>
      <c r="FU51" s="144">
        <f t="shared" si="71"/>
        <v>0.621836880481516</v>
      </c>
      <c r="FV51" s="144">
        <f t="shared" si="72"/>
        <v>0.621836880481516</v>
      </c>
      <c r="FW51" s="80">
        <f t="shared" si="73"/>
        <v>0.621836880481516</v>
      </c>
      <c r="FX51" s="144"/>
      <c r="FY51" s="68" t="s">
        <v>203</v>
      </c>
      <c r="FZ51" s="156">
        <f t="shared" si="74"/>
        <v>0.510656902370737</v>
      </c>
      <c r="GA51" s="70">
        <f t="shared" si="75"/>
        <v>0.698250456315632</v>
      </c>
      <c r="GB51" s="157">
        <f t="shared" si="76"/>
        <v>0.572460531349097</v>
      </c>
      <c r="GC51" s="31">
        <f t="shared" si="77"/>
        <v>0.0452909789290969</v>
      </c>
      <c r="GD51" s="31">
        <f t="shared" si="78"/>
        <v>0.0791163345748244</v>
      </c>
      <c r="GE51" s="156">
        <f t="shared" si="79"/>
        <v>0.486017154758802</v>
      </c>
      <c r="GF51" s="156">
        <f t="shared" si="80"/>
        <v>0.74301154137316</v>
      </c>
      <c r="GG51" s="158">
        <f t="shared" si="81"/>
        <v>0.55793363277601</v>
      </c>
      <c r="GH51" s="33">
        <f t="shared" si="82"/>
        <v>0.0467376698453824</v>
      </c>
      <c r="GI51" s="33">
        <f t="shared" si="83"/>
        <v>0.083769228273331</v>
      </c>
      <c r="GJ51" s="62">
        <f t="shared" ref="GJ51" si="245">(GJ33+GJ35+GJ37)/GJ34</f>
        <v>0.549669149376571</v>
      </c>
      <c r="GK51" s="144">
        <f t="shared" si="85"/>
        <v>0.503618829796127</v>
      </c>
      <c r="GL51" s="144">
        <f t="shared" si="86"/>
        <v>0.626523131014087</v>
      </c>
      <c r="GM51" s="80">
        <f t="shared" si="87"/>
        <v>0.553591318331232</v>
      </c>
      <c r="GN51" s="144">
        <f t="shared" si="88"/>
        <v>0.0381616819576221</v>
      </c>
      <c r="GO51" s="144">
        <f t="shared" si="89"/>
        <v>0.0689347551053695</v>
      </c>
      <c r="GP51" s="144">
        <f t="shared" si="90"/>
        <v>0.494715206381968</v>
      </c>
      <c r="GQ51" s="144">
        <f t="shared" si="91"/>
        <v>0.650569676992933</v>
      </c>
      <c r="GR51" s="80">
        <f t="shared" si="92"/>
        <v>0.544259265653191</v>
      </c>
      <c r="GS51" s="144">
        <f t="shared" si="93"/>
        <v>0.0271301691971009</v>
      </c>
      <c r="GT51" s="144">
        <f t="shared" si="94"/>
        <v>0.0498478774900429</v>
      </c>
      <c r="GU51" s="144">
        <f t="shared" si="95"/>
        <v>0.486017154758802</v>
      </c>
      <c r="GV51" s="144">
        <f t="shared" si="96"/>
        <v>0.74301154137316</v>
      </c>
      <c r="GW51" s="80">
        <f t="shared" si="97"/>
        <v>0.590959981212099</v>
      </c>
      <c r="GX51" s="144">
        <f t="shared" si="98"/>
        <v>0.0723908214059945</v>
      </c>
      <c r="GY51" s="144">
        <f t="shared" si="99"/>
        <v>0.122496994225423</v>
      </c>
      <c r="GZ51" s="144">
        <f t="shared" si="100"/>
        <v>0.486017154758802</v>
      </c>
      <c r="HA51" s="144">
        <f t="shared" si="101"/>
        <v>0.631084600613095</v>
      </c>
      <c r="HB51" s="80">
        <f t="shared" si="102"/>
        <v>0.549579993639795</v>
      </c>
      <c r="HC51" s="144">
        <f t="shared" si="103"/>
        <v>0.0298009419966037</v>
      </c>
      <c r="HD51" s="144">
        <f t="shared" si="104"/>
        <v>0.0542249396657184</v>
      </c>
    </row>
    <row r="52" spans="1:212">
      <c r="A52" s="70" t="s">
        <v>204</v>
      </c>
      <c r="B52" s="69">
        <f>(B39+B40)/B34</f>
        <v>0.529410881912101</v>
      </c>
      <c r="C52" s="69">
        <f>(C39+C40)/C34</f>
        <v>0.395933966933258</v>
      </c>
      <c r="D52" s="69">
        <f>(D39+D40)/D34</f>
        <v>0.400036022506241</v>
      </c>
      <c r="E52" s="69">
        <f>(E39+E40)/E34</f>
        <v>0.813791627096594</v>
      </c>
      <c r="F52" s="69">
        <f>(F39+F40)/F34</f>
        <v>0.464106123842173</v>
      </c>
      <c r="G52" s="62">
        <f>(G39+G40)/G34</f>
        <v>0.219672010630681</v>
      </c>
      <c r="H52" s="70" t="s">
        <v>204</v>
      </c>
      <c r="I52" s="69">
        <f>(I39+I40)/I34</f>
        <v>0.37896012172336</v>
      </c>
      <c r="J52" s="69">
        <f>(J39+J40)/J34</f>
        <v>0.22971430811962</v>
      </c>
      <c r="K52" s="69">
        <f t="shared" ref="K52:BB52" si="246">(K39+K40)/K34</f>
        <v>0.255009732304881</v>
      </c>
      <c r="L52" s="69">
        <f t="shared" si="246"/>
        <v>0.231380944056722</v>
      </c>
      <c r="M52" s="69">
        <f t="shared" si="246"/>
        <v>0.296712622250114</v>
      </c>
      <c r="N52" s="69">
        <f t="shared" si="246"/>
        <v>0.318181887712269</v>
      </c>
      <c r="O52" s="69">
        <f t="shared" si="246"/>
        <v>0.348897736967863</v>
      </c>
      <c r="P52" s="69">
        <f t="shared" si="246"/>
        <v>0.302834409858526</v>
      </c>
      <c r="Q52" s="69">
        <f t="shared" si="246"/>
        <v>0.312324122699343</v>
      </c>
      <c r="R52" s="69">
        <f t="shared" si="246"/>
        <v>0.318078215474662</v>
      </c>
      <c r="S52" s="69">
        <f t="shared" si="246"/>
        <v>0.338267575737109</v>
      </c>
      <c r="T52" s="69">
        <f t="shared" si="246"/>
        <v>0.343597180469105</v>
      </c>
      <c r="U52" s="69">
        <f t="shared" si="246"/>
        <v>0.272149333129325</v>
      </c>
      <c r="V52" s="69">
        <f t="shared" si="246"/>
        <v>0.257861208471565</v>
      </c>
      <c r="W52" s="69">
        <f t="shared" si="246"/>
        <v>0.24389992352831</v>
      </c>
      <c r="X52" s="69">
        <f t="shared" si="246"/>
        <v>0.21563480660485</v>
      </c>
      <c r="Y52" s="69">
        <f t="shared" si="246"/>
        <v>0.222500972693912</v>
      </c>
      <c r="Z52" s="69">
        <f t="shared" si="246"/>
        <v>0.220689571015217</v>
      </c>
      <c r="AA52" s="69">
        <f t="shared" si="246"/>
        <v>0.237984318480235</v>
      </c>
      <c r="AB52" s="69">
        <f t="shared" si="246"/>
        <v>0.204011776200152</v>
      </c>
      <c r="AC52" s="69"/>
      <c r="AD52" s="69">
        <f t="shared" si="246"/>
        <v>0.266980734221682</v>
      </c>
      <c r="AE52" s="69">
        <f t="shared" si="246"/>
        <v>0.238351993762132</v>
      </c>
      <c r="AF52" s="69">
        <f t="shared" si="246"/>
        <v>0.269172139356441</v>
      </c>
      <c r="AG52" s="69">
        <f t="shared" si="246"/>
        <v>0.245634699334347</v>
      </c>
      <c r="AH52" s="69">
        <f t="shared" si="246"/>
        <v>0.214934879836947</v>
      </c>
      <c r="AI52" s="69">
        <f t="shared" si="246"/>
        <v>0.213973085345285</v>
      </c>
      <c r="AJ52" s="69">
        <f t="shared" si="246"/>
        <v>0.259360290310718</v>
      </c>
      <c r="AK52" s="69">
        <f t="shared" si="246"/>
        <v>0.239509245655617</v>
      </c>
      <c r="AL52" s="69">
        <f t="shared" si="246"/>
        <v>0.270353459248484</v>
      </c>
      <c r="AM52" s="69">
        <f t="shared" si="246"/>
        <v>0.37612517097241</v>
      </c>
      <c r="AN52" s="69">
        <f t="shared" si="246"/>
        <v>0.23287016967762</v>
      </c>
      <c r="AO52" s="69">
        <f t="shared" si="246"/>
        <v>0.343712564546021</v>
      </c>
      <c r="AP52" s="69"/>
      <c r="AQ52" s="69">
        <f t="shared" si="246"/>
        <v>0.236340035370709</v>
      </c>
      <c r="AR52" s="69">
        <f t="shared" si="246"/>
        <v>0.199301401821301</v>
      </c>
      <c r="AS52" s="69">
        <f t="shared" si="246"/>
        <v>0.234360449442516</v>
      </c>
      <c r="AT52" s="69">
        <f t="shared" si="246"/>
        <v>0.208682540546447</v>
      </c>
      <c r="AU52" s="69">
        <f t="shared" si="246"/>
        <v>0.288169131993881</v>
      </c>
      <c r="AV52" s="69">
        <f t="shared" si="246"/>
        <v>0.226670945424749</v>
      </c>
      <c r="AW52" s="69">
        <f t="shared" si="246"/>
        <v>0.211962402748809</v>
      </c>
      <c r="AX52" s="69">
        <f t="shared" si="246"/>
        <v>0.204376717411089</v>
      </c>
      <c r="AY52" s="69">
        <f t="shared" si="246"/>
        <v>0.207287426200977</v>
      </c>
      <c r="AZ52" s="69">
        <f t="shared" si="246"/>
        <v>0.180959195540841</v>
      </c>
      <c r="BA52" s="69"/>
      <c r="BB52" s="69">
        <f t="shared" si="246"/>
        <v>0.183868493250396</v>
      </c>
      <c r="BC52" s="69"/>
      <c r="BD52" s="69"/>
      <c r="BE52" s="69"/>
      <c r="BF52" s="69"/>
      <c r="BG52" s="69"/>
      <c r="BH52" s="69"/>
      <c r="BI52" s="69"/>
      <c r="BJ52" s="70" t="s">
        <v>204</v>
      </c>
      <c r="BK52" s="69">
        <f t="shared" ref="BK52:DU52" si="247">(BK39+BK40)/BK34</f>
        <v>0.203472048289423</v>
      </c>
      <c r="BL52" s="69">
        <f t="shared" si="247"/>
        <v>0.197845053225456</v>
      </c>
      <c r="BM52" s="69">
        <f t="shared" si="247"/>
        <v>0.211363367639378</v>
      </c>
      <c r="BN52" s="69">
        <f t="shared" si="247"/>
        <v>0.186361938465496</v>
      </c>
      <c r="BO52" s="69">
        <f t="shared" si="247"/>
        <v>0.185820355342229</v>
      </c>
      <c r="BP52" s="69">
        <f t="shared" si="247"/>
        <v>0.317142324485183</v>
      </c>
      <c r="BQ52" s="69">
        <f t="shared" si="247"/>
        <v>0.182644679161382</v>
      </c>
      <c r="BR52" s="69">
        <f t="shared" si="247"/>
        <v>0.181060269064196</v>
      </c>
      <c r="BS52" s="69">
        <f t="shared" si="247"/>
        <v>0.238068860156203</v>
      </c>
      <c r="BT52" s="69">
        <f t="shared" si="247"/>
        <v>0.199313832256729</v>
      </c>
      <c r="BU52" s="69">
        <f t="shared" si="247"/>
        <v>0.209939086147781</v>
      </c>
      <c r="BV52" s="69">
        <f t="shared" si="247"/>
        <v>0.198545198630227</v>
      </c>
      <c r="BW52" s="69">
        <f t="shared" si="247"/>
        <v>0.182721103933664</v>
      </c>
      <c r="BX52" s="69">
        <f t="shared" si="247"/>
        <v>0.187695553188937</v>
      </c>
      <c r="BY52" s="69">
        <f t="shared" si="247"/>
        <v>0.189201146677314</v>
      </c>
      <c r="BZ52" s="69">
        <f t="shared" si="247"/>
        <v>0.20346359944414</v>
      </c>
      <c r="CA52" s="69">
        <f t="shared" si="247"/>
        <v>0.233026119003864</v>
      </c>
      <c r="CB52" s="69">
        <f t="shared" si="247"/>
        <v>0.215802598288156</v>
      </c>
      <c r="CC52" s="69">
        <f t="shared" si="247"/>
        <v>0.213947208049798</v>
      </c>
      <c r="CD52" s="69">
        <f t="shared" si="247"/>
        <v>0.215357216433603</v>
      </c>
      <c r="CE52" s="69">
        <f t="shared" si="247"/>
        <v>0.198002109123531</v>
      </c>
      <c r="CF52" s="69"/>
      <c r="CG52" s="69">
        <f t="shared" si="247"/>
        <v>0.192167270679669</v>
      </c>
      <c r="CH52" s="69">
        <f t="shared" si="247"/>
        <v>0.187632388838621</v>
      </c>
      <c r="CI52" s="69">
        <f t="shared" si="247"/>
        <v>0.209631557572395</v>
      </c>
      <c r="CJ52" s="69">
        <f t="shared" si="247"/>
        <v>0.204421039444809</v>
      </c>
      <c r="CK52" s="69">
        <f t="shared" si="247"/>
        <v>0.217936601887047</v>
      </c>
      <c r="CL52" s="69">
        <f t="shared" si="247"/>
        <v>0.214030810850054</v>
      </c>
      <c r="CM52" s="69">
        <f t="shared" si="247"/>
        <v>0.189903679399905</v>
      </c>
      <c r="CN52" s="69">
        <f t="shared" si="247"/>
        <v>0.188149324255919</v>
      </c>
      <c r="CO52" s="69">
        <f t="shared" si="247"/>
        <v>0.224529657191194</v>
      </c>
      <c r="CP52" s="69">
        <f t="shared" si="247"/>
        <v>0.208838221507301</v>
      </c>
      <c r="CQ52" s="69">
        <f t="shared" si="247"/>
        <v>0.223044061516892</v>
      </c>
      <c r="CR52" s="69">
        <f t="shared" si="247"/>
        <v>0.232574736267971</v>
      </c>
      <c r="CS52" s="69">
        <f t="shared" si="247"/>
        <v>0.193656069803506</v>
      </c>
      <c r="CT52" s="69">
        <f t="shared" si="247"/>
        <v>0.187996311355657</v>
      </c>
      <c r="CU52" s="69">
        <f t="shared" si="247"/>
        <v>0.199549357309958</v>
      </c>
      <c r="CV52" s="69">
        <f t="shared" si="247"/>
        <v>0.198933486947172</v>
      </c>
      <c r="CW52" s="69">
        <f t="shared" si="247"/>
        <v>0.188808266581992</v>
      </c>
      <c r="CX52" s="69">
        <f t="shared" si="247"/>
        <v>0.230836163427284</v>
      </c>
      <c r="CY52" s="69">
        <f t="shared" si="247"/>
        <v>0.195160141668336</v>
      </c>
      <c r="CZ52" s="69">
        <f t="shared" si="247"/>
        <v>0.199224112866944</v>
      </c>
      <c r="DA52" s="69">
        <f t="shared" si="247"/>
        <v>0.231370371985245</v>
      </c>
      <c r="DB52" s="69">
        <f t="shared" si="247"/>
        <v>0.19250207748382</v>
      </c>
      <c r="DC52" s="69">
        <f t="shared" si="247"/>
        <v>0.185396662925928</v>
      </c>
      <c r="DD52" s="69">
        <f t="shared" si="247"/>
        <v>0.239107746468603</v>
      </c>
      <c r="DE52" s="69">
        <f t="shared" si="247"/>
        <v>0.189872284791451</v>
      </c>
      <c r="DF52" s="69">
        <f t="shared" si="247"/>
        <v>0.189849416055309</v>
      </c>
      <c r="DG52" s="69">
        <f t="shared" si="247"/>
        <v>0.318439301192534</v>
      </c>
      <c r="DH52" s="69">
        <f t="shared" si="247"/>
        <v>0.218320507399766</v>
      </c>
      <c r="DI52" s="69">
        <f t="shared" si="247"/>
        <v>0.211203109148564</v>
      </c>
      <c r="DJ52" s="69">
        <f t="shared" si="247"/>
        <v>0.282926563421912</v>
      </c>
      <c r="DK52" s="69"/>
      <c r="DL52" s="69">
        <f t="shared" si="247"/>
        <v>0.361395888456926</v>
      </c>
      <c r="DM52" s="69">
        <f t="shared" si="247"/>
        <v>0.295719289829466</v>
      </c>
      <c r="DN52" s="69">
        <f t="shared" si="247"/>
        <v>0.291129869117234</v>
      </c>
      <c r="DO52" s="69">
        <f t="shared" si="247"/>
        <v>0.252504433557273</v>
      </c>
      <c r="DP52" s="69">
        <f t="shared" si="247"/>
        <v>0.224870513663122</v>
      </c>
      <c r="DQ52" s="69">
        <f t="shared" si="247"/>
        <v>0.237122223456723</v>
      </c>
      <c r="DR52" s="69">
        <f t="shared" si="247"/>
        <v>0.342546400317437</v>
      </c>
      <c r="DS52" s="69">
        <f t="shared" si="247"/>
        <v>0.226120157050197</v>
      </c>
      <c r="DT52" s="69">
        <f t="shared" si="247"/>
        <v>0.404862003534059</v>
      </c>
      <c r="DU52" s="69">
        <f t="shared" si="247"/>
        <v>0.273962236917701</v>
      </c>
      <c r="DV52" s="69">
        <f t="shared" ref="DV52:FD52" si="248">(DV39+DV40)/DV34</f>
        <v>0.23457004591386</v>
      </c>
      <c r="DW52" s="69">
        <f t="shared" si="248"/>
        <v>0.238958197566647</v>
      </c>
      <c r="DX52" s="69">
        <f t="shared" si="248"/>
        <v>0.192682478350126</v>
      </c>
      <c r="DY52" s="69">
        <f t="shared" si="248"/>
        <v>0.190440261289522</v>
      </c>
      <c r="DZ52" s="69">
        <f t="shared" si="248"/>
        <v>0.259440706067849</v>
      </c>
      <c r="EA52" s="69">
        <f t="shared" si="248"/>
        <v>0.216267046119553</v>
      </c>
      <c r="EB52" s="69">
        <f t="shared" si="248"/>
        <v>0.224412223278083</v>
      </c>
      <c r="EC52" s="69">
        <f t="shared" si="248"/>
        <v>0.260641753803458</v>
      </c>
      <c r="ED52" s="69">
        <f t="shared" si="248"/>
        <v>0.177909895861267</v>
      </c>
      <c r="EE52" s="69">
        <f t="shared" si="248"/>
        <v>0.188578500200184</v>
      </c>
      <c r="EF52" s="69">
        <f t="shared" si="248"/>
        <v>0.244133253398642</v>
      </c>
      <c r="EG52" s="69"/>
      <c r="EH52" s="69">
        <f t="shared" si="248"/>
        <v>0.213963001924595</v>
      </c>
      <c r="EI52" s="69">
        <f t="shared" si="248"/>
        <v>0.210907018522331</v>
      </c>
      <c r="EJ52" s="69">
        <f t="shared" si="248"/>
        <v>0.235232775441804</v>
      </c>
      <c r="EK52" s="69">
        <f t="shared" si="248"/>
        <v>0.222701057587842</v>
      </c>
      <c r="EL52" s="69">
        <f t="shared" si="248"/>
        <v>0.226309787173104</v>
      </c>
      <c r="EM52" s="69">
        <f t="shared" si="248"/>
        <v>0.220156684070665</v>
      </c>
      <c r="EN52" s="69">
        <f t="shared" si="248"/>
        <v>0.278357020392637</v>
      </c>
      <c r="EO52" s="69">
        <f t="shared" si="248"/>
        <v>0.251527076688386</v>
      </c>
      <c r="EP52" s="69">
        <f t="shared" si="248"/>
        <v>0.252281067782291</v>
      </c>
      <c r="EQ52" s="69">
        <f t="shared" si="248"/>
        <v>0.248948634406125</v>
      </c>
      <c r="ER52" s="69">
        <f t="shared" si="248"/>
        <v>0.388806849378733</v>
      </c>
      <c r="ES52" s="69">
        <f t="shared" si="248"/>
        <v>0.221811671809495</v>
      </c>
      <c r="ET52" s="69">
        <f t="shared" si="248"/>
        <v>0.231496808618533</v>
      </c>
      <c r="EU52" s="69">
        <f t="shared" si="248"/>
        <v>0.253174321811014</v>
      </c>
      <c r="EV52" s="69">
        <f t="shared" si="248"/>
        <v>0.27204712971326</v>
      </c>
      <c r="EW52" s="69">
        <f t="shared" si="248"/>
        <v>0.238090295959165</v>
      </c>
      <c r="EX52" s="69">
        <f t="shared" si="248"/>
        <v>0.287861317156401</v>
      </c>
      <c r="EY52" s="69">
        <f t="shared" si="248"/>
        <v>0.316675817890126</v>
      </c>
      <c r="EZ52" s="69">
        <f t="shared" si="248"/>
        <v>0.311500212215857</v>
      </c>
      <c r="FA52" s="69">
        <f t="shared" si="248"/>
        <v>0.3504876504419</v>
      </c>
      <c r="FB52" s="69">
        <f t="shared" si="248"/>
        <v>0.211730056917585</v>
      </c>
      <c r="FC52" s="69">
        <f t="shared" si="248"/>
        <v>0.215224539778562</v>
      </c>
      <c r="FD52" s="69">
        <f t="shared" si="248"/>
        <v>0.212478679875515</v>
      </c>
      <c r="FE52" s="70" t="s">
        <v>204</v>
      </c>
      <c r="FF52" s="144">
        <f t="shared" si="56"/>
        <v>0.204011776200152</v>
      </c>
      <c r="FG52" s="144">
        <f t="shared" si="57"/>
        <v>0.37896012172336</v>
      </c>
      <c r="FH52" s="80">
        <f t="shared" si="58"/>
        <v>0.277434538374857</v>
      </c>
      <c r="FI52" s="144">
        <f t="shared" si="59"/>
        <v>0.0525555766309715</v>
      </c>
      <c r="FJ52" s="144">
        <f t="shared" si="60"/>
        <v>0.189434152426836</v>
      </c>
      <c r="FK52" s="144">
        <f t="shared" si="61"/>
        <v>0.213973085345285</v>
      </c>
      <c r="FL52" s="144">
        <f t="shared" si="62"/>
        <v>0.37612517097241</v>
      </c>
      <c r="FM52" s="80">
        <f t="shared" si="63"/>
        <v>0.264248202688975</v>
      </c>
      <c r="FN52" s="144">
        <f t="shared" si="64"/>
        <v>0.0490796966843478</v>
      </c>
      <c r="FO52" s="144">
        <f t="shared" si="65"/>
        <v>0.185733322629692</v>
      </c>
      <c r="FP52" s="144">
        <f t="shared" si="66"/>
        <v>0.180959195540841</v>
      </c>
      <c r="FQ52" s="144">
        <f t="shared" si="67"/>
        <v>0.288169131993881</v>
      </c>
      <c r="FR52" s="80">
        <f t="shared" si="68"/>
        <v>0.219811024650132</v>
      </c>
      <c r="FS52" s="144">
        <f t="shared" si="69"/>
        <v>0.0292791069722327</v>
      </c>
      <c r="FT52" s="144">
        <f t="shared" si="70"/>
        <v>0.133201266946622</v>
      </c>
      <c r="FU52" s="144">
        <f t="shared" si="71"/>
        <v>0.183868493250396</v>
      </c>
      <c r="FV52" s="144">
        <f t="shared" si="72"/>
        <v>0.183868493250396</v>
      </c>
      <c r="FW52" s="80">
        <f t="shared" si="73"/>
        <v>0.183868493250396</v>
      </c>
      <c r="FX52" s="144"/>
      <c r="FY52" s="70" t="s">
        <v>204</v>
      </c>
      <c r="FZ52" s="156">
        <f t="shared" si="74"/>
        <v>0.180959195540841</v>
      </c>
      <c r="GA52" s="70">
        <f t="shared" si="75"/>
        <v>0.37896012172336</v>
      </c>
      <c r="GB52" s="157">
        <f t="shared" si="76"/>
        <v>0.258177859058525</v>
      </c>
      <c r="GC52" s="31">
        <f t="shared" si="77"/>
        <v>0.0522796205407927</v>
      </c>
      <c r="GD52" s="31">
        <f t="shared" si="78"/>
        <v>0.202494593190277</v>
      </c>
      <c r="GE52" s="156">
        <f t="shared" si="79"/>
        <v>0.177909895861267</v>
      </c>
      <c r="GF52" s="156">
        <f t="shared" si="80"/>
        <v>0.404862003534059</v>
      </c>
      <c r="GG52" s="158">
        <f t="shared" si="81"/>
        <v>0.230598334953239</v>
      </c>
      <c r="GH52" s="33">
        <f t="shared" si="82"/>
        <v>0.0472312024416141</v>
      </c>
      <c r="GI52" s="33">
        <f t="shared" si="83"/>
        <v>0.20482022323011</v>
      </c>
      <c r="GJ52" s="62">
        <f t="shared" ref="GJ52" si="249">(GJ39+GJ40)/GJ34</f>
        <v>0.219672010630681</v>
      </c>
      <c r="GK52" s="144">
        <f t="shared" si="85"/>
        <v>0.181060269064196</v>
      </c>
      <c r="GL52" s="144">
        <f t="shared" si="86"/>
        <v>0.317142324485183</v>
      </c>
      <c r="GM52" s="80">
        <f t="shared" si="87"/>
        <v>0.207180650809842</v>
      </c>
      <c r="GN52" s="144">
        <f t="shared" si="88"/>
        <v>0.0297794571249728</v>
      </c>
      <c r="GO52" s="144">
        <f t="shared" si="89"/>
        <v>0.143736671395561</v>
      </c>
      <c r="GP52" s="144">
        <f t="shared" si="90"/>
        <v>0.185396662925928</v>
      </c>
      <c r="GQ52" s="144">
        <f t="shared" si="91"/>
        <v>0.318439301192534</v>
      </c>
      <c r="GR52" s="80">
        <f t="shared" si="92"/>
        <v>0.211533710008192</v>
      </c>
      <c r="GS52" s="144">
        <f t="shared" si="93"/>
        <v>0.0293662975625385</v>
      </c>
      <c r="GT52" s="144">
        <f t="shared" si="94"/>
        <v>0.13882561583873</v>
      </c>
      <c r="GU52" s="144">
        <f t="shared" si="95"/>
        <v>0.177909895861267</v>
      </c>
      <c r="GV52" s="144">
        <f t="shared" si="96"/>
        <v>0.404862003534059</v>
      </c>
      <c r="GW52" s="80">
        <f t="shared" si="97"/>
        <v>0.254203208464254</v>
      </c>
      <c r="GX52" s="144">
        <f t="shared" si="98"/>
        <v>0.0585263864786605</v>
      </c>
      <c r="GY52" s="144">
        <f t="shared" si="99"/>
        <v>0.230234649012664</v>
      </c>
      <c r="GZ52" s="144">
        <f t="shared" si="100"/>
        <v>0.177909895861267</v>
      </c>
      <c r="HA52" s="144">
        <f t="shared" si="101"/>
        <v>0.388806849378733</v>
      </c>
      <c r="HB52" s="80">
        <f t="shared" si="102"/>
        <v>0.255294325024171</v>
      </c>
      <c r="HC52" s="144">
        <f t="shared" si="103"/>
        <v>0.0478127962419396</v>
      </c>
      <c r="HD52" s="144">
        <f t="shared" si="104"/>
        <v>0.187284994436961</v>
      </c>
    </row>
    <row r="53" s="9" customFormat="1" spans="1:223">
      <c r="A53" s="71" t="s">
        <v>205</v>
      </c>
      <c r="B53" s="56">
        <f>100*B34/(B34+B38+B39+B40)</f>
        <v>50.754011772319</v>
      </c>
      <c r="C53" s="56">
        <f t="shared" ref="C53:G53" si="250">100*C34/(C34+C38+C39+C40)</f>
        <v>64.4224650780483</v>
      </c>
      <c r="D53" s="56">
        <f t="shared" si="250"/>
        <v>50.2186122757432</v>
      </c>
      <c r="E53" s="56">
        <f t="shared" si="250"/>
        <v>49.3932510748343</v>
      </c>
      <c r="F53" s="56">
        <f t="shared" si="250"/>
        <v>51.9251207982382</v>
      </c>
      <c r="G53" s="49">
        <f t="shared" si="250"/>
        <v>76.5933298517622</v>
      </c>
      <c r="H53" s="71" t="s">
        <v>205</v>
      </c>
      <c r="I53" s="56">
        <f>100*I34/(I34+I40+I39+I40)</f>
        <v>67.4859977245495</v>
      </c>
      <c r="J53" s="56">
        <f>100*J34/(J34+J40+J39+J40)</f>
        <v>78.3338034558349</v>
      </c>
      <c r="K53" s="56">
        <f t="shared" ref="K53:AO53" si="251">100*K34/(K34+K40+K39+K40)</f>
        <v>75.8763116712431</v>
      </c>
      <c r="L53" s="56">
        <f t="shared" si="251"/>
        <v>78.125404751183</v>
      </c>
      <c r="M53" s="56">
        <f t="shared" si="251"/>
        <v>72.8484459168735</v>
      </c>
      <c r="N53" s="56">
        <f t="shared" si="251"/>
        <v>70.9550087822704</v>
      </c>
      <c r="O53" s="56">
        <f t="shared" si="251"/>
        <v>69.2718189692562</v>
      </c>
      <c r="P53" s="56">
        <f t="shared" si="251"/>
        <v>72.1363741226704</v>
      </c>
      <c r="Q53" s="56">
        <f t="shared" si="251"/>
        <v>71.9088936544017</v>
      </c>
      <c r="R53" s="56">
        <f t="shared" si="251"/>
        <v>71.8088655934226</v>
      </c>
      <c r="S53" s="56">
        <f t="shared" si="251"/>
        <v>69.6922985912047</v>
      </c>
      <c r="T53" s="56">
        <f t="shared" si="251"/>
        <v>69.2941700176191</v>
      </c>
      <c r="U53" s="56">
        <f t="shared" si="251"/>
        <v>74.6788633987582</v>
      </c>
      <c r="V53" s="56">
        <f t="shared" si="251"/>
        <v>75.6774830477046</v>
      </c>
      <c r="W53" s="56">
        <f t="shared" si="251"/>
        <v>76.6587876496493</v>
      </c>
      <c r="X53" s="56">
        <f t="shared" si="251"/>
        <v>78.499723942087</v>
      </c>
      <c r="Y53" s="56">
        <f t="shared" si="251"/>
        <v>78.8762318348385</v>
      </c>
      <c r="Z53" s="56">
        <f t="shared" si="251"/>
        <v>79.0064946419916</v>
      </c>
      <c r="AA53" s="56">
        <f t="shared" si="251"/>
        <v>77.1808890341349</v>
      </c>
      <c r="AB53" s="56">
        <f t="shared" si="251"/>
        <v>80.1954108505184</v>
      </c>
      <c r="AC53" s="56"/>
      <c r="AD53" s="56">
        <f t="shared" si="251"/>
        <v>74.9262711272025</v>
      </c>
      <c r="AE53" s="56">
        <f t="shared" si="251"/>
        <v>77.4822544814017</v>
      </c>
      <c r="AF53" s="56">
        <f t="shared" si="251"/>
        <v>74.4174702794481</v>
      </c>
      <c r="AG53" s="56">
        <f t="shared" si="251"/>
        <v>76.4180780465165</v>
      </c>
      <c r="AH53" s="56">
        <f t="shared" si="251"/>
        <v>79.2997442934309</v>
      </c>
      <c r="AI53" s="56">
        <f t="shared" si="251"/>
        <v>79.4638752863067</v>
      </c>
      <c r="AJ53" s="56">
        <f t="shared" si="251"/>
        <v>75.6557694523627</v>
      </c>
      <c r="AK53" s="56">
        <f t="shared" si="251"/>
        <v>77.3126394364815</v>
      </c>
      <c r="AL53" s="56">
        <f t="shared" si="251"/>
        <v>74.6747388856949</v>
      </c>
      <c r="AM53" s="56">
        <f t="shared" si="251"/>
        <v>68.7536382758214</v>
      </c>
      <c r="AN53" s="56">
        <f t="shared" si="251"/>
        <v>77.2151591296026</v>
      </c>
      <c r="AO53" s="56">
        <f t="shared" si="251"/>
        <v>69.5166776539736</v>
      </c>
      <c r="AP53" s="56"/>
      <c r="AQ53" s="56">
        <f t="shared" ref="AQ53:AZ53" si="252">100*AQ34/(AQ34+AQ40+AQ39+AQ40)</f>
        <v>77.6435314566407</v>
      </c>
      <c r="AR53" s="56">
        <f t="shared" si="252"/>
        <v>80.1398474851423</v>
      </c>
      <c r="AS53" s="56">
        <f t="shared" si="252"/>
        <v>77.6866006816661</v>
      </c>
      <c r="AT53" s="56">
        <f t="shared" si="252"/>
        <v>79.8321675019605</v>
      </c>
      <c r="AU53" s="56">
        <f t="shared" si="252"/>
        <v>73.8634774850865</v>
      </c>
      <c r="AV53" s="56">
        <f t="shared" si="252"/>
        <v>78.361275074627</v>
      </c>
      <c r="AW53" s="56">
        <f t="shared" si="252"/>
        <v>79.9461468695891</v>
      </c>
      <c r="AX53" s="56">
        <f t="shared" si="252"/>
        <v>80.694405815435</v>
      </c>
      <c r="AY53" s="56">
        <f t="shared" si="252"/>
        <v>80.3757149993557</v>
      </c>
      <c r="AZ53" s="56">
        <f t="shared" si="252"/>
        <v>82.3723781443837</v>
      </c>
      <c r="BA53" s="56"/>
      <c r="BB53" s="56">
        <f t="shared" ref="BB53" si="253">100*BB34/(BB34+BB40+BB39+BB40)</f>
        <v>81.3002443235375</v>
      </c>
      <c r="BC53" s="56"/>
      <c r="BD53" s="56"/>
      <c r="BE53" s="56"/>
      <c r="BF53" s="56"/>
      <c r="BG53" s="56"/>
      <c r="BH53" s="56"/>
      <c r="BI53" s="56"/>
      <c r="BJ53" s="71" t="s">
        <v>205</v>
      </c>
      <c r="BK53" s="56">
        <f t="shared" ref="BK53:DU53" si="254">100*BK34/(BK34+BK38+BK39+BK40)</f>
        <v>75.9693294340896</v>
      </c>
      <c r="BL53" s="56">
        <f t="shared" si="254"/>
        <v>76.4175681073866</v>
      </c>
      <c r="BM53" s="56">
        <f t="shared" si="254"/>
        <v>75.9610698587049</v>
      </c>
      <c r="BN53" s="56">
        <f t="shared" si="254"/>
        <v>77.4088344986034</v>
      </c>
      <c r="BO53" s="56">
        <f t="shared" si="254"/>
        <v>77.4135655931336</v>
      </c>
      <c r="BP53" s="56">
        <f t="shared" si="254"/>
        <v>69.0420457951007</v>
      </c>
      <c r="BQ53" s="56">
        <f t="shared" si="254"/>
        <v>77.1440060729311</v>
      </c>
      <c r="BR53" s="56">
        <f t="shared" si="254"/>
        <v>76.9823833858788</v>
      </c>
      <c r="BS53" s="56">
        <f t="shared" si="254"/>
        <v>72.3108234412312</v>
      </c>
      <c r="BT53" s="56">
        <f t="shared" si="254"/>
        <v>77.7174542387142</v>
      </c>
      <c r="BU53" s="56">
        <f t="shared" si="254"/>
        <v>76.5990735669989</v>
      </c>
      <c r="BV53" s="56">
        <f t="shared" si="254"/>
        <v>78.2348840309405</v>
      </c>
      <c r="BW53" s="56">
        <f t="shared" si="254"/>
        <v>78.5159263364751</v>
      </c>
      <c r="BX53" s="56">
        <f t="shared" si="254"/>
        <v>77.6044148063612</v>
      </c>
      <c r="BY53" s="56">
        <f t="shared" si="254"/>
        <v>76.4050445143493</v>
      </c>
      <c r="BZ53" s="56">
        <f t="shared" si="254"/>
        <v>75.8134749819314</v>
      </c>
      <c r="CA53" s="56">
        <f t="shared" si="254"/>
        <v>73.0819007942409</v>
      </c>
      <c r="CB53" s="56">
        <f t="shared" si="254"/>
        <v>74.5131460138731</v>
      </c>
      <c r="CC53" s="56">
        <f t="shared" si="254"/>
        <v>68.786257353994</v>
      </c>
      <c r="CD53" s="56">
        <f t="shared" si="254"/>
        <v>65.562441339855</v>
      </c>
      <c r="CE53" s="56">
        <f t="shared" si="254"/>
        <v>76.0804078370987</v>
      </c>
      <c r="CF53" s="56"/>
      <c r="CG53" s="56">
        <f t="shared" si="254"/>
        <v>78.3878247786435</v>
      </c>
      <c r="CH53" s="56">
        <f t="shared" si="254"/>
        <v>78.8386342241454</v>
      </c>
      <c r="CI53" s="56">
        <f t="shared" si="254"/>
        <v>77.8003436516387</v>
      </c>
      <c r="CJ53" s="56">
        <f t="shared" si="254"/>
        <v>77.9512000767274</v>
      </c>
      <c r="CK53" s="56">
        <f t="shared" si="254"/>
        <v>76.5313027774801</v>
      </c>
      <c r="CL53" s="56">
        <f t="shared" si="254"/>
        <v>77.5847022939875</v>
      </c>
      <c r="CM53" s="56">
        <f t="shared" si="254"/>
        <v>78.9263277847834</v>
      </c>
      <c r="CN53" s="56">
        <f t="shared" si="254"/>
        <v>78.9595392498729</v>
      </c>
      <c r="CO53" s="56">
        <f t="shared" si="254"/>
        <v>75.7705236351279</v>
      </c>
      <c r="CP53" s="56">
        <f t="shared" si="254"/>
        <v>77.8768652741123</v>
      </c>
      <c r="CQ53" s="56">
        <f t="shared" si="254"/>
        <v>76.4346315050695</v>
      </c>
      <c r="CR53" s="56">
        <f t="shared" si="254"/>
        <v>75.7745134983268</v>
      </c>
      <c r="CS53" s="56">
        <f t="shared" si="254"/>
        <v>78.3485047536376</v>
      </c>
      <c r="CT53" s="56">
        <f t="shared" si="254"/>
        <v>78.9738683631307</v>
      </c>
      <c r="CU53" s="56">
        <f t="shared" si="254"/>
        <v>78.5859696483049</v>
      </c>
      <c r="CV53" s="56">
        <f t="shared" si="254"/>
        <v>78.4304689300777</v>
      </c>
      <c r="CW53" s="56">
        <f t="shared" si="254"/>
        <v>79.1071380198386</v>
      </c>
      <c r="CX53" s="56">
        <f t="shared" si="254"/>
        <v>75.2718022795759</v>
      </c>
      <c r="CY53" s="56">
        <f t="shared" si="254"/>
        <v>79.1334871229147</v>
      </c>
      <c r="CZ53" s="56">
        <f t="shared" si="254"/>
        <v>78.4672003870499</v>
      </c>
      <c r="DA53" s="56">
        <f t="shared" si="254"/>
        <v>76.4648410010567</v>
      </c>
      <c r="DB53" s="56">
        <f t="shared" si="254"/>
        <v>79.0935077855504</v>
      </c>
      <c r="DC53" s="56">
        <f t="shared" si="254"/>
        <v>79.1872698301194</v>
      </c>
      <c r="DD53" s="56">
        <f t="shared" si="254"/>
        <v>75.7836608936989</v>
      </c>
      <c r="DE53" s="56">
        <f t="shared" si="254"/>
        <v>78.9204859929422</v>
      </c>
      <c r="DF53" s="56">
        <f t="shared" si="254"/>
        <v>78.3913692586155</v>
      </c>
      <c r="DG53" s="56">
        <f t="shared" si="254"/>
        <v>70.5897896780227</v>
      </c>
      <c r="DH53" s="56">
        <f t="shared" si="254"/>
        <v>75.603025732038</v>
      </c>
      <c r="DI53" s="56">
        <f t="shared" si="254"/>
        <v>75.4720705015163</v>
      </c>
      <c r="DJ53" s="56">
        <f t="shared" si="254"/>
        <v>71.0640524694649</v>
      </c>
      <c r="DK53" s="56"/>
      <c r="DL53" s="56">
        <f t="shared" si="254"/>
        <v>67.230305307867</v>
      </c>
      <c r="DM53" s="56">
        <f t="shared" si="254"/>
        <v>69.1180616746872</v>
      </c>
      <c r="DN53" s="56">
        <f t="shared" si="254"/>
        <v>71.7620373993883</v>
      </c>
      <c r="DO53" s="56">
        <f t="shared" si="254"/>
        <v>75.5643394202891</v>
      </c>
      <c r="DP53" s="56">
        <f t="shared" si="254"/>
        <v>75.7451142282735</v>
      </c>
      <c r="DQ53" s="56">
        <f t="shared" si="254"/>
        <v>76.1630361159608</v>
      </c>
      <c r="DR53" s="56">
        <f t="shared" si="254"/>
        <v>67.3186017646949</v>
      </c>
      <c r="DS53" s="56">
        <f t="shared" si="254"/>
        <v>73.8629018352135</v>
      </c>
      <c r="DT53" s="56">
        <f t="shared" si="254"/>
        <v>64.4437670315834</v>
      </c>
      <c r="DU53" s="56">
        <f t="shared" si="254"/>
        <v>70.6251096504359</v>
      </c>
      <c r="DV53" s="56">
        <f t="shared" ref="DV53:FD53" si="255">100*DV34/(DV34+DV38+DV39+DV40)</f>
        <v>72.5708785124088</v>
      </c>
      <c r="DW53" s="56">
        <f t="shared" si="255"/>
        <v>73.622749394842</v>
      </c>
      <c r="DX53" s="56">
        <f t="shared" si="255"/>
        <v>77.7605036545722</v>
      </c>
      <c r="DY53" s="56">
        <f t="shared" si="255"/>
        <v>77.5416527120701</v>
      </c>
      <c r="DZ53" s="56">
        <f t="shared" si="255"/>
        <v>74.3435909080412</v>
      </c>
      <c r="EA53" s="56">
        <f t="shared" si="255"/>
        <v>76.7115591885774</v>
      </c>
      <c r="EB53" s="56">
        <f t="shared" si="255"/>
        <v>75.431842940103</v>
      </c>
      <c r="EC53" s="56">
        <f t="shared" si="255"/>
        <v>75.3489658208019</v>
      </c>
      <c r="ED53" s="56">
        <f t="shared" si="255"/>
        <v>80.6105257847513</v>
      </c>
      <c r="EE53" s="56">
        <f t="shared" si="255"/>
        <v>79.5558535407342</v>
      </c>
      <c r="EF53" s="56">
        <f t="shared" si="255"/>
        <v>76.218602772154</v>
      </c>
      <c r="EG53" s="56"/>
      <c r="EH53" s="56">
        <f t="shared" si="255"/>
        <v>76.8412318837388</v>
      </c>
      <c r="EI53" s="56">
        <f t="shared" si="255"/>
        <v>76.1829965787028</v>
      </c>
      <c r="EJ53" s="56">
        <f t="shared" si="255"/>
        <v>76.211845534676</v>
      </c>
      <c r="EK53" s="56">
        <f t="shared" si="255"/>
        <v>76.805661049009</v>
      </c>
      <c r="EL53" s="56">
        <f t="shared" si="255"/>
        <v>76.3694742479906</v>
      </c>
      <c r="EM53" s="56">
        <f t="shared" si="255"/>
        <v>76.6230319876222</v>
      </c>
      <c r="EN53" s="56">
        <f t="shared" si="255"/>
        <v>72.7399213734492</v>
      </c>
      <c r="EO53" s="56">
        <f t="shared" si="255"/>
        <v>73.5918305422586</v>
      </c>
      <c r="EP53" s="56">
        <f t="shared" si="255"/>
        <v>74.1205388819345</v>
      </c>
      <c r="EQ53" s="56">
        <f t="shared" si="255"/>
        <v>73.4369649278431</v>
      </c>
      <c r="ER53" s="56">
        <f t="shared" si="255"/>
        <v>66.5892070265307</v>
      </c>
      <c r="ES53" s="56">
        <f t="shared" si="255"/>
        <v>76.3737360723775</v>
      </c>
      <c r="ET53" s="56">
        <f t="shared" si="255"/>
        <v>76.2974319831033</v>
      </c>
      <c r="EU53" s="56">
        <f t="shared" si="255"/>
        <v>74.3541872702935</v>
      </c>
      <c r="EV53" s="56">
        <f t="shared" si="255"/>
        <v>72.8442858770815</v>
      </c>
      <c r="EW53" s="56">
        <f t="shared" si="255"/>
        <v>74.3791920718389</v>
      </c>
      <c r="EX53" s="56">
        <f t="shared" si="255"/>
        <v>72.3695114995872</v>
      </c>
      <c r="EY53" s="56">
        <f t="shared" si="255"/>
        <v>71.1176181894812</v>
      </c>
      <c r="EZ53" s="56">
        <f t="shared" si="255"/>
        <v>70.0202124021186</v>
      </c>
      <c r="FA53" s="56">
        <f t="shared" si="255"/>
        <v>69.4019437525099</v>
      </c>
      <c r="FB53" s="56">
        <f t="shared" si="255"/>
        <v>77.5010204474601</v>
      </c>
      <c r="FC53" s="56">
        <f t="shared" si="255"/>
        <v>76.8821769592382</v>
      </c>
      <c r="FD53" s="56">
        <f t="shared" si="255"/>
        <v>77.4794562087294</v>
      </c>
      <c r="FE53" s="71" t="s">
        <v>205</v>
      </c>
      <c r="FF53" s="144">
        <f t="shared" si="56"/>
        <v>67.4859977245495</v>
      </c>
      <c r="FG53" s="144">
        <f t="shared" si="57"/>
        <v>80.1954108505184</v>
      </c>
      <c r="FH53" s="80">
        <f t="shared" si="58"/>
        <v>74.4255638825106</v>
      </c>
      <c r="FI53" s="144">
        <f t="shared" si="59"/>
        <v>3.92273087258854</v>
      </c>
      <c r="FJ53" s="144">
        <f t="shared" si="60"/>
        <v>0.0527067672443977</v>
      </c>
      <c r="FK53" s="144">
        <f t="shared" si="61"/>
        <v>68.7536382758214</v>
      </c>
      <c r="FL53" s="144">
        <f t="shared" si="62"/>
        <v>79.4638752863067</v>
      </c>
      <c r="FM53" s="80">
        <f t="shared" si="63"/>
        <v>75.4280263623536</v>
      </c>
      <c r="FN53" s="144">
        <f t="shared" si="64"/>
        <v>3.3657058219109</v>
      </c>
      <c r="FO53" s="144">
        <f t="shared" si="65"/>
        <v>0.0446214223575488</v>
      </c>
      <c r="FP53" s="144">
        <f t="shared" si="66"/>
        <v>73.8634774850865</v>
      </c>
      <c r="FQ53" s="144">
        <f t="shared" si="67"/>
        <v>82.3723781443837</v>
      </c>
      <c r="FR53" s="80">
        <f t="shared" si="68"/>
        <v>79.0915545513886</v>
      </c>
      <c r="FS53" s="144">
        <f t="shared" si="69"/>
        <v>2.3403827206325</v>
      </c>
      <c r="FT53" s="144">
        <f t="shared" si="70"/>
        <v>0.0295908044026606</v>
      </c>
      <c r="FU53" s="144">
        <f t="shared" si="71"/>
        <v>81.3002443235375</v>
      </c>
      <c r="FV53" s="144">
        <f t="shared" si="72"/>
        <v>81.3002443235375</v>
      </c>
      <c r="FW53" s="80">
        <f t="shared" si="73"/>
        <v>81.3002443235375</v>
      </c>
      <c r="FX53" s="144"/>
      <c r="FY53" s="71" t="s">
        <v>205</v>
      </c>
      <c r="FZ53" s="156">
        <f t="shared" si="74"/>
        <v>67.4859977245495</v>
      </c>
      <c r="GA53" s="70">
        <f t="shared" si="75"/>
        <v>82.3723781443837</v>
      </c>
      <c r="GB53" s="157">
        <f t="shared" si="76"/>
        <v>75.9503112519972</v>
      </c>
      <c r="GC53" s="31">
        <f t="shared" si="77"/>
        <v>3.91377035934855</v>
      </c>
      <c r="GD53" s="31">
        <f t="shared" si="78"/>
        <v>0.0515306691287013</v>
      </c>
      <c r="GE53" s="156">
        <f t="shared" si="79"/>
        <v>64.4437670315834</v>
      </c>
      <c r="GF53" s="156">
        <f t="shared" si="80"/>
        <v>80.6105257847513</v>
      </c>
      <c r="GG53" s="158">
        <f t="shared" si="81"/>
        <v>75.3197099981514</v>
      </c>
      <c r="GH53" s="33">
        <f t="shared" si="82"/>
        <v>3.42009015812803</v>
      </c>
      <c r="GI53" s="33">
        <f t="shared" si="83"/>
        <v>0.0454076384284004</v>
      </c>
      <c r="GJ53" s="49">
        <f t="shared" ref="GJ53" si="256">100*GJ34/(GJ34+GJ38+GJ39+GJ40)</f>
        <v>76.5933298517622</v>
      </c>
      <c r="GK53" s="144">
        <f t="shared" si="85"/>
        <v>65.562441339855</v>
      </c>
      <c r="GL53" s="144">
        <f t="shared" si="86"/>
        <v>78.5159263364751</v>
      </c>
      <c r="GM53" s="80">
        <f t="shared" si="87"/>
        <v>75.1220977143758</v>
      </c>
      <c r="GN53" s="144">
        <f t="shared" si="88"/>
        <v>3.47412697531948</v>
      </c>
      <c r="GO53" s="144">
        <f t="shared" si="89"/>
        <v>0.0462464052658456</v>
      </c>
      <c r="GP53" s="144">
        <f t="shared" si="90"/>
        <v>70.5897896780227</v>
      </c>
      <c r="GQ53" s="144">
        <f t="shared" si="91"/>
        <v>79.1872698301194</v>
      </c>
      <c r="GR53" s="80">
        <f t="shared" si="92"/>
        <v>77.2574973799157</v>
      </c>
      <c r="GS53" s="144">
        <f t="shared" si="93"/>
        <v>2.18658545822208</v>
      </c>
      <c r="GT53" s="144">
        <f t="shared" si="94"/>
        <v>0.0283025665129883</v>
      </c>
      <c r="GU53" s="144">
        <f t="shared" si="95"/>
        <v>64.4437670315834</v>
      </c>
      <c r="GV53" s="144">
        <f t="shared" si="96"/>
        <v>80.6105257847513</v>
      </c>
      <c r="GW53" s="80">
        <f t="shared" si="97"/>
        <v>73.8833333170214</v>
      </c>
      <c r="GX53" s="144">
        <f t="shared" si="98"/>
        <v>4.19300629911047</v>
      </c>
      <c r="GY53" s="144">
        <f t="shared" si="99"/>
        <v>0.0567517207313719</v>
      </c>
      <c r="GZ53" s="144">
        <f t="shared" si="100"/>
        <v>64.4437670315834</v>
      </c>
      <c r="HA53" s="144">
        <f t="shared" si="101"/>
        <v>77.5010204474601</v>
      </c>
      <c r="HB53" s="80">
        <f t="shared" si="102"/>
        <v>74.2840642072859</v>
      </c>
      <c r="HC53" s="144">
        <f t="shared" si="103"/>
        <v>2.91065843404522</v>
      </c>
      <c r="HD53" s="144">
        <f t="shared" si="104"/>
        <v>0.0391828108101783</v>
      </c>
      <c r="HE53" s="36"/>
      <c r="HF53" s="36"/>
      <c r="HG53" s="36"/>
      <c r="HH53" s="36"/>
      <c r="HI53" s="36"/>
      <c r="HJ53" s="36"/>
      <c r="HK53" s="36"/>
      <c r="HL53" s="36"/>
      <c r="HM53" s="182"/>
      <c r="HN53" s="182"/>
      <c r="HO53" s="182"/>
    </row>
    <row r="54" s="9" customFormat="1" spans="1:223">
      <c r="A54" s="71" t="s">
        <v>206</v>
      </c>
      <c r="B54" s="56">
        <f>(2*B40/0.35+B37/0.9+2*B39/0.25+B38/0.7)</f>
        <v>42.8589089064683</v>
      </c>
      <c r="C54" s="56">
        <f t="shared" ref="C54:G54" si="257">(2*C40/0.35+C37/0.9+2*C39/0.25+C38/0.7)</f>
        <v>37.4805979785202</v>
      </c>
      <c r="D54" s="56">
        <f t="shared" si="257"/>
        <v>34.1622468479429</v>
      </c>
      <c r="E54" s="56">
        <f t="shared" si="257"/>
        <v>49.856110338187</v>
      </c>
      <c r="F54" s="56">
        <f t="shared" si="257"/>
        <v>35.6134448797097</v>
      </c>
      <c r="G54" s="49">
        <f t="shared" si="257"/>
        <v>21.1696698182808</v>
      </c>
      <c r="H54" s="71" t="s">
        <v>206</v>
      </c>
      <c r="I54" s="56">
        <f>(2*I40/0.35+I37/0.9+2*I39/0.25+I40/0.7)</f>
        <v>16.7875192412996</v>
      </c>
      <c r="J54" s="56">
        <f>(2*J40/0.35+J37/0.9+2*J39/0.25+J40/0.7)</f>
        <v>21.1545119932338</v>
      </c>
      <c r="K54" s="56">
        <f t="shared" ref="K54:BB54" si="258">(2*K40/0.35+K37/0.9+2*K39/0.25+K40/0.7)</f>
        <v>19.4718092442428</v>
      </c>
      <c r="L54" s="56">
        <f t="shared" si="258"/>
        <v>20.5146431050187</v>
      </c>
      <c r="M54" s="56">
        <f t="shared" si="258"/>
        <v>18.8614480704967</v>
      </c>
      <c r="N54" s="56">
        <f t="shared" si="258"/>
        <v>16.4795434611653</v>
      </c>
      <c r="O54" s="56">
        <f t="shared" si="258"/>
        <v>17.1933001357752</v>
      </c>
      <c r="P54" s="56">
        <f t="shared" si="258"/>
        <v>17.5452276269299</v>
      </c>
      <c r="Q54" s="56">
        <f t="shared" si="258"/>
        <v>20.0161408719955</v>
      </c>
      <c r="R54" s="56">
        <f t="shared" si="258"/>
        <v>20.4149672144111</v>
      </c>
      <c r="S54" s="56">
        <f t="shared" si="258"/>
        <v>18.6906855965648</v>
      </c>
      <c r="T54" s="56">
        <f t="shared" si="258"/>
        <v>17.0300462242531</v>
      </c>
      <c r="U54" s="56">
        <f t="shared" si="258"/>
        <v>18.9881165447774</v>
      </c>
      <c r="V54" s="56">
        <f t="shared" si="258"/>
        <v>18.2864063969416</v>
      </c>
      <c r="W54" s="56">
        <f t="shared" si="258"/>
        <v>18.4233019767399</v>
      </c>
      <c r="X54" s="56">
        <f t="shared" si="258"/>
        <v>15.6654692297694</v>
      </c>
      <c r="Y54" s="56">
        <f t="shared" si="258"/>
        <v>20.8972571126859</v>
      </c>
      <c r="Z54" s="56">
        <f t="shared" si="258"/>
        <v>20.4272985561248</v>
      </c>
      <c r="AA54" s="56">
        <f t="shared" si="258"/>
        <v>19.4643946681831</v>
      </c>
      <c r="AB54" s="56">
        <f t="shared" si="258"/>
        <v>20.6076191879473</v>
      </c>
      <c r="AC54" s="56"/>
      <c r="AD54" s="56">
        <f t="shared" si="258"/>
        <v>17.8006356746292</v>
      </c>
      <c r="AE54" s="56">
        <f t="shared" si="258"/>
        <v>19.8521425731858</v>
      </c>
      <c r="AF54" s="56">
        <f t="shared" si="258"/>
        <v>16.8145238333483</v>
      </c>
      <c r="AG54" s="56">
        <f t="shared" si="258"/>
        <v>16.7455702134885</v>
      </c>
      <c r="AH54" s="56">
        <f t="shared" si="258"/>
        <v>20.1363279100024</v>
      </c>
      <c r="AI54" s="56">
        <f t="shared" si="258"/>
        <v>20.3972075873282</v>
      </c>
      <c r="AJ54" s="56">
        <f t="shared" si="258"/>
        <v>18.6231236648959</v>
      </c>
      <c r="AK54" s="56">
        <f t="shared" si="258"/>
        <v>19.2289827811878</v>
      </c>
      <c r="AL54" s="56">
        <f t="shared" si="258"/>
        <v>18.4968987347307</v>
      </c>
      <c r="AM54" s="56">
        <f t="shared" si="258"/>
        <v>24.7793256806959</v>
      </c>
      <c r="AN54" s="56">
        <f t="shared" si="258"/>
        <v>16.3216470344799</v>
      </c>
      <c r="AO54" s="56">
        <f t="shared" si="258"/>
        <v>16.5088843970069</v>
      </c>
      <c r="AP54" s="56"/>
      <c r="AQ54" s="56">
        <f t="shared" si="258"/>
        <v>20.3015568841333</v>
      </c>
      <c r="AR54" s="56">
        <f t="shared" si="258"/>
        <v>16.405687853619</v>
      </c>
      <c r="AS54" s="56">
        <f t="shared" si="258"/>
        <v>20.3686238628297</v>
      </c>
      <c r="AT54" s="56">
        <f t="shared" si="258"/>
        <v>18.8100867177557</v>
      </c>
      <c r="AU54" s="56">
        <f t="shared" si="258"/>
        <v>21.6725511180656</v>
      </c>
      <c r="AV54" s="56">
        <f t="shared" si="258"/>
        <v>20.2476294548179</v>
      </c>
      <c r="AW54" s="56">
        <f t="shared" si="258"/>
        <v>21.2965480665335</v>
      </c>
      <c r="AX54" s="56">
        <f t="shared" si="258"/>
        <v>22.0821294460895</v>
      </c>
      <c r="AY54" s="56">
        <f t="shared" si="258"/>
        <v>21.7033385208545</v>
      </c>
      <c r="AZ54" s="56">
        <f t="shared" si="258"/>
        <v>19.3385362597127</v>
      </c>
      <c r="BA54" s="56"/>
      <c r="BB54" s="56">
        <f t="shared" si="258"/>
        <v>16.0128608083361</v>
      </c>
      <c r="BC54" s="56"/>
      <c r="BD54" s="56"/>
      <c r="BE54" s="56"/>
      <c r="BF54" s="56"/>
      <c r="BG54" s="56"/>
      <c r="BH54" s="56"/>
      <c r="BI54" s="56"/>
      <c r="BJ54" s="71" t="s">
        <v>206</v>
      </c>
      <c r="BK54" s="56">
        <f t="shared" ref="BK54:DU54" si="259">(2*BK40/0.35+BK37/0.9+2*BK39/0.25+BK38/0.7)</f>
        <v>19.7452456186961</v>
      </c>
      <c r="BL54" s="56">
        <f t="shared" si="259"/>
        <v>19.4504009026315</v>
      </c>
      <c r="BM54" s="56">
        <f t="shared" si="259"/>
        <v>20.8365678791814</v>
      </c>
      <c r="BN54" s="56">
        <f t="shared" si="259"/>
        <v>20.6466492591775</v>
      </c>
      <c r="BO54" s="56">
        <f t="shared" si="259"/>
        <v>20.4783592162538</v>
      </c>
      <c r="BP54" s="56">
        <f t="shared" si="259"/>
        <v>22.7206847449116</v>
      </c>
      <c r="BQ54" s="56">
        <f t="shared" si="259"/>
        <v>20.5295345646844</v>
      </c>
      <c r="BR54" s="56">
        <f t="shared" si="259"/>
        <v>19.7891435828478</v>
      </c>
      <c r="BS54" s="56">
        <f t="shared" si="259"/>
        <v>22.4185124204844</v>
      </c>
      <c r="BT54" s="56">
        <f t="shared" si="259"/>
        <v>21.564967194754</v>
      </c>
      <c r="BU54" s="56">
        <f t="shared" si="259"/>
        <v>20.6241110654638</v>
      </c>
      <c r="BV54" s="56">
        <f t="shared" si="259"/>
        <v>23.0490786872531</v>
      </c>
      <c r="BW54" s="56">
        <f t="shared" si="259"/>
        <v>24.7095845175766</v>
      </c>
      <c r="BX54" s="56">
        <f t="shared" si="259"/>
        <v>24.1198599704608</v>
      </c>
      <c r="BY54" s="56">
        <f t="shared" si="259"/>
        <v>25.6443094939828</v>
      </c>
      <c r="BZ54" s="56">
        <f t="shared" si="259"/>
        <v>22.6260137644649</v>
      </c>
      <c r="CA54" s="56">
        <f t="shared" si="259"/>
        <v>19.3485445525775</v>
      </c>
      <c r="CB54" s="56">
        <f t="shared" si="259"/>
        <v>23.6482202226738</v>
      </c>
      <c r="CC54" s="56">
        <f t="shared" si="259"/>
        <v>24.0269347526628</v>
      </c>
      <c r="CD54" s="56">
        <f t="shared" si="259"/>
        <v>23.529407748397</v>
      </c>
      <c r="CE54" s="56">
        <f t="shared" si="259"/>
        <v>21.5791998078857</v>
      </c>
      <c r="CF54" s="56"/>
      <c r="CG54" s="56">
        <f t="shared" si="259"/>
        <v>21.7423376927294</v>
      </c>
      <c r="CH54" s="56">
        <f t="shared" si="259"/>
        <v>21.7823227512089</v>
      </c>
      <c r="CI54" s="56">
        <f t="shared" si="259"/>
        <v>23.2006191133246</v>
      </c>
      <c r="CJ54" s="56">
        <f t="shared" si="259"/>
        <v>23.1245698511515</v>
      </c>
      <c r="CK54" s="56">
        <f t="shared" si="259"/>
        <v>21.4564431956076</v>
      </c>
      <c r="CL54" s="56">
        <f t="shared" si="259"/>
        <v>22.164434313807</v>
      </c>
      <c r="CM54" s="56">
        <f t="shared" si="259"/>
        <v>23.1817972206934</v>
      </c>
      <c r="CN54" s="56">
        <f t="shared" si="259"/>
        <v>22.9936227643662</v>
      </c>
      <c r="CO54" s="56">
        <f t="shared" si="259"/>
        <v>25.8097521471719</v>
      </c>
      <c r="CP54" s="56">
        <f t="shared" si="259"/>
        <v>22.5653650374285</v>
      </c>
      <c r="CQ54" s="56">
        <f t="shared" si="259"/>
        <v>21.0089504435105</v>
      </c>
      <c r="CR54" s="56">
        <f t="shared" si="259"/>
        <v>23.5542096260123</v>
      </c>
      <c r="CS54" s="56">
        <f t="shared" si="259"/>
        <v>21.8259021122933</v>
      </c>
      <c r="CT54" s="56">
        <f t="shared" si="259"/>
        <v>21.8647430083211</v>
      </c>
      <c r="CU54" s="56">
        <f t="shared" si="259"/>
        <v>22.6270908121089</v>
      </c>
      <c r="CV54" s="56">
        <f t="shared" si="259"/>
        <v>21.797298373464</v>
      </c>
      <c r="CW54" s="56">
        <f t="shared" si="259"/>
        <v>21.525725747372</v>
      </c>
      <c r="CX54" s="56">
        <f t="shared" si="259"/>
        <v>23.2405839271676</v>
      </c>
      <c r="CY54" s="56">
        <f t="shared" si="259"/>
        <v>22.5584179891111</v>
      </c>
      <c r="CZ54" s="56">
        <f t="shared" si="259"/>
        <v>21.8047464745472</v>
      </c>
      <c r="DA54" s="56">
        <f t="shared" si="259"/>
        <v>23.6583325809151</v>
      </c>
      <c r="DB54" s="56">
        <f t="shared" si="259"/>
        <v>22.4470504500263</v>
      </c>
      <c r="DC54" s="56">
        <f t="shared" si="259"/>
        <v>22.7210305176781</v>
      </c>
      <c r="DD54" s="56">
        <f t="shared" si="259"/>
        <v>25.1941743323684</v>
      </c>
      <c r="DE54" s="56">
        <f t="shared" si="259"/>
        <v>21.6859925863726</v>
      </c>
      <c r="DF54" s="56">
        <f t="shared" si="259"/>
        <v>22.0666209846855</v>
      </c>
      <c r="DG54" s="56">
        <f t="shared" si="259"/>
        <v>21.6069609713799</v>
      </c>
      <c r="DH54" s="56">
        <f t="shared" si="259"/>
        <v>21.9753492674712</v>
      </c>
      <c r="DI54" s="56">
        <f t="shared" si="259"/>
        <v>20.5901676100242</v>
      </c>
      <c r="DJ54" s="56">
        <f t="shared" si="259"/>
        <v>22.4467381953472</v>
      </c>
      <c r="DK54" s="56"/>
      <c r="DL54" s="56">
        <f t="shared" si="259"/>
        <v>18.191494279699</v>
      </c>
      <c r="DM54" s="56">
        <f t="shared" si="259"/>
        <v>19.4021105116004</v>
      </c>
      <c r="DN54" s="56">
        <f t="shared" si="259"/>
        <v>20.7251780098669</v>
      </c>
      <c r="DO54" s="56">
        <f t="shared" si="259"/>
        <v>20.9220410233971</v>
      </c>
      <c r="DP54" s="56">
        <f t="shared" si="259"/>
        <v>20.4578652384636</v>
      </c>
      <c r="DQ54" s="56">
        <f t="shared" si="259"/>
        <v>24.1345509649102</v>
      </c>
      <c r="DR54" s="56">
        <f t="shared" si="259"/>
        <v>17.1195238502786</v>
      </c>
      <c r="DS54" s="56">
        <f t="shared" si="259"/>
        <v>21.7729639420728</v>
      </c>
      <c r="DT54" s="56">
        <f t="shared" si="259"/>
        <v>20.1558097747887</v>
      </c>
      <c r="DU54" s="56">
        <f t="shared" si="259"/>
        <v>19.8856548288001</v>
      </c>
      <c r="DV54" s="56">
        <f t="shared" ref="DV54:FD54" si="260">(2*DV40/0.35+DV37/0.9+2*DV39/0.25+DV38/0.7)</f>
        <v>20.974943100184</v>
      </c>
      <c r="DW54" s="56">
        <f t="shared" si="260"/>
        <v>24.1769667256307</v>
      </c>
      <c r="DX54" s="56">
        <f t="shared" si="260"/>
        <v>23.598730224002</v>
      </c>
      <c r="DY54" s="56">
        <f t="shared" si="260"/>
        <v>23.4199287677797</v>
      </c>
      <c r="DZ54" s="56">
        <f t="shared" si="260"/>
        <v>29.1606508362031</v>
      </c>
      <c r="EA54" s="56">
        <f t="shared" si="260"/>
        <v>21.720586736064</v>
      </c>
      <c r="EB54" s="56">
        <f t="shared" si="260"/>
        <v>21.1484016557706</v>
      </c>
      <c r="EC54" s="56">
        <f t="shared" si="260"/>
        <v>24.5512851431735</v>
      </c>
      <c r="ED54" s="56">
        <f t="shared" si="260"/>
        <v>21.8674341769318</v>
      </c>
      <c r="EE54" s="56">
        <f t="shared" si="260"/>
        <v>21.1272265136076</v>
      </c>
      <c r="EF54" s="56">
        <f t="shared" si="260"/>
        <v>24.459163379595</v>
      </c>
      <c r="EG54" s="56"/>
      <c r="EH54" s="56">
        <f t="shared" si="260"/>
        <v>19.9484814013806</v>
      </c>
      <c r="EI54" s="56">
        <f t="shared" si="260"/>
        <v>19.5995577291736</v>
      </c>
      <c r="EJ54" s="56">
        <f t="shared" si="260"/>
        <v>19.2712315356232</v>
      </c>
      <c r="EK54" s="56">
        <f t="shared" si="260"/>
        <v>18.6155131339266</v>
      </c>
      <c r="EL54" s="56">
        <f t="shared" si="260"/>
        <v>20.2260692126635</v>
      </c>
      <c r="EM54" s="56">
        <f t="shared" si="260"/>
        <v>19.2511259111564</v>
      </c>
      <c r="EN54" s="56">
        <f t="shared" si="260"/>
        <v>20.2174360830132</v>
      </c>
      <c r="EO54" s="56">
        <f t="shared" si="260"/>
        <v>17.7790438157495</v>
      </c>
      <c r="EP54" s="56">
        <f t="shared" si="260"/>
        <v>20.1618083517442</v>
      </c>
      <c r="EQ54" s="56">
        <f t="shared" si="260"/>
        <v>18.0965324895683</v>
      </c>
      <c r="ER54" s="56">
        <f t="shared" si="260"/>
        <v>20.4266288268587</v>
      </c>
      <c r="ES54" s="56">
        <f t="shared" si="260"/>
        <v>19.099097300008</v>
      </c>
      <c r="ET54" s="56">
        <f t="shared" si="260"/>
        <v>20.1399760685992</v>
      </c>
      <c r="EU54" s="56">
        <f t="shared" si="260"/>
        <v>20.3042730122985</v>
      </c>
      <c r="EV54" s="56">
        <f t="shared" si="260"/>
        <v>18.9404998252648</v>
      </c>
      <c r="EW54" s="56">
        <f t="shared" si="260"/>
        <v>19.673655388588</v>
      </c>
      <c r="EX54" s="56">
        <f t="shared" si="260"/>
        <v>20.1760326512355</v>
      </c>
      <c r="EY54" s="56">
        <f t="shared" si="260"/>
        <v>17.6888584992567</v>
      </c>
      <c r="EZ54" s="56">
        <f t="shared" si="260"/>
        <v>14.4322908324547</v>
      </c>
      <c r="FA54" s="56">
        <f t="shared" si="260"/>
        <v>20.2037965297266</v>
      </c>
      <c r="FB54" s="56">
        <f t="shared" si="260"/>
        <v>20.7573978026851</v>
      </c>
      <c r="FC54" s="56">
        <f t="shared" si="260"/>
        <v>19.4616637002186</v>
      </c>
      <c r="FD54" s="56">
        <f t="shared" si="260"/>
        <v>21.5337528797845</v>
      </c>
      <c r="FE54" s="71" t="s">
        <v>206</v>
      </c>
      <c r="FF54" s="144">
        <f t="shared" si="56"/>
        <v>15.6654692297694</v>
      </c>
      <c r="FG54" s="144">
        <f t="shared" si="57"/>
        <v>21.1545119932338</v>
      </c>
      <c r="FH54" s="80">
        <f t="shared" si="58"/>
        <v>18.8459853229278</v>
      </c>
      <c r="FI54" s="144">
        <f t="shared" si="59"/>
        <v>1.6341861589876</v>
      </c>
      <c r="FJ54" s="144">
        <f t="shared" si="60"/>
        <v>0.0867126940292938</v>
      </c>
      <c r="FK54" s="144">
        <f t="shared" si="61"/>
        <v>16.3216470344799</v>
      </c>
      <c r="FL54" s="144">
        <f t="shared" si="62"/>
        <v>24.7793256806959</v>
      </c>
      <c r="FM54" s="80">
        <f t="shared" si="63"/>
        <v>18.8087725070816</v>
      </c>
      <c r="FN54" s="144">
        <f t="shared" si="64"/>
        <v>2.37516339816822</v>
      </c>
      <c r="FO54" s="144">
        <f t="shared" si="65"/>
        <v>0.126279553717499</v>
      </c>
      <c r="FP54" s="144">
        <f t="shared" si="66"/>
        <v>16.405687853619</v>
      </c>
      <c r="FQ54" s="144">
        <f t="shared" si="67"/>
        <v>22.0821294460895</v>
      </c>
      <c r="FR54" s="80">
        <f t="shared" si="68"/>
        <v>20.2226688184411</v>
      </c>
      <c r="FS54" s="144">
        <f t="shared" si="69"/>
        <v>1.70879825898923</v>
      </c>
      <c r="FT54" s="144">
        <f t="shared" si="70"/>
        <v>0.0844991466918042</v>
      </c>
      <c r="FU54" s="144">
        <f t="shared" si="71"/>
        <v>16.0128608083361</v>
      </c>
      <c r="FV54" s="144">
        <f t="shared" si="72"/>
        <v>16.0128608083361</v>
      </c>
      <c r="FW54" s="80">
        <f t="shared" si="73"/>
        <v>16.0128608083361</v>
      </c>
      <c r="FX54" s="144"/>
      <c r="FY54" s="71" t="s">
        <v>206</v>
      </c>
      <c r="FZ54" s="156">
        <f t="shared" si="74"/>
        <v>15.6654692297694</v>
      </c>
      <c r="GA54" s="70">
        <f t="shared" si="75"/>
        <v>24.7793256806959</v>
      </c>
      <c r="GB54" s="157">
        <f t="shared" si="76"/>
        <v>19.0898726868903</v>
      </c>
      <c r="GC54" s="31">
        <f t="shared" si="77"/>
        <v>1.97311791827776</v>
      </c>
      <c r="GD54" s="31">
        <f t="shared" si="78"/>
        <v>0.103359406877175</v>
      </c>
      <c r="GE54" s="156">
        <f t="shared" si="79"/>
        <v>14.4322908324547</v>
      </c>
      <c r="GF54" s="156">
        <f t="shared" si="80"/>
        <v>29.1606508362031</v>
      </c>
      <c r="GG54" s="158">
        <f t="shared" si="81"/>
        <v>21.476672765563</v>
      </c>
      <c r="GH54" s="33">
        <f t="shared" si="82"/>
        <v>2.13042359145848</v>
      </c>
      <c r="GI54" s="33">
        <f t="shared" si="83"/>
        <v>0.099197096995142</v>
      </c>
      <c r="GJ54" s="49">
        <f t="shared" ref="GJ54" si="261">(2*GJ40/0.35+GJ37/0.9+2*GJ39/0.25+GJ38/0.7)</f>
        <v>21.1696698182808</v>
      </c>
      <c r="GK54" s="144">
        <f t="shared" si="85"/>
        <v>19.3485445525775</v>
      </c>
      <c r="GL54" s="144">
        <f t="shared" si="86"/>
        <v>25.6443094939828</v>
      </c>
      <c r="GM54" s="80">
        <f t="shared" si="87"/>
        <v>21.9564442841439</v>
      </c>
      <c r="GN54" s="144">
        <f t="shared" si="88"/>
        <v>1.86885862930241</v>
      </c>
      <c r="GO54" s="144">
        <f t="shared" si="89"/>
        <v>0.0851166338737293</v>
      </c>
      <c r="GP54" s="144">
        <f t="shared" si="90"/>
        <v>20.5901676100242</v>
      </c>
      <c r="GQ54" s="144">
        <f t="shared" si="91"/>
        <v>25.8097521471719</v>
      </c>
      <c r="GR54" s="80">
        <f t="shared" si="92"/>
        <v>22.4740450032555</v>
      </c>
      <c r="GS54" s="144">
        <f t="shared" si="93"/>
        <v>1.11000365338888</v>
      </c>
      <c r="GT54" s="144">
        <f t="shared" si="94"/>
        <v>0.0493904703504907</v>
      </c>
      <c r="GU54" s="144">
        <f t="shared" si="95"/>
        <v>17.1195238502786</v>
      </c>
      <c r="GV54" s="144">
        <f t="shared" si="96"/>
        <v>29.1606508362031</v>
      </c>
      <c r="GW54" s="80">
        <f t="shared" si="97"/>
        <v>21.85583379442</v>
      </c>
      <c r="GX54" s="144">
        <f t="shared" si="98"/>
        <v>2.62732892137667</v>
      </c>
      <c r="GY54" s="144">
        <f t="shared" si="99"/>
        <v>0.120211790869651</v>
      </c>
      <c r="GZ54" s="144">
        <f t="shared" si="100"/>
        <v>14.4322908324547</v>
      </c>
      <c r="HA54" s="144">
        <f t="shared" si="101"/>
        <v>21.5337528797845</v>
      </c>
      <c r="HB54" s="80">
        <f t="shared" si="102"/>
        <v>19.3915096948251</v>
      </c>
      <c r="HC54" s="144">
        <f t="shared" si="103"/>
        <v>1.43495535283134</v>
      </c>
      <c r="HD54" s="144">
        <f t="shared" si="104"/>
        <v>0.0739991560953234</v>
      </c>
      <c r="HE54" s="36"/>
      <c r="HF54" s="36"/>
      <c r="HG54" s="36"/>
      <c r="HH54" s="36"/>
      <c r="HI54" s="36"/>
      <c r="HJ54" s="36"/>
      <c r="HK54" s="36"/>
      <c r="HL54" s="36"/>
      <c r="HM54" s="182"/>
      <c r="HN54" s="182"/>
      <c r="HO54" s="182"/>
    </row>
    <row r="55" s="9" customFormat="1" spans="1:223">
      <c r="A55" s="71" t="s">
        <v>207</v>
      </c>
      <c r="B55" s="56">
        <f>(B35+B39+B40+B38+B37+B36+B33)/B34</f>
        <v>1.7588057874344</v>
      </c>
      <c r="C55" s="56">
        <f>(C35+C39+C40+C38+C37+C36+C33)/C34</f>
        <v>1.28650117697892</v>
      </c>
      <c r="D55" s="56">
        <f>(D35+D39+D40+D38+D37+D36+D33)/D34</f>
        <v>1.83673597736054</v>
      </c>
      <c r="E55" s="56">
        <f>(E35+E39+E40+E38+E37+E36+E33)/E34</f>
        <v>1.22210114562097</v>
      </c>
      <c r="F55" s="56">
        <f>(F35+F39+F40+F38+F37+F36+F33)/F34</f>
        <v>1.5560456149511</v>
      </c>
      <c r="G55" s="49">
        <f>(G35+G39+G40+G38+G37+G36+G33)/G34</f>
        <v>0.871016780731637</v>
      </c>
      <c r="H55" s="71" t="s">
        <v>207</v>
      </c>
      <c r="I55" s="56">
        <f>(I35+I39+I40+I38+I37+I36+I33)/I34</f>
        <v>1.21628267482275</v>
      </c>
      <c r="J55" s="56">
        <f>(J35+J39+J40+J38+J37+J36+J33)/J34</f>
        <v>0.904133002863696</v>
      </c>
      <c r="K55" s="56">
        <f t="shared" ref="K55:BB55" si="262">(K35+K39+K40+K38+K37+K36+K33)/K34</f>
        <v>0.960042648220511</v>
      </c>
      <c r="L55" s="56">
        <f t="shared" si="262"/>
        <v>0.919406672560219</v>
      </c>
      <c r="M55" s="56">
        <f t="shared" si="262"/>
        <v>1.07086735028934</v>
      </c>
      <c r="N55" s="56">
        <f t="shared" si="262"/>
        <v>1.25164332666687</v>
      </c>
      <c r="O55" s="56">
        <f t="shared" si="262"/>
        <v>1.23531022117295</v>
      </c>
      <c r="P55" s="56">
        <f t="shared" si="262"/>
        <v>1.1304244587579</v>
      </c>
      <c r="Q55" s="56">
        <f t="shared" si="262"/>
        <v>1.07869159102228</v>
      </c>
      <c r="R55" s="56">
        <f t="shared" si="262"/>
        <v>1.02014255069472</v>
      </c>
      <c r="S55" s="56">
        <f t="shared" si="262"/>
        <v>1.14987196086545</v>
      </c>
      <c r="T55" s="56">
        <f t="shared" si="262"/>
        <v>1.24625466081804</v>
      </c>
      <c r="U55" s="56">
        <f t="shared" si="262"/>
        <v>1.00916437289538</v>
      </c>
      <c r="V55" s="56">
        <f t="shared" si="262"/>
        <v>1.00354359910867</v>
      </c>
      <c r="W55" s="56">
        <f t="shared" si="262"/>
        <v>0.969269227310036</v>
      </c>
      <c r="X55" s="56">
        <f t="shared" si="262"/>
        <v>0.958018597683133</v>
      </c>
      <c r="Y55" s="56">
        <f t="shared" si="262"/>
        <v>0.887527671667224</v>
      </c>
      <c r="Z55" s="56">
        <f t="shared" si="262"/>
        <v>0.890941039809081</v>
      </c>
      <c r="AA55" s="56">
        <f t="shared" si="262"/>
        <v>0.999988425148427</v>
      </c>
      <c r="AB55" s="56">
        <f t="shared" si="262"/>
        <v>0.868094268271454</v>
      </c>
      <c r="AC55" s="56"/>
      <c r="AD55" s="56">
        <f t="shared" si="262"/>
        <v>1.05739645612905</v>
      </c>
      <c r="AE55" s="56">
        <f t="shared" si="262"/>
        <v>0.988504491606193</v>
      </c>
      <c r="AF55" s="56">
        <f t="shared" si="262"/>
        <v>1.09886179063794</v>
      </c>
      <c r="AG55" s="56">
        <f t="shared" si="262"/>
        <v>1.03544754186224</v>
      </c>
      <c r="AH55" s="56">
        <f t="shared" si="262"/>
        <v>0.926679223148231</v>
      </c>
      <c r="AI55" s="56">
        <f t="shared" si="262"/>
        <v>0.908707196292292</v>
      </c>
      <c r="AJ55" s="56">
        <f t="shared" si="262"/>
        <v>1.03699694967171</v>
      </c>
      <c r="AK55" s="56">
        <f t="shared" si="262"/>
        <v>0.979211243267761</v>
      </c>
      <c r="AL55" s="56">
        <f t="shared" si="262"/>
        <v>1.04766373324894</v>
      </c>
      <c r="AM55" s="56">
        <f t="shared" si="262"/>
        <v>1.01064512177743</v>
      </c>
      <c r="AN55" s="56">
        <f t="shared" si="262"/>
        <v>0.947682562368894</v>
      </c>
      <c r="AO55" s="56">
        <f t="shared" si="262"/>
        <v>1.15685315717989</v>
      </c>
      <c r="AP55" s="56"/>
      <c r="AQ55" s="56">
        <f t="shared" si="262"/>
        <v>0.889345678664895</v>
      </c>
      <c r="AR55" s="56">
        <f t="shared" si="262"/>
        <v>0.907894441227312</v>
      </c>
      <c r="AS55" s="56">
        <f t="shared" si="262"/>
        <v>0.926814903795812</v>
      </c>
      <c r="AT55" s="56">
        <f t="shared" si="262"/>
        <v>0.924393816375567</v>
      </c>
      <c r="AU55" s="56">
        <f t="shared" si="262"/>
        <v>0.976477816650413</v>
      </c>
      <c r="AV55" s="56">
        <f t="shared" si="262"/>
        <v>0.900439472181418</v>
      </c>
      <c r="AW55" s="56">
        <f t="shared" si="262"/>
        <v>0.859958700722681</v>
      </c>
      <c r="AX55" s="56">
        <f t="shared" si="262"/>
        <v>0.840727509322772</v>
      </c>
      <c r="AY55" s="56">
        <f t="shared" si="262"/>
        <v>0.842192083174096</v>
      </c>
      <c r="AZ55" s="56">
        <f t="shared" si="262"/>
        <v>0.817343012209139</v>
      </c>
      <c r="BA55" s="56"/>
      <c r="BB55" s="56">
        <f t="shared" si="262"/>
        <v>0.886487385773018</v>
      </c>
      <c r="BC55" s="56"/>
      <c r="BD55" s="56"/>
      <c r="BE55" s="56"/>
      <c r="BF55" s="56"/>
      <c r="BG55" s="56"/>
      <c r="BH55" s="56"/>
      <c r="BI55" s="56"/>
      <c r="BJ55" s="71" t="s">
        <v>207</v>
      </c>
      <c r="BK55" s="56">
        <f t="shared" ref="BK55:DU55" si="263">(BK35+BK39+BK40+BK38+BK37+BK36+BK33)/BK34</f>
        <v>0.873734040082178</v>
      </c>
      <c r="BL55" s="56">
        <f t="shared" si="263"/>
        <v>0.878623427183009</v>
      </c>
      <c r="BM55" s="56">
        <f t="shared" si="263"/>
        <v>0.848732566130287</v>
      </c>
      <c r="BN55" s="56">
        <f t="shared" si="263"/>
        <v>0.829829615888815</v>
      </c>
      <c r="BO55" s="56">
        <f t="shared" si="263"/>
        <v>0.835825893660392</v>
      </c>
      <c r="BP55" s="56">
        <f t="shared" si="263"/>
        <v>1.10293181486117</v>
      </c>
      <c r="BQ55" s="56">
        <f t="shared" si="263"/>
        <v>0.849110338317019</v>
      </c>
      <c r="BR55" s="56">
        <f t="shared" si="263"/>
        <v>0.857542293109776</v>
      </c>
      <c r="BS55" s="56">
        <f t="shared" si="263"/>
        <v>0.913350278360603</v>
      </c>
      <c r="BT55" s="56">
        <f t="shared" si="263"/>
        <v>0.899717636587845</v>
      </c>
      <c r="BU55" s="56">
        <f t="shared" si="263"/>
        <v>0.930549990093555</v>
      </c>
      <c r="BV55" s="56">
        <f t="shared" si="263"/>
        <v>0.851842918010435</v>
      </c>
      <c r="BW55" s="56">
        <f t="shared" si="263"/>
        <v>0.891648549702092</v>
      </c>
      <c r="BX55" s="56">
        <f t="shared" si="263"/>
        <v>0.916560702361843</v>
      </c>
      <c r="BY55" s="56">
        <f t="shared" si="263"/>
        <v>0.918239237806987</v>
      </c>
      <c r="BZ55" s="56">
        <f t="shared" si="263"/>
        <v>0.948913267937009</v>
      </c>
      <c r="CA55" s="56">
        <f t="shared" si="263"/>
        <v>1.02939004738273</v>
      </c>
      <c r="CB55" s="56">
        <f t="shared" si="263"/>
        <v>0.897847138369733</v>
      </c>
      <c r="CC55" s="56">
        <f t="shared" si="263"/>
        <v>1.07633718186656</v>
      </c>
      <c r="CD55" s="56">
        <f t="shared" si="263"/>
        <v>1.17829666905824</v>
      </c>
      <c r="CE55" s="56">
        <f t="shared" si="263"/>
        <v>0.861240274381025</v>
      </c>
      <c r="CF55" s="56"/>
      <c r="CG55" s="56">
        <f t="shared" si="263"/>
        <v>0.827152750656723</v>
      </c>
      <c r="CH55" s="56">
        <f t="shared" si="263"/>
        <v>0.818745246139088</v>
      </c>
      <c r="CI55" s="56">
        <f t="shared" si="263"/>
        <v>0.809126894847074</v>
      </c>
      <c r="CJ55" s="56">
        <f t="shared" si="263"/>
        <v>0.850132368413482</v>
      </c>
      <c r="CK55" s="56">
        <f t="shared" si="263"/>
        <v>0.897751183087561</v>
      </c>
      <c r="CL55" s="56">
        <f t="shared" si="263"/>
        <v>0.850994968958897</v>
      </c>
      <c r="CM55" s="56">
        <f t="shared" si="263"/>
        <v>0.850350469754317</v>
      </c>
      <c r="CN55" s="56">
        <f t="shared" si="263"/>
        <v>0.855389892211026</v>
      </c>
      <c r="CO55" s="56">
        <f t="shared" si="263"/>
        <v>0.901194797001045</v>
      </c>
      <c r="CP55" s="56">
        <f t="shared" si="263"/>
        <v>0.862791800868734</v>
      </c>
      <c r="CQ55" s="56">
        <f t="shared" si="263"/>
        <v>0.897068351684072</v>
      </c>
      <c r="CR55" s="56">
        <f t="shared" si="263"/>
        <v>0.879981644309492</v>
      </c>
      <c r="CS55" s="56">
        <f t="shared" si="263"/>
        <v>0.857383624473247</v>
      </c>
      <c r="CT55" s="56">
        <f t="shared" si="263"/>
        <v>0.841971006847397</v>
      </c>
      <c r="CU55" s="56">
        <f t="shared" si="263"/>
        <v>0.829154516564605</v>
      </c>
      <c r="CV55" s="56">
        <f t="shared" si="263"/>
        <v>0.834563239876586</v>
      </c>
      <c r="CW55" s="56">
        <f t="shared" si="263"/>
        <v>0.828238550428928</v>
      </c>
      <c r="CX55" s="56">
        <f t="shared" si="263"/>
        <v>0.892749783307267</v>
      </c>
      <c r="CY55" s="56">
        <f t="shared" si="263"/>
        <v>0.826958217606686</v>
      </c>
      <c r="CZ55" s="56">
        <f t="shared" si="263"/>
        <v>0.860505846323718</v>
      </c>
      <c r="DA55" s="56">
        <f t="shared" si="263"/>
        <v>0.868818218647754</v>
      </c>
      <c r="DB55" s="56">
        <f t="shared" si="263"/>
        <v>0.830598051714021</v>
      </c>
      <c r="DC55" s="56">
        <f t="shared" si="263"/>
        <v>0.834264105184488</v>
      </c>
      <c r="DD55" s="56">
        <f t="shared" si="263"/>
        <v>0.868469306987551</v>
      </c>
      <c r="DE55" s="56">
        <f t="shared" si="263"/>
        <v>0.845743495683931</v>
      </c>
      <c r="DF55" s="56">
        <f t="shared" si="263"/>
        <v>0.854736523423931</v>
      </c>
      <c r="DG55" s="56">
        <f t="shared" si="263"/>
        <v>0.971934474167085</v>
      </c>
      <c r="DH55" s="56">
        <f t="shared" si="263"/>
        <v>0.909489706111572</v>
      </c>
      <c r="DI55" s="56">
        <f t="shared" si="263"/>
        <v>0.968732747699726</v>
      </c>
      <c r="DJ55" s="56">
        <f t="shared" si="263"/>
        <v>1.09388025200323</v>
      </c>
      <c r="DK55" s="56"/>
      <c r="DL55" s="56">
        <f t="shared" si="263"/>
        <v>1.25656819170692</v>
      </c>
      <c r="DM55" s="56">
        <f t="shared" si="263"/>
        <v>1.22115217747528</v>
      </c>
      <c r="DN55" s="56">
        <f t="shared" si="263"/>
        <v>1.0335128701092</v>
      </c>
      <c r="DO55" s="56">
        <f t="shared" si="263"/>
        <v>0.896906757050635</v>
      </c>
      <c r="DP55" s="56">
        <f t="shared" si="263"/>
        <v>0.971595490414103</v>
      </c>
      <c r="DQ55" s="56">
        <f t="shared" si="263"/>
        <v>0.881089928824269</v>
      </c>
      <c r="DR55" s="56">
        <f t="shared" si="263"/>
        <v>1.20814417899876</v>
      </c>
      <c r="DS55" s="56">
        <f t="shared" si="263"/>
        <v>0.97638325005553</v>
      </c>
      <c r="DT55" s="56">
        <f t="shared" si="263"/>
        <v>1.22334810430443</v>
      </c>
      <c r="DU55" s="56">
        <f t="shared" si="263"/>
        <v>1.11614030697196</v>
      </c>
      <c r="DV55" s="56">
        <f t="shared" ref="DV55:FD55" si="264">(DV35+DV39+DV40+DV38+DV37+DV36+DV33)/DV34</f>
        <v>1.04437837038803</v>
      </c>
      <c r="DW55" s="56">
        <f t="shared" si="264"/>
        <v>0.934645731188047</v>
      </c>
      <c r="DX55" s="56">
        <f t="shared" si="264"/>
        <v>0.860376671665908</v>
      </c>
      <c r="DY55" s="56">
        <f t="shared" si="264"/>
        <v>0.873988170729734</v>
      </c>
      <c r="DZ55" s="56">
        <f t="shared" si="264"/>
        <v>0.863788266147693</v>
      </c>
      <c r="EA55" s="56">
        <f t="shared" si="264"/>
        <v>0.897527769845795</v>
      </c>
      <c r="EB55" s="56">
        <f t="shared" si="264"/>
        <v>0.953014943282075</v>
      </c>
      <c r="EC55" s="56">
        <f t="shared" si="264"/>
        <v>0.876063132792833</v>
      </c>
      <c r="ED55" s="56">
        <f t="shared" si="264"/>
        <v>0.835663836761742</v>
      </c>
      <c r="EE55" s="56">
        <f t="shared" si="264"/>
        <v>0.866947310352453</v>
      </c>
      <c r="EF55" s="56">
        <f t="shared" si="264"/>
        <v>0.879582888116073</v>
      </c>
      <c r="EG55" s="56"/>
      <c r="EH55" s="56">
        <f t="shared" si="264"/>
        <v>0.855147903112299</v>
      </c>
      <c r="EI55" s="56">
        <f t="shared" si="264"/>
        <v>0.888167704464666</v>
      </c>
      <c r="EJ55" s="56">
        <f t="shared" si="264"/>
        <v>0.855789518214755</v>
      </c>
      <c r="EK55" s="56">
        <f t="shared" si="264"/>
        <v>0.872094031333166</v>
      </c>
      <c r="EL55" s="56">
        <f t="shared" si="264"/>
        <v>0.852861710124865</v>
      </c>
      <c r="EM55" s="56">
        <f t="shared" si="264"/>
        <v>0.864791507634462</v>
      </c>
      <c r="EN55" s="56">
        <f t="shared" si="264"/>
        <v>0.919231314900344</v>
      </c>
      <c r="EO55" s="56">
        <f t="shared" si="264"/>
        <v>0.965490179927207</v>
      </c>
      <c r="EP55" s="56">
        <f t="shared" si="264"/>
        <v>0.893222658061755</v>
      </c>
      <c r="EQ55" s="56">
        <f t="shared" si="264"/>
        <v>0.956087436103049</v>
      </c>
      <c r="ER55" s="56">
        <f t="shared" si="264"/>
        <v>1.07720123775114</v>
      </c>
      <c r="ES55" s="56">
        <f t="shared" si="264"/>
        <v>0.89064961788359</v>
      </c>
      <c r="ET55" s="56">
        <f t="shared" si="264"/>
        <v>0.863834433333804</v>
      </c>
      <c r="EU55" s="56">
        <f t="shared" si="264"/>
        <v>0.918107531893507</v>
      </c>
      <c r="EV55" s="56">
        <f t="shared" si="264"/>
        <v>0.983349306066981</v>
      </c>
      <c r="EW55" s="56">
        <f t="shared" si="264"/>
        <v>0.97572194323897</v>
      </c>
      <c r="EX55" s="56">
        <f t="shared" si="264"/>
        <v>0.92349629149722</v>
      </c>
      <c r="EY55" s="56">
        <f t="shared" si="264"/>
        <v>0.945199802090129</v>
      </c>
      <c r="EZ55" s="56">
        <f t="shared" si="264"/>
        <v>1.07838406219906</v>
      </c>
      <c r="FA55" s="56">
        <f t="shared" si="264"/>
        <v>0.997275242322063</v>
      </c>
      <c r="FB55" s="56">
        <f t="shared" si="264"/>
        <v>0.837864844514938</v>
      </c>
      <c r="FC55" s="56">
        <f t="shared" si="264"/>
        <v>0.867214415531857</v>
      </c>
      <c r="FD55" s="56">
        <f t="shared" si="264"/>
        <v>0.814121938180376</v>
      </c>
      <c r="FE55" s="71" t="s">
        <v>207</v>
      </c>
      <c r="FF55" s="144">
        <f t="shared" si="56"/>
        <v>0.868094268271454</v>
      </c>
      <c r="FG55" s="144">
        <f t="shared" si="57"/>
        <v>1.25164332666687</v>
      </c>
      <c r="FH55" s="80">
        <f t="shared" si="58"/>
        <v>1.03848091603241</v>
      </c>
      <c r="FI55" s="144">
        <f t="shared" si="59"/>
        <v>0.127655031498935</v>
      </c>
      <c r="FJ55" s="144">
        <f t="shared" si="60"/>
        <v>0.122924773607444</v>
      </c>
      <c r="FK55" s="144">
        <f t="shared" si="61"/>
        <v>0.908707196292292</v>
      </c>
      <c r="FL55" s="144">
        <f t="shared" si="62"/>
        <v>1.15685315717989</v>
      </c>
      <c r="FM55" s="80">
        <f t="shared" si="63"/>
        <v>1.01622078893255</v>
      </c>
      <c r="FN55" s="144">
        <f t="shared" si="64"/>
        <v>0.0716910988131485</v>
      </c>
      <c r="FO55" s="144">
        <f t="shared" si="65"/>
        <v>0.0705467744745251</v>
      </c>
      <c r="FP55" s="144">
        <f t="shared" si="66"/>
        <v>0.817343012209139</v>
      </c>
      <c r="FQ55" s="144">
        <f t="shared" si="67"/>
        <v>0.976477816650413</v>
      </c>
      <c r="FR55" s="80">
        <f t="shared" si="68"/>
        <v>0.88855874343241</v>
      </c>
      <c r="FS55" s="144">
        <f t="shared" si="69"/>
        <v>0.0486717198776229</v>
      </c>
      <c r="FT55" s="144">
        <f t="shared" si="70"/>
        <v>0.0547760294267199</v>
      </c>
      <c r="FU55" s="144">
        <f t="shared" si="71"/>
        <v>0.886487385773018</v>
      </c>
      <c r="FV55" s="144">
        <f t="shared" si="72"/>
        <v>0.886487385773018</v>
      </c>
      <c r="FW55" s="80">
        <f t="shared" si="73"/>
        <v>0.886487385773018</v>
      </c>
      <c r="FX55" s="144"/>
      <c r="FY55" s="71" t="s">
        <v>207</v>
      </c>
      <c r="FZ55" s="159">
        <f t="shared" si="74"/>
        <v>0.817343012209139</v>
      </c>
      <c r="GA55" s="70">
        <f t="shared" si="75"/>
        <v>1.25164332666687</v>
      </c>
      <c r="GB55" s="157">
        <f t="shared" si="76"/>
        <v>0.993868432742694</v>
      </c>
      <c r="GC55" s="31">
        <f t="shared" si="77"/>
        <v>0.115026861703592</v>
      </c>
      <c r="GD55" s="31">
        <f t="shared" si="78"/>
        <v>0.11573650788582</v>
      </c>
      <c r="GE55" s="156">
        <f t="shared" si="79"/>
        <v>0.809126894847074</v>
      </c>
      <c r="GF55" s="156">
        <f t="shared" si="80"/>
        <v>1.25656819170692</v>
      </c>
      <c r="GG55" s="158">
        <f t="shared" si="81"/>
        <v>0.918686935723118</v>
      </c>
      <c r="GH55" s="33">
        <f t="shared" si="82"/>
        <v>0.0999236759337285</v>
      </c>
      <c r="GI55" s="33">
        <f t="shared" si="83"/>
        <v>0.10876792958319</v>
      </c>
      <c r="GJ55" s="49">
        <f t="shared" ref="GJ55" si="265">(GJ35+GJ39+GJ40+GJ38+GJ37+GJ36+GJ33)/GJ34</f>
        <v>0.871016780731637</v>
      </c>
      <c r="GK55" s="144">
        <f t="shared" si="85"/>
        <v>0.829829615888815</v>
      </c>
      <c r="GL55" s="144">
        <f t="shared" si="86"/>
        <v>1.17829666905824</v>
      </c>
      <c r="GM55" s="80">
        <f t="shared" si="87"/>
        <v>0.923345899102443</v>
      </c>
      <c r="GN55" s="144">
        <f t="shared" si="88"/>
        <v>0.0949310176991502</v>
      </c>
      <c r="GO55" s="144">
        <f t="shared" si="89"/>
        <v>0.102811977387271</v>
      </c>
      <c r="GP55" s="144">
        <f t="shared" si="90"/>
        <v>0.809126894847074</v>
      </c>
      <c r="GQ55" s="144">
        <f t="shared" si="91"/>
        <v>1.09388025200323</v>
      </c>
      <c r="GR55" s="80">
        <f t="shared" si="92"/>
        <v>0.870629067832774</v>
      </c>
      <c r="GS55" s="144">
        <f t="shared" si="93"/>
        <v>0.0574420485701561</v>
      </c>
      <c r="GT55" s="144">
        <f t="shared" si="94"/>
        <v>0.0659776369667333</v>
      </c>
      <c r="GU55" s="144">
        <f t="shared" si="95"/>
        <v>0.835663836761742</v>
      </c>
      <c r="GV55" s="144">
        <f t="shared" si="96"/>
        <v>1.25656819170692</v>
      </c>
      <c r="GW55" s="80">
        <f t="shared" si="97"/>
        <v>0.984324683199117</v>
      </c>
      <c r="GX55" s="144">
        <f t="shared" si="98"/>
        <v>0.139816670818662</v>
      </c>
      <c r="GY55" s="144">
        <f t="shared" si="99"/>
        <v>0.142043243662496</v>
      </c>
      <c r="GZ55" s="144">
        <f t="shared" si="100"/>
        <v>0.809126894847074</v>
      </c>
      <c r="HA55" s="144">
        <f t="shared" si="101"/>
        <v>1.07838406219906</v>
      </c>
      <c r="HB55" s="80">
        <f t="shared" si="102"/>
        <v>0.917187157842617</v>
      </c>
      <c r="HC55" s="144">
        <f t="shared" si="103"/>
        <v>0.071158169976423</v>
      </c>
      <c r="HD55" s="144">
        <f t="shared" si="104"/>
        <v>0.0775830422046024</v>
      </c>
      <c r="HE55" s="36"/>
      <c r="HF55" s="36"/>
      <c r="HG55" s="36"/>
      <c r="HH55" s="36"/>
      <c r="HI55" s="36"/>
      <c r="HJ55" s="36"/>
      <c r="HK55" s="36"/>
      <c r="HL55" s="36"/>
      <c r="HM55" s="182"/>
      <c r="HN55" s="182"/>
      <c r="HO55" s="182"/>
    </row>
    <row r="56" s="9" customFormat="1" spans="1:223">
      <c r="A56" s="71"/>
      <c r="B56" s="56"/>
      <c r="C56" s="56"/>
      <c r="D56" s="56"/>
      <c r="E56" s="56"/>
      <c r="F56" s="56"/>
      <c r="G56" s="49"/>
      <c r="H56" s="71"/>
      <c r="I56" s="56"/>
      <c r="J56" s="56"/>
      <c r="K56" s="56"/>
      <c r="L56" s="56"/>
      <c r="M56" s="56"/>
      <c r="N56" s="56"/>
      <c r="O56" s="56"/>
      <c r="P56" s="56"/>
      <c r="Q56" s="56"/>
      <c r="R56" s="56"/>
      <c r="S56" s="56"/>
      <c r="T56" s="56"/>
      <c r="U56" s="56"/>
      <c r="V56" s="56"/>
      <c r="W56" s="56"/>
      <c r="X56" s="56"/>
      <c r="Y56" s="56"/>
      <c r="Z56" s="56"/>
      <c r="AA56" s="56"/>
      <c r="AB56" s="56"/>
      <c r="AC56" s="56"/>
      <c r="AD56" s="56"/>
      <c r="AE56" s="56"/>
      <c r="AF56" s="56"/>
      <c r="AG56" s="56"/>
      <c r="AH56" s="56"/>
      <c r="AI56" s="56"/>
      <c r="AJ56" s="56"/>
      <c r="AK56" s="56"/>
      <c r="AL56" s="56"/>
      <c r="AM56" s="56"/>
      <c r="AN56" s="56"/>
      <c r="AO56" s="56"/>
      <c r="AP56" s="56"/>
      <c r="AQ56" s="56"/>
      <c r="AR56" s="56"/>
      <c r="AS56" s="56"/>
      <c r="AT56" s="56"/>
      <c r="AU56" s="56"/>
      <c r="AV56" s="56"/>
      <c r="AW56" s="56"/>
      <c r="AX56" s="56"/>
      <c r="AY56" s="56"/>
      <c r="AZ56" s="56"/>
      <c r="BA56" s="56"/>
      <c r="BB56" s="56"/>
      <c r="BC56" s="56"/>
      <c r="BD56" s="56"/>
      <c r="BE56" s="56"/>
      <c r="BF56" s="56"/>
      <c r="BG56" s="56"/>
      <c r="BH56" s="56"/>
      <c r="BI56" s="56"/>
      <c r="BJ56" s="71"/>
      <c r="BK56" s="56"/>
      <c r="BL56" s="56"/>
      <c r="BM56" s="56"/>
      <c r="BN56" s="56"/>
      <c r="BO56" s="56"/>
      <c r="BP56" s="56"/>
      <c r="BQ56" s="56"/>
      <c r="BR56" s="56"/>
      <c r="BS56" s="56"/>
      <c r="BT56" s="56"/>
      <c r="BU56" s="56"/>
      <c r="BV56" s="56"/>
      <c r="BW56" s="56"/>
      <c r="BX56" s="56"/>
      <c r="BY56" s="56"/>
      <c r="BZ56" s="56"/>
      <c r="CA56" s="56"/>
      <c r="CB56" s="56"/>
      <c r="CC56" s="56"/>
      <c r="CD56" s="56"/>
      <c r="CE56" s="56"/>
      <c r="CF56" s="56"/>
      <c r="CG56" s="56"/>
      <c r="CH56" s="56"/>
      <c r="CI56" s="56"/>
      <c r="CJ56" s="56"/>
      <c r="CK56" s="56"/>
      <c r="CL56" s="56"/>
      <c r="CM56" s="56"/>
      <c r="CN56" s="56"/>
      <c r="CO56" s="56"/>
      <c r="CP56" s="56"/>
      <c r="CQ56" s="56"/>
      <c r="CR56" s="56"/>
      <c r="CS56" s="56"/>
      <c r="CT56" s="56"/>
      <c r="CU56" s="56"/>
      <c r="CV56" s="56"/>
      <c r="CW56" s="56"/>
      <c r="CX56" s="56"/>
      <c r="CY56" s="56"/>
      <c r="CZ56" s="56"/>
      <c r="DA56" s="56"/>
      <c r="DB56" s="56"/>
      <c r="DC56" s="56"/>
      <c r="DD56" s="56"/>
      <c r="DE56" s="56"/>
      <c r="DF56" s="56"/>
      <c r="DG56" s="56"/>
      <c r="DH56" s="56"/>
      <c r="DI56" s="56"/>
      <c r="DJ56" s="56"/>
      <c r="DK56" s="56"/>
      <c r="DL56" s="56"/>
      <c r="DM56" s="56"/>
      <c r="DN56" s="56"/>
      <c r="DO56" s="56"/>
      <c r="DP56" s="56"/>
      <c r="DQ56" s="56"/>
      <c r="DR56" s="56"/>
      <c r="DS56" s="56"/>
      <c r="DT56" s="56"/>
      <c r="DU56" s="56"/>
      <c r="DV56" s="56"/>
      <c r="DW56" s="56"/>
      <c r="DX56" s="56"/>
      <c r="DY56" s="56"/>
      <c r="DZ56" s="56"/>
      <c r="EA56" s="56"/>
      <c r="EB56" s="56"/>
      <c r="EC56" s="56"/>
      <c r="ED56" s="56"/>
      <c r="EE56" s="56"/>
      <c r="EF56" s="56"/>
      <c r="EG56" s="56"/>
      <c r="EH56" s="56"/>
      <c r="EI56" s="56"/>
      <c r="EJ56" s="56"/>
      <c r="EK56" s="56"/>
      <c r="EL56" s="56"/>
      <c r="EM56" s="56"/>
      <c r="EN56" s="56"/>
      <c r="EO56" s="56"/>
      <c r="EP56" s="56"/>
      <c r="EQ56" s="56"/>
      <c r="ER56" s="56"/>
      <c r="ES56" s="56"/>
      <c r="ET56" s="56"/>
      <c r="EU56" s="56"/>
      <c r="EV56" s="56"/>
      <c r="EW56" s="56"/>
      <c r="EX56" s="56"/>
      <c r="EY56" s="56"/>
      <c r="EZ56" s="56"/>
      <c r="FA56" s="56"/>
      <c r="FB56" s="56"/>
      <c r="FC56" s="56"/>
      <c r="FD56" s="56"/>
      <c r="FE56" s="71"/>
      <c r="FF56" s="144"/>
      <c r="FG56" s="144"/>
      <c r="FH56" s="80"/>
      <c r="FI56" s="144"/>
      <c r="FJ56" s="144"/>
      <c r="FK56" s="144"/>
      <c r="FL56" s="144"/>
      <c r="FM56" s="80"/>
      <c r="FN56" s="144"/>
      <c r="FO56" s="144"/>
      <c r="FP56" s="144"/>
      <c r="FQ56" s="144"/>
      <c r="FR56" s="80"/>
      <c r="FS56" s="144"/>
      <c r="FT56" s="144"/>
      <c r="FU56" s="144"/>
      <c r="FV56" s="144"/>
      <c r="FW56" s="80"/>
      <c r="FX56" s="144"/>
      <c r="FY56" s="71"/>
      <c r="FZ56" s="156"/>
      <c r="GA56" s="70"/>
      <c r="GB56" s="157"/>
      <c r="GC56" s="31"/>
      <c r="GD56" s="31"/>
      <c r="GE56" s="156"/>
      <c r="GF56" s="156"/>
      <c r="GG56" s="158"/>
      <c r="GH56" s="33"/>
      <c r="GI56" s="33"/>
      <c r="GJ56" s="49"/>
      <c r="GK56" s="144"/>
      <c r="GL56" s="144"/>
      <c r="GM56" s="80"/>
      <c r="GN56" s="144"/>
      <c r="GO56" s="144"/>
      <c r="GP56" s="144"/>
      <c r="GQ56" s="144"/>
      <c r="GR56" s="80"/>
      <c r="GS56" s="144"/>
      <c r="GT56" s="144"/>
      <c r="GU56" s="144"/>
      <c r="GV56" s="144"/>
      <c r="GW56" s="80"/>
      <c r="GX56" s="144"/>
      <c r="GY56" s="144"/>
      <c r="GZ56" s="144"/>
      <c r="HA56" s="144"/>
      <c r="HB56" s="80"/>
      <c r="HC56" s="144"/>
      <c r="HD56" s="144"/>
      <c r="HE56" s="36"/>
      <c r="HF56" s="36"/>
      <c r="HG56" s="36"/>
      <c r="HH56" s="36"/>
      <c r="HI56" s="36"/>
      <c r="HJ56" s="36"/>
      <c r="HK56" s="36"/>
      <c r="HL56" s="36"/>
      <c r="HM56" s="182"/>
      <c r="HN56" s="182"/>
      <c r="HO56" s="182"/>
    </row>
    <row r="57" s="9" customFormat="1" spans="1:223">
      <c r="A57" s="71" t="s">
        <v>208</v>
      </c>
      <c r="B57" s="56">
        <f>LOG(B48)</f>
        <v>0.910470972379202</v>
      </c>
      <c r="C57" s="56">
        <f>LOG(C48)</f>
        <v>0.848035475356</v>
      </c>
      <c r="D57" s="56">
        <f>LOG(D48)</f>
        <v>0.929303223509019</v>
      </c>
      <c r="E57" s="56">
        <f>LOG(E48)</f>
        <v>0.958530532197891</v>
      </c>
      <c r="F57" s="56">
        <f>LOG(F48)</f>
        <v>0.942170434309284</v>
      </c>
      <c r="G57" s="49">
        <f>LOG(G48)</f>
        <v>0.869891183986809</v>
      </c>
      <c r="H57" s="71"/>
      <c r="I57" s="56">
        <f>LOG(I48)</f>
        <v>1.22780856972815</v>
      </c>
      <c r="J57" s="56">
        <f>LOG(J48)</f>
        <v>0.883179891856351</v>
      </c>
      <c r="K57" s="56">
        <f t="shared" ref="K57:BB57" si="266">LOG(K48)</f>
        <v>0.975614062790581</v>
      </c>
      <c r="L57" s="56">
        <f t="shared" si="266"/>
        <v>0.902931106385551</v>
      </c>
      <c r="M57" s="56">
        <f t="shared" si="266"/>
        <v>1.0601090965691</v>
      </c>
      <c r="N57" s="56">
        <f t="shared" si="266"/>
        <v>1.16279627349418</v>
      </c>
      <c r="O57" s="56">
        <f t="shared" si="266"/>
        <v>1.18215336251784</v>
      </c>
      <c r="P57" s="56">
        <f t="shared" si="266"/>
        <v>1.1075097350865</v>
      </c>
      <c r="Q57" s="56">
        <f t="shared" si="266"/>
        <v>1.05378820164891</v>
      </c>
      <c r="R57" s="56">
        <f t="shared" si="266"/>
        <v>1.05084035736371</v>
      </c>
      <c r="S57" s="56">
        <f t="shared" si="266"/>
        <v>1.12272210120814</v>
      </c>
      <c r="T57" s="56">
        <f t="shared" si="266"/>
        <v>1.17995106119026</v>
      </c>
      <c r="U57" s="56">
        <f t="shared" si="266"/>
        <v>1.01852610985047</v>
      </c>
      <c r="V57" s="56">
        <f t="shared" si="266"/>
        <v>1.01459479997749</v>
      </c>
      <c r="W57" s="56">
        <f t="shared" si="266"/>
        <v>0.985027078843225</v>
      </c>
      <c r="X57" s="56">
        <f t="shared" si="266"/>
        <v>1.01313808727668</v>
      </c>
      <c r="Y57" s="56">
        <f t="shared" si="266"/>
        <v>0.875050500721509</v>
      </c>
      <c r="Z57" s="56">
        <f t="shared" si="266"/>
        <v>0.883187459811854</v>
      </c>
      <c r="AA57" s="56">
        <f t="shared" si="266"/>
        <v>0.945856790638507</v>
      </c>
      <c r="AB57" s="56">
        <f t="shared" si="266"/>
        <v>0.841004319166527</v>
      </c>
      <c r="AC57" s="56"/>
      <c r="AD57" s="56">
        <f t="shared" si="266"/>
        <v>1.04155935823029</v>
      </c>
      <c r="AE57" s="56">
        <f t="shared" si="266"/>
        <v>0.932765611234018</v>
      </c>
      <c r="AF57" s="56">
        <f t="shared" si="266"/>
        <v>1.0746545454526</v>
      </c>
      <c r="AG57" s="56">
        <f t="shared" si="266"/>
        <v>1.03555301142326</v>
      </c>
      <c r="AH57" s="56">
        <f t="shared" si="266"/>
        <v>0.87670444702529</v>
      </c>
      <c r="AI57" s="56">
        <f t="shared" si="266"/>
        <v>0.867616658393831</v>
      </c>
      <c r="AJ57" s="56">
        <f t="shared" si="266"/>
        <v>1.00479609358503</v>
      </c>
      <c r="AK57" s="56">
        <f t="shared" si="266"/>
        <v>0.952098797573782</v>
      </c>
      <c r="AL57" s="56">
        <f t="shared" si="266"/>
        <v>1.02738421572274</v>
      </c>
      <c r="AM57" s="56">
        <f t="shared" si="266"/>
        <v>1.02819432629522</v>
      </c>
      <c r="AN57" s="56">
        <f t="shared" si="266"/>
        <v>1.02281293976465</v>
      </c>
      <c r="AO57" s="56">
        <f t="shared" si="266"/>
        <v>1.19188064654381</v>
      </c>
      <c r="AP57" s="56"/>
      <c r="AQ57" s="56">
        <f t="shared" si="266"/>
        <v>0.916491884922806</v>
      </c>
      <c r="AR57" s="56">
        <f t="shared" si="266"/>
        <v>0.950871172120486</v>
      </c>
      <c r="AS57" s="56">
        <f t="shared" si="266"/>
        <v>0.910326907567142</v>
      </c>
      <c r="AT57" s="56">
        <f t="shared" si="266"/>
        <v>0.892717788981695</v>
      </c>
      <c r="AU57" s="56">
        <f t="shared" si="266"/>
        <v>0.973559382655573</v>
      </c>
      <c r="AV57" s="56">
        <f t="shared" si="266"/>
        <v>0.898873828906946</v>
      </c>
      <c r="AW57" s="56">
        <f t="shared" si="266"/>
        <v>0.84042159564666</v>
      </c>
      <c r="AX57" s="56">
        <f t="shared" si="266"/>
        <v>0.801757450096594</v>
      </c>
      <c r="AY57" s="56">
        <f t="shared" si="266"/>
        <v>0.819777677184987</v>
      </c>
      <c r="AZ57" s="56">
        <f t="shared" si="266"/>
        <v>0.817847497920539</v>
      </c>
      <c r="BA57" s="56"/>
      <c r="BB57" s="56">
        <f t="shared" si="266"/>
        <v>0.896863427273425</v>
      </c>
      <c r="BC57" s="56"/>
      <c r="BD57" s="56"/>
      <c r="BE57" s="56"/>
      <c r="BF57" s="56"/>
      <c r="BG57" s="56"/>
      <c r="BH57" s="56"/>
      <c r="BI57" s="56"/>
      <c r="BJ57" s="71"/>
      <c r="BK57" s="56">
        <f t="shared" ref="BK57:DU57" si="267">LOG(BK48)</f>
        <v>0.887342696292719</v>
      </c>
      <c r="BL57" s="56">
        <f t="shared" si="267"/>
        <v>0.882410550961079</v>
      </c>
      <c r="BM57" s="56">
        <f t="shared" si="267"/>
        <v>0.861987369456568</v>
      </c>
      <c r="BN57" s="56">
        <f t="shared" si="267"/>
        <v>0.824585785086712</v>
      </c>
      <c r="BO57" s="56">
        <f t="shared" si="267"/>
        <v>0.827174357338411</v>
      </c>
      <c r="BP57" s="56">
        <f t="shared" si="267"/>
        <v>0.983101964539808</v>
      </c>
      <c r="BQ57" s="56">
        <f t="shared" si="267"/>
        <v>0.821873795105588</v>
      </c>
      <c r="BR57" s="56">
        <f t="shared" si="267"/>
        <v>0.83853684467502</v>
      </c>
      <c r="BS57" s="56">
        <f t="shared" si="267"/>
        <v>0.879980519348856</v>
      </c>
      <c r="BT57" s="56">
        <f t="shared" si="267"/>
        <v>0.823507524099929</v>
      </c>
      <c r="BU57" s="56">
        <f t="shared" si="267"/>
        <v>0.872068507676631</v>
      </c>
      <c r="BV57" s="56">
        <f t="shared" si="267"/>
        <v>0.777826787677595</v>
      </c>
      <c r="BW57" s="56">
        <f t="shared" si="267"/>
        <v>0.71214390939036</v>
      </c>
      <c r="BX57" s="56">
        <f t="shared" si="267"/>
        <v>0.741663850530337</v>
      </c>
      <c r="BY57" s="56">
        <f t="shared" si="267"/>
        <v>0.715081298721625</v>
      </c>
      <c r="BZ57" s="56">
        <f t="shared" si="267"/>
        <v>0.817025612799085</v>
      </c>
      <c r="CA57" s="56">
        <f t="shared" si="267"/>
        <v>0.962332995221249</v>
      </c>
      <c r="CB57" s="56">
        <f t="shared" si="267"/>
        <v>0.810232352777198</v>
      </c>
      <c r="CC57" s="56">
        <f t="shared" si="267"/>
        <v>0.846268590386704</v>
      </c>
      <c r="CD57" s="56">
        <f t="shared" si="267"/>
        <v>0.879192027693837</v>
      </c>
      <c r="CE57" s="56">
        <f t="shared" si="267"/>
        <v>0.828198165145974</v>
      </c>
      <c r="CF57" s="56"/>
      <c r="CG57" s="56">
        <f t="shared" si="267"/>
        <v>0.800390728726905</v>
      </c>
      <c r="CH57" s="56">
        <f t="shared" si="267"/>
        <v>0.788793660992158</v>
      </c>
      <c r="CI57" s="56">
        <f t="shared" si="267"/>
        <v>0.789958937728904</v>
      </c>
      <c r="CJ57" s="56">
        <f t="shared" si="267"/>
        <v>0.793283569824571</v>
      </c>
      <c r="CK57" s="56">
        <f t="shared" si="267"/>
        <v>0.864928547250633</v>
      </c>
      <c r="CL57" s="56">
        <f t="shared" si="267"/>
        <v>0.828121849512981</v>
      </c>
      <c r="CM57" s="56">
        <f t="shared" si="267"/>
        <v>0.758389666339788</v>
      </c>
      <c r="CN57" s="56">
        <f t="shared" si="267"/>
        <v>0.758944146453762</v>
      </c>
      <c r="CO57" s="56">
        <f t="shared" si="267"/>
        <v>0.763168572802341</v>
      </c>
      <c r="CP57" s="56">
        <f t="shared" si="267"/>
        <v>0.808407658126421</v>
      </c>
      <c r="CQ57" s="56">
        <f t="shared" si="267"/>
        <v>0.882040698723099</v>
      </c>
      <c r="CR57" s="56">
        <f t="shared" si="267"/>
        <v>0.827434917253098</v>
      </c>
      <c r="CS57" s="56">
        <f t="shared" si="267"/>
        <v>0.804352353566959</v>
      </c>
      <c r="CT57" s="56">
        <f t="shared" si="267"/>
        <v>0.788102355734149</v>
      </c>
      <c r="CU57" s="56">
        <f t="shared" si="267"/>
        <v>0.786435494961198</v>
      </c>
      <c r="CV57" s="56">
        <f t="shared" si="267"/>
        <v>0.811586028717245</v>
      </c>
      <c r="CW57" s="56">
        <f t="shared" si="267"/>
        <v>0.79527138233777</v>
      </c>
      <c r="CX57" s="56">
        <f t="shared" si="267"/>
        <v>0.839133877528345</v>
      </c>
      <c r="CY57" s="56">
        <f t="shared" si="267"/>
        <v>0.780726875497189</v>
      </c>
      <c r="CZ57" s="56">
        <f t="shared" si="267"/>
        <v>0.809904775972036</v>
      </c>
      <c r="DA57" s="56">
        <f t="shared" si="267"/>
        <v>0.819741086888864</v>
      </c>
      <c r="DB57" s="56">
        <f t="shared" si="267"/>
        <v>0.779220746778167</v>
      </c>
      <c r="DC57" s="56">
        <f t="shared" si="267"/>
        <v>0.756189973539634</v>
      </c>
      <c r="DD57" s="56">
        <f t="shared" si="267"/>
        <v>0.795546959692648</v>
      </c>
      <c r="DE57" s="56">
        <f t="shared" si="267"/>
        <v>0.793563524109973</v>
      </c>
      <c r="DF57" s="56">
        <f t="shared" si="267"/>
        <v>0.786261497597703</v>
      </c>
      <c r="DG57" s="56">
        <f t="shared" si="267"/>
        <v>0.990991872208927</v>
      </c>
      <c r="DH57" s="56">
        <f t="shared" si="267"/>
        <v>0.86090608100461</v>
      </c>
      <c r="DI57" s="56">
        <f t="shared" si="267"/>
        <v>0.881630401844252</v>
      </c>
      <c r="DJ57" s="56">
        <f t="shared" si="267"/>
        <v>0.948273448300637</v>
      </c>
      <c r="DK57" s="56"/>
      <c r="DL57" s="56">
        <f t="shared" si="267"/>
        <v>1.1719739553108</v>
      </c>
      <c r="DM57" s="56">
        <f t="shared" si="267"/>
        <v>1.06079561600961</v>
      </c>
      <c r="DN57" s="56">
        <f t="shared" si="267"/>
        <v>1.00392985699672</v>
      </c>
      <c r="DO57" s="56">
        <f t="shared" si="267"/>
        <v>0.939718333199772</v>
      </c>
      <c r="DP57" s="56">
        <f t="shared" si="267"/>
        <v>0.904214281123403</v>
      </c>
      <c r="DQ57" s="56">
        <f t="shared" si="267"/>
        <v>0.829692751972206</v>
      </c>
      <c r="DR57" s="56">
        <f t="shared" si="267"/>
        <v>1.18509569468386</v>
      </c>
      <c r="DS57" s="56">
        <f t="shared" si="267"/>
        <v>0.885530900551467</v>
      </c>
      <c r="DT57" s="56">
        <f t="shared" si="267"/>
        <v>1.15422287428862</v>
      </c>
      <c r="DU57" s="56">
        <f t="shared" si="267"/>
        <v>1.01812348447437</v>
      </c>
      <c r="DV57" s="56">
        <f t="shared" ref="DV57:FD57" si="268">LOG(DV48)</f>
        <v>0.923461834305029</v>
      </c>
      <c r="DW57" s="56">
        <f t="shared" si="268"/>
        <v>0.836877049611682</v>
      </c>
      <c r="DX57" s="56">
        <f t="shared" si="268"/>
        <v>0.760620083963468</v>
      </c>
      <c r="DY57" s="56">
        <f t="shared" si="268"/>
        <v>0.761314066717582</v>
      </c>
      <c r="DZ57" s="56">
        <f t="shared" si="268"/>
        <v>0.735318927998597</v>
      </c>
      <c r="EA57" s="56">
        <f t="shared" si="268"/>
        <v>0.854167536663386</v>
      </c>
      <c r="EB57" s="56">
        <f t="shared" si="268"/>
        <v>0.886987135245948</v>
      </c>
      <c r="EC57" s="56">
        <f t="shared" si="268"/>
        <v>0.840244057982787</v>
      </c>
      <c r="ED57" s="56">
        <f t="shared" si="268"/>
        <v>0.748490682957239</v>
      </c>
      <c r="EE57" s="56">
        <f t="shared" si="268"/>
        <v>0.796788231885818</v>
      </c>
      <c r="EF57" s="56">
        <f t="shared" si="268"/>
        <v>0.816563454270779</v>
      </c>
      <c r="EG57" s="56"/>
      <c r="EH57" s="56">
        <f t="shared" si="268"/>
        <v>0.894027153259921</v>
      </c>
      <c r="EI57" s="56">
        <f t="shared" si="268"/>
        <v>0.902287911346957</v>
      </c>
      <c r="EJ57" s="56">
        <f t="shared" si="268"/>
        <v>0.948786103089614</v>
      </c>
      <c r="EK57" s="56">
        <f t="shared" si="268"/>
        <v>0.944436207805847</v>
      </c>
      <c r="EL57" s="56">
        <f t="shared" si="268"/>
        <v>0.911062698360477</v>
      </c>
      <c r="EM57" s="56">
        <f t="shared" si="268"/>
        <v>0.924712864301976</v>
      </c>
      <c r="EN57" s="56">
        <f t="shared" si="268"/>
        <v>1.00216564975276</v>
      </c>
      <c r="EO57" s="56">
        <f t="shared" si="268"/>
        <v>1.02761367915185</v>
      </c>
      <c r="EP57" s="56">
        <f t="shared" si="268"/>
        <v>0.962703991778129</v>
      </c>
      <c r="EQ57" s="56">
        <f t="shared" si="268"/>
        <v>1.01720786523833</v>
      </c>
      <c r="ER57" s="56">
        <f t="shared" si="268"/>
        <v>1.12180159733672</v>
      </c>
      <c r="ES57" s="56">
        <f t="shared" si="268"/>
        <v>0.934159434189023</v>
      </c>
      <c r="ET57" s="56">
        <f t="shared" si="268"/>
        <v>0.921992260521483</v>
      </c>
      <c r="EU57" s="56">
        <f t="shared" si="268"/>
        <v>0.953565066432582</v>
      </c>
      <c r="EV57" s="56">
        <f t="shared" si="268"/>
        <v>1.02756331601757</v>
      </c>
      <c r="EW57" s="56">
        <f t="shared" si="268"/>
        <v>0.952911988087397</v>
      </c>
      <c r="EX57" s="56">
        <f t="shared" si="268"/>
        <v>1.00886325445985</v>
      </c>
      <c r="EY57" s="56">
        <f t="shared" si="268"/>
        <v>1.11960395763086</v>
      </c>
      <c r="EZ57" s="56">
        <f t="shared" si="268"/>
        <v>1.21600891171893</v>
      </c>
      <c r="FA57" s="56">
        <f t="shared" si="268"/>
        <v>1.07762599735149</v>
      </c>
      <c r="FB57" s="56">
        <f t="shared" si="268"/>
        <v>0.866627382260288</v>
      </c>
      <c r="FC57" s="56">
        <f t="shared" si="268"/>
        <v>0.90956515607994</v>
      </c>
      <c r="FD57" s="56">
        <f t="shared" si="268"/>
        <v>0.843782672523627</v>
      </c>
      <c r="FE57" s="71"/>
      <c r="FF57" s="144">
        <f t="shared" si="56"/>
        <v>0.841004319166527</v>
      </c>
      <c r="FG57" s="144">
        <f t="shared" si="57"/>
        <v>1.22780856972815</v>
      </c>
      <c r="FH57" s="80">
        <f t="shared" si="58"/>
        <v>1.02428944830628</v>
      </c>
      <c r="FI57" s="144">
        <f t="shared" si="59"/>
        <v>0.114698184094372</v>
      </c>
      <c r="FJ57" s="144">
        <f t="shared" si="60"/>
        <v>0.111978293131919</v>
      </c>
      <c r="FK57" s="144">
        <f t="shared" si="61"/>
        <v>0.867616658393831</v>
      </c>
      <c r="FL57" s="144">
        <f t="shared" si="62"/>
        <v>1.19188064654381</v>
      </c>
      <c r="FM57" s="80">
        <f t="shared" si="63"/>
        <v>1.00466838760371</v>
      </c>
      <c r="FN57" s="144">
        <f t="shared" si="64"/>
        <v>0.0888059852732613</v>
      </c>
      <c r="FO57" s="144">
        <f t="shared" si="65"/>
        <v>0.0883933309428371</v>
      </c>
      <c r="FP57" s="144">
        <f t="shared" si="66"/>
        <v>0.801757450096594</v>
      </c>
      <c r="FQ57" s="144">
        <f t="shared" si="67"/>
        <v>0.973559382655573</v>
      </c>
      <c r="FR57" s="80">
        <f t="shared" si="68"/>
        <v>0.882264518600343</v>
      </c>
      <c r="FS57" s="144">
        <f t="shared" si="69"/>
        <v>0.0593222383111689</v>
      </c>
      <c r="FT57" s="144">
        <f t="shared" si="70"/>
        <v>0.0672386082184059</v>
      </c>
      <c r="FU57" s="144">
        <f t="shared" si="71"/>
        <v>0.896863427273425</v>
      </c>
      <c r="FV57" s="144">
        <f t="shared" si="72"/>
        <v>0.896863427273425</v>
      </c>
      <c r="FW57" s="80">
        <f t="shared" si="73"/>
        <v>0.896863427273425</v>
      </c>
      <c r="FX57" s="144"/>
      <c r="FY57" s="71"/>
      <c r="FZ57" s="156">
        <f t="shared" si="74"/>
        <v>0.801757450096594</v>
      </c>
      <c r="GA57" s="70">
        <f t="shared" si="75"/>
        <v>1.22780856972815</v>
      </c>
      <c r="GB57" s="157">
        <f t="shared" si="76"/>
        <v>0.982821354201091</v>
      </c>
      <c r="GC57" s="31">
        <f t="shared" si="77"/>
        <v>0.110949000313405</v>
      </c>
      <c r="GD57" s="31">
        <f t="shared" si="78"/>
        <v>0.112888267882205</v>
      </c>
      <c r="GE57" s="156">
        <f t="shared" si="79"/>
        <v>0.71214390939036</v>
      </c>
      <c r="GF57" s="156">
        <f t="shared" si="80"/>
        <v>1.21600891171893</v>
      </c>
      <c r="GG57" s="158">
        <f t="shared" si="81"/>
        <v>0.880920453935253</v>
      </c>
      <c r="GH57" s="33">
        <f t="shared" si="82"/>
        <v>0.110349922587454</v>
      </c>
      <c r="GI57" s="33">
        <f t="shared" si="83"/>
        <v>0.125266614135814</v>
      </c>
      <c r="GJ57" s="49">
        <f t="shared" ref="GJ57" si="269">LOG(GJ48)</f>
        <v>0.869891183986809</v>
      </c>
      <c r="GK57" s="144">
        <f t="shared" si="85"/>
        <v>0.71214390939036</v>
      </c>
      <c r="GL57" s="144">
        <f t="shared" si="86"/>
        <v>0.983101964539808</v>
      </c>
      <c r="GM57" s="80">
        <f t="shared" si="87"/>
        <v>0.837739785948823</v>
      </c>
      <c r="GN57" s="144">
        <f t="shared" si="88"/>
        <v>0.0678628063232561</v>
      </c>
      <c r="GO57" s="144">
        <f t="shared" si="89"/>
        <v>0.0810070232565053</v>
      </c>
      <c r="GP57" s="144">
        <f t="shared" si="90"/>
        <v>0.756189973539634</v>
      </c>
      <c r="GQ57" s="144">
        <f t="shared" si="91"/>
        <v>0.990991872208927</v>
      </c>
      <c r="GR57" s="80">
        <f t="shared" si="92"/>
        <v>0.816390056333832</v>
      </c>
      <c r="GS57" s="144">
        <f t="shared" si="93"/>
        <v>0.0537797880067979</v>
      </c>
      <c r="GT57" s="144">
        <f t="shared" si="94"/>
        <v>0.065875113972244</v>
      </c>
      <c r="GU57" s="144">
        <f t="shared" si="95"/>
        <v>0.735318927998597</v>
      </c>
      <c r="GV57" s="144">
        <f t="shared" si="96"/>
        <v>1.18509569468386</v>
      </c>
      <c r="GW57" s="80">
        <f t="shared" si="97"/>
        <v>0.910196705248245</v>
      </c>
      <c r="GX57" s="144">
        <f t="shared" si="98"/>
        <v>0.139960403685545</v>
      </c>
      <c r="GY57" s="144">
        <f t="shared" si="99"/>
        <v>0.153769402678043</v>
      </c>
      <c r="GZ57" s="144">
        <f t="shared" si="100"/>
        <v>0.71214390939036</v>
      </c>
      <c r="HA57" s="144">
        <f t="shared" si="101"/>
        <v>1.21600891171893</v>
      </c>
      <c r="HB57" s="80">
        <f t="shared" si="102"/>
        <v>0.977785874725897</v>
      </c>
      <c r="HC57" s="144">
        <f t="shared" si="103"/>
        <v>0.090201684601688</v>
      </c>
      <c r="HD57" s="144">
        <f t="shared" si="104"/>
        <v>0.0922509589606971</v>
      </c>
      <c r="HE57" s="36"/>
      <c r="HF57" s="36"/>
      <c r="HG57" s="36"/>
      <c r="HH57" s="36"/>
      <c r="HI57" s="36"/>
      <c r="HJ57" s="36"/>
      <c r="HK57" s="36"/>
      <c r="HL57" s="36"/>
      <c r="HM57" s="182"/>
      <c r="HN57" s="182"/>
      <c r="HO57" s="182"/>
    </row>
    <row r="58" s="10" customFormat="1" spans="1:223">
      <c r="A58" s="27" t="s">
        <v>209</v>
      </c>
      <c r="B58" s="47">
        <f>LOG(B50)</f>
        <v>0.0589364189047166</v>
      </c>
      <c r="C58" s="47">
        <f>LOG(C50)</f>
        <v>0.0146269632896114</v>
      </c>
      <c r="D58" s="47">
        <f>LOG(D50)</f>
        <v>0.43109677416037</v>
      </c>
      <c r="E58" s="47">
        <f>LOG(E50)</f>
        <v>-0.768475580744834</v>
      </c>
      <c r="F58" s="47">
        <f>LOG(F50)</f>
        <v>0.237893205993543</v>
      </c>
      <c r="G58" s="34">
        <f>LOG(G50)</f>
        <v>0.235505966141686</v>
      </c>
      <c r="H58" s="27"/>
      <c r="I58" s="47">
        <f>LOG(I50)</f>
        <v>0.0338868913866977</v>
      </c>
      <c r="J58" s="47">
        <f>LOG(J50)</f>
        <v>0.177674104684836</v>
      </c>
      <c r="K58" s="47">
        <f t="shared" ref="K58:BB58" si="270">LOG(K50)</f>
        <v>0.150856464880551</v>
      </c>
      <c r="L58" s="47">
        <f t="shared" si="270"/>
        <v>0.188765147391342</v>
      </c>
      <c r="M58" s="47">
        <f t="shared" si="270"/>
        <v>0.149382714365126</v>
      </c>
      <c r="N58" s="47">
        <f t="shared" si="270"/>
        <v>0.160906071677189</v>
      </c>
      <c r="O58" s="47">
        <f t="shared" si="270"/>
        <v>0.0907775768128687</v>
      </c>
      <c r="P58" s="47">
        <f t="shared" si="270"/>
        <v>0.150345919710291</v>
      </c>
      <c r="Q58" s="47">
        <f t="shared" si="270"/>
        <v>0.103608325873412</v>
      </c>
      <c r="R58" s="47">
        <f t="shared" si="270"/>
        <v>0.0762705391356555</v>
      </c>
      <c r="S58" s="47">
        <f t="shared" si="270"/>
        <v>0.0681700262521117</v>
      </c>
      <c r="T58" s="47">
        <f t="shared" si="270"/>
        <v>0.108386186019774</v>
      </c>
      <c r="U58" s="47">
        <f t="shared" si="270"/>
        <v>0.141428228255617</v>
      </c>
      <c r="V58" s="47">
        <f t="shared" si="270"/>
        <v>0.164897327095303</v>
      </c>
      <c r="W58" s="47">
        <f t="shared" si="270"/>
        <v>0.179602677376763</v>
      </c>
      <c r="X58" s="47">
        <f t="shared" si="270"/>
        <v>0.267119103376203</v>
      </c>
      <c r="Y58" s="47">
        <f t="shared" si="270"/>
        <v>0.181240006967004</v>
      </c>
      <c r="Z58" s="47">
        <f t="shared" si="270"/>
        <v>0.194736573573087</v>
      </c>
      <c r="AA58" s="47">
        <f t="shared" si="270"/>
        <v>0.191898827496932</v>
      </c>
      <c r="AB58" s="47">
        <f t="shared" si="270"/>
        <v>0.216545300011431</v>
      </c>
      <c r="AC58" s="47"/>
      <c r="AD58" s="47">
        <f t="shared" si="270"/>
        <v>0.172784217598728</v>
      </c>
      <c r="AE58" s="47">
        <f t="shared" si="270"/>
        <v>0.175399615909364</v>
      </c>
      <c r="AF58" s="47">
        <f t="shared" si="270"/>
        <v>0.171593271668475</v>
      </c>
      <c r="AG58" s="47">
        <f t="shared" si="270"/>
        <v>0.220008989154187</v>
      </c>
      <c r="AH58" s="47">
        <f t="shared" si="270"/>
        <v>0.205959196700955</v>
      </c>
      <c r="AI58" s="47">
        <f t="shared" si="270"/>
        <v>0.200698268819069</v>
      </c>
      <c r="AJ58" s="47">
        <f t="shared" si="270"/>
        <v>0.160645578567331</v>
      </c>
      <c r="AK58" s="47">
        <f t="shared" si="270"/>
        <v>0.163978078556031</v>
      </c>
      <c r="AL58" s="47">
        <f t="shared" si="270"/>
        <v>0.137724819482744</v>
      </c>
      <c r="AM58" s="47">
        <f t="shared" si="270"/>
        <v>-0.0440175762444329</v>
      </c>
      <c r="AN58" s="47">
        <f t="shared" si="270"/>
        <v>0.246647539910063</v>
      </c>
      <c r="AO58" s="47">
        <f t="shared" si="270"/>
        <v>0.0919650152207994</v>
      </c>
      <c r="AP58" s="47"/>
      <c r="AQ58" s="47">
        <f t="shared" si="270"/>
        <v>0.155157897185053</v>
      </c>
      <c r="AR58" s="47">
        <f t="shared" si="270"/>
        <v>0.29248767111955</v>
      </c>
      <c r="AS58" s="47">
        <f t="shared" si="270"/>
        <v>0.171017089717465</v>
      </c>
      <c r="AT58" s="47">
        <f t="shared" si="270"/>
        <v>0.29711021173477</v>
      </c>
      <c r="AU58" s="47">
        <f t="shared" si="270"/>
        <v>0.0759700301338505</v>
      </c>
      <c r="AV58" s="47">
        <f t="shared" si="270"/>
        <v>0.192858153028169</v>
      </c>
      <c r="AW58" s="47">
        <f t="shared" si="270"/>
        <v>0.191991323433543</v>
      </c>
      <c r="AX58" s="47">
        <f t="shared" si="270"/>
        <v>0.200910720707804</v>
      </c>
      <c r="AY58" s="47">
        <f t="shared" si="270"/>
        <v>0.195228171731609</v>
      </c>
      <c r="AZ58" s="47">
        <f t="shared" si="270"/>
        <v>0.279392110838733</v>
      </c>
      <c r="BA58" s="47"/>
      <c r="BB58" s="47">
        <f t="shared" si="270"/>
        <v>0.472067424952446</v>
      </c>
      <c r="BC58" s="47"/>
      <c r="BD58" s="47"/>
      <c r="BE58" s="47"/>
      <c r="BF58" s="47"/>
      <c r="BG58" s="47"/>
      <c r="BH58" s="47"/>
      <c r="BI58" s="47"/>
      <c r="BJ58" s="27"/>
      <c r="BK58" s="47">
        <f t="shared" ref="BK58:DU58" si="271">LOG(BK50)</f>
        <v>0.222902905716694</v>
      </c>
      <c r="BL58" s="47">
        <f t="shared" si="271"/>
        <v>0.243033842979739</v>
      </c>
      <c r="BM58" s="47">
        <f t="shared" si="271"/>
        <v>0.215512426116187</v>
      </c>
      <c r="BN58" s="47">
        <f t="shared" si="271"/>
        <v>0.238249981180157</v>
      </c>
      <c r="BO58" s="47">
        <f t="shared" si="271"/>
        <v>0.246409445278364</v>
      </c>
      <c r="BP58" s="47">
        <f t="shared" si="271"/>
        <v>0.207651677908144</v>
      </c>
      <c r="BQ58" s="47">
        <f t="shared" si="271"/>
        <v>0.262078590512027</v>
      </c>
      <c r="BR58" s="47">
        <f t="shared" si="271"/>
        <v>0.270204450485439</v>
      </c>
      <c r="BS58" s="47">
        <f t="shared" si="271"/>
        <v>0.194137400836582</v>
      </c>
      <c r="BT58" s="47">
        <f t="shared" si="271"/>
        <v>0.283612032456094</v>
      </c>
      <c r="BU58" s="47">
        <f t="shared" si="271"/>
        <v>0.276367187458058</v>
      </c>
      <c r="BV58" s="47">
        <f t="shared" si="271"/>
        <v>0.264480475714622</v>
      </c>
      <c r="BW58" s="47">
        <f t="shared" si="271"/>
        <v>0.316101314963026</v>
      </c>
      <c r="BX58" s="47">
        <f t="shared" si="271"/>
        <v>0.313983375064026</v>
      </c>
      <c r="BY58" s="47">
        <f t="shared" si="271"/>
        <v>0.296213735252226</v>
      </c>
      <c r="BZ58" s="47">
        <f t="shared" si="271"/>
        <v>0.291356013481771</v>
      </c>
      <c r="CA58" s="47">
        <f t="shared" si="271"/>
        <v>0.266136767333465</v>
      </c>
      <c r="CB58" s="47">
        <f t="shared" si="271"/>
        <v>0.235068322393968</v>
      </c>
      <c r="CC58" s="47">
        <f t="shared" si="271"/>
        <v>0.242184082639001</v>
      </c>
      <c r="CD58" s="47">
        <f t="shared" si="271"/>
        <v>0.26220998834807</v>
      </c>
      <c r="CE58" s="47">
        <f t="shared" si="271"/>
        <v>0.23851430704125</v>
      </c>
      <c r="CF58" s="47"/>
      <c r="CG58" s="47">
        <f t="shared" si="271"/>
        <v>0.24461711131</v>
      </c>
      <c r="CH58" s="47">
        <f t="shared" si="271"/>
        <v>0.245838530930467</v>
      </c>
      <c r="CI58" s="47">
        <f t="shared" si="271"/>
        <v>0.212525734305249</v>
      </c>
      <c r="CJ58" s="47">
        <f t="shared" si="271"/>
        <v>0.227680810215602</v>
      </c>
      <c r="CK58" s="47">
        <f t="shared" si="271"/>
        <v>0.224415151572196</v>
      </c>
      <c r="CL58" s="47">
        <f t="shared" si="271"/>
        <v>0.232911942741807</v>
      </c>
      <c r="CM58" s="47">
        <f t="shared" si="271"/>
        <v>0.285204940384537</v>
      </c>
      <c r="CN58" s="47">
        <f t="shared" si="271"/>
        <v>0.294342364556949</v>
      </c>
      <c r="CO58" s="47">
        <f t="shared" si="271"/>
        <v>0.266443246877223</v>
      </c>
      <c r="CP58" s="47">
        <f t="shared" si="271"/>
        <v>0.265769170365373</v>
      </c>
      <c r="CQ58" s="47">
        <f t="shared" si="271"/>
        <v>0.237615511407848</v>
      </c>
      <c r="CR58" s="47">
        <f t="shared" si="271"/>
        <v>0.238918695211234</v>
      </c>
      <c r="CS58" s="47">
        <f t="shared" si="271"/>
        <v>0.26805493607292</v>
      </c>
      <c r="CT58" s="47">
        <f t="shared" si="271"/>
        <v>0.276403659805919</v>
      </c>
      <c r="CU58" s="47">
        <f t="shared" si="271"/>
        <v>0.257939948443738</v>
      </c>
      <c r="CV58" s="47">
        <f t="shared" si="271"/>
        <v>0.235055288150299</v>
      </c>
      <c r="CW58" s="47">
        <f t="shared" si="271"/>
        <v>0.256581903339644</v>
      </c>
      <c r="CX58" s="47">
        <f t="shared" si="271"/>
        <v>0.208566778158202</v>
      </c>
      <c r="CY58" s="47">
        <f t="shared" si="271"/>
        <v>0.254943335352001</v>
      </c>
      <c r="CZ58" s="47">
        <f t="shared" si="271"/>
        <v>0.267402415691129</v>
      </c>
      <c r="DA58" s="47">
        <f t="shared" si="271"/>
        <v>0.234342314805208</v>
      </c>
      <c r="DB58" s="47">
        <f t="shared" si="271"/>
        <v>0.264003371290656</v>
      </c>
      <c r="DC58" s="47">
        <f t="shared" si="271"/>
        <v>0.282463665765128</v>
      </c>
      <c r="DD58" s="47">
        <f t="shared" si="271"/>
        <v>0.226637791250985</v>
      </c>
      <c r="DE58" s="47">
        <f t="shared" si="271"/>
        <v>0.282910842061993</v>
      </c>
      <c r="DF58" s="47">
        <f t="shared" si="271"/>
        <v>0.279178713860691</v>
      </c>
      <c r="DG58" s="47">
        <f t="shared" si="271"/>
        <v>0.189150680327064</v>
      </c>
      <c r="DH58" s="47">
        <f t="shared" si="271"/>
        <v>0.213334792496568</v>
      </c>
      <c r="DI58" s="47">
        <f t="shared" si="271"/>
        <v>0.281508096511557</v>
      </c>
      <c r="DJ58" s="47">
        <f t="shared" si="271"/>
        <v>0.261156236205734</v>
      </c>
      <c r="DK58" s="47"/>
      <c r="DL58" s="47">
        <f t="shared" si="271"/>
        <v>0.152532642191235</v>
      </c>
      <c r="DM58" s="47">
        <f t="shared" si="271"/>
        <v>0.255546018574459</v>
      </c>
      <c r="DN58" s="47">
        <f t="shared" si="271"/>
        <v>0.178533740817101</v>
      </c>
      <c r="DO58" s="47">
        <f t="shared" si="271"/>
        <v>0.152663840490717</v>
      </c>
      <c r="DP58" s="47">
        <f t="shared" si="271"/>
        <v>0.276707256100634</v>
      </c>
      <c r="DQ58" s="47">
        <f t="shared" si="271"/>
        <v>0.186530625751546</v>
      </c>
      <c r="DR58" s="47">
        <f t="shared" si="271"/>
        <v>0.125793994385077</v>
      </c>
      <c r="DS58" s="47">
        <f t="shared" si="271"/>
        <v>0.239286443918857</v>
      </c>
      <c r="DT58" s="47">
        <f t="shared" si="271"/>
        <v>0.106660878644266</v>
      </c>
      <c r="DU58" s="47">
        <f t="shared" si="271"/>
        <v>0.210140349661515</v>
      </c>
      <c r="DV58" s="47">
        <f t="shared" ref="DV58:FD58" si="272">LOG(DV50)</f>
        <v>0.259607491487287</v>
      </c>
      <c r="DW58" s="47">
        <f t="shared" si="272"/>
        <v>0.221464125707249</v>
      </c>
      <c r="DX58" s="47">
        <f t="shared" si="272"/>
        <v>0.258244807025048</v>
      </c>
      <c r="DY58" s="47">
        <f t="shared" si="272"/>
        <v>0.270608737889183</v>
      </c>
      <c r="DZ58" s="47">
        <f t="shared" si="272"/>
        <v>0.229553947401022</v>
      </c>
      <c r="EA58" s="47">
        <f t="shared" si="272"/>
        <v>0.230307907305951</v>
      </c>
      <c r="EB58" s="47">
        <f t="shared" si="272"/>
        <v>0.236571151755248</v>
      </c>
      <c r="EC58" s="47">
        <f t="shared" si="272"/>
        <v>0.204693583743039</v>
      </c>
      <c r="ED58" s="47">
        <f t="shared" si="272"/>
        <v>0.324619689909811</v>
      </c>
      <c r="EE58" s="47">
        <f t="shared" si="272"/>
        <v>0.312131370202433</v>
      </c>
      <c r="EF58" s="47">
        <f t="shared" si="272"/>
        <v>0.232796146318803</v>
      </c>
      <c r="EG58" s="47"/>
      <c r="EH58" s="47">
        <f t="shared" si="272"/>
        <v>0.225464479391221</v>
      </c>
      <c r="EI58" s="47">
        <f t="shared" si="272"/>
        <v>0.2457185435055</v>
      </c>
      <c r="EJ58" s="47">
        <f t="shared" si="272"/>
        <v>0.171315871495295</v>
      </c>
      <c r="EK58" s="47">
        <f t="shared" si="272"/>
        <v>0.210882419254533</v>
      </c>
      <c r="EL58" s="47">
        <f t="shared" si="272"/>
        <v>0.179986232077043</v>
      </c>
      <c r="EM58" s="47">
        <f t="shared" si="272"/>
        <v>0.203158847520937</v>
      </c>
      <c r="EN58" s="47">
        <f t="shared" si="272"/>
        <v>0.10358788483836</v>
      </c>
      <c r="EO58" s="47">
        <f t="shared" si="272"/>
        <v>0.190555229480965</v>
      </c>
      <c r="EP58" s="47">
        <f t="shared" si="272"/>
        <v>0.137359239276579</v>
      </c>
      <c r="EQ58" s="47">
        <f t="shared" si="272"/>
        <v>0.176946516832458</v>
      </c>
      <c r="ER58" s="47">
        <f t="shared" si="272"/>
        <v>0.0678468983823536</v>
      </c>
      <c r="ES58" s="47">
        <f t="shared" si="272"/>
        <v>0.215661021032712</v>
      </c>
      <c r="ET58" s="47">
        <f t="shared" si="272"/>
        <v>0.176274290831326</v>
      </c>
      <c r="EU58" s="47">
        <f t="shared" si="272"/>
        <v>0.173156296869029</v>
      </c>
      <c r="EV58" s="47">
        <f t="shared" si="272"/>
        <v>0.159597793999021</v>
      </c>
      <c r="EW58" s="47">
        <f t="shared" si="272"/>
        <v>0.234523824308446</v>
      </c>
      <c r="EX58" s="47">
        <f t="shared" si="272"/>
        <v>0.109533840489997</v>
      </c>
      <c r="EY58" s="47">
        <f t="shared" si="272"/>
        <v>0.0470712800233656</v>
      </c>
      <c r="EZ58" s="47">
        <f t="shared" si="272"/>
        <v>0.134205383495944</v>
      </c>
      <c r="FA58" s="47">
        <f t="shared" si="272"/>
        <v>0.0982557219740588</v>
      </c>
      <c r="FB58" s="47">
        <f t="shared" si="272"/>
        <v>0.211916509018718</v>
      </c>
      <c r="FC58" s="47">
        <f t="shared" si="272"/>
        <v>0.221403074372716</v>
      </c>
      <c r="FD58" s="47">
        <f t="shared" si="272"/>
        <v>0.202025014222464</v>
      </c>
      <c r="FE58" s="27"/>
      <c r="FF58" s="144">
        <f t="shared" si="56"/>
        <v>0.0338868913866977</v>
      </c>
      <c r="FG58" s="144">
        <f t="shared" si="57"/>
        <v>0.267119103376203</v>
      </c>
      <c r="FH58" s="80">
        <f t="shared" si="58"/>
        <v>0.14982490061711</v>
      </c>
      <c r="FI58" s="144">
        <f t="shared" si="59"/>
        <v>0.0559339256640917</v>
      </c>
      <c r="FJ58" s="144">
        <f t="shared" si="60"/>
        <v>0.373328635184852</v>
      </c>
      <c r="FK58" s="144">
        <f t="shared" si="61"/>
        <v>-0.0440175762444329</v>
      </c>
      <c r="FL58" s="144">
        <f t="shared" si="62"/>
        <v>0.246647539910063</v>
      </c>
      <c r="FM58" s="80">
        <f t="shared" si="63"/>
        <v>0.158615584611943</v>
      </c>
      <c r="FN58" s="144">
        <f t="shared" si="64"/>
        <v>0.0751687900555119</v>
      </c>
      <c r="FO58" s="144">
        <f t="shared" si="65"/>
        <v>0.47390545033399</v>
      </c>
      <c r="FP58" s="144">
        <f t="shared" si="66"/>
        <v>0.0759700301338505</v>
      </c>
      <c r="FQ58" s="144">
        <f t="shared" si="67"/>
        <v>0.29711021173477</v>
      </c>
      <c r="FR58" s="80">
        <f t="shared" si="68"/>
        <v>0.205212337963054</v>
      </c>
      <c r="FS58" s="144">
        <f t="shared" si="69"/>
        <v>0.0686284573784924</v>
      </c>
      <c r="FT58" s="144">
        <f t="shared" si="70"/>
        <v>0.334426565477013</v>
      </c>
      <c r="FU58" s="144">
        <f t="shared" si="71"/>
        <v>0.472067424952446</v>
      </c>
      <c r="FV58" s="144">
        <f t="shared" si="72"/>
        <v>0.472067424952446</v>
      </c>
      <c r="FW58" s="80">
        <f t="shared" si="73"/>
        <v>0.472067424952446</v>
      </c>
      <c r="FX58" s="144"/>
      <c r="FY58" s="27"/>
      <c r="FZ58" s="156">
        <f t="shared" si="74"/>
        <v>-0.0440175762444329</v>
      </c>
      <c r="GA58" s="70">
        <f t="shared" si="75"/>
        <v>0.472067424952446</v>
      </c>
      <c r="GB58" s="157">
        <f t="shared" si="76"/>
        <v>0.172652926331826</v>
      </c>
      <c r="GC58" s="31">
        <f t="shared" si="77"/>
        <v>0.0812144741027343</v>
      </c>
      <c r="GD58" s="31">
        <f t="shared" si="78"/>
        <v>0.470391529574462</v>
      </c>
      <c r="GE58" s="156">
        <f t="shared" si="79"/>
        <v>0.0470712800233656</v>
      </c>
      <c r="GF58" s="156">
        <f t="shared" si="80"/>
        <v>0.324619689909811</v>
      </c>
      <c r="GG58" s="158">
        <f t="shared" si="81"/>
        <v>0.225934392258951</v>
      </c>
      <c r="GH58" s="33">
        <f t="shared" si="82"/>
        <v>0.0549009228334652</v>
      </c>
      <c r="GI58" s="33">
        <f t="shared" si="83"/>
        <v>0.242994978695149</v>
      </c>
      <c r="GJ58" s="34">
        <f t="shared" ref="GJ58" si="273">LOG(GJ50)</f>
        <v>0.235505966141686</v>
      </c>
      <c r="GK58" s="144">
        <f t="shared" si="85"/>
        <v>0.194137400836582</v>
      </c>
      <c r="GL58" s="144">
        <f t="shared" si="86"/>
        <v>0.316101314963026</v>
      </c>
      <c r="GM58" s="80">
        <f t="shared" si="87"/>
        <v>0.256495634436139</v>
      </c>
      <c r="GN58" s="144">
        <f t="shared" si="88"/>
        <v>0.0330715906281108</v>
      </c>
      <c r="GO58" s="144">
        <f t="shared" si="89"/>
        <v>0.128936270984935</v>
      </c>
      <c r="GP58" s="144">
        <f t="shared" si="90"/>
        <v>0.189150680327064</v>
      </c>
      <c r="GQ58" s="144">
        <f t="shared" si="91"/>
        <v>0.294342364556949</v>
      </c>
      <c r="GR58" s="80">
        <f t="shared" si="92"/>
        <v>0.250530599315597</v>
      </c>
      <c r="GS58" s="144">
        <f t="shared" si="93"/>
        <v>0.0265383561898968</v>
      </c>
      <c r="GT58" s="144">
        <f t="shared" si="94"/>
        <v>0.105928602184302</v>
      </c>
      <c r="GU58" s="144">
        <f t="shared" si="95"/>
        <v>0.106660878644266</v>
      </c>
      <c r="GV58" s="144">
        <f t="shared" si="96"/>
        <v>0.324619689909811</v>
      </c>
      <c r="GW58" s="80">
        <f t="shared" si="97"/>
        <v>0.222142607108594</v>
      </c>
      <c r="GX58" s="144">
        <f t="shared" si="98"/>
        <v>0.0567435562183657</v>
      </c>
      <c r="GY58" s="144">
        <f t="shared" si="99"/>
        <v>0.255437518074264</v>
      </c>
      <c r="GZ58" s="144">
        <f t="shared" si="100"/>
        <v>0.0470712800233656</v>
      </c>
      <c r="HA58" s="144">
        <f t="shared" si="101"/>
        <v>0.2457185435055</v>
      </c>
      <c r="HB58" s="80">
        <f t="shared" si="102"/>
        <v>0.169410704899698</v>
      </c>
      <c r="HC58" s="144">
        <f t="shared" si="103"/>
        <v>0.0543903209984004</v>
      </c>
      <c r="HD58" s="144">
        <f t="shared" si="104"/>
        <v>0.321055986577726</v>
      </c>
      <c r="HE58" s="27"/>
      <c r="HF58" s="27"/>
      <c r="HG58" s="27"/>
      <c r="HH58" s="27"/>
      <c r="HI58" s="27"/>
      <c r="HJ58" s="27"/>
      <c r="HK58" s="27"/>
      <c r="HL58" s="27"/>
      <c r="HM58" s="27"/>
      <c r="HN58" s="27"/>
      <c r="HO58" s="27"/>
    </row>
    <row r="59" s="11" customFormat="1" spans="1:223">
      <c r="A59" s="72" t="s">
        <v>210</v>
      </c>
      <c r="B59" s="34"/>
      <c r="C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  <c r="AP59" s="34"/>
      <c r="AQ59" s="34"/>
      <c r="AR59" s="34"/>
      <c r="AS59" s="34"/>
      <c r="AT59" s="34"/>
      <c r="AU59" s="34"/>
      <c r="AV59" s="34"/>
      <c r="AW59" s="34"/>
      <c r="AX59" s="34"/>
      <c r="AY59" s="34"/>
      <c r="AZ59" s="34"/>
      <c r="BA59" s="34"/>
      <c r="BB59" s="34"/>
      <c r="BC59" s="34"/>
      <c r="BD59" s="34"/>
      <c r="BE59" s="34"/>
      <c r="BF59" s="34"/>
      <c r="BG59" s="34"/>
      <c r="BH59" s="34"/>
      <c r="BI59" s="34"/>
      <c r="BJ59" s="34"/>
      <c r="BK59" s="34"/>
      <c r="BL59" s="34"/>
      <c r="BM59" s="34"/>
      <c r="BN59" s="34"/>
      <c r="BO59" s="34"/>
      <c r="BP59" s="34"/>
      <c r="BQ59" s="34"/>
      <c r="BR59" s="34"/>
      <c r="BS59" s="34"/>
      <c r="BT59" s="34"/>
      <c r="BU59" s="34"/>
      <c r="BV59" s="34"/>
      <c r="BW59" s="34"/>
      <c r="BX59" s="34"/>
      <c r="BY59" s="34"/>
      <c r="BZ59" s="34"/>
      <c r="CA59" s="34"/>
      <c r="CB59" s="34"/>
      <c r="CC59" s="34"/>
      <c r="CD59" s="34"/>
      <c r="CE59" s="34"/>
      <c r="CF59" s="34"/>
      <c r="CG59" s="34"/>
      <c r="CH59" s="34"/>
      <c r="CI59" s="34"/>
      <c r="CJ59" s="34"/>
      <c r="CK59" s="34"/>
      <c r="CL59" s="34"/>
      <c r="CM59" s="34"/>
      <c r="CN59" s="34"/>
      <c r="CO59" s="34"/>
      <c r="CP59" s="34"/>
      <c r="CQ59" s="34"/>
      <c r="CR59" s="34"/>
      <c r="CS59" s="34"/>
      <c r="CT59" s="34"/>
      <c r="CU59" s="34"/>
      <c r="CV59" s="34"/>
      <c r="CW59" s="34"/>
      <c r="CX59" s="34"/>
      <c r="CY59" s="34"/>
      <c r="CZ59" s="34"/>
      <c r="DA59" s="34"/>
      <c r="DB59" s="34"/>
      <c r="DC59" s="34"/>
      <c r="DD59" s="34"/>
      <c r="DE59" s="34"/>
      <c r="DF59" s="34"/>
      <c r="DG59" s="34"/>
      <c r="DH59" s="34"/>
      <c r="DI59" s="34"/>
      <c r="DJ59" s="34"/>
      <c r="DK59" s="34"/>
      <c r="DL59" s="34"/>
      <c r="DM59" s="34"/>
      <c r="DN59" s="34"/>
      <c r="DO59" s="34"/>
      <c r="DP59" s="34"/>
      <c r="DQ59" s="34"/>
      <c r="DR59" s="34"/>
      <c r="DS59" s="34"/>
      <c r="DT59" s="34"/>
      <c r="DU59" s="34"/>
      <c r="DV59" s="34"/>
      <c r="DW59" s="34"/>
      <c r="DX59" s="34"/>
      <c r="DY59" s="34"/>
      <c r="DZ59" s="34"/>
      <c r="EA59" s="34"/>
      <c r="EB59" s="34"/>
      <c r="EC59" s="34"/>
      <c r="ED59" s="34"/>
      <c r="EE59" s="34"/>
      <c r="EF59" s="34"/>
      <c r="EG59" s="34"/>
      <c r="EH59" s="34"/>
      <c r="EI59" s="34"/>
      <c r="EJ59" s="34"/>
      <c r="EK59" s="34"/>
      <c r="EL59" s="34"/>
      <c r="EM59" s="34"/>
      <c r="EN59" s="34"/>
      <c r="EO59" s="34"/>
      <c r="EP59" s="34"/>
      <c r="EQ59" s="34"/>
      <c r="ER59" s="34"/>
      <c r="ES59" s="34"/>
      <c r="ET59" s="34"/>
      <c r="EU59" s="34"/>
      <c r="EV59" s="34"/>
      <c r="EW59" s="34"/>
      <c r="EX59" s="34"/>
      <c r="EY59" s="34"/>
      <c r="EZ59" s="34"/>
      <c r="FA59" s="34"/>
      <c r="FB59" s="34"/>
      <c r="FC59" s="34"/>
      <c r="FD59" s="34"/>
      <c r="FE59" s="34"/>
      <c r="FF59" s="56"/>
      <c r="FG59" s="56"/>
      <c r="FH59" s="49"/>
      <c r="FI59" s="56"/>
      <c r="FJ59" s="56"/>
      <c r="FK59" s="56"/>
      <c r="FL59" s="56"/>
      <c r="FM59" s="49"/>
      <c r="FN59" s="56"/>
      <c r="FO59" s="56"/>
      <c r="FP59" s="56"/>
      <c r="FQ59" s="56"/>
      <c r="FR59" s="49"/>
      <c r="FS59" s="56"/>
      <c r="FT59" s="56"/>
      <c r="FU59" s="56"/>
      <c r="FV59" s="56"/>
      <c r="FW59" s="49"/>
      <c r="FX59" s="56"/>
      <c r="FY59" s="34"/>
      <c r="FZ59" s="158"/>
      <c r="GA59" s="157"/>
      <c r="GB59" s="157"/>
      <c r="GC59" s="171"/>
      <c r="GD59" s="171"/>
      <c r="GE59" s="158"/>
      <c r="GF59" s="158"/>
      <c r="GG59" s="158"/>
      <c r="GH59" s="172"/>
      <c r="GI59" s="172"/>
      <c r="GJ59" s="34"/>
      <c r="GK59" s="56"/>
      <c r="GL59" s="56"/>
      <c r="GM59" s="49"/>
      <c r="GN59" s="56"/>
      <c r="GO59" s="56"/>
      <c r="GP59" s="56"/>
      <c r="GQ59" s="56"/>
      <c r="GR59" s="49"/>
      <c r="GS59" s="56"/>
      <c r="GT59" s="56"/>
      <c r="GU59" s="56"/>
      <c r="GV59" s="56"/>
      <c r="GW59" s="49"/>
      <c r="GX59" s="56"/>
      <c r="GY59" s="56"/>
      <c r="GZ59" s="56"/>
      <c r="HA59" s="56"/>
      <c r="HB59" s="49"/>
      <c r="HC59" s="56"/>
      <c r="HD59" s="56"/>
      <c r="HE59" s="34"/>
      <c r="HF59" s="34"/>
      <c r="HG59" s="34"/>
      <c r="HH59" s="34"/>
      <c r="HI59" s="34"/>
      <c r="HJ59" s="34"/>
      <c r="HK59" s="34"/>
      <c r="HL59" s="34"/>
      <c r="HM59" s="34"/>
      <c r="HN59" s="34"/>
      <c r="HO59" s="34"/>
    </row>
    <row r="60" s="12" customFormat="1" spans="1:223">
      <c r="A60" s="73" t="s">
        <v>211</v>
      </c>
      <c r="B60" s="72">
        <f>B34*100/(B34+B38+B40+B39)</f>
        <v>50.7540117723191</v>
      </c>
      <c r="C60" s="72">
        <f>C34*100/(C34+C38+C40+C39)</f>
        <v>64.4224650780483</v>
      </c>
      <c r="D60" s="72">
        <f>D34*100/(D34+D38+D40+D39)</f>
        <v>50.2186122757432</v>
      </c>
      <c r="E60" s="72">
        <f>E34*100/(E34+E38+E40+E39)</f>
        <v>49.3932510748343</v>
      </c>
      <c r="F60" s="72">
        <f>F34*100/(F34+F38+F40+F39)</f>
        <v>51.9251207982382</v>
      </c>
      <c r="G60" s="34">
        <f>G34*100/(G34+G38+G40+G39)</f>
        <v>76.5933298517622</v>
      </c>
      <c r="H60" s="72"/>
      <c r="I60" s="72">
        <f>I34*100/(I34+I38+I40+I39)</f>
        <v>63.8362385268628</v>
      </c>
      <c r="J60" s="72">
        <f>J34*100/(J34+J38+J40+J39)</f>
        <v>74.8390463632281</v>
      </c>
      <c r="K60" s="72">
        <f t="shared" ref="K60:BL60" si="274">K34*100/(K34+K38+K40+K39)</f>
        <v>72.2903331972798</v>
      </c>
      <c r="L60" s="72">
        <f t="shared" si="274"/>
        <v>74.6224572666358</v>
      </c>
      <c r="M60" s="72">
        <f t="shared" si="274"/>
        <v>69.9219203547472</v>
      </c>
      <c r="N60" s="72">
        <f t="shared" si="274"/>
        <v>65.4934138937451</v>
      </c>
      <c r="O60" s="72">
        <f t="shared" si="274"/>
        <v>64.8354832004206</v>
      </c>
      <c r="P60" s="72">
        <f t="shared" si="274"/>
        <v>68.1926998996463</v>
      </c>
      <c r="Q60" s="72">
        <f t="shared" si="274"/>
        <v>68.7817592715103</v>
      </c>
      <c r="R60" s="72">
        <f t="shared" si="274"/>
        <v>69.8824071793169</v>
      </c>
      <c r="S60" s="72">
        <f t="shared" si="274"/>
        <v>64.7845147913808</v>
      </c>
      <c r="T60" s="72">
        <f t="shared" si="274"/>
        <v>64.6282459294234</v>
      </c>
      <c r="U60" s="72">
        <f t="shared" si="274"/>
        <v>71.0514150977232</v>
      </c>
      <c r="V60" s="72">
        <f t="shared" si="274"/>
        <v>71.6146362815109</v>
      </c>
      <c r="W60" s="72">
        <f t="shared" si="274"/>
        <v>72.4661310192264</v>
      </c>
      <c r="X60" s="72">
        <f t="shared" si="274"/>
        <v>73.9257807438697</v>
      </c>
      <c r="Y60" s="72">
        <f t="shared" si="274"/>
        <v>75.2363748645443</v>
      </c>
      <c r="Z60" s="72">
        <f t="shared" si="274"/>
        <v>75.4671639817327</v>
      </c>
      <c r="AA60" s="72">
        <f t="shared" si="274"/>
        <v>71.6097400023689</v>
      </c>
      <c r="AB60" s="72">
        <f t="shared" si="274"/>
        <v>75.7066624064686</v>
      </c>
      <c r="AC60" s="72"/>
      <c r="AD60" s="72">
        <f t="shared" si="274"/>
        <v>69.5918748992915</v>
      </c>
      <c r="AE60" s="72">
        <f t="shared" si="274"/>
        <v>71.1722636930372</v>
      </c>
      <c r="AF60" s="72">
        <f t="shared" si="274"/>
        <v>67.9666505618318</v>
      </c>
      <c r="AG60" s="72">
        <f t="shared" si="274"/>
        <v>70.9784403873491</v>
      </c>
      <c r="AH60" s="72">
        <f t="shared" si="274"/>
        <v>73.3872767724715</v>
      </c>
      <c r="AI60" s="72">
        <f t="shared" si="274"/>
        <v>73.8717254582435</v>
      </c>
      <c r="AJ60" s="72">
        <f t="shared" si="274"/>
        <v>69.7013112348626</v>
      </c>
      <c r="AK60" s="72">
        <f t="shared" si="274"/>
        <v>71.2899505726011</v>
      </c>
      <c r="AL60" s="72">
        <f t="shared" si="274"/>
        <v>69.0366615945458</v>
      </c>
      <c r="AM60" s="72">
        <f t="shared" si="274"/>
        <v>68.0250718103797</v>
      </c>
      <c r="AN60" s="72">
        <f t="shared" si="274"/>
        <v>74.4150051932999</v>
      </c>
      <c r="AO60" s="72">
        <f t="shared" si="274"/>
        <v>66.5997948357599</v>
      </c>
      <c r="AP60" s="72"/>
      <c r="AQ60" s="72">
        <f t="shared" si="274"/>
        <v>74.398789581453</v>
      </c>
      <c r="AR60" s="72">
        <f t="shared" si="274"/>
        <v>75.9685764811772</v>
      </c>
      <c r="AS60" s="72">
        <f t="shared" si="274"/>
        <v>73.2378548723492</v>
      </c>
      <c r="AT60" s="72">
        <f t="shared" si="274"/>
        <v>75.6759364078475</v>
      </c>
      <c r="AU60" s="72">
        <f t="shared" si="274"/>
        <v>70.2711763550754</v>
      </c>
      <c r="AV60" s="72">
        <f t="shared" si="274"/>
        <v>74.8988565565058</v>
      </c>
      <c r="AW60" s="72">
        <f t="shared" si="274"/>
        <v>76.4742033266511</v>
      </c>
      <c r="AX60" s="72">
        <f t="shared" si="274"/>
        <v>77.2319669758466</v>
      </c>
      <c r="AY60" s="72">
        <f t="shared" si="274"/>
        <v>77.0833948430238</v>
      </c>
      <c r="AZ60" s="72">
        <f t="shared" si="274"/>
        <v>79.2230878321446</v>
      </c>
      <c r="BA60" s="72"/>
      <c r="BB60" s="72">
        <f t="shared" si="274"/>
        <v>80.9912396410903</v>
      </c>
      <c r="BC60" s="72"/>
      <c r="BD60" s="72"/>
      <c r="BE60" s="72"/>
      <c r="BF60" s="72"/>
      <c r="BG60" s="72"/>
      <c r="BH60" s="72"/>
      <c r="BI60" s="72"/>
      <c r="BJ60" s="72"/>
      <c r="BK60" s="72">
        <f t="shared" si="274"/>
        <v>75.9693294340895</v>
      </c>
      <c r="BL60" s="72">
        <f t="shared" si="274"/>
        <v>76.4175681073866</v>
      </c>
      <c r="BM60" s="72">
        <f t="shared" ref="BM60:DX60" si="275">BM34*100/(BM34+BM38+BM40+BM39)</f>
        <v>75.9610698587049</v>
      </c>
      <c r="BN60" s="72">
        <f t="shared" si="275"/>
        <v>77.4088344986034</v>
      </c>
      <c r="BO60" s="72">
        <f t="shared" si="275"/>
        <v>77.4135655931336</v>
      </c>
      <c r="BP60" s="72">
        <f t="shared" si="275"/>
        <v>69.0420457951007</v>
      </c>
      <c r="BQ60" s="72">
        <f t="shared" si="275"/>
        <v>77.1440060729311</v>
      </c>
      <c r="BR60" s="72">
        <f t="shared" si="275"/>
        <v>76.9823833858788</v>
      </c>
      <c r="BS60" s="72">
        <f t="shared" si="275"/>
        <v>72.3108234412312</v>
      </c>
      <c r="BT60" s="72">
        <f t="shared" si="275"/>
        <v>77.7174542387142</v>
      </c>
      <c r="BU60" s="72">
        <f t="shared" si="275"/>
        <v>76.5990735669989</v>
      </c>
      <c r="BV60" s="72">
        <f t="shared" si="275"/>
        <v>78.2348840309405</v>
      </c>
      <c r="BW60" s="72">
        <f t="shared" si="275"/>
        <v>78.5159263364751</v>
      </c>
      <c r="BX60" s="72">
        <f t="shared" si="275"/>
        <v>77.6044148063612</v>
      </c>
      <c r="BY60" s="72">
        <f t="shared" si="275"/>
        <v>76.4050445143493</v>
      </c>
      <c r="BZ60" s="72">
        <f t="shared" si="275"/>
        <v>75.8134749819314</v>
      </c>
      <c r="CA60" s="72">
        <f t="shared" si="275"/>
        <v>73.0819007942409</v>
      </c>
      <c r="CB60" s="72">
        <f t="shared" si="275"/>
        <v>74.5131460138731</v>
      </c>
      <c r="CC60" s="72">
        <f t="shared" si="275"/>
        <v>68.786257353994</v>
      </c>
      <c r="CD60" s="72">
        <f t="shared" si="275"/>
        <v>65.562441339855</v>
      </c>
      <c r="CE60" s="72">
        <f t="shared" si="275"/>
        <v>76.0804078370987</v>
      </c>
      <c r="CF60" s="72"/>
      <c r="CG60" s="72">
        <f t="shared" si="275"/>
        <v>78.3878247786435</v>
      </c>
      <c r="CH60" s="72">
        <f t="shared" si="275"/>
        <v>78.8386342241454</v>
      </c>
      <c r="CI60" s="72">
        <f t="shared" si="275"/>
        <v>77.8003436516387</v>
      </c>
      <c r="CJ60" s="72">
        <f t="shared" si="275"/>
        <v>77.9512000767274</v>
      </c>
      <c r="CK60" s="72">
        <f t="shared" si="275"/>
        <v>76.5313027774801</v>
      </c>
      <c r="CL60" s="72">
        <f t="shared" si="275"/>
        <v>77.5847022939875</v>
      </c>
      <c r="CM60" s="72">
        <f t="shared" si="275"/>
        <v>78.9263277847834</v>
      </c>
      <c r="CN60" s="72">
        <f t="shared" si="275"/>
        <v>78.9595392498729</v>
      </c>
      <c r="CO60" s="72">
        <f t="shared" si="275"/>
        <v>75.7705236351279</v>
      </c>
      <c r="CP60" s="72">
        <f t="shared" si="275"/>
        <v>77.8768652741123</v>
      </c>
      <c r="CQ60" s="72">
        <f t="shared" si="275"/>
        <v>76.4346315050695</v>
      </c>
      <c r="CR60" s="72">
        <f t="shared" si="275"/>
        <v>75.7745134983268</v>
      </c>
      <c r="CS60" s="72">
        <f t="shared" si="275"/>
        <v>78.3485047536376</v>
      </c>
      <c r="CT60" s="72">
        <f t="shared" si="275"/>
        <v>78.9738683631307</v>
      </c>
      <c r="CU60" s="72">
        <f t="shared" si="275"/>
        <v>78.5859696483049</v>
      </c>
      <c r="CV60" s="72">
        <f t="shared" si="275"/>
        <v>78.4304689300777</v>
      </c>
      <c r="CW60" s="72">
        <f t="shared" si="275"/>
        <v>79.1071380198386</v>
      </c>
      <c r="CX60" s="72">
        <f t="shared" si="275"/>
        <v>75.2718022795759</v>
      </c>
      <c r="CY60" s="72">
        <f t="shared" si="275"/>
        <v>79.1334871229147</v>
      </c>
      <c r="CZ60" s="72">
        <f t="shared" si="275"/>
        <v>78.4672003870499</v>
      </c>
      <c r="DA60" s="72">
        <f t="shared" si="275"/>
        <v>76.4648410010567</v>
      </c>
      <c r="DB60" s="72">
        <f t="shared" si="275"/>
        <v>79.0935077855504</v>
      </c>
      <c r="DC60" s="72">
        <f t="shared" si="275"/>
        <v>79.1872698301194</v>
      </c>
      <c r="DD60" s="72">
        <f t="shared" si="275"/>
        <v>75.7836608936989</v>
      </c>
      <c r="DE60" s="72">
        <f t="shared" si="275"/>
        <v>78.9204859929422</v>
      </c>
      <c r="DF60" s="72">
        <f t="shared" si="275"/>
        <v>78.3913692586155</v>
      </c>
      <c r="DG60" s="72">
        <f t="shared" si="275"/>
        <v>70.5897896780227</v>
      </c>
      <c r="DH60" s="72">
        <f t="shared" si="275"/>
        <v>75.603025732038</v>
      </c>
      <c r="DI60" s="72">
        <f t="shared" si="275"/>
        <v>75.4720705015163</v>
      </c>
      <c r="DJ60" s="72">
        <f t="shared" si="275"/>
        <v>71.0640524694649</v>
      </c>
      <c r="DK60" s="72"/>
      <c r="DL60" s="72">
        <f t="shared" si="275"/>
        <v>67.230305307867</v>
      </c>
      <c r="DM60" s="72">
        <f t="shared" si="275"/>
        <v>69.1180616746872</v>
      </c>
      <c r="DN60" s="72">
        <f t="shared" si="275"/>
        <v>71.7620373993883</v>
      </c>
      <c r="DO60" s="72">
        <f t="shared" si="275"/>
        <v>75.5643394202891</v>
      </c>
      <c r="DP60" s="72">
        <f t="shared" si="275"/>
        <v>75.7451142282735</v>
      </c>
      <c r="DQ60" s="72">
        <f t="shared" si="275"/>
        <v>76.1630361159608</v>
      </c>
      <c r="DR60" s="72">
        <f t="shared" si="275"/>
        <v>67.3186017646949</v>
      </c>
      <c r="DS60" s="72">
        <f t="shared" si="275"/>
        <v>73.8629018352135</v>
      </c>
      <c r="DT60" s="72">
        <f t="shared" si="275"/>
        <v>64.4437670315834</v>
      </c>
      <c r="DU60" s="72">
        <f t="shared" si="275"/>
        <v>70.6251096504359</v>
      </c>
      <c r="DV60" s="72">
        <f t="shared" si="275"/>
        <v>72.5708785124088</v>
      </c>
      <c r="DW60" s="72">
        <f t="shared" si="275"/>
        <v>73.622749394842</v>
      </c>
      <c r="DX60" s="72">
        <f t="shared" si="275"/>
        <v>77.7605036545722</v>
      </c>
      <c r="DY60" s="72">
        <f t="shared" ref="DY60:FD60" si="276">DY34*100/(DY34+DY38+DY40+DY39)</f>
        <v>77.5416527120701</v>
      </c>
      <c r="DZ60" s="72">
        <f t="shared" si="276"/>
        <v>74.3435909080412</v>
      </c>
      <c r="EA60" s="72">
        <f t="shared" si="276"/>
        <v>76.7115591885774</v>
      </c>
      <c r="EB60" s="72">
        <f t="shared" si="276"/>
        <v>75.431842940103</v>
      </c>
      <c r="EC60" s="72">
        <f t="shared" si="276"/>
        <v>75.3489658208019</v>
      </c>
      <c r="ED60" s="72">
        <f t="shared" si="276"/>
        <v>80.6105257847513</v>
      </c>
      <c r="EE60" s="72">
        <f t="shared" si="276"/>
        <v>79.5558535407342</v>
      </c>
      <c r="EF60" s="72">
        <f t="shared" si="276"/>
        <v>76.218602772154</v>
      </c>
      <c r="EG60" s="72"/>
      <c r="EH60" s="72">
        <f t="shared" si="276"/>
        <v>76.8412318837388</v>
      </c>
      <c r="EI60" s="72">
        <f t="shared" si="276"/>
        <v>76.1829965787028</v>
      </c>
      <c r="EJ60" s="72">
        <f t="shared" si="276"/>
        <v>76.211845534676</v>
      </c>
      <c r="EK60" s="72">
        <f t="shared" si="276"/>
        <v>76.805661049009</v>
      </c>
      <c r="EL60" s="72">
        <f t="shared" si="276"/>
        <v>76.3694742479906</v>
      </c>
      <c r="EM60" s="72">
        <f t="shared" si="276"/>
        <v>76.6230319876222</v>
      </c>
      <c r="EN60" s="72">
        <f t="shared" si="276"/>
        <v>72.7399213734492</v>
      </c>
      <c r="EO60" s="72">
        <f t="shared" si="276"/>
        <v>73.5918305422586</v>
      </c>
      <c r="EP60" s="72">
        <f t="shared" si="276"/>
        <v>74.1205388819345</v>
      </c>
      <c r="EQ60" s="72">
        <f t="shared" si="276"/>
        <v>73.4369649278431</v>
      </c>
      <c r="ER60" s="72">
        <f t="shared" si="276"/>
        <v>66.5892070265307</v>
      </c>
      <c r="ES60" s="72">
        <f t="shared" si="276"/>
        <v>76.3737360723775</v>
      </c>
      <c r="ET60" s="72">
        <f t="shared" si="276"/>
        <v>76.2974319831033</v>
      </c>
      <c r="EU60" s="72">
        <f t="shared" si="276"/>
        <v>74.3541872702935</v>
      </c>
      <c r="EV60" s="72">
        <f t="shared" si="276"/>
        <v>72.8442858770815</v>
      </c>
      <c r="EW60" s="72">
        <f t="shared" si="276"/>
        <v>74.3791920718389</v>
      </c>
      <c r="EX60" s="72">
        <f t="shared" si="276"/>
        <v>72.3695114995872</v>
      </c>
      <c r="EY60" s="72">
        <f t="shared" si="276"/>
        <v>71.1176181894812</v>
      </c>
      <c r="EZ60" s="72">
        <f t="shared" si="276"/>
        <v>70.0202124021186</v>
      </c>
      <c r="FA60" s="72">
        <f t="shared" si="276"/>
        <v>69.4019437525099</v>
      </c>
      <c r="FB60" s="72">
        <f t="shared" si="276"/>
        <v>77.5010204474601</v>
      </c>
      <c r="FC60" s="72">
        <f t="shared" si="276"/>
        <v>76.8821769592382</v>
      </c>
      <c r="FD60" s="72">
        <f t="shared" si="276"/>
        <v>77.4794562087294</v>
      </c>
      <c r="FE60" s="72"/>
      <c r="FF60" s="56"/>
      <c r="FG60" s="56"/>
      <c r="FH60" s="49"/>
      <c r="FI60" s="56"/>
      <c r="FJ60" s="56"/>
      <c r="FK60" s="56"/>
      <c r="FL60" s="56"/>
      <c r="FM60" s="49"/>
      <c r="FN60" s="56"/>
      <c r="FO60" s="56"/>
      <c r="FP60" s="56"/>
      <c r="FQ60" s="56"/>
      <c r="FR60" s="49"/>
      <c r="FS60" s="56"/>
      <c r="FT60" s="56"/>
      <c r="FU60" s="56"/>
      <c r="FV60" s="56"/>
      <c r="FW60" s="49"/>
      <c r="FX60" s="56"/>
      <c r="FY60" s="72"/>
      <c r="FZ60" s="156"/>
      <c r="GA60" s="70"/>
      <c r="GB60" s="157"/>
      <c r="GC60" s="31"/>
      <c r="GD60" s="31"/>
      <c r="GE60" s="156"/>
      <c r="GF60" s="156"/>
      <c r="GG60" s="158"/>
      <c r="GH60" s="33"/>
      <c r="GI60" s="33"/>
      <c r="GJ60" s="34">
        <f t="shared" ref="GJ60" si="277">GJ34*100/(GJ34+GJ38+GJ40+GJ39)</f>
        <v>76.5933298517622</v>
      </c>
      <c r="GK60" s="56"/>
      <c r="GL60" s="56"/>
      <c r="GM60" s="49"/>
      <c r="GN60" s="56"/>
      <c r="GO60" s="56"/>
      <c r="GP60" s="56"/>
      <c r="GQ60" s="56"/>
      <c r="GR60" s="49"/>
      <c r="GS60" s="56"/>
      <c r="GT60" s="56"/>
      <c r="GU60" s="56"/>
      <c r="GV60" s="56"/>
      <c r="GW60" s="49"/>
      <c r="GX60" s="56"/>
      <c r="GY60" s="56"/>
      <c r="GZ60" s="56"/>
      <c r="HA60" s="56"/>
      <c r="HB60" s="49"/>
      <c r="HC60" s="56"/>
      <c r="HD60" s="56"/>
      <c r="HE60" s="47"/>
      <c r="HF60" s="47"/>
      <c r="HG60" s="47"/>
      <c r="HH60" s="47"/>
      <c r="HI60" s="47"/>
      <c r="HJ60" s="47"/>
      <c r="HK60" s="47"/>
      <c r="HL60" s="47"/>
      <c r="HM60" s="47"/>
      <c r="HN60" s="47"/>
      <c r="HO60" s="47"/>
    </row>
    <row r="61" s="12" customFormat="1" spans="1:223">
      <c r="A61" s="73" t="s">
        <v>212</v>
      </c>
      <c r="B61" s="72">
        <f>100*(B38+B40)/(B34+B38+B39+B40)</f>
        <v>38.1573044538751</v>
      </c>
      <c r="C61" s="72">
        <f>100*(C38+C40)/(C34+C38+C39+C40)</f>
        <v>18.4814427111704</v>
      </c>
      <c r="D61" s="72">
        <f>100*(D38+D40)/(D34+D38+D39+D40)</f>
        <v>44.4682579722738</v>
      </c>
      <c r="E61" s="72">
        <f>100*(E38+E40)/(E34+E38+E39+E40)</f>
        <v>38.4275319171564</v>
      </c>
      <c r="F61" s="72">
        <f>100*(F38+F40)/(F34+F38+F39+F40)</f>
        <v>40.9243771922759</v>
      </c>
      <c r="G61" s="34">
        <f>100*(G38+G40)/(G34+G38+G39+G40)</f>
        <v>10.3785079401385</v>
      </c>
      <c r="H61" s="72"/>
      <c r="I61" s="72">
        <f>100*(I38+I40)/(I34+I38+I39+I40)</f>
        <v>18.5365729606752</v>
      </c>
      <c r="J61" s="72">
        <f>100*(J38+J40)/(J34+J38+J39+J40)</f>
        <v>11.477342504275</v>
      </c>
      <c r="K61" s="72">
        <f t="shared" ref="K61:BL61" si="278">100*(K38+K40)/(K34+K38+K39+K40)</f>
        <v>13.8237722444876</v>
      </c>
      <c r="L61" s="72">
        <f t="shared" si="278"/>
        <v>11.7389066956123</v>
      </c>
      <c r="M61" s="72">
        <f t="shared" si="278"/>
        <v>14.645447275207</v>
      </c>
      <c r="N61" s="72">
        <f t="shared" si="278"/>
        <v>19.638271318723</v>
      </c>
      <c r="O61" s="72">
        <f t="shared" si="278"/>
        <v>18.6828836527308</v>
      </c>
      <c r="P61" s="72">
        <f t="shared" si="278"/>
        <v>16.8454377362521</v>
      </c>
      <c r="Q61" s="72">
        <f t="shared" si="278"/>
        <v>15.1233312605171</v>
      </c>
      <c r="R61" s="72">
        <f t="shared" si="278"/>
        <v>13.0962844476897</v>
      </c>
      <c r="S61" s="72">
        <f t="shared" si="278"/>
        <v>19.5598940850878</v>
      </c>
      <c r="T61" s="72">
        <f t="shared" si="278"/>
        <v>19.5978403214487</v>
      </c>
      <c r="U61" s="72">
        <f t="shared" si="278"/>
        <v>14.3665830934448</v>
      </c>
      <c r="V61" s="72">
        <f t="shared" si="278"/>
        <v>14.4688205469653</v>
      </c>
      <c r="W61" s="72">
        <f t="shared" si="278"/>
        <v>14.2495256990552</v>
      </c>
      <c r="X61" s="72">
        <f t="shared" si="278"/>
        <v>14.4397959206996</v>
      </c>
      <c r="Y61" s="72">
        <f t="shared" si="278"/>
        <v>11.4322735100024</v>
      </c>
      <c r="Z61" s="72">
        <f t="shared" si="278"/>
        <v>11.2762428411429</v>
      </c>
      <c r="AA61" s="72">
        <f t="shared" si="278"/>
        <v>15.4782284630305</v>
      </c>
      <c r="AB61" s="72">
        <f t="shared" si="278"/>
        <v>12.0993103717574</v>
      </c>
      <c r="AC61" s="72"/>
      <c r="AD61" s="72">
        <f t="shared" si="278"/>
        <v>16.5373433217451</v>
      </c>
      <c r="AE61" s="72">
        <f t="shared" si="278"/>
        <v>15.5835823931202</v>
      </c>
      <c r="AF61" s="72">
        <f t="shared" si="278"/>
        <v>18.808820273767</v>
      </c>
      <c r="AG61" s="72">
        <f t="shared" si="278"/>
        <v>16.0553232663907</v>
      </c>
      <c r="AH61" s="72">
        <f t="shared" si="278"/>
        <v>14.2226285328784</v>
      </c>
      <c r="AI61" s="72">
        <f t="shared" si="278"/>
        <v>13.6060785607148</v>
      </c>
      <c r="AJ61" s="72">
        <f t="shared" si="278"/>
        <v>16.5714113829388</v>
      </c>
      <c r="AK61" s="72">
        <f t="shared" si="278"/>
        <v>15.4808499829099</v>
      </c>
      <c r="AL61" s="72">
        <f t="shared" si="278"/>
        <v>17.0478961352776</v>
      </c>
      <c r="AM61" s="72">
        <f t="shared" si="278"/>
        <v>11.7182958869219</v>
      </c>
      <c r="AN61" s="72">
        <f t="shared" si="278"/>
        <v>12.8854895293334</v>
      </c>
      <c r="AO61" s="72">
        <f t="shared" si="278"/>
        <v>16.8220909563297</v>
      </c>
      <c r="AP61" s="72"/>
      <c r="AQ61" s="72">
        <f t="shared" si="278"/>
        <v>11.8565716358775</v>
      </c>
      <c r="AR61" s="72">
        <f t="shared" si="278"/>
        <v>12.5765695179806</v>
      </c>
      <c r="AS61" s="72">
        <f t="shared" si="278"/>
        <v>13.4696479684829</v>
      </c>
      <c r="AT61" s="72">
        <f t="shared" si="278"/>
        <v>11.8574228385323</v>
      </c>
      <c r="AU61" s="72">
        <f t="shared" si="278"/>
        <v>14.0942459715593</v>
      </c>
      <c r="AV61" s="72">
        <f t="shared" si="278"/>
        <v>11.8289649908631</v>
      </c>
      <c r="AW61" s="72">
        <f t="shared" si="278"/>
        <v>10.2894286944071</v>
      </c>
      <c r="AX61" s="72">
        <f t="shared" si="278"/>
        <v>9.67643021050862</v>
      </c>
      <c r="AY61" s="72">
        <f t="shared" si="278"/>
        <v>9.78021045150342</v>
      </c>
      <c r="AZ61" s="72">
        <f t="shared" si="278"/>
        <v>9.05829597606039</v>
      </c>
      <c r="BA61" s="72"/>
      <c r="BB61" s="72">
        <f t="shared" si="278"/>
        <v>7.85396790125104</v>
      </c>
      <c r="BC61" s="72"/>
      <c r="BD61" s="72"/>
      <c r="BE61" s="72"/>
      <c r="BF61" s="72"/>
      <c r="BG61" s="72"/>
      <c r="BH61" s="72"/>
      <c r="BI61" s="72"/>
      <c r="BJ61" s="72"/>
      <c r="BK61" s="72">
        <f t="shared" si="278"/>
        <v>11.4172509115439</v>
      </c>
      <c r="BL61" s="72">
        <f t="shared" si="278"/>
        <v>11.2170062478014</v>
      </c>
      <c r="BM61" s="72">
        <f t="shared" ref="BM61:DX61" si="279">100*(BM38+BM40)/(BM34+BM38+BM39+BM40)</f>
        <v>12.0519919021575</v>
      </c>
      <c r="BN61" s="72">
        <f t="shared" si="279"/>
        <v>10.3894046944999</v>
      </c>
      <c r="BO61" s="72">
        <f t="shared" si="279"/>
        <v>10.4356100264665</v>
      </c>
      <c r="BP61" s="72">
        <f t="shared" si="279"/>
        <v>17.26098785153</v>
      </c>
      <c r="BQ61" s="72">
        <f t="shared" si="279"/>
        <v>10.9868979299572</v>
      </c>
      <c r="BR61" s="72">
        <f t="shared" si="279"/>
        <v>11.2752283850811</v>
      </c>
      <c r="BS61" s="72">
        <f t="shared" si="279"/>
        <v>15.9480976816214</v>
      </c>
      <c r="BT61" s="72">
        <f t="shared" si="279"/>
        <v>9.54181972732089</v>
      </c>
      <c r="BU61" s="72">
        <f t="shared" si="279"/>
        <v>10.4162552980085</v>
      </c>
      <c r="BV61" s="72">
        <f t="shared" si="279"/>
        <v>9.50851069357423</v>
      </c>
      <c r="BW61" s="72">
        <f t="shared" si="279"/>
        <v>9.31366211627532</v>
      </c>
      <c r="BX61" s="72">
        <f t="shared" si="279"/>
        <v>10.1666597669149</v>
      </c>
      <c r="BY61" s="72">
        <f t="shared" si="279"/>
        <v>12.1021170843004</v>
      </c>
      <c r="BZ61" s="72">
        <f t="shared" si="279"/>
        <v>11.6652817839578</v>
      </c>
      <c r="CA61" s="72">
        <f t="shared" si="279"/>
        <v>13.709153227987</v>
      </c>
      <c r="CB61" s="72">
        <f t="shared" si="279"/>
        <v>13.8143499256088</v>
      </c>
      <c r="CC61" s="72">
        <f t="shared" si="279"/>
        <v>19.2864517995918</v>
      </c>
      <c r="CD61" s="72">
        <f t="shared" si="279"/>
        <v>23.0758261559871</v>
      </c>
      <c r="CE61" s="72">
        <f t="shared" si="279"/>
        <v>12.1406511890495</v>
      </c>
      <c r="CF61" s="72"/>
      <c r="CG61" s="72">
        <f t="shared" si="279"/>
        <v>9.27732360070951</v>
      </c>
      <c r="CH61" s="72">
        <f t="shared" si="279"/>
        <v>8.90415665370604</v>
      </c>
      <c r="CI61" s="72">
        <f t="shared" si="279"/>
        <v>10.1538847682954</v>
      </c>
      <c r="CJ61" s="72">
        <f t="shared" si="279"/>
        <v>8.87990304416176</v>
      </c>
      <c r="CK61" s="72">
        <f t="shared" si="279"/>
        <v>9.98765818443537</v>
      </c>
      <c r="CL61" s="72">
        <f t="shared" si="279"/>
        <v>9.67502825116027</v>
      </c>
      <c r="CM61" s="72">
        <f t="shared" si="279"/>
        <v>8.61505730881144</v>
      </c>
      <c r="CN61" s="72">
        <f t="shared" si="279"/>
        <v>8.6463333764733</v>
      </c>
      <c r="CO61" s="72">
        <f t="shared" si="279"/>
        <v>12.36800977651</v>
      </c>
      <c r="CP61" s="72">
        <f t="shared" si="279"/>
        <v>9.49943780853551</v>
      </c>
      <c r="CQ61" s="72">
        <f t="shared" si="279"/>
        <v>10.2458760789086</v>
      </c>
      <c r="CR61" s="72">
        <f t="shared" si="279"/>
        <v>11.9388148552237</v>
      </c>
      <c r="CS61" s="72">
        <f t="shared" si="279"/>
        <v>9.01379338682279</v>
      </c>
      <c r="CT61" s="72">
        <f t="shared" si="279"/>
        <v>8.58662018976167</v>
      </c>
      <c r="CU61" s="72">
        <f t="shared" si="279"/>
        <v>9.37060214862123</v>
      </c>
      <c r="CV61" s="72">
        <f t="shared" si="279"/>
        <v>8.746015287898</v>
      </c>
      <c r="CW61" s="72">
        <f t="shared" si="279"/>
        <v>8.53448333705993</v>
      </c>
      <c r="CX61" s="72">
        <f t="shared" si="279"/>
        <v>12.0097185861335</v>
      </c>
      <c r="CY61" s="72">
        <f t="shared" si="279"/>
        <v>8.02944272415877</v>
      </c>
      <c r="CZ61" s="72">
        <f t="shared" si="279"/>
        <v>8.76873491693288</v>
      </c>
      <c r="DA61" s="72">
        <f t="shared" si="279"/>
        <v>10.8939291984173</v>
      </c>
      <c r="DB61" s="72">
        <f t="shared" si="279"/>
        <v>8.2124981656906</v>
      </c>
      <c r="DC61" s="72">
        <f t="shared" si="279"/>
        <v>8.57278942484585</v>
      </c>
      <c r="DD61" s="72">
        <f t="shared" si="279"/>
        <v>11.9137032391019</v>
      </c>
      <c r="DE61" s="72">
        <f t="shared" si="279"/>
        <v>8.61563095825329</v>
      </c>
      <c r="DF61" s="72">
        <f t="shared" si="279"/>
        <v>9.26824741757628</v>
      </c>
      <c r="DG61" s="72">
        <f t="shared" si="279"/>
        <v>17.1946083525494</v>
      </c>
      <c r="DH61" s="72">
        <f t="shared" si="279"/>
        <v>10.7141121016754</v>
      </c>
      <c r="DI61" s="72">
        <f t="shared" si="279"/>
        <v>11.4371714959625</v>
      </c>
      <c r="DJ61" s="72">
        <f t="shared" si="279"/>
        <v>14.8910320211701</v>
      </c>
      <c r="DK61" s="72"/>
      <c r="DL61" s="72">
        <f t="shared" si="279"/>
        <v>14.1284670753326</v>
      </c>
      <c r="DM61" s="72">
        <f t="shared" si="279"/>
        <v>15.3813106338497</v>
      </c>
      <c r="DN61" s="72">
        <f t="shared" si="279"/>
        <v>13.0004772931292</v>
      </c>
      <c r="DO61" s="72">
        <f t="shared" si="279"/>
        <v>8.70993814970923</v>
      </c>
      <c r="DP61" s="72">
        <f t="shared" si="279"/>
        <v>10.6235960196141</v>
      </c>
      <c r="DQ61" s="72">
        <f t="shared" si="279"/>
        <v>10.0537252338098</v>
      </c>
      <c r="DR61" s="72">
        <f t="shared" si="279"/>
        <v>15.1267595804735</v>
      </c>
      <c r="DS61" s="72">
        <f t="shared" si="279"/>
        <v>12.7505668063022</v>
      </c>
      <c r="DT61" s="72">
        <f t="shared" si="279"/>
        <v>19.5343217824029</v>
      </c>
      <c r="DU61" s="72">
        <f t="shared" si="279"/>
        <v>14.3560267634516</v>
      </c>
      <c r="DV61" s="72">
        <f t="shared" si="279"/>
        <v>14.136870017069</v>
      </c>
      <c r="DW61" s="72">
        <f t="shared" si="279"/>
        <v>13.9784152526143</v>
      </c>
      <c r="DX61" s="72">
        <f t="shared" si="279"/>
        <v>9.83840997985443</v>
      </c>
      <c r="DY61" s="72">
        <f t="shared" ref="DY61:FD61" si="280">100*(DY38+DY40)/(DY34+DY38+DY39+DY40)</f>
        <v>10.2084322308898</v>
      </c>
      <c r="DZ61" s="72">
        <f t="shared" si="280"/>
        <v>14.707202115657</v>
      </c>
      <c r="EA61" s="72">
        <f t="shared" si="280"/>
        <v>9.77008866915561</v>
      </c>
      <c r="EB61" s="72">
        <f t="shared" si="280"/>
        <v>11.0104322168663</v>
      </c>
      <c r="EC61" s="72">
        <f t="shared" si="280"/>
        <v>11.8540023876823</v>
      </c>
      <c r="ED61" s="72">
        <f t="shared" si="280"/>
        <v>7.4441445841611</v>
      </c>
      <c r="EE61" s="72">
        <f t="shared" si="280"/>
        <v>8.14167476642655</v>
      </c>
      <c r="EF61" s="72">
        <f t="shared" si="280"/>
        <v>11.0256364139047</v>
      </c>
      <c r="EG61" s="72"/>
      <c r="EH61" s="72">
        <f t="shared" si="280"/>
        <v>9.97687291084796</v>
      </c>
      <c r="EI61" s="72">
        <f t="shared" si="280"/>
        <v>10.9447193549798</v>
      </c>
      <c r="EJ61" s="72">
        <f t="shared" si="280"/>
        <v>9.74299768172678</v>
      </c>
      <c r="EK61" s="72">
        <f t="shared" si="280"/>
        <v>9.60460657505382</v>
      </c>
      <c r="EL61" s="72">
        <f t="shared" si="280"/>
        <v>9.84709698702205</v>
      </c>
      <c r="EM61" s="72">
        <f t="shared" si="280"/>
        <v>9.91212419281727</v>
      </c>
      <c r="EN61" s="72">
        <f t="shared" si="280"/>
        <v>11.7710749399166</v>
      </c>
      <c r="EO61" s="72">
        <f t="shared" si="280"/>
        <v>12.2064618236149</v>
      </c>
      <c r="EP61" s="72">
        <f t="shared" si="280"/>
        <v>11.4172631987395</v>
      </c>
      <c r="EQ61" s="72">
        <f t="shared" si="280"/>
        <v>12.4892416624418</v>
      </c>
      <c r="ER61" s="72">
        <f t="shared" si="280"/>
        <v>17.8946279256278</v>
      </c>
      <c r="ES61" s="72">
        <f t="shared" si="280"/>
        <v>10.1290998207996</v>
      </c>
      <c r="ET61" s="72">
        <f t="shared" si="280"/>
        <v>9.59220635177259</v>
      </c>
      <c r="EU61" s="72">
        <f t="shared" si="280"/>
        <v>11.5904481920516</v>
      </c>
      <c r="EV61" s="72">
        <f t="shared" si="280"/>
        <v>11.903673656903</v>
      </c>
      <c r="EW61" s="72">
        <f t="shared" si="280"/>
        <v>11.7737742480982</v>
      </c>
      <c r="EX61" s="72">
        <f t="shared" si="280"/>
        <v>12.8498765853546</v>
      </c>
      <c r="EY61" s="72">
        <f t="shared" si="280"/>
        <v>12.2342347084016</v>
      </c>
      <c r="EZ61" s="72">
        <f t="shared" si="280"/>
        <v>14.4437715532826</v>
      </c>
      <c r="FA61" s="72">
        <f t="shared" si="280"/>
        <v>15.9126033651124</v>
      </c>
      <c r="FB61" s="72">
        <f t="shared" si="280"/>
        <v>9.31091186423231</v>
      </c>
      <c r="FC61" s="72">
        <f t="shared" si="280"/>
        <v>9.99399842434973</v>
      </c>
      <c r="FD61" s="72">
        <f t="shared" si="280"/>
        <v>9.7391846975361</v>
      </c>
      <c r="FE61" s="72"/>
      <c r="FF61" s="56"/>
      <c r="FG61" s="56"/>
      <c r="FH61" s="49"/>
      <c r="FI61" s="56"/>
      <c r="FJ61" s="56"/>
      <c r="FK61" s="56"/>
      <c r="FL61" s="56"/>
      <c r="FM61" s="49"/>
      <c r="FN61" s="56"/>
      <c r="FO61" s="56"/>
      <c r="FP61" s="56"/>
      <c r="FQ61" s="56"/>
      <c r="FR61" s="49"/>
      <c r="FS61" s="56"/>
      <c r="FT61" s="56"/>
      <c r="FU61" s="56"/>
      <c r="FV61" s="56"/>
      <c r="FW61" s="49"/>
      <c r="FX61" s="56"/>
      <c r="FY61" s="72"/>
      <c r="FZ61" s="156"/>
      <c r="GA61" s="70"/>
      <c r="GB61" s="157"/>
      <c r="GC61" s="31"/>
      <c r="GD61" s="31"/>
      <c r="GE61" s="156"/>
      <c r="GF61" s="156"/>
      <c r="GG61" s="158"/>
      <c r="GH61" s="33"/>
      <c r="GI61" s="33"/>
      <c r="GJ61" s="34">
        <f t="shared" ref="GJ61" si="281">100*(GJ38+GJ40)/(GJ34+GJ38+GJ39+GJ40)</f>
        <v>10.3785079401385</v>
      </c>
      <c r="GK61" s="56"/>
      <c r="GL61" s="56"/>
      <c r="GM61" s="49"/>
      <c r="GN61" s="56"/>
      <c r="GO61" s="56"/>
      <c r="GP61" s="56"/>
      <c r="GQ61" s="56"/>
      <c r="GR61" s="49"/>
      <c r="GS61" s="56"/>
      <c r="GT61" s="56"/>
      <c r="GU61" s="56"/>
      <c r="GV61" s="56"/>
      <c r="GW61" s="49"/>
      <c r="GX61" s="56"/>
      <c r="GY61" s="56"/>
      <c r="GZ61" s="56"/>
      <c r="HA61" s="56"/>
      <c r="HB61" s="49"/>
      <c r="HC61" s="56"/>
      <c r="HD61" s="56"/>
      <c r="HE61" s="47"/>
      <c r="HF61" s="47"/>
      <c r="HG61" s="47"/>
      <c r="HH61" s="47"/>
      <c r="HI61" s="47"/>
      <c r="HJ61" s="47"/>
      <c r="HK61" s="47"/>
      <c r="HL61" s="47"/>
      <c r="HM61" s="47"/>
      <c r="HN61" s="47"/>
      <c r="HO61" s="47"/>
    </row>
    <row r="62" s="12" customFormat="1" spans="1:223">
      <c r="A62" s="73" t="s">
        <v>213</v>
      </c>
      <c r="B62" s="72">
        <f>100*B39/(B34+B38+B39+B40)</f>
        <v>11.0886837738059</v>
      </c>
      <c r="C62" s="72">
        <f>100*C39/(C34+C38+C39+C40)</f>
        <v>17.0960922107814</v>
      </c>
      <c r="D62" s="72">
        <f>100*D39/(D34+D38+D39+D40)</f>
        <v>5.313129751983</v>
      </c>
      <c r="E62" s="72">
        <f>100*E39/(E34+E38+E39+E40)</f>
        <v>12.1792170080093</v>
      </c>
      <c r="F62" s="72">
        <f>100*F39/(F34+F38+F39+F40)</f>
        <v>7.15050200948582</v>
      </c>
      <c r="G62" s="34">
        <f>100*G39/(G34+G38+G39+G40)</f>
        <v>13.0281622080993</v>
      </c>
      <c r="H62" s="72"/>
      <c r="I62" s="72">
        <f>100*I39/(I34+I38+I39+I40)</f>
        <v>17.627188512462</v>
      </c>
      <c r="J62" s="72">
        <f>100*J39/(J34+J38+J39+J40)</f>
        <v>13.6836111324969</v>
      </c>
      <c r="K62" s="72">
        <f t="shared" ref="K62:BL62" si="282">100*K39/(K34+K38+K39+K40)</f>
        <v>13.8858945582326</v>
      </c>
      <c r="L62" s="72">
        <f t="shared" si="282"/>
        <v>13.6386360377518</v>
      </c>
      <c r="M62" s="72">
        <f t="shared" si="282"/>
        <v>15.4326323700458</v>
      </c>
      <c r="N62" s="72">
        <f t="shared" si="282"/>
        <v>14.8683147875319</v>
      </c>
      <c r="O62" s="72">
        <f t="shared" si="282"/>
        <v>16.4816331468486</v>
      </c>
      <c r="P62" s="72">
        <f t="shared" si="282"/>
        <v>14.9618623641016</v>
      </c>
      <c r="Q62" s="72">
        <f t="shared" si="282"/>
        <v>16.0949094679726</v>
      </c>
      <c r="R62" s="72">
        <f t="shared" si="282"/>
        <v>17.0213083729934</v>
      </c>
      <c r="S62" s="72">
        <f t="shared" si="282"/>
        <v>15.6555911235314</v>
      </c>
      <c r="T62" s="72">
        <f t="shared" si="282"/>
        <v>15.7739137491278</v>
      </c>
      <c r="U62" s="72">
        <f t="shared" si="282"/>
        <v>14.582001808832</v>
      </c>
      <c r="V62" s="72">
        <f t="shared" si="282"/>
        <v>13.9165431715238</v>
      </c>
      <c r="W62" s="72">
        <f t="shared" si="282"/>
        <v>13.2843432817184</v>
      </c>
      <c r="X62" s="72">
        <f t="shared" si="282"/>
        <v>11.6344233354307</v>
      </c>
      <c r="Y62" s="72">
        <f t="shared" si="282"/>
        <v>13.3313516254532</v>
      </c>
      <c r="Z62" s="72">
        <f t="shared" si="282"/>
        <v>13.2565931771244</v>
      </c>
      <c r="AA62" s="72">
        <f t="shared" si="282"/>
        <v>12.9120315346006</v>
      </c>
      <c r="AB62" s="72">
        <f t="shared" si="282"/>
        <v>12.1940272217741</v>
      </c>
      <c r="AC62" s="72"/>
      <c r="AD62" s="72">
        <f t="shared" si="282"/>
        <v>13.8707817789634</v>
      </c>
      <c r="AE62" s="72">
        <f t="shared" si="282"/>
        <v>13.2441539138427</v>
      </c>
      <c r="AF62" s="72">
        <f t="shared" si="282"/>
        <v>13.2245291644012</v>
      </c>
      <c r="AG62" s="72">
        <f t="shared" si="282"/>
        <v>12.9662363462603</v>
      </c>
      <c r="AH62" s="72">
        <f t="shared" si="282"/>
        <v>12.3900946946501</v>
      </c>
      <c r="AI62" s="72">
        <f t="shared" si="282"/>
        <v>12.5221959810417</v>
      </c>
      <c r="AJ62" s="72">
        <f t="shared" si="282"/>
        <v>13.7272773821986</v>
      </c>
      <c r="AK62" s="72">
        <f t="shared" si="282"/>
        <v>13.229199444489</v>
      </c>
      <c r="AL62" s="72">
        <f t="shared" si="282"/>
        <v>13.9154422701765</v>
      </c>
      <c r="AM62" s="72">
        <f t="shared" si="282"/>
        <v>20.2566323026984</v>
      </c>
      <c r="AN62" s="72">
        <f t="shared" si="282"/>
        <v>12.6995052773666</v>
      </c>
      <c r="AO62" s="72">
        <f t="shared" si="282"/>
        <v>16.5781142079104</v>
      </c>
      <c r="AP62" s="72"/>
      <c r="AQ62" s="72">
        <f t="shared" si="282"/>
        <v>13.7446387826695</v>
      </c>
      <c r="AR62" s="72">
        <f t="shared" si="282"/>
        <v>11.4548540008423</v>
      </c>
      <c r="AS62" s="72">
        <f t="shared" si="282"/>
        <v>13.2924971591679</v>
      </c>
      <c r="AT62" s="72">
        <f t="shared" si="282"/>
        <v>12.4666407536201</v>
      </c>
      <c r="AU62" s="72">
        <f t="shared" si="282"/>
        <v>15.6345776733653</v>
      </c>
      <c r="AV62" s="72">
        <f t="shared" si="282"/>
        <v>13.272178452631</v>
      </c>
      <c r="AW62" s="72">
        <f t="shared" si="282"/>
        <v>13.2363679789418</v>
      </c>
      <c r="AX62" s="72">
        <f t="shared" si="282"/>
        <v>13.0916028136448</v>
      </c>
      <c r="AY62" s="72">
        <f t="shared" si="282"/>
        <v>13.1363947054728</v>
      </c>
      <c r="AZ62" s="72">
        <f t="shared" si="282"/>
        <v>11.718616191795</v>
      </c>
      <c r="BA62" s="72"/>
      <c r="BB62" s="72">
        <f t="shared" si="282"/>
        <v>11.1547924576587</v>
      </c>
      <c r="BC62" s="72"/>
      <c r="BD62" s="72"/>
      <c r="BE62" s="72"/>
      <c r="BF62" s="72"/>
      <c r="BG62" s="72"/>
      <c r="BH62" s="72"/>
      <c r="BI62" s="72"/>
      <c r="BJ62" s="72"/>
      <c r="BK62" s="72">
        <f t="shared" si="282"/>
        <v>12.6134196543666</v>
      </c>
      <c r="BL62" s="72">
        <f t="shared" si="282"/>
        <v>12.365425644812</v>
      </c>
      <c r="BM62" s="72">
        <f t="shared" ref="BM62:DX62" si="283">100*BM39/(BM34+BM38+BM39+BM40)</f>
        <v>11.9869382391376</v>
      </c>
      <c r="BN62" s="72">
        <f t="shared" si="283"/>
        <v>12.2017608068967</v>
      </c>
      <c r="BO62" s="72">
        <f t="shared" si="283"/>
        <v>12.1508243803999</v>
      </c>
      <c r="BP62" s="72">
        <f t="shared" si="283"/>
        <v>13.6969663533693</v>
      </c>
      <c r="BQ62" s="72">
        <f t="shared" si="283"/>
        <v>11.8690959971117</v>
      </c>
      <c r="BR62" s="72">
        <f t="shared" si="283"/>
        <v>11.7423882290401</v>
      </c>
      <c r="BS62" s="72">
        <f t="shared" si="283"/>
        <v>11.7410788771474</v>
      </c>
      <c r="BT62" s="72">
        <f t="shared" si="283"/>
        <v>12.7407260339649</v>
      </c>
      <c r="BU62" s="72">
        <f t="shared" si="283"/>
        <v>12.9846711349926</v>
      </c>
      <c r="BV62" s="72">
        <f t="shared" si="283"/>
        <v>12.2566052754853</v>
      </c>
      <c r="BW62" s="72">
        <f t="shared" si="283"/>
        <v>12.1704115472496</v>
      </c>
      <c r="BX62" s="72">
        <f t="shared" si="283"/>
        <v>12.2289254267239</v>
      </c>
      <c r="BY62" s="72">
        <f t="shared" si="283"/>
        <v>11.4928384013504</v>
      </c>
      <c r="BZ62" s="72">
        <f t="shared" si="283"/>
        <v>12.5212432341108</v>
      </c>
      <c r="CA62" s="72">
        <f t="shared" si="283"/>
        <v>13.2089459777721</v>
      </c>
      <c r="CB62" s="72">
        <f t="shared" si="283"/>
        <v>11.672504060518</v>
      </c>
      <c r="CC62" s="72">
        <f t="shared" si="283"/>
        <v>11.9272908464142</v>
      </c>
      <c r="CD62" s="72">
        <f t="shared" si="283"/>
        <v>11.3617325041578</v>
      </c>
      <c r="CE62" s="72">
        <f t="shared" si="283"/>
        <v>11.7789409738518</v>
      </c>
      <c r="CF62" s="72"/>
      <c r="CG62" s="72">
        <f t="shared" si="283"/>
        <v>12.334851620647</v>
      </c>
      <c r="CH62" s="72">
        <f t="shared" si="283"/>
        <v>12.2572091221485</v>
      </c>
      <c r="CI62" s="72">
        <f t="shared" si="283"/>
        <v>12.0457715800659</v>
      </c>
      <c r="CJ62" s="72">
        <f t="shared" si="283"/>
        <v>13.1688968791109</v>
      </c>
      <c r="CK62" s="72">
        <f t="shared" si="283"/>
        <v>13.4810390380846</v>
      </c>
      <c r="CL62" s="72">
        <f t="shared" si="283"/>
        <v>12.7402694548523</v>
      </c>
      <c r="CM62" s="72">
        <f t="shared" si="283"/>
        <v>12.4586149064052</v>
      </c>
      <c r="CN62" s="72">
        <f t="shared" si="283"/>
        <v>12.3941273736538</v>
      </c>
      <c r="CO62" s="72">
        <f t="shared" si="283"/>
        <v>11.861466588362</v>
      </c>
      <c r="CP62" s="72">
        <f t="shared" si="283"/>
        <v>12.6236969173521</v>
      </c>
      <c r="CQ62" s="72">
        <f t="shared" si="283"/>
        <v>13.3194924160219</v>
      </c>
      <c r="CR62" s="72">
        <f t="shared" si="283"/>
        <v>12.2866716464495</v>
      </c>
      <c r="CS62" s="72">
        <f t="shared" si="283"/>
        <v>12.6377018595396</v>
      </c>
      <c r="CT62" s="72">
        <f t="shared" si="283"/>
        <v>12.4395114471077</v>
      </c>
      <c r="CU62" s="72">
        <f t="shared" si="283"/>
        <v>12.0434282030739</v>
      </c>
      <c r="CV62" s="72">
        <f t="shared" si="283"/>
        <v>12.8235157820243</v>
      </c>
      <c r="CW62" s="72">
        <f t="shared" si="283"/>
        <v>12.3583786431015</v>
      </c>
      <c r="CX62" s="72">
        <f t="shared" si="283"/>
        <v>12.7184791342905</v>
      </c>
      <c r="CY62" s="72">
        <f t="shared" si="283"/>
        <v>12.8370701529265</v>
      </c>
      <c r="CZ62" s="72">
        <f t="shared" si="283"/>
        <v>12.7640646960172</v>
      </c>
      <c r="DA62" s="72">
        <f t="shared" si="283"/>
        <v>12.641229800526</v>
      </c>
      <c r="DB62" s="72">
        <f t="shared" si="283"/>
        <v>12.693994048759</v>
      </c>
      <c r="DC62" s="72">
        <f t="shared" si="283"/>
        <v>12.2399407450348</v>
      </c>
      <c r="DD62" s="72">
        <f t="shared" si="283"/>
        <v>12.3026358671992</v>
      </c>
      <c r="DE62" s="72">
        <f t="shared" si="283"/>
        <v>12.4638830488045</v>
      </c>
      <c r="DF62" s="72">
        <f t="shared" si="283"/>
        <v>12.3403833238082</v>
      </c>
      <c r="DG62" s="72">
        <f t="shared" si="283"/>
        <v>12.215601969428</v>
      </c>
      <c r="DH62" s="72">
        <f t="shared" si="283"/>
        <v>13.6828621662866</v>
      </c>
      <c r="DI62" s="72">
        <f t="shared" si="283"/>
        <v>13.0907580025213</v>
      </c>
      <c r="DJ62" s="72">
        <f t="shared" si="283"/>
        <v>14.044915509365</v>
      </c>
      <c r="DK62" s="72"/>
      <c r="DL62" s="72">
        <f t="shared" si="283"/>
        <v>18.6412276168003</v>
      </c>
      <c r="DM62" s="72">
        <f t="shared" si="283"/>
        <v>15.5006276914631</v>
      </c>
      <c r="DN62" s="72">
        <f t="shared" si="283"/>
        <v>15.2374853074824</v>
      </c>
      <c r="DO62" s="72">
        <f t="shared" si="283"/>
        <v>15.7257224300017</v>
      </c>
      <c r="DP62" s="72">
        <f t="shared" si="283"/>
        <v>13.6312897521125</v>
      </c>
      <c r="DQ62" s="72">
        <f t="shared" si="283"/>
        <v>13.7832386502294</v>
      </c>
      <c r="DR62" s="72">
        <f t="shared" si="283"/>
        <v>17.5546386548316</v>
      </c>
      <c r="DS62" s="72">
        <f t="shared" si="283"/>
        <v>13.3865313584843</v>
      </c>
      <c r="DT62" s="72">
        <f t="shared" si="283"/>
        <v>16.0219111860137</v>
      </c>
      <c r="DU62" s="72">
        <f t="shared" si="283"/>
        <v>15.0188635861125</v>
      </c>
      <c r="DV62" s="72">
        <f t="shared" si="283"/>
        <v>13.2922514705222</v>
      </c>
      <c r="DW62" s="72">
        <f t="shared" si="283"/>
        <v>12.3988353525437</v>
      </c>
      <c r="DX62" s="72">
        <f t="shared" si="283"/>
        <v>12.4010863655733</v>
      </c>
      <c r="DY62" s="72">
        <f t="shared" ref="DY62:FD62" si="284">100*DY39/(DY34+DY38+DY39+DY40)</f>
        <v>12.2499150570401</v>
      </c>
      <c r="DZ62" s="72">
        <f t="shared" si="284"/>
        <v>10.9492069763018</v>
      </c>
      <c r="EA62" s="72">
        <f t="shared" si="284"/>
        <v>13.518352142267</v>
      </c>
      <c r="EB62" s="72">
        <f t="shared" si="284"/>
        <v>13.5577248430307</v>
      </c>
      <c r="EC62" s="72">
        <f t="shared" si="284"/>
        <v>12.7970317915159</v>
      </c>
      <c r="ED62" s="72">
        <f t="shared" si="284"/>
        <v>11.9453296310876</v>
      </c>
      <c r="EE62" s="72">
        <f t="shared" si="284"/>
        <v>12.3024716928393</v>
      </c>
      <c r="EF62" s="72">
        <f t="shared" si="284"/>
        <v>12.7557608139413</v>
      </c>
      <c r="EG62" s="72"/>
      <c r="EH62" s="72">
        <f t="shared" si="284"/>
        <v>13.1818952054132</v>
      </c>
      <c r="EI62" s="72">
        <f t="shared" si="284"/>
        <v>12.8722840663173</v>
      </c>
      <c r="EJ62" s="72">
        <f t="shared" si="284"/>
        <v>14.0451567835972</v>
      </c>
      <c r="EK62" s="72">
        <f t="shared" si="284"/>
        <v>13.5897323759371</v>
      </c>
      <c r="EL62" s="72">
        <f t="shared" si="284"/>
        <v>13.7834287649873</v>
      </c>
      <c r="EM62" s="72">
        <f t="shared" si="284"/>
        <v>13.4648438195606</v>
      </c>
      <c r="EN62" s="72">
        <f t="shared" si="284"/>
        <v>15.4890036866342</v>
      </c>
      <c r="EO62" s="72">
        <f t="shared" si="284"/>
        <v>14.2017076341265</v>
      </c>
      <c r="EP62" s="72">
        <f t="shared" si="284"/>
        <v>14.4621979193261</v>
      </c>
      <c r="EQ62" s="72">
        <f t="shared" si="284"/>
        <v>14.0737934097151</v>
      </c>
      <c r="ER62" s="72">
        <f t="shared" si="284"/>
        <v>15.5161650478415</v>
      </c>
      <c r="ES62" s="72">
        <f t="shared" si="284"/>
        <v>13.4971641068229</v>
      </c>
      <c r="ET62" s="72">
        <f t="shared" si="284"/>
        <v>14.1103616651241</v>
      </c>
      <c r="EU62" s="72">
        <f t="shared" si="284"/>
        <v>14.0553645376548</v>
      </c>
      <c r="EV62" s="72">
        <f t="shared" si="284"/>
        <v>15.2520404660155</v>
      </c>
      <c r="EW62" s="72">
        <f t="shared" si="284"/>
        <v>13.8470336800629</v>
      </c>
      <c r="EX62" s="72">
        <f t="shared" si="284"/>
        <v>14.7806119150582</v>
      </c>
      <c r="EY62" s="72">
        <f t="shared" si="284"/>
        <v>16.6481471021172</v>
      </c>
      <c r="EZ62" s="72">
        <f t="shared" si="284"/>
        <v>15.5360160445988</v>
      </c>
      <c r="FA62" s="72">
        <f t="shared" si="284"/>
        <v>14.6854528823777</v>
      </c>
      <c r="FB62" s="72">
        <f t="shared" si="284"/>
        <v>13.1880676883076</v>
      </c>
      <c r="FC62" s="72">
        <f t="shared" si="284"/>
        <v>13.1238246164121</v>
      </c>
      <c r="FD62" s="72">
        <f t="shared" si="284"/>
        <v>12.7813590937345</v>
      </c>
      <c r="FE62" s="72"/>
      <c r="FF62" s="56"/>
      <c r="FG62" s="56"/>
      <c r="FH62" s="49"/>
      <c r="FI62" s="56"/>
      <c r="FJ62" s="56"/>
      <c r="FK62" s="56"/>
      <c r="FL62" s="56"/>
      <c r="FM62" s="49"/>
      <c r="FN62" s="56"/>
      <c r="FO62" s="56"/>
      <c r="FP62" s="56"/>
      <c r="FQ62" s="56"/>
      <c r="FR62" s="49"/>
      <c r="FS62" s="56"/>
      <c r="FT62" s="56"/>
      <c r="FU62" s="56"/>
      <c r="FV62" s="56"/>
      <c r="FW62" s="49"/>
      <c r="FX62" s="56"/>
      <c r="FY62" s="72"/>
      <c r="FZ62" s="156"/>
      <c r="GA62" s="70"/>
      <c r="GB62" s="157"/>
      <c r="GC62" s="31"/>
      <c r="GD62" s="31"/>
      <c r="GE62" s="156"/>
      <c r="GF62" s="156"/>
      <c r="GG62" s="158"/>
      <c r="GH62" s="33"/>
      <c r="GI62" s="33"/>
      <c r="GJ62" s="34">
        <f t="shared" ref="GJ62" si="285">100*GJ39/(GJ34+GJ38+GJ39+GJ40)</f>
        <v>13.0281622080993</v>
      </c>
      <c r="GK62" s="56"/>
      <c r="GL62" s="56"/>
      <c r="GM62" s="49"/>
      <c r="GN62" s="56"/>
      <c r="GO62" s="56"/>
      <c r="GP62" s="56"/>
      <c r="GQ62" s="56"/>
      <c r="GR62" s="49"/>
      <c r="GS62" s="56"/>
      <c r="GT62" s="56"/>
      <c r="GU62" s="56"/>
      <c r="GV62" s="56"/>
      <c r="GW62" s="49"/>
      <c r="GX62" s="56"/>
      <c r="GY62" s="56"/>
      <c r="GZ62" s="56"/>
      <c r="HA62" s="56"/>
      <c r="HB62" s="49"/>
      <c r="HC62" s="56"/>
      <c r="HD62" s="56"/>
      <c r="HE62" s="47"/>
      <c r="HF62" s="47"/>
      <c r="HG62" s="47"/>
      <c r="HH62" s="47"/>
      <c r="HI62" s="47"/>
      <c r="HJ62" s="47"/>
      <c r="HK62" s="47"/>
      <c r="HL62" s="47"/>
      <c r="HM62" s="47"/>
      <c r="HN62" s="47"/>
      <c r="HO62" s="47"/>
    </row>
    <row r="63" s="7" customFormat="1" spans="1:223">
      <c r="A63" s="73" t="s">
        <v>214</v>
      </c>
      <c r="B63" s="74">
        <f>B60+B61+B62</f>
        <v>100</v>
      </c>
      <c r="C63" s="74">
        <f>C60+C61+C62</f>
        <v>100</v>
      </c>
      <c r="D63" s="74">
        <f>D60+D61+D62</f>
        <v>100</v>
      </c>
      <c r="E63" s="74">
        <f>E60+E61+E62</f>
        <v>100</v>
      </c>
      <c r="F63" s="74">
        <f>F60+F61+F62</f>
        <v>100</v>
      </c>
      <c r="G63" s="21">
        <f>G60+G61+G62</f>
        <v>100</v>
      </c>
      <c r="H63" s="74"/>
      <c r="I63" s="74">
        <f>I60+I61+I62</f>
        <v>100</v>
      </c>
      <c r="J63" s="74">
        <f>J60+J61+J62</f>
        <v>100</v>
      </c>
      <c r="K63" s="74">
        <f t="shared" ref="K63:BL63" si="286">K60+K61+K62</f>
        <v>100</v>
      </c>
      <c r="L63" s="74">
        <f t="shared" si="286"/>
        <v>100</v>
      </c>
      <c r="M63" s="74">
        <f t="shared" si="286"/>
        <v>100</v>
      </c>
      <c r="N63" s="74">
        <f t="shared" si="286"/>
        <v>100</v>
      </c>
      <c r="O63" s="74">
        <f t="shared" si="286"/>
        <v>100</v>
      </c>
      <c r="P63" s="74">
        <f t="shared" si="286"/>
        <v>100</v>
      </c>
      <c r="Q63" s="74">
        <f t="shared" si="286"/>
        <v>100</v>
      </c>
      <c r="R63" s="74">
        <f t="shared" si="286"/>
        <v>100</v>
      </c>
      <c r="S63" s="74">
        <f t="shared" si="286"/>
        <v>100</v>
      </c>
      <c r="T63" s="74">
        <f t="shared" si="286"/>
        <v>100</v>
      </c>
      <c r="U63" s="74">
        <f t="shared" si="286"/>
        <v>100</v>
      </c>
      <c r="V63" s="74">
        <f t="shared" si="286"/>
        <v>100</v>
      </c>
      <c r="W63" s="74">
        <f t="shared" si="286"/>
        <v>100</v>
      </c>
      <c r="X63" s="74">
        <f t="shared" si="286"/>
        <v>100</v>
      </c>
      <c r="Y63" s="74">
        <f t="shared" si="286"/>
        <v>100</v>
      </c>
      <c r="Z63" s="74">
        <f t="shared" si="286"/>
        <v>100</v>
      </c>
      <c r="AA63" s="74">
        <f t="shared" si="286"/>
        <v>100</v>
      </c>
      <c r="AB63" s="74">
        <f t="shared" si="286"/>
        <v>100</v>
      </c>
      <c r="AC63" s="74"/>
      <c r="AD63" s="74">
        <f t="shared" si="286"/>
        <v>100</v>
      </c>
      <c r="AE63" s="74">
        <f t="shared" si="286"/>
        <v>100</v>
      </c>
      <c r="AF63" s="74">
        <f t="shared" si="286"/>
        <v>100</v>
      </c>
      <c r="AG63" s="74">
        <f t="shared" si="286"/>
        <v>100</v>
      </c>
      <c r="AH63" s="74">
        <f t="shared" si="286"/>
        <v>100</v>
      </c>
      <c r="AI63" s="74">
        <f t="shared" si="286"/>
        <v>100</v>
      </c>
      <c r="AJ63" s="74">
        <f t="shared" si="286"/>
        <v>100</v>
      </c>
      <c r="AK63" s="74">
        <f t="shared" si="286"/>
        <v>100</v>
      </c>
      <c r="AL63" s="74">
        <f t="shared" si="286"/>
        <v>100</v>
      </c>
      <c r="AM63" s="74">
        <f t="shared" si="286"/>
        <v>100</v>
      </c>
      <c r="AN63" s="74">
        <f t="shared" si="286"/>
        <v>100</v>
      </c>
      <c r="AO63" s="74">
        <f t="shared" si="286"/>
        <v>100</v>
      </c>
      <c r="AP63" s="74"/>
      <c r="AQ63" s="74">
        <f t="shared" si="286"/>
        <v>100</v>
      </c>
      <c r="AR63" s="74">
        <f t="shared" si="286"/>
        <v>100</v>
      </c>
      <c r="AS63" s="74">
        <f t="shared" si="286"/>
        <v>100</v>
      </c>
      <c r="AT63" s="74">
        <f t="shared" si="286"/>
        <v>100</v>
      </c>
      <c r="AU63" s="74">
        <f t="shared" si="286"/>
        <v>100</v>
      </c>
      <c r="AV63" s="74">
        <f t="shared" si="286"/>
        <v>100</v>
      </c>
      <c r="AW63" s="74">
        <f t="shared" si="286"/>
        <v>100</v>
      </c>
      <c r="AX63" s="74">
        <f t="shared" si="286"/>
        <v>100</v>
      </c>
      <c r="AY63" s="74">
        <f t="shared" si="286"/>
        <v>100</v>
      </c>
      <c r="AZ63" s="74">
        <f t="shared" si="286"/>
        <v>100</v>
      </c>
      <c r="BA63" s="74"/>
      <c r="BB63" s="74">
        <f t="shared" si="286"/>
        <v>100</v>
      </c>
      <c r="BC63" s="74"/>
      <c r="BD63" s="74"/>
      <c r="BE63" s="74"/>
      <c r="BF63" s="74"/>
      <c r="BG63" s="74"/>
      <c r="BH63" s="74"/>
      <c r="BI63" s="74"/>
      <c r="BJ63" s="74"/>
      <c r="BK63" s="74">
        <f t="shared" si="286"/>
        <v>100</v>
      </c>
      <c r="BL63" s="74">
        <f t="shared" si="286"/>
        <v>100</v>
      </c>
      <c r="BM63" s="74">
        <f t="shared" ref="BM63:DX63" si="287">BM60+BM61+BM62</f>
        <v>100</v>
      </c>
      <c r="BN63" s="74">
        <f t="shared" si="287"/>
        <v>100</v>
      </c>
      <c r="BO63" s="74">
        <f t="shared" si="287"/>
        <v>100</v>
      </c>
      <c r="BP63" s="74">
        <f t="shared" si="287"/>
        <v>100</v>
      </c>
      <c r="BQ63" s="74">
        <f t="shared" si="287"/>
        <v>100</v>
      </c>
      <c r="BR63" s="74">
        <f t="shared" si="287"/>
        <v>100</v>
      </c>
      <c r="BS63" s="74">
        <f t="shared" si="287"/>
        <v>100</v>
      </c>
      <c r="BT63" s="74">
        <f t="shared" si="287"/>
        <v>100</v>
      </c>
      <c r="BU63" s="74">
        <f t="shared" si="287"/>
        <v>100</v>
      </c>
      <c r="BV63" s="74">
        <f t="shared" si="287"/>
        <v>100</v>
      </c>
      <c r="BW63" s="74">
        <f t="shared" si="287"/>
        <v>100</v>
      </c>
      <c r="BX63" s="74">
        <f t="shared" si="287"/>
        <v>100</v>
      </c>
      <c r="BY63" s="74">
        <f t="shared" si="287"/>
        <v>100</v>
      </c>
      <c r="BZ63" s="74">
        <f t="shared" si="287"/>
        <v>100</v>
      </c>
      <c r="CA63" s="74">
        <f t="shared" si="287"/>
        <v>100</v>
      </c>
      <c r="CB63" s="74">
        <f t="shared" si="287"/>
        <v>100</v>
      </c>
      <c r="CC63" s="74">
        <f t="shared" si="287"/>
        <v>100</v>
      </c>
      <c r="CD63" s="74">
        <f t="shared" si="287"/>
        <v>100</v>
      </c>
      <c r="CE63" s="74">
        <f t="shared" si="287"/>
        <v>100</v>
      </c>
      <c r="CF63" s="74"/>
      <c r="CG63" s="74">
        <f t="shared" si="287"/>
        <v>100</v>
      </c>
      <c r="CH63" s="74">
        <f t="shared" si="287"/>
        <v>100</v>
      </c>
      <c r="CI63" s="74">
        <f t="shared" si="287"/>
        <v>100</v>
      </c>
      <c r="CJ63" s="74">
        <f t="shared" si="287"/>
        <v>100</v>
      </c>
      <c r="CK63" s="74">
        <f t="shared" si="287"/>
        <v>100</v>
      </c>
      <c r="CL63" s="74">
        <f t="shared" si="287"/>
        <v>100</v>
      </c>
      <c r="CM63" s="74">
        <f t="shared" si="287"/>
        <v>100</v>
      </c>
      <c r="CN63" s="74">
        <f t="shared" si="287"/>
        <v>100</v>
      </c>
      <c r="CO63" s="74">
        <f t="shared" si="287"/>
        <v>100</v>
      </c>
      <c r="CP63" s="74">
        <f t="shared" si="287"/>
        <v>100</v>
      </c>
      <c r="CQ63" s="74">
        <f t="shared" si="287"/>
        <v>100</v>
      </c>
      <c r="CR63" s="74">
        <f t="shared" si="287"/>
        <v>100</v>
      </c>
      <c r="CS63" s="74">
        <f t="shared" si="287"/>
        <v>100</v>
      </c>
      <c r="CT63" s="74">
        <f t="shared" si="287"/>
        <v>100</v>
      </c>
      <c r="CU63" s="74">
        <f t="shared" si="287"/>
        <v>100</v>
      </c>
      <c r="CV63" s="74">
        <f t="shared" si="287"/>
        <v>100</v>
      </c>
      <c r="CW63" s="74">
        <f t="shared" si="287"/>
        <v>100</v>
      </c>
      <c r="CX63" s="74">
        <f t="shared" si="287"/>
        <v>100</v>
      </c>
      <c r="CY63" s="74">
        <f t="shared" si="287"/>
        <v>100</v>
      </c>
      <c r="CZ63" s="74">
        <f t="shared" si="287"/>
        <v>100</v>
      </c>
      <c r="DA63" s="74">
        <f t="shared" si="287"/>
        <v>100</v>
      </c>
      <c r="DB63" s="74">
        <f t="shared" si="287"/>
        <v>100</v>
      </c>
      <c r="DC63" s="74">
        <f t="shared" si="287"/>
        <v>100</v>
      </c>
      <c r="DD63" s="74">
        <f t="shared" si="287"/>
        <v>100</v>
      </c>
      <c r="DE63" s="74">
        <f t="shared" si="287"/>
        <v>100</v>
      </c>
      <c r="DF63" s="74">
        <f t="shared" si="287"/>
        <v>100</v>
      </c>
      <c r="DG63" s="74">
        <f t="shared" si="287"/>
        <v>100</v>
      </c>
      <c r="DH63" s="74">
        <f t="shared" si="287"/>
        <v>100</v>
      </c>
      <c r="DI63" s="74">
        <f t="shared" si="287"/>
        <v>100</v>
      </c>
      <c r="DJ63" s="74">
        <f t="shared" si="287"/>
        <v>100</v>
      </c>
      <c r="DK63" s="74"/>
      <c r="DL63" s="74">
        <f t="shared" si="287"/>
        <v>100</v>
      </c>
      <c r="DM63" s="74">
        <f t="shared" si="287"/>
        <v>100</v>
      </c>
      <c r="DN63" s="74">
        <f t="shared" si="287"/>
        <v>100</v>
      </c>
      <c r="DO63" s="74">
        <f t="shared" si="287"/>
        <v>100</v>
      </c>
      <c r="DP63" s="74">
        <f t="shared" si="287"/>
        <v>100</v>
      </c>
      <c r="DQ63" s="74">
        <f t="shared" si="287"/>
        <v>100</v>
      </c>
      <c r="DR63" s="74">
        <f t="shared" si="287"/>
        <v>100</v>
      </c>
      <c r="DS63" s="74">
        <f t="shared" si="287"/>
        <v>100</v>
      </c>
      <c r="DT63" s="74">
        <f t="shared" si="287"/>
        <v>100</v>
      </c>
      <c r="DU63" s="74">
        <f t="shared" si="287"/>
        <v>100</v>
      </c>
      <c r="DV63" s="74">
        <f t="shared" si="287"/>
        <v>100</v>
      </c>
      <c r="DW63" s="74">
        <f t="shared" si="287"/>
        <v>100</v>
      </c>
      <c r="DX63" s="74">
        <f t="shared" si="287"/>
        <v>100</v>
      </c>
      <c r="DY63" s="74">
        <f t="shared" ref="DY63:FD63" si="288">DY60+DY61+DY62</f>
        <v>100</v>
      </c>
      <c r="DZ63" s="74">
        <f t="shared" si="288"/>
        <v>100</v>
      </c>
      <c r="EA63" s="74">
        <f t="shared" si="288"/>
        <v>100</v>
      </c>
      <c r="EB63" s="74">
        <f t="shared" si="288"/>
        <v>100</v>
      </c>
      <c r="EC63" s="74">
        <f t="shared" si="288"/>
        <v>100</v>
      </c>
      <c r="ED63" s="74">
        <f t="shared" si="288"/>
        <v>100</v>
      </c>
      <c r="EE63" s="74">
        <f t="shared" si="288"/>
        <v>100</v>
      </c>
      <c r="EF63" s="74">
        <f t="shared" si="288"/>
        <v>100</v>
      </c>
      <c r="EG63" s="74"/>
      <c r="EH63" s="74">
        <f t="shared" si="288"/>
        <v>100</v>
      </c>
      <c r="EI63" s="74">
        <f t="shared" si="288"/>
        <v>100</v>
      </c>
      <c r="EJ63" s="74">
        <f t="shared" si="288"/>
        <v>100</v>
      </c>
      <c r="EK63" s="74">
        <f t="shared" si="288"/>
        <v>100</v>
      </c>
      <c r="EL63" s="74">
        <f t="shared" si="288"/>
        <v>100</v>
      </c>
      <c r="EM63" s="74">
        <f t="shared" si="288"/>
        <v>100</v>
      </c>
      <c r="EN63" s="74">
        <f t="shared" si="288"/>
        <v>100</v>
      </c>
      <c r="EO63" s="74">
        <f t="shared" si="288"/>
        <v>100</v>
      </c>
      <c r="EP63" s="74">
        <f t="shared" si="288"/>
        <v>100</v>
      </c>
      <c r="EQ63" s="74">
        <f t="shared" si="288"/>
        <v>100</v>
      </c>
      <c r="ER63" s="74">
        <f t="shared" si="288"/>
        <v>100</v>
      </c>
      <c r="ES63" s="74">
        <f t="shared" si="288"/>
        <v>100</v>
      </c>
      <c r="ET63" s="74">
        <f t="shared" si="288"/>
        <v>100</v>
      </c>
      <c r="EU63" s="74">
        <f t="shared" si="288"/>
        <v>100</v>
      </c>
      <c r="EV63" s="74">
        <f t="shared" si="288"/>
        <v>100</v>
      </c>
      <c r="EW63" s="74">
        <f t="shared" si="288"/>
        <v>100</v>
      </c>
      <c r="EX63" s="74">
        <f t="shared" si="288"/>
        <v>100</v>
      </c>
      <c r="EY63" s="74">
        <f t="shared" si="288"/>
        <v>100</v>
      </c>
      <c r="EZ63" s="74">
        <f t="shared" si="288"/>
        <v>100</v>
      </c>
      <c r="FA63" s="74">
        <f t="shared" si="288"/>
        <v>100</v>
      </c>
      <c r="FB63" s="74">
        <f t="shared" si="288"/>
        <v>100</v>
      </c>
      <c r="FC63" s="74">
        <f t="shared" si="288"/>
        <v>100</v>
      </c>
      <c r="FD63" s="74">
        <f t="shared" si="288"/>
        <v>100</v>
      </c>
      <c r="FE63" s="74"/>
      <c r="FF63" s="69"/>
      <c r="FG63" s="69"/>
      <c r="FH63" s="62"/>
      <c r="FI63" s="69"/>
      <c r="FJ63" s="145"/>
      <c r="FK63" s="69"/>
      <c r="FL63" s="69"/>
      <c r="FM63" s="62"/>
      <c r="FN63" s="69"/>
      <c r="FO63" s="47"/>
      <c r="FP63" s="69"/>
      <c r="FQ63" s="69"/>
      <c r="FR63" s="62"/>
      <c r="FS63" s="69"/>
      <c r="FT63" s="47"/>
      <c r="FU63" s="69"/>
      <c r="FV63" s="69"/>
      <c r="FW63" s="62"/>
      <c r="FX63" s="69"/>
      <c r="FY63" s="74"/>
      <c r="FZ63" s="156"/>
      <c r="GA63" s="70"/>
      <c r="GB63" s="157"/>
      <c r="GC63" s="31"/>
      <c r="GD63" s="31"/>
      <c r="GE63" s="156"/>
      <c r="GF63" s="156"/>
      <c r="GG63" s="158"/>
      <c r="GH63" s="33"/>
      <c r="GI63" s="33"/>
      <c r="GJ63" s="34">
        <f t="shared" ref="GJ63" si="289">GJ60+GJ61+GJ62</f>
        <v>100</v>
      </c>
      <c r="GK63" s="69"/>
      <c r="GL63" s="69"/>
      <c r="GM63" s="62"/>
      <c r="GN63" s="56"/>
      <c r="GO63" s="56"/>
      <c r="GP63" s="69"/>
      <c r="GQ63" s="69"/>
      <c r="GR63" s="62"/>
      <c r="GS63" s="56"/>
      <c r="GT63" s="56"/>
      <c r="GU63" s="69"/>
      <c r="GV63" s="69"/>
      <c r="GW63" s="62"/>
      <c r="GX63" s="56"/>
      <c r="GY63" s="56"/>
      <c r="GZ63" s="69"/>
      <c r="HA63" s="69"/>
      <c r="HB63" s="62"/>
      <c r="HC63" s="56"/>
      <c r="HD63" s="56"/>
      <c r="HE63" s="47"/>
      <c r="HF63" s="47"/>
      <c r="HG63" s="47"/>
      <c r="HH63" s="47"/>
      <c r="HI63" s="47"/>
      <c r="HJ63" s="47"/>
      <c r="HK63" s="47"/>
      <c r="HL63" s="47"/>
      <c r="HM63" s="20"/>
      <c r="HN63" s="20"/>
      <c r="HO63" s="20"/>
    </row>
    <row r="64" spans="9:210">
      <c r="I64" s="28"/>
      <c r="J64" s="28"/>
      <c r="K64" s="28"/>
      <c r="L64" s="28"/>
      <c r="M64" s="28"/>
      <c r="N64" s="28"/>
      <c r="P64" s="28"/>
      <c r="Q64" s="28"/>
      <c r="R64" s="28"/>
      <c r="S64" s="28"/>
      <c r="T64" s="28"/>
      <c r="U64" s="28"/>
      <c r="V64" s="28"/>
      <c r="W64" s="28"/>
      <c r="Z64" s="28"/>
      <c r="AA64" s="28"/>
      <c r="AB64" s="28"/>
      <c r="AC64" s="28"/>
      <c r="AD64" s="28"/>
      <c r="AE64" s="28"/>
      <c r="AF64" s="28"/>
      <c r="AG64" s="28"/>
      <c r="AH64" s="28"/>
      <c r="AI64" s="28"/>
      <c r="AJ64" s="28"/>
      <c r="AK64" s="28"/>
      <c r="AL64" s="28"/>
      <c r="AM64" s="28"/>
      <c r="AN64" s="28"/>
      <c r="AO64" s="28"/>
      <c r="AP64" s="28"/>
      <c r="AQ64" s="28"/>
      <c r="AR64" s="28"/>
      <c r="AS64" s="28"/>
      <c r="AT64" s="28"/>
      <c r="AU64" s="28"/>
      <c r="AV64" s="28"/>
      <c r="AW64" s="28"/>
      <c r="AX64" s="28"/>
      <c r="AY64" s="28"/>
      <c r="AZ64" s="28"/>
      <c r="BA64" s="28"/>
      <c r="BB64" s="28"/>
      <c r="BC64" s="28"/>
      <c r="BD64" s="28"/>
      <c r="BE64" s="28"/>
      <c r="BF64" s="28"/>
      <c r="BG64" s="28"/>
      <c r="BH64" s="28"/>
      <c r="BI64" s="28"/>
      <c r="BK64" s="97"/>
      <c r="BL64" s="98"/>
      <c r="BM64" s="104"/>
      <c r="BN64" s="105"/>
      <c r="BO64" s="106"/>
      <c r="BP64" s="106"/>
      <c r="BQ64" s="107"/>
      <c r="BR64" s="106"/>
      <c r="BS64" s="106"/>
      <c r="CQ64" s="112"/>
      <c r="CR64" s="112"/>
      <c r="CS64" s="117"/>
      <c r="CT64" s="112"/>
      <c r="CU64" s="118"/>
      <c r="CV64" s="112"/>
      <c r="CW64" s="112"/>
      <c r="CX64" s="117"/>
      <c r="CY64" s="112"/>
      <c r="CZ64" s="104"/>
      <c r="DA64" s="112"/>
      <c r="DB64" s="112"/>
      <c r="DC64" s="117"/>
      <c r="DD64" s="112"/>
      <c r="DE64" s="104"/>
      <c r="DF64" s="112"/>
      <c r="DG64" s="112"/>
      <c r="DH64" s="117"/>
      <c r="DI64" s="112"/>
      <c r="DJ64" s="112"/>
      <c r="DK64" s="112"/>
      <c r="FF64" s="138"/>
      <c r="FG64" s="138"/>
      <c r="FH64" s="139"/>
      <c r="FI64" s="138"/>
      <c r="FJ64" s="140"/>
      <c r="FK64" s="138"/>
      <c r="FL64" s="138"/>
      <c r="FM64" s="139"/>
      <c r="FN64" s="138"/>
      <c r="FO64" s="73"/>
      <c r="FP64" s="138"/>
      <c r="FQ64" s="138"/>
      <c r="FR64" s="139"/>
      <c r="FS64" s="138"/>
      <c r="FT64" s="73"/>
      <c r="FU64" s="138"/>
      <c r="FV64" s="138"/>
      <c r="FW64" s="139"/>
      <c r="FX64" s="138"/>
      <c r="FZ64" s="156"/>
      <c r="GA64" s="70"/>
      <c r="GB64" s="157"/>
      <c r="GC64" s="31"/>
      <c r="GE64" s="156"/>
      <c r="GF64" s="156"/>
      <c r="GG64" s="158"/>
      <c r="GH64" s="33"/>
      <c r="GK64" s="89"/>
      <c r="GL64" s="89"/>
      <c r="GM64" s="178"/>
      <c r="GP64" s="89"/>
      <c r="GQ64" s="89"/>
      <c r="GR64" s="178"/>
      <c r="GU64" s="89"/>
      <c r="GV64" s="89"/>
      <c r="GW64" s="178"/>
      <c r="GZ64" s="89"/>
      <c r="HA64" s="89"/>
      <c r="HB64" s="178"/>
    </row>
    <row r="65" spans="1:210">
      <c r="A65" s="72" t="s">
        <v>215</v>
      </c>
      <c r="H65" s="72" t="s">
        <v>215</v>
      </c>
      <c r="BJ65" s="72" t="s">
        <v>215</v>
      </c>
      <c r="BK65" s="97"/>
      <c r="BL65" s="98"/>
      <c r="BM65" s="104"/>
      <c r="BN65" s="105"/>
      <c r="BO65" s="215"/>
      <c r="BP65" s="215"/>
      <c r="BQ65" s="216"/>
      <c r="BR65" s="215"/>
      <c r="CQ65" s="112"/>
      <c r="CR65" s="112"/>
      <c r="CS65" s="117"/>
      <c r="CT65" s="112"/>
      <c r="CU65" s="118"/>
      <c r="CV65" s="112"/>
      <c r="CW65" s="112"/>
      <c r="CX65" s="117"/>
      <c r="CY65" s="112"/>
      <c r="CZ65" s="104"/>
      <c r="DA65" s="112"/>
      <c r="DB65" s="112"/>
      <c r="DC65" s="117"/>
      <c r="DD65" s="112"/>
      <c r="DE65" s="104"/>
      <c r="DF65" s="112"/>
      <c r="DG65" s="112"/>
      <c r="DH65" s="117"/>
      <c r="DI65" s="112"/>
      <c r="DJ65" s="112"/>
      <c r="DK65" s="112"/>
      <c r="FE65" s="72" t="s">
        <v>215</v>
      </c>
      <c r="FF65" s="138"/>
      <c r="FG65" s="138"/>
      <c r="FH65" s="139"/>
      <c r="FI65" s="138"/>
      <c r="FJ65" s="140"/>
      <c r="FK65" s="138"/>
      <c r="FL65" s="138"/>
      <c r="FM65" s="139"/>
      <c r="FN65" s="138"/>
      <c r="FO65" s="73"/>
      <c r="FP65" s="138"/>
      <c r="FQ65" s="138"/>
      <c r="FR65" s="139"/>
      <c r="FS65" s="138"/>
      <c r="FT65" s="73"/>
      <c r="FU65" s="138"/>
      <c r="FV65" s="138"/>
      <c r="FW65" s="139"/>
      <c r="FX65" s="138"/>
      <c r="FY65" s="72" t="s">
        <v>215</v>
      </c>
      <c r="FZ65" s="156"/>
      <c r="GA65" s="70"/>
      <c r="GB65" s="157"/>
      <c r="GC65" s="31"/>
      <c r="GE65" s="156"/>
      <c r="GF65" s="156"/>
      <c r="GG65" s="158"/>
      <c r="GH65" s="33"/>
      <c r="GK65" s="89"/>
      <c r="GL65" s="89"/>
      <c r="GM65" s="178"/>
      <c r="GP65" s="89"/>
      <c r="GQ65" s="89"/>
      <c r="GR65" s="178"/>
      <c r="GU65" s="89"/>
      <c r="GV65" s="89"/>
      <c r="GW65" s="178"/>
      <c r="GZ65" s="89"/>
      <c r="HA65" s="89"/>
      <c r="HB65" s="178"/>
    </row>
    <row r="66" spans="1:210">
      <c r="A66" s="64" t="s">
        <v>216</v>
      </c>
      <c r="H66" s="64" t="s">
        <v>216</v>
      </c>
      <c r="BJ66" s="64" t="s">
        <v>216</v>
      </c>
      <c r="BK66" s="97"/>
      <c r="BL66" s="98"/>
      <c r="BM66" s="104"/>
      <c r="BN66" s="105"/>
      <c r="CQ66" s="112"/>
      <c r="CR66" s="112"/>
      <c r="CS66" s="117"/>
      <c r="CT66" s="112"/>
      <c r="CU66" s="118"/>
      <c r="CV66" s="112"/>
      <c r="CW66" s="112"/>
      <c r="CX66" s="117"/>
      <c r="CY66" s="112"/>
      <c r="CZ66" s="104"/>
      <c r="DA66" s="112"/>
      <c r="DB66" s="112"/>
      <c r="DC66" s="117"/>
      <c r="DD66" s="112"/>
      <c r="DE66" s="104"/>
      <c r="DF66" s="112"/>
      <c r="DG66" s="112"/>
      <c r="DH66" s="117"/>
      <c r="DI66" s="112"/>
      <c r="DJ66" s="112"/>
      <c r="DK66" s="112"/>
      <c r="FE66" s="64" t="s">
        <v>216</v>
      </c>
      <c r="FF66" s="138"/>
      <c r="FG66" s="138"/>
      <c r="FH66" s="139"/>
      <c r="FI66" s="138"/>
      <c r="FJ66" s="140"/>
      <c r="FK66" s="138"/>
      <c r="FL66" s="138"/>
      <c r="FM66" s="139"/>
      <c r="FN66" s="138"/>
      <c r="FO66" s="73"/>
      <c r="FP66" s="138"/>
      <c r="FQ66" s="138"/>
      <c r="FR66" s="139"/>
      <c r="FS66" s="138"/>
      <c r="FT66" s="73"/>
      <c r="FU66" s="138"/>
      <c r="FV66" s="138"/>
      <c r="FW66" s="139"/>
      <c r="FX66" s="138"/>
      <c r="FY66" s="64" t="s">
        <v>216</v>
      </c>
      <c r="FZ66" s="156"/>
      <c r="GA66" s="70"/>
      <c r="GB66" s="157"/>
      <c r="GC66" s="31"/>
      <c r="GE66" s="156"/>
      <c r="GF66" s="156"/>
      <c r="GG66" s="158"/>
      <c r="GH66" s="33"/>
      <c r="GK66" s="89"/>
      <c r="GL66" s="89"/>
      <c r="GM66" s="178"/>
      <c r="GP66" s="89"/>
      <c r="GQ66" s="89"/>
      <c r="GR66" s="178"/>
      <c r="GU66" s="89"/>
      <c r="GV66" s="89"/>
      <c r="GW66" s="178"/>
      <c r="GZ66" s="89"/>
      <c r="HA66" s="89"/>
      <c r="HB66" s="178"/>
    </row>
    <row r="67" ht="16" spans="1:210">
      <c r="A67" s="27" t="s">
        <v>217</v>
      </c>
      <c r="H67" s="27" t="s">
        <v>217</v>
      </c>
      <c r="I67" s="42" t="s">
        <v>28</v>
      </c>
      <c r="J67" s="42" t="s">
        <v>29</v>
      </c>
      <c r="K67" s="42" t="s">
        <v>30</v>
      </c>
      <c r="L67" s="42" t="s">
        <v>31</v>
      </c>
      <c r="M67" s="42" t="s">
        <v>32</v>
      </c>
      <c r="N67" s="64" t="s">
        <v>33</v>
      </c>
      <c r="O67" s="84" t="s">
        <v>34</v>
      </c>
      <c r="P67" s="84" t="s">
        <v>35</v>
      </c>
      <c r="Q67" s="42" t="s">
        <v>36</v>
      </c>
      <c r="R67" s="207" t="s">
        <v>37</v>
      </c>
      <c r="S67" s="84" t="s">
        <v>38</v>
      </c>
      <c r="T67" s="84" t="s">
        <v>39</v>
      </c>
      <c r="U67" s="84" t="s">
        <v>40</v>
      </c>
      <c r="V67" s="84" t="s">
        <v>41</v>
      </c>
      <c r="W67" s="84" t="s">
        <v>42</v>
      </c>
      <c r="X67" s="84" t="s">
        <v>43</v>
      </c>
      <c r="Y67" s="84" t="s">
        <v>44</v>
      </c>
      <c r="Z67" s="42" t="s">
        <v>45</v>
      </c>
      <c r="AA67" s="42" t="s">
        <v>46</v>
      </c>
      <c r="AB67" s="42" t="s">
        <v>47</v>
      </c>
      <c r="AD67" s="42" t="s">
        <v>48</v>
      </c>
      <c r="AE67" s="42" t="s">
        <v>49</v>
      </c>
      <c r="AF67" s="42" t="s">
        <v>50</v>
      </c>
      <c r="AG67" s="42" t="s">
        <v>51</v>
      </c>
      <c r="AH67" s="42" t="s">
        <v>52</v>
      </c>
      <c r="AI67" s="42" t="s">
        <v>53</v>
      </c>
      <c r="AJ67" s="42" t="s">
        <v>54</v>
      </c>
      <c r="AK67" s="42" t="s">
        <v>55</v>
      </c>
      <c r="AL67" s="42" t="s">
        <v>56</v>
      </c>
      <c r="AM67" s="85" t="s">
        <v>57</v>
      </c>
      <c r="AN67" s="42" t="s">
        <v>58</v>
      </c>
      <c r="AO67" s="42" t="s">
        <v>59</v>
      </c>
      <c r="AQ67" s="42" t="s">
        <v>60</v>
      </c>
      <c r="AR67" s="42" t="s">
        <v>61</v>
      </c>
      <c r="AS67" s="42" t="s">
        <v>62</v>
      </c>
      <c r="AT67" s="42" t="s">
        <v>63</v>
      </c>
      <c r="AU67" s="42" t="s">
        <v>64</v>
      </c>
      <c r="AV67" s="42" t="s">
        <v>65</v>
      </c>
      <c r="AW67" s="42" t="s">
        <v>66</v>
      </c>
      <c r="AX67" s="42" t="s">
        <v>67</v>
      </c>
      <c r="AY67" s="42" t="s">
        <v>68</v>
      </c>
      <c r="AZ67" s="42" t="s">
        <v>69</v>
      </c>
      <c r="BA67" s="42"/>
      <c r="BB67" s="42" t="s">
        <v>70</v>
      </c>
      <c r="BC67" s="42" t="s">
        <v>71</v>
      </c>
      <c r="BD67" s="88" t="s">
        <v>72</v>
      </c>
      <c r="BE67" s="42" t="s">
        <v>73</v>
      </c>
      <c r="BF67" s="42" t="s">
        <v>74</v>
      </c>
      <c r="BG67" s="42" t="s">
        <v>75</v>
      </c>
      <c r="BH67" s="42" t="s">
        <v>76</v>
      </c>
      <c r="BI67" s="42" t="s">
        <v>77</v>
      </c>
      <c r="BJ67" s="27" t="s">
        <v>217</v>
      </c>
      <c r="BK67" s="97"/>
      <c r="BL67" s="98"/>
      <c r="BM67" s="104"/>
      <c r="BN67" s="105"/>
      <c r="BO67" s="87"/>
      <c r="BP67" s="87"/>
      <c r="BQ67" s="90"/>
      <c r="BR67" s="87"/>
      <c r="CG67" s="42"/>
      <c r="CH67" s="42"/>
      <c r="CI67" s="42"/>
      <c r="CJ67" s="88"/>
      <c r="CK67" s="42"/>
      <c r="CL67" s="42"/>
      <c r="CM67" s="42"/>
      <c r="CN67" s="42"/>
      <c r="CO67" s="42"/>
      <c r="CP67" s="110"/>
      <c r="CQ67" s="112"/>
      <c r="CR67" s="112"/>
      <c r="CS67" s="117"/>
      <c r="CT67" s="112"/>
      <c r="CU67" s="118"/>
      <c r="CV67" s="112"/>
      <c r="CW67" s="112"/>
      <c r="CX67" s="117"/>
      <c r="CY67" s="112"/>
      <c r="CZ67" s="104"/>
      <c r="DA67" s="112"/>
      <c r="DB67" s="112"/>
      <c r="DC67" s="117"/>
      <c r="DD67" s="112"/>
      <c r="DE67" s="104"/>
      <c r="DF67" s="112"/>
      <c r="DG67" s="112"/>
      <c r="DH67" s="117"/>
      <c r="DI67" s="112"/>
      <c r="DJ67" s="112"/>
      <c r="DK67" s="112"/>
      <c r="DL67" s="42"/>
      <c r="DM67" s="42"/>
      <c r="DN67" s="42"/>
      <c r="DO67" s="42"/>
      <c r="DP67" s="42"/>
      <c r="DQ67" s="42"/>
      <c r="DR67" s="42"/>
      <c r="DS67" s="42"/>
      <c r="DT67" s="42"/>
      <c r="DU67" s="42"/>
      <c r="DV67" s="42"/>
      <c r="DX67" s="42"/>
      <c r="DY67" s="42"/>
      <c r="DZ67" s="42"/>
      <c r="EA67" s="42"/>
      <c r="EB67" s="42"/>
      <c r="EC67" s="42"/>
      <c r="ED67" s="42"/>
      <c r="EE67" s="42"/>
      <c r="EF67" s="42"/>
      <c r="EG67" s="42"/>
      <c r="EH67" s="42"/>
      <c r="EI67" s="42"/>
      <c r="EJ67" s="42"/>
      <c r="EK67" s="42"/>
      <c r="EL67" s="42"/>
      <c r="EM67" s="42"/>
      <c r="EN67" s="42"/>
      <c r="EO67" s="64"/>
      <c r="EP67" s="84"/>
      <c r="EQ67" s="84"/>
      <c r="ER67" s="42"/>
      <c r="ES67" s="207"/>
      <c r="ET67" s="84"/>
      <c r="EU67" s="84"/>
      <c r="EV67" s="84"/>
      <c r="EW67" s="84"/>
      <c r="EX67" s="84"/>
      <c r="EY67" s="84"/>
      <c r="EZ67" s="84"/>
      <c r="FA67" s="42"/>
      <c r="FB67" s="42"/>
      <c r="FC67" s="42"/>
      <c r="FE67" s="27" t="s">
        <v>217</v>
      </c>
      <c r="FF67" s="138"/>
      <c r="FG67" s="138"/>
      <c r="FH67" s="139"/>
      <c r="FI67" s="138"/>
      <c r="FJ67" s="140"/>
      <c r="FK67" s="138"/>
      <c r="FL67" s="138"/>
      <c r="FM67" s="139"/>
      <c r="FN67" s="138"/>
      <c r="FO67" s="73"/>
      <c r="FP67" s="138"/>
      <c r="FQ67" s="138"/>
      <c r="FR67" s="139"/>
      <c r="FS67" s="138"/>
      <c r="FT67" s="73"/>
      <c r="FU67" s="138"/>
      <c r="FV67" s="138"/>
      <c r="FW67" s="139"/>
      <c r="FX67" s="138"/>
      <c r="FY67" s="27" t="s">
        <v>217</v>
      </c>
      <c r="FZ67" s="156"/>
      <c r="GA67" s="70"/>
      <c r="GB67" s="157"/>
      <c r="GC67" s="31"/>
      <c r="GE67" s="156"/>
      <c r="GF67" s="156"/>
      <c r="GG67" s="158"/>
      <c r="GH67" s="33"/>
      <c r="GK67" s="89"/>
      <c r="GL67" s="89"/>
      <c r="GM67" s="178"/>
      <c r="GP67" s="89"/>
      <c r="GQ67" s="89"/>
      <c r="GR67" s="178"/>
      <c r="GU67" s="89"/>
      <c r="GV67" s="89"/>
      <c r="GW67" s="178"/>
      <c r="GZ67" s="89"/>
      <c r="HA67" s="89"/>
      <c r="HB67" s="178"/>
    </row>
    <row r="68" spans="1:212">
      <c r="A68" s="64" t="s">
        <v>218</v>
      </c>
      <c r="B68" s="183">
        <v>678</v>
      </c>
      <c r="C68" s="184">
        <v>650</v>
      </c>
      <c r="D68" s="47">
        <v>512</v>
      </c>
      <c r="E68" s="47">
        <v>374.7</v>
      </c>
      <c r="F68" s="47">
        <v>469</v>
      </c>
      <c r="G68" s="63">
        <v>512.1</v>
      </c>
      <c r="H68" s="64" t="s">
        <v>218</v>
      </c>
      <c r="I68" s="42">
        <v>357.2</v>
      </c>
      <c r="J68" s="42">
        <v>471.7</v>
      </c>
      <c r="K68" s="42">
        <v>449.8</v>
      </c>
      <c r="L68" s="42">
        <v>492.6</v>
      </c>
      <c r="M68" s="42">
        <v>374.3</v>
      </c>
      <c r="N68" s="42">
        <v>382.5</v>
      </c>
      <c r="O68" s="84">
        <v>357</v>
      </c>
      <c r="P68" s="42">
        <v>410.6</v>
      </c>
      <c r="Q68" s="42">
        <v>403.9</v>
      </c>
      <c r="R68" s="42">
        <v>426.2</v>
      </c>
      <c r="S68" s="42">
        <v>342.6</v>
      </c>
      <c r="T68" s="42">
        <v>363.7</v>
      </c>
      <c r="U68" s="42">
        <v>451.2</v>
      </c>
      <c r="V68" s="42">
        <v>432.5</v>
      </c>
      <c r="W68" s="42">
        <v>433.9</v>
      </c>
      <c r="X68" s="84">
        <v>427.8</v>
      </c>
      <c r="Y68" s="84">
        <v>498.5</v>
      </c>
      <c r="Z68" s="42">
        <v>496.6</v>
      </c>
      <c r="AA68" s="42">
        <v>494.2</v>
      </c>
      <c r="AB68" s="42">
        <v>510.3</v>
      </c>
      <c r="AD68" s="42">
        <v>414.6</v>
      </c>
      <c r="AE68" s="42">
        <v>419.6</v>
      </c>
      <c r="AF68" s="42">
        <v>414.5</v>
      </c>
      <c r="AG68" s="42">
        <v>389.1</v>
      </c>
      <c r="AH68" s="42">
        <v>490.2</v>
      </c>
      <c r="AI68" s="42">
        <v>476.1</v>
      </c>
      <c r="AJ68" s="42">
        <v>414</v>
      </c>
      <c r="AK68" s="42">
        <v>442.7</v>
      </c>
      <c r="AL68" s="42">
        <v>406.9</v>
      </c>
      <c r="AM68" s="42">
        <v>470.5</v>
      </c>
      <c r="AN68" s="42">
        <v>383.8</v>
      </c>
      <c r="AO68" s="42">
        <v>341.9</v>
      </c>
      <c r="AQ68" s="42">
        <v>436.4</v>
      </c>
      <c r="AR68" s="42">
        <v>411.9</v>
      </c>
      <c r="AS68" s="42">
        <v>477</v>
      </c>
      <c r="AT68" s="42">
        <v>431.3</v>
      </c>
      <c r="AU68" s="42">
        <v>414</v>
      </c>
      <c r="AV68" s="42">
        <v>434.8</v>
      </c>
      <c r="AW68" s="42">
        <v>504.2</v>
      </c>
      <c r="AX68" s="42">
        <v>541</v>
      </c>
      <c r="AY68" s="42">
        <v>519</v>
      </c>
      <c r="AZ68" s="42">
        <v>493.8</v>
      </c>
      <c r="BA68" s="42"/>
      <c r="BB68" s="42">
        <v>498.4</v>
      </c>
      <c r="BC68" s="42">
        <v>502.5</v>
      </c>
      <c r="BD68" s="88">
        <v>516.3</v>
      </c>
      <c r="BE68" s="42">
        <v>523.5</v>
      </c>
      <c r="BF68" s="42">
        <v>548.1</v>
      </c>
      <c r="BG68" s="42">
        <v>516.3</v>
      </c>
      <c r="BH68" s="42">
        <v>516.2</v>
      </c>
      <c r="BI68" s="42">
        <v>517</v>
      </c>
      <c r="BJ68" s="64" t="s">
        <v>218</v>
      </c>
      <c r="BK68" s="95">
        <v>366.8</v>
      </c>
      <c r="BL68" s="95">
        <v>381.2</v>
      </c>
      <c r="BM68" s="95">
        <v>509.5</v>
      </c>
      <c r="BN68" s="95">
        <v>393</v>
      </c>
      <c r="BO68" s="95">
        <v>414.6</v>
      </c>
      <c r="BP68" s="95">
        <v>516.9</v>
      </c>
      <c r="BQ68" s="95">
        <v>425.3</v>
      </c>
      <c r="BR68" s="95">
        <v>436.1</v>
      </c>
      <c r="BS68" s="95">
        <v>548.7</v>
      </c>
      <c r="BT68" s="95">
        <v>432.9</v>
      </c>
      <c r="BU68" s="95">
        <v>421.6</v>
      </c>
      <c r="BV68" s="95">
        <v>599.1</v>
      </c>
      <c r="BW68" s="95">
        <v>461.8</v>
      </c>
      <c r="BX68" s="95">
        <v>463.1</v>
      </c>
      <c r="BY68" s="95">
        <v>563.3</v>
      </c>
      <c r="BZ68" s="95">
        <v>465.3</v>
      </c>
      <c r="CA68" s="95">
        <v>443.3</v>
      </c>
      <c r="CB68" s="95">
        <v>684.6</v>
      </c>
      <c r="CC68" s="95">
        <v>628.4</v>
      </c>
      <c r="CD68" s="95">
        <v>760.8</v>
      </c>
      <c r="CE68" s="95">
        <v>551.9</v>
      </c>
      <c r="CF68" s="95"/>
      <c r="CG68" s="95">
        <v>518.6</v>
      </c>
      <c r="CH68" s="95">
        <v>525.2</v>
      </c>
      <c r="CI68" s="95">
        <v>549.4</v>
      </c>
      <c r="CJ68" s="95">
        <v>475.8</v>
      </c>
      <c r="CK68" s="95">
        <v>587.3</v>
      </c>
      <c r="CL68" s="95">
        <v>594.7</v>
      </c>
      <c r="CM68" s="95">
        <v>631.2</v>
      </c>
      <c r="CN68" s="95">
        <v>645.6</v>
      </c>
      <c r="CO68" s="95">
        <v>441.9</v>
      </c>
      <c r="CP68" s="95">
        <v>584.4</v>
      </c>
      <c r="CQ68" s="95">
        <v>574.6</v>
      </c>
      <c r="CR68" s="95">
        <v>583.7</v>
      </c>
      <c r="CS68" s="95">
        <v>591.8</v>
      </c>
      <c r="CT68" s="95"/>
      <c r="CU68" s="95">
        <v>579.2</v>
      </c>
      <c r="CV68" s="95">
        <v>541</v>
      </c>
      <c r="CW68" s="95">
        <v>568.8</v>
      </c>
      <c r="CX68" s="95">
        <v>591.8</v>
      </c>
      <c r="CY68" s="95">
        <v>646.4</v>
      </c>
      <c r="CZ68" s="95"/>
      <c r="DA68" s="95">
        <v>674.1</v>
      </c>
      <c r="DB68" s="95">
        <v>656.4</v>
      </c>
      <c r="DC68" s="95">
        <v>717.6</v>
      </c>
      <c r="DD68" s="95">
        <v>658</v>
      </c>
      <c r="DE68" s="95">
        <v>657.4</v>
      </c>
      <c r="DF68" s="95">
        <v>684.7</v>
      </c>
      <c r="DG68" s="95">
        <v>637.2</v>
      </c>
      <c r="DH68" s="95">
        <v>671.9</v>
      </c>
      <c r="DI68" s="95">
        <v>929.8</v>
      </c>
      <c r="DJ68" s="95">
        <v>752.9</v>
      </c>
      <c r="DK68" s="95"/>
      <c r="DL68" s="95">
        <v>466</v>
      </c>
      <c r="DM68" s="95"/>
      <c r="DN68" s="121">
        <v>478.1</v>
      </c>
      <c r="DO68" s="121">
        <v>496.2</v>
      </c>
      <c r="DP68" s="121">
        <v>655.2</v>
      </c>
      <c r="DQ68" s="121">
        <v>591.6</v>
      </c>
      <c r="DR68" s="124">
        <v>381.8</v>
      </c>
      <c r="DS68" s="114"/>
      <c r="DT68" s="121">
        <v>452.7</v>
      </c>
      <c r="DU68" s="121">
        <v>546.5</v>
      </c>
      <c r="DV68" s="121">
        <v>557.7</v>
      </c>
      <c r="DW68" s="121">
        <v>569.3</v>
      </c>
      <c r="DX68" s="121">
        <v>579.2</v>
      </c>
      <c r="DY68" s="121">
        <v>663.3</v>
      </c>
      <c r="DZ68" s="121">
        <v>615.1</v>
      </c>
      <c r="EA68" s="121">
        <v>598.4</v>
      </c>
      <c r="EB68" s="121">
        <v>602.5</v>
      </c>
      <c r="EC68" s="121">
        <v>563.2</v>
      </c>
      <c r="ED68" s="121">
        <v>606.5</v>
      </c>
      <c r="EE68" s="121">
        <v>593.4</v>
      </c>
      <c r="EF68" s="121">
        <v>541.4</v>
      </c>
      <c r="EG68" s="121"/>
      <c r="EH68" s="95">
        <v>288.3</v>
      </c>
      <c r="EI68" s="95">
        <v>287</v>
      </c>
      <c r="EJ68" s="95">
        <v>272.4</v>
      </c>
      <c r="EK68" s="95">
        <v>267.2</v>
      </c>
      <c r="EL68" s="95">
        <v>284.4</v>
      </c>
      <c r="EM68" s="95">
        <v>283.5</v>
      </c>
      <c r="EN68" s="95">
        <v>278.9</v>
      </c>
      <c r="EO68" s="95">
        <v>253.4</v>
      </c>
      <c r="EP68" s="95">
        <v>394.9</v>
      </c>
      <c r="EQ68" s="95">
        <v>368.1</v>
      </c>
      <c r="ER68" s="95">
        <v>338.4</v>
      </c>
      <c r="ES68" s="95">
        <v>399.2</v>
      </c>
      <c r="ET68" s="95">
        <v>400</v>
      </c>
      <c r="EU68" s="95">
        <v>439</v>
      </c>
      <c r="EV68" s="95">
        <v>424.4</v>
      </c>
      <c r="EW68" s="95">
        <v>465.2</v>
      </c>
      <c r="EX68" s="95">
        <v>392.7</v>
      </c>
      <c r="EY68" s="95">
        <v>321.1</v>
      </c>
      <c r="EZ68" s="95">
        <v>304.7</v>
      </c>
      <c r="FA68" s="121">
        <v>343.5</v>
      </c>
      <c r="FB68" s="95">
        <v>437.6</v>
      </c>
      <c r="FC68" s="95">
        <v>414</v>
      </c>
      <c r="FD68" s="121">
        <v>444.7</v>
      </c>
      <c r="FE68" s="64" t="s">
        <v>218</v>
      </c>
      <c r="FF68" s="138">
        <f t="shared" ref="FF68:FF81" si="290">MIN(I68:AB68)</f>
        <v>342.6</v>
      </c>
      <c r="FG68" s="138">
        <f t="shared" ref="FG68:FG81" si="291">MAX(I68:AB68)</f>
        <v>510.3</v>
      </c>
      <c r="FH68" s="139">
        <f t="shared" ref="FH68:FH81" si="292">AVERAGE(I68:AB68)</f>
        <v>428.855</v>
      </c>
      <c r="FI68" s="138">
        <f t="shared" ref="FI68:FI81" si="293">STDEV(I68:AB68)</f>
        <v>53.9448009787003</v>
      </c>
      <c r="FJ68" s="140">
        <f t="shared" si="30"/>
        <v>0.125787972575113</v>
      </c>
      <c r="FK68" s="138">
        <f t="shared" ref="FK68:FK81" si="294">MIN(AD68:AO68)</f>
        <v>341.9</v>
      </c>
      <c r="FL68" s="138">
        <f t="shared" ref="FL68:FL81" si="295">MAX(AD68:AO68)</f>
        <v>490.2</v>
      </c>
      <c r="FM68" s="139">
        <f t="shared" ref="FM68:FM81" si="296">AVERAGE(AD68:AO68)</f>
        <v>421.991666666667</v>
      </c>
      <c r="FN68" s="138">
        <f t="shared" ref="FN68:FN81" si="297">STDEV(AD68:AO68)</f>
        <v>42.3462235803283</v>
      </c>
      <c r="FO68" s="73">
        <f t="shared" si="32"/>
        <v>0.1003484829803</v>
      </c>
      <c r="FP68" s="138">
        <f t="shared" ref="FP68:FP81" si="298">MIN(AQ68:AZ68)</f>
        <v>411.9</v>
      </c>
      <c r="FQ68" s="138">
        <f t="shared" ref="FQ68:FQ81" si="299">MAX(AQ68:AZ68)</f>
        <v>541</v>
      </c>
      <c r="FR68" s="139">
        <f t="shared" ref="FR68:FR81" si="300">AVERAGE(AQ68:AZ68)</f>
        <v>466.34</v>
      </c>
      <c r="FS68" s="138">
        <f t="shared" ref="FS68:FS81" si="301">STDEV(AQ68:AZ68)</f>
        <v>46.5121537282939</v>
      </c>
      <c r="FT68" s="73">
        <f t="shared" si="33"/>
        <v>0.0997387179489083</v>
      </c>
      <c r="FU68" s="138">
        <f t="shared" ref="FU68:FU81" si="302">MIN(BB68:BI68)</f>
        <v>498.4</v>
      </c>
      <c r="FV68" s="138">
        <f t="shared" ref="FV68:FV81" si="303">MAX(BB68:BI68)</f>
        <v>548.1</v>
      </c>
      <c r="FW68" s="139">
        <f t="shared" ref="FW68:FW81" si="304">AVERAGE(BB68:BI68)</f>
        <v>517.2875</v>
      </c>
      <c r="FX68" s="138">
        <f t="shared" ref="FX68:FX81" si="305">STDEV(BB68:BI68)</f>
        <v>14.9600837946469</v>
      </c>
      <c r="FY68" s="64" t="s">
        <v>218</v>
      </c>
      <c r="FZ68" s="156">
        <f t="shared" si="34"/>
        <v>341.9</v>
      </c>
      <c r="GA68" s="70">
        <f t="shared" si="35"/>
        <v>548.1</v>
      </c>
      <c r="GB68" s="157">
        <f t="shared" si="36"/>
        <v>448.854</v>
      </c>
      <c r="GC68" s="31">
        <f t="shared" si="37"/>
        <v>55.9216004048233</v>
      </c>
      <c r="GD68" s="31">
        <f t="shared" si="38"/>
        <v>0.124587505970367</v>
      </c>
      <c r="GE68" s="156">
        <f t="shared" si="39"/>
        <v>253.4</v>
      </c>
      <c r="GF68" s="156">
        <f t="shared" si="40"/>
        <v>929.8</v>
      </c>
      <c r="GG68" s="158">
        <f t="shared" si="41"/>
        <v>509.893406593407</v>
      </c>
      <c r="GH68" s="33">
        <f t="shared" si="42"/>
        <v>132.541954617479</v>
      </c>
      <c r="GI68" s="33">
        <f t="shared" si="43"/>
        <v>0.259940514828364</v>
      </c>
      <c r="GJ68" s="63">
        <v>512.1</v>
      </c>
      <c r="GK68" s="89">
        <f t="shared" ref="GK68:GK74" si="306">MIN(BK68:CE68)</f>
        <v>366.8</v>
      </c>
      <c r="GL68" s="89">
        <f t="shared" ref="GL68:GL74" si="307">MAX(BK68:CE68)</f>
        <v>760.8</v>
      </c>
      <c r="GM68" s="178">
        <f t="shared" ref="GM68:GM74" si="308">AVERAGE(BK68:CE68)</f>
        <v>498.485714285714</v>
      </c>
      <c r="GN68" s="36">
        <f t="shared" ref="GN68:GN74" si="309">STDEV(BK68:CE68)</f>
        <v>103.911261592352</v>
      </c>
      <c r="GO68" s="36">
        <f t="shared" si="44"/>
        <v>0.208453840530311</v>
      </c>
      <c r="GP68" s="89">
        <f t="shared" ref="GP68:GP74" si="310">MIN(CG68:DJ68)</f>
        <v>441.9</v>
      </c>
      <c r="GQ68" s="89">
        <f t="shared" ref="GQ68:GQ74" si="311">MAX(CG68:DJ68)</f>
        <v>929.8</v>
      </c>
      <c r="GR68" s="178">
        <f t="shared" ref="GR68:GR74" si="312">AVERAGE(CG68:DJ68)</f>
        <v>616.835714285714</v>
      </c>
      <c r="GS68" s="36">
        <f t="shared" ref="GS68:GS74" si="313">STDEV(CG68:DJ68)</f>
        <v>93.06935770658</v>
      </c>
      <c r="GT68" s="36">
        <f t="shared" si="45"/>
        <v>0.150881921314094</v>
      </c>
      <c r="GU68" s="89">
        <f t="shared" ref="GU68:GU74" si="314">MIN(DL68:EF68)</f>
        <v>381.8</v>
      </c>
      <c r="GV68" s="89">
        <f t="shared" ref="GV68:GV74" si="315">MAX(DL68:EF68)</f>
        <v>663.3</v>
      </c>
      <c r="GW68" s="178">
        <f t="shared" ref="GW68:GW74" si="316">AVERAGE(DL68:EF68)</f>
        <v>555.68947368421</v>
      </c>
      <c r="GX68" s="36">
        <f t="shared" ref="GX68:GX74" si="317">STDEV(DL68:EF68)</f>
        <v>72.2093937774553</v>
      </c>
      <c r="GY68" s="36">
        <f t="shared" si="46"/>
        <v>0.129945585074175</v>
      </c>
      <c r="GZ68" s="89">
        <f t="shared" ref="GZ68:GZ74" si="318">MIN(BJ68:FD68)</f>
        <v>253.4</v>
      </c>
      <c r="HA68" s="89">
        <f t="shared" ref="HA68:HA74" si="319">MAX(EH68:FD68)</f>
        <v>465.2</v>
      </c>
      <c r="HB68" s="178">
        <f t="shared" ref="HB68:HB74" si="320">AVERAGE(EH68:FD68)</f>
        <v>352.286956521739</v>
      </c>
      <c r="HC68" s="36">
        <f t="shared" ref="HC68:HC74" si="321">STDEV(EH68:FD68)</f>
        <v>68.5109434148219</v>
      </c>
      <c r="HD68" s="36">
        <f t="shared" si="47"/>
        <v>0.194474822716277</v>
      </c>
    </row>
    <row r="69" spans="1:212">
      <c r="A69" s="64" t="s">
        <v>219</v>
      </c>
      <c r="B69" s="183">
        <v>15</v>
      </c>
      <c r="C69" s="47">
        <v>15</v>
      </c>
      <c r="D69" s="47">
        <v>13</v>
      </c>
      <c r="E69" s="47">
        <v>5.07</v>
      </c>
      <c r="F69" s="47">
        <v>11.1</v>
      </c>
      <c r="G69" s="62">
        <v>14.76</v>
      </c>
      <c r="H69" s="64" t="s">
        <v>219</v>
      </c>
      <c r="I69" s="42">
        <v>7.944</v>
      </c>
      <c r="J69" s="42">
        <v>13.29</v>
      </c>
      <c r="K69" s="42">
        <v>12.06</v>
      </c>
      <c r="L69" s="42">
        <v>13.78</v>
      </c>
      <c r="M69" s="42">
        <v>9.225</v>
      </c>
      <c r="N69" s="42">
        <v>10.17</v>
      </c>
      <c r="O69" s="84">
        <v>8.316</v>
      </c>
      <c r="P69" s="42">
        <v>10.14</v>
      </c>
      <c r="Q69" s="42">
        <v>10.43</v>
      </c>
      <c r="R69" s="42">
        <v>10.62</v>
      </c>
      <c r="S69" s="42">
        <v>9.044</v>
      </c>
      <c r="T69" s="42">
        <v>8.956</v>
      </c>
      <c r="U69" s="42">
        <v>11.64</v>
      </c>
      <c r="V69" s="42">
        <v>11.25</v>
      </c>
      <c r="W69" s="42">
        <v>11.83</v>
      </c>
      <c r="X69" s="84">
        <v>11.35</v>
      </c>
      <c r="Y69" s="84">
        <v>13.83</v>
      </c>
      <c r="Z69" s="42">
        <v>13.83</v>
      </c>
      <c r="AA69" s="42">
        <v>12.6</v>
      </c>
      <c r="AB69" s="42">
        <v>14.66</v>
      </c>
      <c r="AD69" s="42">
        <v>11.22</v>
      </c>
      <c r="AE69" s="42">
        <v>13.63</v>
      </c>
      <c r="AF69" s="42">
        <v>10.66</v>
      </c>
      <c r="AG69" s="42">
        <v>11.13</v>
      </c>
      <c r="AH69" s="42">
        <v>14.23</v>
      </c>
      <c r="AI69" s="42">
        <v>15.37</v>
      </c>
      <c r="AJ69" s="42">
        <v>11.83</v>
      </c>
      <c r="AK69" s="42">
        <v>12.82</v>
      </c>
      <c r="AL69" s="42">
        <v>11.48</v>
      </c>
      <c r="AM69" s="42">
        <v>10.44</v>
      </c>
      <c r="AN69" s="42">
        <v>11.37</v>
      </c>
      <c r="AO69" s="42">
        <v>8.487</v>
      </c>
      <c r="AQ69" s="42">
        <v>12.79</v>
      </c>
      <c r="AR69" s="42">
        <v>12.07</v>
      </c>
      <c r="AS69" s="42">
        <v>13.21</v>
      </c>
      <c r="AT69" s="42">
        <v>14.31</v>
      </c>
      <c r="AU69" s="42">
        <v>11.93</v>
      </c>
      <c r="AV69" s="42">
        <v>13.4</v>
      </c>
      <c r="AW69" s="42">
        <v>14.5</v>
      </c>
      <c r="AX69" s="42">
        <v>15.54</v>
      </c>
      <c r="AY69" s="42">
        <v>15.81</v>
      </c>
      <c r="AZ69" s="42">
        <v>14.91</v>
      </c>
      <c r="BA69" s="42"/>
      <c r="BB69" s="42">
        <v>15.71</v>
      </c>
      <c r="BC69" s="42">
        <v>16.29</v>
      </c>
      <c r="BD69" s="88">
        <v>16.42</v>
      </c>
      <c r="BE69" s="42">
        <v>15.89</v>
      </c>
      <c r="BF69" s="42">
        <v>16.2</v>
      </c>
      <c r="BG69" s="42">
        <v>15.95</v>
      </c>
      <c r="BH69" s="42">
        <v>16.3</v>
      </c>
      <c r="BI69" s="42">
        <v>16.18</v>
      </c>
      <c r="BJ69" s="64" t="s">
        <v>219</v>
      </c>
      <c r="BK69" s="95">
        <v>12.36</v>
      </c>
      <c r="BL69" s="95">
        <v>11.71</v>
      </c>
      <c r="BM69" s="95">
        <v>14.58</v>
      </c>
      <c r="BN69" s="95">
        <v>12.73</v>
      </c>
      <c r="BO69" s="95">
        <v>13.13</v>
      </c>
      <c r="BP69" s="95">
        <v>10.41</v>
      </c>
      <c r="BQ69" s="95">
        <v>12.13</v>
      </c>
      <c r="BR69" s="95">
        <v>13.06</v>
      </c>
      <c r="BS69" s="95">
        <v>14.13</v>
      </c>
      <c r="BT69" s="95">
        <v>12.54</v>
      </c>
      <c r="BU69" s="95">
        <v>11.52</v>
      </c>
      <c r="BV69" s="95">
        <v>14.95</v>
      </c>
      <c r="BW69" s="95">
        <v>14.6</v>
      </c>
      <c r="BX69" s="95">
        <v>14.07</v>
      </c>
      <c r="BY69" s="95">
        <v>15.61</v>
      </c>
      <c r="BZ69" s="95">
        <v>11.62</v>
      </c>
      <c r="CA69" s="95">
        <v>11.01</v>
      </c>
      <c r="CB69" s="95">
        <v>15.2</v>
      </c>
      <c r="CC69" s="95">
        <v>12.51</v>
      </c>
      <c r="CD69" s="95">
        <v>12.03</v>
      </c>
      <c r="CE69" s="95">
        <v>15.52</v>
      </c>
      <c r="CF69" s="95"/>
      <c r="CG69" s="95">
        <v>16.3</v>
      </c>
      <c r="CH69" s="95">
        <v>16.35</v>
      </c>
      <c r="CI69" s="95">
        <v>15.68</v>
      </c>
      <c r="CJ69" s="95">
        <v>13.34</v>
      </c>
      <c r="CK69" s="95">
        <v>15.25</v>
      </c>
      <c r="CL69" s="95">
        <v>14.77</v>
      </c>
      <c r="CM69" s="95">
        <v>17.23</v>
      </c>
      <c r="CN69" s="95">
        <v>17.03</v>
      </c>
      <c r="CO69" s="95">
        <v>12.71</v>
      </c>
      <c r="CP69" s="95">
        <v>16.39</v>
      </c>
      <c r="CQ69" s="95">
        <v>14.91</v>
      </c>
      <c r="CR69" s="95">
        <v>15.2</v>
      </c>
      <c r="CS69" s="95">
        <v>16.65</v>
      </c>
      <c r="CT69" s="95"/>
      <c r="CU69" s="95">
        <v>16.86</v>
      </c>
      <c r="CV69" s="95">
        <v>15.9</v>
      </c>
      <c r="CW69" s="95">
        <v>16.12</v>
      </c>
      <c r="CX69" s="95">
        <v>15.15</v>
      </c>
      <c r="CY69" s="95">
        <v>17.11</v>
      </c>
      <c r="CZ69" s="95"/>
      <c r="DA69" s="95">
        <v>15.8</v>
      </c>
      <c r="DB69" s="95">
        <v>16.87</v>
      </c>
      <c r="DC69" s="95">
        <v>16.61</v>
      </c>
      <c r="DD69" s="95">
        <v>15.76</v>
      </c>
      <c r="DE69" s="95">
        <v>16.42</v>
      </c>
      <c r="DF69" s="95">
        <v>16.72</v>
      </c>
      <c r="DG69" s="95">
        <v>11.71</v>
      </c>
      <c r="DH69" s="95">
        <v>15.08</v>
      </c>
      <c r="DI69" s="95">
        <v>14.04</v>
      </c>
      <c r="DJ69" s="95">
        <v>12.67</v>
      </c>
      <c r="DK69" s="95"/>
      <c r="DL69" s="95">
        <v>10.44</v>
      </c>
      <c r="DM69" s="95"/>
      <c r="DN69" s="121">
        <v>11.59</v>
      </c>
      <c r="DO69" s="121">
        <v>13.52</v>
      </c>
      <c r="DP69" s="121">
        <v>15.39</v>
      </c>
      <c r="DQ69" s="121">
        <v>15.62</v>
      </c>
      <c r="DR69" s="124">
        <v>10.38</v>
      </c>
      <c r="DS69" s="114"/>
      <c r="DT69" s="121">
        <v>8.556</v>
      </c>
      <c r="DU69" s="121">
        <v>15.03</v>
      </c>
      <c r="DV69" s="121">
        <v>14.1</v>
      </c>
      <c r="DW69" s="121">
        <v>15.13</v>
      </c>
      <c r="DX69" s="121">
        <v>16.87</v>
      </c>
      <c r="DY69" s="121">
        <v>15.26</v>
      </c>
      <c r="DZ69" s="121">
        <v>16.99</v>
      </c>
      <c r="EA69" s="121">
        <v>15.95</v>
      </c>
      <c r="EB69" s="121">
        <v>16.85</v>
      </c>
      <c r="EC69" s="121">
        <v>14.26</v>
      </c>
      <c r="ED69" s="121">
        <v>17.77</v>
      </c>
      <c r="EE69" s="121">
        <v>16.53</v>
      </c>
      <c r="EF69" s="121">
        <v>14.88</v>
      </c>
      <c r="EG69" s="121"/>
      <c r="EH69" s="95">
        <v>9.738</v>
      </c>
      <c r="EI69" s="95">
        <v>10.23</v>
      </c>
      <c r="EJ69" s="95">
        <v>9.709</v>
      </c>
      <c r="EK69" s="95">
        <v>9.754</v>
      </c>
      <c r="EL69" s="95">
        <v>10.21</v>
      </c>
      <c r="EM69" s="95">
        <v>10.44</v>
      </c>
      <c r="EN69" s="95">
        <v>9.065</v>
      </c>
      <c r="EO69" s="95">
        <v>8.854</v>
      </c>
      <c r="EP69" s="95">
        <v>13.27</v>
      </c>
      <c r="EQ69" s="95">
        <v>12.85</v>
      </c>
      <c r="ER69" s="95">
        <v>9.004</v>
      </c>
      <c r="ES69" s="95">
        <v>14.17</v>
      </c>
      <c r="ET69" s="95">
        <v>14.45</v>
      </c>
      <c r="EU69" s="95">
        <v>12.65</v>
      </c>
      <c r="EV69" s="95">
        <v>12.6</v>
      </c>
      <c r="EW69" s="95">
        <v>14.1</v>
      </c>
      <c r="EX69" s="95">
        <v>10.92</v>
      </c>
      <c r="EY69" s="95">
        <v>10.76</v>
      </c>
      <c r="EZ69" s="95">
        <v>10.24</v>
      </c>
      <c r="FA69" s="121">
        <v>10.15</v>
      </c>
      <c r="FB69" s="95">
        <v>15.95</v>
      </c>
      <c r="FC69" s="95">
        <v>14.48</v>
      </c>
      <c r="FD69" s="121">
        <v>14.84</v>
      </c>
      <c r="FE69" s="64" t="s">
        <v>219</v>
      </c>
      <c r="FF69" s="138">
        <f t="shared" si="290"/>
        <v>7.944</v>
      </c>
      <c r="FG69" s="138">
        <f t="shared" si="291"/>
        <v>14.66</v>
      </c>
      <c r="FH69" s="139">
        <f t="shared" si="292"/>
        <v>11.24825</v>
      </c>
      <c r="FI69" s="138">
        <f t="shared" si="293"/>
        <v>1.99625607140757</v>
      </c>
      <c r="FJ69" s="140">
        <f t="shared" si="30"/>
        <v>0.177472590972602</v>
      </c>
      <c r="FK69" s="138">
        <f t="shared" si="294"/>
        <v>8.487</v>
      </c>
      <c r="FL69" s="138">
        <f t="shared" si="295"/>
        <v>15.37</v>
      </c>
      <c r="FM69" s="139">
        <f t="shared" si="296"/>
        <v>11.8889166666667</v>
      </c>
      <c r="FN69" s="138">
        <f t="shared" si="297"/>
        <v>1.86213208487345</v>
      </c>
      <c r="FO69" s="73">
        <f t="shared" si="32"/>
        <v>0.156627566420275</v>
      </c>
      <c r="FP69" s="138">
        <f t="shared" si="298"/>
        <v>11.93</v>
      </c>
      <c r="FQ69" s="138">
        <f t="shared" si="299"/>
        <v>15.81</v>
      </c>
      <c r="FR69" s="139">
        <f t="shared" si="300"/>
        <v>13.847</v>
      </c>
      <c r="FS69" s="138">
        <f t="shared" si="301"/>
        <v>1.37621905556088</v>
      </c>
      <c r="FT69" s="73">
        <f t="shared" si="33"/>
        <v>0.0993875247751053</v>
      </c>
      <c r="FU69" s="138">
        <f t="shared" si="302"/>
        <v>15.71</v>
      </c>
      <c r="FV69" s="138">
        <f t="shared" si="303"/>
        <v>16.42</v>
      </c>
      <c r="FW69" s="139">
        <f t="shared" si="304"/>
        <v>16.1175</v>
      </c>
      <c r="FX69" s="138">
        <f t="shared" si="305"/>
        <v>0.242354521900695</v>
      </c>
      <c r="FY69" s="64" t="s">
        <v>219</v>
      </c>
      <c r="FZ69" s="156">
        <f t="shared" si="34"/>
        <v>7.944</v>
      </c>
      <c r="GA69" s="70">
        <f t="shared" si="35"/>
        <v>16.42</v>
      </c>
      <c r="GB69" s="157">
        <f t="shared" si="36"/>
        <v>12.70084</v>
      </c>
      <c r="GC69" s="31">
        <f t="shared" si="37"/>
        <v>2.42416374270151</v>
      </c>
      <c r="GD69" s="31">
        <f t="shared" si="38"/>
        <v>0.190866410623353</v>
      </c>
      <c r="GE69" s="156">
        <f t="shared" si="39"/>
        <v>8.556</v>
      </c>
      <c r="GF69" s="156">
        <f t="shared" si="40"/>
        <v>17.77</v>
      </c>
      <c r="GG69" s="158">
        <f t="shared" si="41"/>
        <v>13.7758241758242</v>
      </c>
      <c r="GH69" s="33">
        <f t="shared" si="42"/>
        <v>2.43646909182305</v>
      </c>
      <c r="GI69" s="33">
        <f t="shared" si="43"/>
        <v>0.176865577022892</v>
      </c>
      <c r="GJ69" s="62">
        <v>14.76</v>
      </c>
      <c r="GK69" s="89">
        <f t="shared" si="306"/>
        <v>10.41</v>
      </c>
      <c r="GL69" s="89">
        <f t="shared" si="307"/>
        <v>15.61</v>
      </c>
      <c r="GM69" s="178">
        <f t="shared" si="308"/>
        <v>13.1152380952381</v>
      </c>
      <c r="GN69" s="36">
        <f t="shared" si="309"/>
        <v>1.55054706167733</v>
      </c>
      <c r="GO69" s="36">
        <f t="shared" si="44"/>
        <v>0.118224850392941</v>
      </c>
      <c r="GP69" s="89">
        <f t="shared" si="310"/>
        <v>11.71</v>
      </c>
      <c r="GQ69" s="89">
        <f t="shared" si="311"/>
        <v>17.23</v>
      </c>
      <c r="GR69" s="178">
        <f t="shared" si="312"/>
        <v>15.5225</v>
      </c>
      <c r="GS69" s="36">
        <f t="shared" si="313"/>
        <v>1.46190293288754</v>
      </c>
      <c r="GT69" s="36">
        <f t="shared" si="45"/>
        <v>0.0941796059196352</v>
      </c>
      <c r="GU69" s="89">
        <f t="shared" si="314"/>
        <v>8.556</v>
      </c>
      <c r="GV69" s="89">
        <f t="shared" si="315"/>
        <v>17.77</v>
      </c>
      <c r="GW69" s="178">
        <f t="shared" si="316"/>
        <v>14.4797894736842</v>
      </c>
      <c r="GX69" s="36">
        <f t="shared" si="317"/>
        <v>2.54000847721567</v>
      </c>
      <c r="GY69" s="36">
        <f t="shared" si="46"/>
        <v>0.175417500498327</v>
      </c>
      <c r="GZ69" s="89">
        <f t="shared" si="318"/>
        <v>8.556</v>
      </c>
      <c r="HA69" s="89">
        <f t="shared" si="319"/>
        <v>15.95</v>
      </c>
      <c r="HB69" s="178">
        <f t="shared" si="320"/>
        <v>11.6710434782609</v>
      </c>
      <c r="HC69" s="36">
        <f t="shared" si="321"/>
        <v>2.19980384411183</v>
      </c>
      <c r="HD69" s="36">
        <f t="shared" si="47"/>
        <v>0.188483904477719</v>
      </c>
    </row>
    <row r="70" spans="1:212">
      <c r="A70" s="64" t="s">
        <v>220</v>
      </c>
      <c r="B70" s="183">
        <v>98</v>
      </c>
      <c r="C70" s="20">
        <v>130</v>
      </c>
      <c r="D70" s="47">
        <v>97</v>
      </c>
      <c r="E70" s="47">
        <v>30.51</v>
      </c>
      <c r="F70" s="47">
        <v>82.4</v>
      </c>
      <c r="G70" s="185">
        <v>106</v>
      </c>
      <c r="H70" s="64" t="s">
        <v>220</v>
      </c>
      <c r="I70" s="42">
        <v>47.03</v>
      </c>
      <c r="J70" s="42">
        <v>109.1</v>
      </c>
      <c r="K70" s="42">
        <v>90.2</v>
      </c>
      <c r="L70" s="42">
        <v>115</v>
      </c>
      <c r="M70" s="42">
        <v>62.29</v>
      </c>
      <c r="N70" s="42">
        <v>70.6</v>
      </c>
      <c r="O70" s="84">
        <v>57.42</v>
      </c>
      <c r="P70" s="42">
        <v>69.46</v>
      </c>
      <c r="Q70" s="42">
        <v>73.21</v>
      </c>
      <c r="R70" s="42">
        <v>73.57</v>
      </c>
      <c r="S70" s="42">
        <v>60.24</v>
      </c>
      <c r="T70" s="42">
        <v>60.71</v>
      </c>
      <c r="U70" s="42">
        <v>87.33</v>
      </c>
      <c r="V70" s="42">
        <v>85</v>
      </c>
      <c r="W70" s="42">
        <v>93.87</v>
      </c>
      <c r="X70" s="84">
        <v>83.15</v>
      </c>
      <c r="Y70" s="84">
        <v>115.1</v>
      </c>
      <c r="Z70" s="42">
        <v>116</v>
      </c>
      <c r="AA70" s="42">
        <v>99.56</v>
      </c>
      <c r="AB70" s="42">
        <v>117.5</v>
      </c>
      <c r="AD70" s="42">
        <v>78.75</v>
      </c>
      <c r="AE70" s="42">
        <v>99.69</v>
      </c>
      <c r="AF70" s="42">
        <v>70.43</v>
      </c>
      <c r="AG70" s="42">
        <v>77.42</v>
      </c>
      <c r="AH70" s="42">
        <v>108.8</v>
      </c>
      <c r="AI70" s="42">
        <v>111.4</v>
      </c>
      <c r="AJ70" s="42">
        <v>86.02</v>
      </c>
      <c r="AK70" s="42">
        <v>93.41</v>
      </c>
      <c r="AL70" s="42">
        <v>79.12</v>
      </c>
      <c r="AM70" s="42">
        <v>67.52</v>
      </c>
      <c r="AN70" s="42">
        <v>76.6</v>
      </c>
      <c r="AO70" s="42">
        <v>54.39</v>
      </c>
      <c r="AQ70" s="42">
        <v>91.94</v>
      </c>
      <c r="AR70" s="42">
        <v>89.63</v>
      </c>
      <c r="AS70" s="42">
        <v>98.38</v>
      </c>
      <c r="AT70" s="42">
        <v>118.5</v>
      </c>
      <c r="AU70" s="42">
        <v>85.4</v>
      </c>
      <c r="AV70" s="42">
        <v>105.7</v>
      </c>
      <c r="AW70" s="42">
        <v>119.2</v>
      </c>
      <c r="AX70" s="42">
        <v>132.5</v>
      </c>
      <c r="AY70" s="42">
        <v>127.2</v>
      </c>
      <c r="AZ70" s="42">
        <v>119</v>
      </c>
      <c r="BA70" s="42"/>
      <c r="BB70" s="42">
        <v>134.3</v>
      </c>
      <c r="BC70" s="42">
        <v>135.7</v>
      </c>
      <c r="BD70" s="88">
        <v>144.2</v>
      </c>
      <c r="BE70" s="42">
        <v>124.5</v>
      </c>
      <c r="BF70" s="42">
        <v>124.6</v>
      </c>
      <c r="BG70" s="42">
        <v>119</v>
      </c>
      <c r="BH70" s="42">
        <v>120.3</v>
      </c>
      <c r="BI70" s="42">
        <v>126.1</v>
      </c>
      <c r="BJ70" s="64" t="s">
        <v>220</v>
      </c>
      <c r="BK70" s="95">
        <v>88.87</v>
      </c>
      <c r="BL70" s="95">
        <v>88.48</v>
      </c>
      <c r="BM70" s="95">
        <v>108.6</v>
      </c>
      <c r="BN70" s="95">
        <v>102.4</v>
      </c>
      <c r="BO70" s="95">
        <v>96.9</v>
      </c>
      <c r="BP70" s="95">
        <v>93.13</v>
      </c>
      <c r="BQ70" s="95">
        <v>97.6</v>
      </c>
      <c r="BR70" s="95">
        <v>95.11</v>
      </c>
      <c r="BS70" s="95">
        <v>108.5</v>
      </c>
      <c r="BT70" s="95">
        <v>106.1</v>
      </c>
      <c r="BU70" s="95">
        <v>96.62</v>
      </c>
      <c r="BV70" s="95">
        <v>134.3</v>
      </c>
      <c r="BW70" s="95">
        <v>136.5</v>
      </c>
      <c r="BX70" s="95">
        <v>123.2</v>
      </c>
      <c r="BY70" s="95">
        <v>160.2</v>
      </c>
      <c r="BZ70" s="95">
        <v>106.8</v>
      </c>
      <c r="CA70" s="95">
        <v>81.51</v>
      </c>
      <c r="CB70" s="95">
        <v>117.2</v>
      </c>
      <c r="CC70" s="95">
        <v>91.01</v>
      </c>
      <c r="CD70" s="95">
        <v>89.17</v>
      </c>
      <c r="CE70" s="95">
        <v>116.6</v>
      </c>
      <c r="CF70" s="95"/>
      <c r="CG70" s="95">
        <v>118</v>
      </c>
      <c r="CH70" s="95">
        <v>116.9</v>
      </c>
      <c r="CI70" s="95">
        <v>121.1</v>
      </c>
      <c r="CJ70" s="95">
        <v>96.66</v>
      </c>
      <c r="CK70" s="95">
        <v>110.2</v>
      </c>
      <c r="CL70" s="95">
        <v>113.8</v>
      </c>
      <c r="CM70" s="95">
        <v>130.3</v>
      </c>
      <c r="CN70" s="95">
        <v>129</v>
      </c>
      <c r="CO70" s="95">
        <v>137.6</v>
      </c>
      <c r="CP70" s="95">
        <v>120</v>
      </c>
      <c r="CQ70" s="95">
        <v>100.9</v>
      </c>
      <c r="CR70" s="95">
        <v>117.4</v>
      </c>
      <c r="CS70" s="95">
        <v>126.8</v>
      </c>
      <c r="CT70" s="95"/>
      <c r="CU70" s="95">
        <v>134.5</v>
      </c>
      <c r="CV70" s="95">
        <v>111.9</v>
      </c>
      <c r="CW70" s="95">
        <v>118.2</v>
      </c>
      <c r="CX70" s="95">
        <v>118.5</v>
      </c>
      <c r="CY70" s="95">
        <v>124.2</v>
      </c>
      <c r="CZ70" s="95"/>
      <c r="DA70" s="95">
        <v>123</v>
      </c>
      <c r="DB70" s="95">
        <v>126.3</v>
      </c>
      <c r="DC70" s="95">
        <v>124.7</v>
      </c>
      <c r="DD70" s="95">
        <v>125.3</v>
      </c>
      <c r="DE70" s="95">
        <v>127.5</v>
      </c>
      <c r="DF70" s="95">
        <v>124.5</v>
      </c>
      <c r="DG70" s="95">
        <v>88.35</v>
      </c>
      <c r="DH70" s="95">
        <v>122.1</v>
      </c>
      <c r="DI70" s="95">
        <v>120.6</v>
      </c>
      <c r="DJ70" s="95">
        <v>95.06</v>
      </c>
      <c r="DK70" s="95"/>
      <c r="DL70" s="95">
        <v>67.48</v>
      </c>
      <c r="DM70" s="95"/>
      <c r="DN70" s="121">
        <v>85.27</v>
      </c>
      <c r="DO70" s="121">
        <v>98.88</v>
      </c>
      <c r="DP70" s="121">
        <v>115.8</v>
      </c>
      <c r="DQ70" s="121">
        <v>120.1</v>
      </c>
      <c r="DR70" s="124">
        <v>59.93</v>
      </c>
      <c r="DS70" s="114"/>
      <c r="DT70" s="121">
        <v>59.36</v>
      </c>
      <c r="DU70" s="121">
        <v>116.2</v>
      </c>
      <c r="DV70" s="121">
        <v>109.3</v>
      </c>
      <c r="DW70" s="121">
        <v>122.1</v>
      </c>
      <c r="DX70" s="121">
        <v>129.3</v>
      </c>
      <c r="DY70" s="121">
        <v>114.8</v>
      </c>
      <c r="DZ70" s="121">
        <v>137.3</v>
      </c>
      <c r="EA70" s="121">
        <v>116.8</v>
      </c>
      <c r="EB70" s="121">
        <v>160.6</v>
      </c>
      <c r="EC70" s="121">
        <v>138.4</v>
      </c>
      <c r="ED70" s="121">
        <v>184.1</v>
      </c>
      <c r="EE70" s="121">
        <v>131.3</v>
      </c>
      <c r="EF70" s="121">
        <v>148.1</v>
      </c>
      <c r="EG70" s="121"/>
      <c r="EH70" s="95">
        <v>67.81</v>
      </c>
      <c r="EI70" s="95">
        <v>69.35</v>
      </c>
      <c r="EJ70" s="95">
        <v>61.22</v>
      </c>
      <c r="EK70" s="95">
        <v>64.36</v>
      </c>
      <c r="EL70" s="95">
        <v>67.18</v>
      </c>
      <c r="EM70" s="95">
        <v>68.68</v>
      </c>
      <c r="EN70" s="95">
        <v>55.8</v>
      </c>
      <c r="EO70" s="95">
        <v>56.42</v>
      </c>
      <c r="EP70" s="95">
        <v>85.86</v>
      </c>
      <c r="EQ70" s="95">
        <v>79.72</v>
      </c>
      <c r="ER70" s="95">
        <v>60.12</v>
      </c>
      <c r="ES70" s="95">
        <v>92.68</v>
      </c>
      <c r="ET70" s="95">
        <v>89.9</v>
      </c>
      <c r="EU70" s="95">
        <v>92.99</v>
      </c>
      <c r="EV70" s="95">
        <v>83.02</v>
      </c>
      <c r="EW70" s="95">
        <v>97.71</v>
      </c>
      <c r="EX70" s="95">
        <v>76.17</v>
      </c>
      <c r="EY70" s="95">
        <v>59.46</v>
      </c>
      <c r="EZ70" s="95">
        <v>54.04</v>
      </c>
      <c r="FA70" s="121">
        <v>67.71</v>
      </c>
      <c r="FB70" s="95">
        <v>106.9</v>
      </c>
      <c r="FC70" s="95">
        <v>99.72</v>
      </c>
      <c r="FD70" s="121">
        <v>107.2</v>
      </c>
      <c r="FE70" s="64" t="s">
        <v>220</v>
      </c>
      <c r="FF70" s="138">
        <f t="shared" si="290"/>
        <v>47.03</v>
      </c>
      <c r="FG70" s="138">
        <f t="shared" si="291"/>
        <v>117.5</v>
      </c>
      <c r="FH70" s="139">
        <f t="shared" si="292"/>
        <v>84.317</v>
      </c>
      <c r="FI70" s="138">
        <f t="shared" si="293"/>
        <v>22.1964741391629</v>
      </c>
      <c r="FJ70" s="140">
        <f t="shared" si="30"/>
        <v>0.263250283325579</v>
      </c>
      <c r="FK70" s="138">
        <f t="shared" si="294"/>
        <v>54.39</v>
      </c>
      <c r="FL70" s="138">
        <f t="shared" si="295"/>
        <v>111.4</v>
      </c>
      <c r="FM70" s="139">
        <f t="shared" si="296"/>
        <v>83.6291666666667</v>
      </c>
      <c r="FN70" s="138">
        <f t="shared" si="297"/>
        <v>17.0157015501102</v>
      </c>
      <c r="FO70" s="73">
        <f t="shared" si="32"/>
        <v>0.203466113896989</v>
      </c>
      <c r="FP70" s="138">
        <f t="shared" si="298"/>
        <v>85.4</v>
      </c>
      <c r="FQ70" s="138">
        <f t="shared" si="299"/>
        <v>132.5</v>
      </c>
      <c r="FR70" s="139">
        <f t="shared" si="300"/>
        <v>108.745</v>
      </c>
      <c r="FS70" s="138">
        <f t="shared" si="301"/>
        <v>16.7464910088983</v>
      </c>
      <c r="FT70" s="73">
        <f t="shared" si="33"/>
        <v>0.153997802279629</v>
      </c>
      <c r="FU70" s="138">
        <f t="shared" si="302"/>
        <v>119</v>
      </c>
      <c r="FV70" s="138">
        <f t="shared" si="303"/>
        <v>144.2</v>
      </c>
      <c r="FW70" s="139">
        <f t="shared" si="304"/>
        <v>128.5875</v>
      </c>
      <c r="FX70" s="138">
        <f t="shared" si="305"/>
        <v>8.67153594897038</v>
      </c>
      <c r="FY70" s="64" t="s">
        <v>220</v>
      </c>
      <c r="FZ70" s="156">
        <f t="shared" si="34"/>
        <v>47.03</v>
      </c>
      <c r="GA70" s="70">
        <f t="shared" si="35"/>
        <v>144.2</v>
      </c>
      <c r="GB70" s="157">
        <f t="shared" si="36"/>
        <v>96.1208</v>
      </c>
      <c r="GC70" s="31">
        <f t="shared" si="37"/>
        <v>24.8594892849834</v>
      </c>
      <c r="GD70" s="31">
        <f t="shared" si="38"/>
        <v>0.258627573688352</v>
      </c>
      <c r="GE70" s="156">
        <f t="shared" si="39"/>
        <v>54.04</v>
      </c>
      <c r="GF70" s="156">
        <f t="shared" si="40"/>
        <v>184.1</v>
      </c>
      <c r="GG70" s="158">
        <f t="shared" si="41"/>
        <v>104.84956043956</v>
      </c>
      <c r="GH70" s="33">
        <f t="shared" si="42"/>
        <v>26.4140232078883</v>
      </c>
      <c r="GI70" s="33">
        <f t="shared" si="43"/>
        <v>0.251923070513151</v>
      </c>
      <c r="GJ70" s="185">
        <v>106</v>
      </c>
      <c r="GK70" s="89">
        <f t="shared" si="306"/>
        <v>81.51</v>
      </c>
      <c r="GL70" s="89">
        <f t="shared" si="307"/>
        <v>160.2</v>
      </c>
      <c r="GM70" s="178">
        <f t="shared" si="308"/>
        <v>106.609523809524</v>
      </c>
      <c r="GN70" s="36">
        <f t="shared" si="309"/>
        <v>19.3066282597947</v>
      </c>
      <c r="GO70" s="36">
        <f t="shared" si="44"/>
        <v>0.181096656001291</v>
      </c>
      <c r="GP70" s="89">
        <f t="shared" si="310"/>
        <v>88.35</v>
      </c>
      <c r="GQ70" s="89">
        <f t="shared" si="311"/>
        <v>137.6</v>
      </c>
      <c r="GR70" s="178">
        <f t="shared" si="312"/>
        <v>118.691785714286</v>
      </c>
      <c r="GS70" s="36">
        <f t="shared" si="313"/>
        <v>11.6486397405119</v>
      </c>
      <c r="GT70" s="36">
        <f t="shared" si="45"/>
        <v>0.0981419200192373</v>
      </c>
      <c r="GU70" s="89">
        <f t="shared" si="314"/>
        <v>59.36</v>
      </c>
      <c r="GV70" s="89">
        <f t="shared" si="315"/>
        <v>184.1</v>
      </c>
      <c r="GW70" s="178">
        <f t="shared" si="316"/>
        <v>116.585263157895</v>
      </c>
      <c r="GX70" s="36">
        <f t="shared" si="317"/>
        <v>32.5420446616409</v>
      </c>
      <c r="GY70" s="36">
        <f t="shared" si="46"/>
        <v>0.279126570375952</v>
      </c>
      <c r="GZ70" s="89">
        <f t="shared" si="318"/>
        <v>54.04</v>
      </c>
      <c r="HA70" s="89">
        <f t="shared" si="319"/>
        <v>107.2</v>
      </c>
      <c r="HB70" s="178">
        <f t="shared" si="320"/>
        <v>76.6965217391305</v>
      </c>
      <c r="HC70" s="36">
        <f t="shared" si="321"/>
        <v>16.9709022658023</v>
      </c>
      <c r="HD70" s="36">
        <f t="shared" si="47"/>
        <v>0.22127342780323</v>
      </c>
    </row>
    <row r="71" spans="1:212">
      <c r="A71" s="64" t="s">
        <v>221</v>
      </c>
      <c r="B71" s="183">
        <v>80</v>
      </c>
      <c r="C71" s="61">
        <v>110</v>
      </c>
      <c r="D71" s="47">
        <v>82</v>
      </c>
      <c r="E71" s="47">
        <v>16.1</v>
      </c>
      <c r="F71" s="47">
        <v>61</v>
      </c>
      <c r="G71" s="63">
        <v>91.4</v>
      </c>
      <c r="H71" s="64" t="s">
        <v>221</v>
      </c>
      <c r="I71" s="42">
        <v>50.22</v>
      </c>
      <c r="J71" s="42">
        <v>78.5</v>
      </c>
      <c r="K71" s="42">
        <v>78.3</v>
      </c>
      <c r="L71" s="42">
        <v>87.94</v>
      </c>
      <c r="M71" s="42">
        <v>80</v>
      </c>
      <c r="N71" s="42">
        <v>74.29</v>
      </c>
      <c r="O71" s="84">
        <v>494.3</v>
      </c>
      <c r="P71" s="42">
        <v>79.56</v>
      </c>
      <c r="Q71" s="42">
        <v>76.19</v>
      </c>
      <c r="R71" s="42">
        <v>108.7</v>
      </c>
      <c r="S71" s="42">
        <v>89.28</v>
      </c>
      <c r="T71" s="42">
        <v>91.26</v>
      </c>
      <c r="U71" s="42">
        <v>119.1</v>
      </c>
      <c r="V71" s="42">
        <v>114.2</v>
      </c>
      <c r="W71" s="42">
        <v>114.4</v>
      </c>
      <c r="X71" s="84">
        <v>174.1</v>
      </c>
      <c r="Y71" s="84">
        <v>341.2</v>
      </c>
      <c r="Z71" s="42">
        <v>64.23</v>
      </c>
      <c r="AA71" s="42">
        <v>67.89</v>
      </c>
      <c r="AB71" s="42">
        <v>77.08</v>
      </c>
      <c r="AD71" s="42">
        <v>72.48</v>
      </c>
      <c r="AE71" s="42">
        <v>87.48</v>
      </c>
      <c r="AF71" s="42">
        <v>59.97</v>
      </c>
      <c r="AG71" s="42">
        <v>62.74</v>
      </c>
      <c r="AH71" s="42">
        <v>96.93</v>
      </c>
      <c r="AI71" s="42">
        <v>86.45</v>
      </c>
      <c r="AJ71" s="42">
        <v>83.56</v>
      </c>
      <c r="AK71" s="42">
        <v>79.88</v>
      </c>
      <c r="AL71" s="42">
        <v>77.48</v>
      </c>
      <c r="AM71" s="42">
        <v>71.51</v>
      </c>
      <c r="AN71" s="42">
        <v>97.32</v>
      </c>
      <c r="AO71" s="42">
        <v>53.1</v>
      </c>
      <c r="AQ71" s="42">
        <v>72.83</v>
      </c>
      <c r="AR71" s="42">
        <v>73.44</v>
      </c>
      <c r="AS71" s="42">
        <v>79.52</v>
      </c>
      <c r="AT71" s="42">
        <v>92.81</v>
      </c>
      <c r="AU71" s="42">
        <v>65.74</v>
      </c>
      <c r="AV71" s="42">
        <v>131.7</v>
      </c>
      <c r="AW71" s="42">
        <v>81.52</v>
      </c>
      <c r="AX71" s="42">
        <v>85.81</v>
      </c>
      <c r="AY71" s="42">
        <v>85.05</v>
      </c>
      <c r="AZ71" s="42">
        <v>78.78</v>
      </c>
      <c r="BA71" s="42"/>
      <c r="BB71" s="42">
        <v>92.49</v>
      </c>
      <c r="BC71" s="42">
        <v>90.61</v>
      </c>
      <c r="BD71" s="88">
        <v>139.4</v>
      </c>
      <c r="BE71" s="42">
        <v>82.24</v>
      </c>
      <c r="BF71" s="42">
        <v>95.26</v>
      </c>
      <c r="BG71" s="42">
        <v>117.2</v>
      </c>
      <c r="BH71" s="42">
        <v>130.6</v>
      </c>
      <c r="BI71" s="42">
        <v>128.9</v>
      </c>
      <c r="BJ71" s="64" t="s">
        <v>221</v>
      </c>
      <c r="BK71" s="95">
        <v>79.26</v>
      </c>
      <c r="BL71" s="95">
        <v>78.39</v>
      </c>
      <c r="BM71" s="95">
        <v>88.22</v>
      </c>
      <c r="BN71" s="95">
        <v>97.62</v>
      </c>
      <c r="BO71" s="95">
        <v>71.29</v>
      </c>
      <c r="BP71" s="95">
        <v>96.76</v>
      </c>
      <c r="BQ71" s="95">
        <v>89.2</v>
      </c>
      <c r="BR71" s="95">
        <v>72.53</v>
      </c>
      <c r="BS71" s="95">
        <v>92.72</v>
      </c>
      <c r="BT71" s="95">
        <v>95.23</v>
      </c>
      <c r="BU71" s="95">
        <v>94.1</v>
      </c>
      <c r="BV71" s="95">
        <v>92.02</v>
      </c>
      <c r="BW71" s="95">
        <v>118.6</v>
      </c>
      <c r="BX71" s="95">
        <v>94.55</v>
      </c>
      <c r="BY71" s="95">
        <v>100.3</v>
      </c>
      <c r="BZ71" s="95">
        <v>102.2</v>
      </c>
      <c r="CA71" s="95">
        <v>85.88</v>
      </c>
      <c r="CB71" s="95">
        <v>104.8</v>
      </c>
      <c r="CC71" s="95">
        <v>80.18</v>
      </c>
      <c r="CD71" s="95">
        <v>91.86</v>
      </c>
      <c r="CE71" s="95">
        <v>102.1</v>
      </c>
      <c r="CF71" s="95"/>
      <c r="CG71" s="95">
        <v>95.81</v>
      </c>
      <c r="CH71" s="95">
        <v>78.53</v>
      </c>
      <c r="CI71" s="95">
        <v>98.21</v>
      </c>
      <c r="CJ71" s="95">
        <v>89.73</v>
      </c>
      <c r="CK71" s="95">
        <v>83.73</v>
      </c>
      <c r="CL71" s="95">
        <v>93.47</v>
      </c>
      <c r="CM71" s="95">
        <v>96.6</v>
      </c>
      <c r="CN71" s="95">
        <v>92.41</v>
      </c>
      <c r="CO71" s="95">
        <v>92.67</v>
      </c>
      <c r="CP71" s="95">
        <v>104.9</v>
      </c>
      <c r="CQ71" s="95">
        <v>79.23</v>
      </c>
      <c r="CR71" s="95">
        <v>100.7</v>
      </c>
      <c r="CS71" s="95">
        <v>104.8</v>
      </c>
      <c r="CT71" s="95"/>
      <c r="CU71" s="95">
        <v>111.9</v>
      </c>
      <c r="CV71" s="95">
        <v>89.25</v>
      </c>
      <c r="CW71" s="95">
        <v>85.26</v>
      </c>
      <c r="CX71" s="95">
        <v>96.49</v>
      </c>
      <c r="CY71" s="95">
        <v>89.69</v>
      </c>
      <c r="CZ71" s="95"/>
      <c r="DA71" s="95">
        <v>95.01</v>
      </c>
      <c r="DB71" s="95">
        <v>106.4</v>
      </c>
      <c r="DC71" s="95">
        <v>103.5</v>
      </c>
      <c r="DD71" s="95">
        <v>100.5</v>
      </c>
      <c r="DE71" s="95">
        <v>90.45</v>
      </c>
      <c r="DF71" s="95">
        <v>100.2</v>
      </c>
      <c r="DG71" s="95">
        <v>77.63</v>
      </c>
      <c r="DH71" s="95">
        <v>78.86</v>
      </c>
      <c r="DI71" s="95">
        <v>81.95</v>
      </c>
      <c r="DJ71" s="95">
        <v>78.69</v>
      </c>
      <c r="DK71" s="95"/>
      <c r="DL71" s="95">
        <v>143.4</v>
      </c>
      <c r="DM71" s="95"/>
      <c r="DN71" s="121">
        <v>111</v>
      </c>
      <c r="DO71" s="121">
        <v>107.9</v>
      </c>
      <c r="DP71" s="121">
        <v>125</v>
      </c>
      <c r="DQ71" s="121">
        <v>99.82</v>
      </c>
      <c r="DR71" s="124">
        <v>71.79</v>
      </c>
      <c r="DS71" s="114"/>
      <c r="DT71" s="121">
        <v>95.99</v>
      </c>
      <c r="DU71" s="121">
        <v>108.6</v>
      </c>
      <c r="DV71" s="121">
        <v>112.3</v>
      </c>
      <c r="DW71" s="121">
        <v>101.6</v>
      </c>
      <c r="DX71" s="121">
        <v>101.9</v>
      </c>
      <c r="DY71" s="121">
        <v>139.3</v>
      </c>
      <c r="DZ71" s="121">
        <v>121.5</v>
      </c>
      <c r="EA71" s="121">
        <v>134.9</v>
      </c>
      <c r="EB71" s="121">
        <v>212</v>
      </c>
      <c r="EC71" s="121">
        <v>141.3</v>
      </c>
      <c r="ED71" s="121">
        <v>212.7</v>
      </c>
      <c r="EE71" s="121">
        <v>118.8</v>
      </c>
      <c r="EF71" s="121">
        <v>205</v>
      </c>
      <c r="EG71" s="121"/>
      <c r="EH71" s="95">
        <v>57.98</v>
      </c>
      <c r="EI71" s="95">
        <v>59.5</v>
      </c>
      <c r="EJ71" s="95">
        <v>53.68</v>
      </c>
      <c r="EK71" s="95">
        <v>64.02</v>
      </c>
      <c r="EL71" s="95">
        <v>59.45</v>
      </c>
      <c r="EM71" s="95">
        <v>61.6</v>
      </c>
      <c r="EN71" s="95">
        <v>44.5</v>
      </c>
      <c r="EO71" s="95">
        <v>55.04</v>
      </c>
      <c r="EP71" s="95">
        <v>78.55</v>
      </c>
      <c r="EQ71" s="95">
        <v>68.62</v>
      </c>
      <c r="ER71" s="95">
        <v>60.1</v>
      </c>
      <c r="ES71" s="95">
        <v>71.73</v>
      </c>
      <c r="ET71" s="95">
        <v>75.07</v>
      </c>
      <c r="EU71" s="95">
        <v>89.36</v>
      </c>
      <c r="EV71" s="95">
        <v>75.78</v>
      </c>
      <c r="EW71" s="95">
        <v>83.16</v>
      </c>
      <c r="EX71" s="95">
        <v>78.73</v>
      </c>
      <c r="EY71" s="95">
        <v>61.75</v>
      </c>
      <c r="EZ71" s="95">
        <v>70.22</v>
      </c>
      <c r="FA71" s="121">
        <v>74.66</v>
      </c>
      <c r="FB71" s="95">
        <v>105.5</v>
      </c>
      <c r="FC71" s="95">
        <v>98.65</v>
      </c>
      <c r="FD71" s="121">
        <v>116.9</v>
      </c>
      <c r="FE71" s="64" t="s">
        <v>221</v>
      </c>
      <c r="FF71" s="138">
        <f t="shared" si="290"/>
        <v>50.22</v>
      </c>
      <c r="FG71" s="138">
        <f t="shared" si="291"/>
        <v>494.3</v>
      </c>
      <c r="FH71" s="139">
        <f t="shared" si="292"/>
        <v>123.037</v>
      </c>
      <c r="FI71" s="138">
        <f t="shared" si="293"/>
        <v>107.116683997061</v>
      </c>
      <c r="FJ71" s="140">
        <f t="shared" si="30"/>
        <v>0.870605460122251</v>
      </c>
      <c r="FK71" s="138">
        <f t="shared" si="294"/>
        <v>53.1</v>
      </c>
      <c r="FL71" s="138">
        <f t="shared" si="295"/>
        <v>97.32</v>
      </c>
      <c r="FM71" s="139">
        <f t="shared" si="296"/>
        <v>77.4083333333333</v>
      </c>
      <c r="FN71" s="138">
        <f t="shared" si="297"/>
        <v>14.0581479663014</v>
      </c>
      <c r="FO71" s="73">
        <f t="shared" si="32"/>
        <v>0.181610265470575</v>
      </c>
      <c r="FP71" s="138">
        <f t="shared" si="298"/>
        <v>65.74</v>
      </c>
      <c r="FQ71" s="138">
        <f t="shared" si="299"/>
        <v>131.7</v>
      </c>
      <c r="FR71" s="139">
        <f t="shared" si="300"/>
        <v>84.72</v>
      </c>
      <c r="FS71" s="138">
        <f t="shared" si="301"/>
        <v>18.1820424228596</v>
      </c>
      <c r="FT71" s="73">
        <f t="shared" si="33"/>
        <v>0.214613343046029</v>
      </c>
      <c r="FU71" s="138">
        <f t="shared" si="302"/>
        <v>82.24</v>
      </c>
      <c r="FV71" s="138">
        <f t="shared" si="303"/>
        <v>139.4</v>
      </c>
      <c r="FW71" s="139">
        <f t="shared" si="304"/>
        <v>109.5875</v>
      </c>
      <c r="FX71" s="138">
        <f t="shared" si="305"/>
        <v>21.9312762640807</v>
      </c>
      <c r="FY71" s="64" t="s">
        <v>221</v>
      </c>
      <c r="FZ71" s="156">
        <f t="shared" si="34"/>
        <v>50.22</v>
      </c>
      <c r="GA71" s="70">
        <f t="shared" si="35"/>
        <v>494.3</v>
      </c>
      <c r="GB71" s="157">
        <f t="shared" si="36"/>
        <v>102.2708</v>
      </c>
      <c r="GC71" s="31">
        <f t="shared" si="37"/>
        <v>70.8653185905403</v>
      </c>
      <c r="GD71" s="31">
        <f t="shared" si="38"/>
        <v>0.692918394991927</v>
      </c>
      <c r="GE71" s="156">
        <f t="shared" si="39"/>
        <v>44.5</v>
      </c>
      <c r="GF71" s="156">
        <f t="shared" si="40"/>
        <v>212.7</v>
      </c>
      <c r="GG71" s="158">
        <f t="shared" si="41"/>
        <v>95.095934065934</v>
      </c>
      <c r="GH71" s="33">
        <f t="shared" si="42"/>
        <v>28.9338563692364</v>
      </c>
      <c r="GI71" s="33">
        <f t="shared" si="43"/>
        <v>0.304259657927913</v>
      </c>
      <c r="GJ71" s="63">
        <v>91.4</v>
      </c>
      <c r="GK71" s="89">
        <f t="shared" si="306"/>
        <v>71.29</v>
      </c>
      <c r="GL71" s="89">
        <f t="shared" si="307"/>
        <v>118.6</v>
      </c>
      <c r="GM71" s="178">
        <f t="shared" si="308"/>
        <v>91.8004761904762</v>
      </c>
      <c r="GN71" s="36">
        <f t="shared" si="309"/>
        <v>11.3499993287182</v>
      </c>
      <c r="GO71" s="36">
        <f t="shared" si="44"/>
        <v>0.123637695573258</v>
      </c>
      <c r="GP71" s="89">
        <f t="shared" si="310"/>
        <v>77.63</v>
      </c>
      <c r="GQ71" s="89">
        <f t="shared" si="311"/>
        <v>111.9</v>
      </c>
      <c r="GR71" s="178">
        <f t="shared" si="312"/>
        <v>92.7346428571428</v>
      </c>
      <c r="GS71" s="36">
        <f t="shared" si="313"/>
        <v>9.63842636692774</v>
      </c>
      <c r="GT71" s="36">
        <f t="shared" si="45"/>
        <v>0.103935552776924</v>
      </c>
      <c r="GU71" s="89">
        <f t="shared" si="314"/>
        <v>71.79</v>
      </c>
      <c r="GV71" s="89">
        <f t="shared" si="315"/>
        <v>212.7</v>
      </c>
      <c r="GW71" s="178">
        <f t="shared" si="316"/>
        <v>129.726315789474</v>
      </c>
      <c r="GX71" s="36">
        <f t="shared" si="317"/>
        <v>39.7911585950847</v>
      </c>
      <c r="GY71" s="36">
        <f t="shared" si="46"/>
        <v>0.306731586054288</v>
      </c>
      <c r="GZ71" s="89">
        <f t="shared" si="318"/>
        <v>44.5</v>
      </c>
      <c r="HA71" s="89">
        <f t="shared" si="319"/>
        <v>116.9</v>
      </c>
      <c r="HB71" s="178">
        <f t="shared" si="320"/>
        <v>72.3717391304348</v>
      </c>
      <c r="HC71" s="36">
        <f t="shared" si="321"/>
        <v>17.4684249308636</v>
      </c>
      <c r="HD71" s="36">
        <f t="shared" si="47"/>
        <v>0.241370804968227</v>
      </c>
    </row>
    <row r="72" s="8" customFormat="1" spans="1:223">
      <c r="A72" s="64" t="s">
        <v>222</v>
      </c>
      <c r="B72" s="186">
        <f>B17*10000*(54.94/(54.94+16))</f>
        <v>7047.56131942487</v>
      </c>
      <c r="C72" s="61">
        <v>600</v>
      </c>
      <c r="D72" s="47">
        <v>810</v>
      </c>
      <c r="E72" s="47">
        <v>648.4</v>
      </c>
      <c r="F72" s="47">
        <v>600</v>
      </c>
      <c r="G72" s="63">
        <v>578.8</v>
      </c>
      <c r="H72" s="64" t="s">
        <v>222</v>
      </c>
      <c r="I72" s="84">
        <v>787.4</v>
      </c>
      <c r="J72" s="84">
        <v>2440.9</v>
      </c>
      <c r="K72" s="84">
        <v>1841.7</v>
      </c>
      <c r="L72" s="84">
        <v>2482.2</v>
      </c>
      <c r="M72" s="84">
        <v>1295.6</v>
      </c>
      <c r="N72" s="84">
        <v>1450.7</v>
      </c>
      <c r="O72" s="84">
        <v>1297.4</v>
      </c>
      <c r="P72" s="84">
        <v>1566.6</v>
      </c>
      <c r="Q72" s="84">
        <v>1595.5</v>
      </c>
      <c r="R72" s="84">
        <v>1356.3</v>
      </c>
      <c r="S72" s="84">
        <v>1056</v>
      </c>
      <c r="T72" s="84">
        <v>1328.9</v>
      </c>
      <c r="U72" s="84">
        <v>1821.9</v>
      </c>
      <c r="V72" s="84">
        <v>1804.7</v>
      </c>
      <c r="W72" s="84">
        <v>1897.2</v>
      </c>
      <c r="X72" s="84">
        <v>1731.7</v>
      </c>
      <c r="Y72" s="84">
        <v>2483.5</v>
      </c>
      <c r="Z72" s="84">
        <v>2602</v>
      </c>
      <c r="AA72" s="84">
        <v>2266.5</v>
      </c>
      <c r="AB72" s="84">
        <v>2251.9</v>
      </c>
      <c r="AC72" s="22"/>
      <c r="AD72" s="84">
        <v>1390.7</v>
      </c>
      <c r="AE72" s="84">
        <v>1613.4</v>
      </c>
      <c r="AF72" s="84">
        <v>1480</v>
      </c>
      <c r="AG72" s="84">
        <v>1377.2</v>
      </c>
      <c r="AH72" s="84">
        <v>2082.2</v>
      </c>
      <c r="AI72" s="84">
        <v>1768</v>
      </c>
      <c r="AJ72" s="84">
        <v>1600.9</v>
      </c>
      <c r="AK72" s="84">
        <v>1808.7</v>
      </c>
      <c r="AL72" s="84">
        <v>1529.6</v>
      </c>
      <c r="AM72" s="84">
        <v>1215.2</v>
      </c>
      <c r="AN72" s="84">
        <v>1344.7</v>
      </c>
      <c r="AO72" s="84">
        <v>1234.4</v>
      </c>
      <c r="AP72" s="22"/>
      <c r="AQ72" s="84">
        <v>1891.7</v>
      </c>
      <c r="AR72" s="84">
        <v>1937.3</v>
      </c>
      <c r="AS72" s="84">
        <v>2468</v>
      </c>
      <c r="AT72" s="84">
        <v>2049.7</v>
      </c>
      <c r="AU72" s="84">
        <v>1664.9</v>
      </c>
      <c r="AV72" s="84">
        <v>2117.2</v>
      </c>
      <c r="AW72" s="84">
        <v>2804.7</v>
      </c>
      <c r="AX72" s="84">
        <v>3354.5</v>
      </c>
      <c r="AY72" s="84">
        <v>2719.6</v>
      </c>
      <c r="AZ72" s="84">
        <v>2391.5</v>
      </c>
      <c r="BA72" s="84"/>
      <c r="BB72" s="84">
        <v>2483.9</v>
      </c>
      <c r="BC72" s="84">
        <v>2629.2</v>
      </c>
      <c r="BD72" s="87">
        <v>2824.3</v>
      </c>
      <c r="BE72" s="84">
        <v>2469.8</v>
      </c>
      <c r="BF72" s="84">
        <v>1770.8</v>
      </c>
      <c r="BG72" s="84">
        <v>1609.6</v>
      </c>
      <c r="BH72" s="84">
        <v>1861.6</v>
      </c>
      <c r="BI72" s="84">
        <v>1802</v>
      </c>
      <c r="BJ72" s="64" t="s">
        <v>222</v>
      </c>
      <c r="BK72" s="95">
        <v>1993</v>
      </c>
      <c r="BL72" s="95">
        <v>2095</v>
      </c>
      <c r="BM72" s="95">
        <v>2597</v>
      </c>
      <c r="BN72" s="95">
        <v>1978</v>
      </c>
      <c r="BO72" s="95">
        <v>2061</v>
      </c>
      <c r="BP72" s="95">
        <v>2723</v>
      </c>
      <c r="BQ72" s="95">
        <v>2185</v>
      </c>
      <c r="BR72" s="95">
        <v>2285</v>
      </c>
      <c r="BS72" s="95">
        <v>2254</v>
      </c>
      <c r="BT72" s="95">
        <v>2729</v>
      </c>
      <c r="BU72" s="95">
        <v>2431</v>
      </c>
      <c r="BV72" s="95">
        <v>3623</v>
      </c>
      <c r="BW72" s="95">
        <v>3638</v>
      </c>
      <c r="BX72" s="95">
        <v>3566</v>
      </c>
      <c r="BY72" s="95">
        <v>5251</v>
      </c>
      <c r="BZ72" s="95">
        <v>2728</v>
      </c>
      <c r="CA72" s="95">
        <v>1950</v>
      </c>
      <c r="CB72" s="95">
        <v>3058</v>
      </c>
      <c r="CC72" s="95">
        <v>3205</v>
      </c>
      <c r="CD72" s="95">
        <v>3500</v>
      </c>
      <c r="CE72" s="95">
        <v>2239</v>
      </c>
      <c r="CF72" s="95"/>
      <c r="CG72" s="95">
        <v>2983</v>
      </c>
      <c r="CH72" s="95">
        <v>3086</v>
      </c>
      <c r="CI72" s="95">
        <v>2867</v>
      </c>
      <c r="CJ72" s="95">
        <v>2620</v>
      </c>
      <c r="CK72" s="95">
        <v>3002</v>
      </c>
      <c r="CL72" s="95">
        <v>3124</v>
      </c>
      <c r="CM72" s="95">
        <v>3084</v>
      </c>
      <c r="CN72" s="95">
        <v>3294</v>
      </c>
      <c r="CO72" s="95">
        <v>3833</v>
      </c>
      <c r="CP72" s="95">
        <v>2737</v>
      </c>
      <c r="CQ72" s="95">
        <v>2375</v>
      </c>
      <c r="CR72" s="95">
        <v>2342</v>
      </c>
      <c r="CS72" s="95">
        <v>2490</v>
      </c>
      <c r="CT72" s="95"/>
      <c r="CU72" s="95">
        <v>2376</v>
      </c>
      <c r="CV72" s="95">
        <v>3085</v>
      </c>
      <c r="CW72" s="95">
        <v>3466</v>
      </c>
      <c r="CX72" s="95">
        <v>2639</v>
      </c>
      <c r="CY72" s="95">
        <v>2827</v>
      </c>
      <c r="CZ72" s="95"/>
      <c r="DA72" s="95">
        <v>2556</v>
      </c>
      <c r="DB72" s="95">
        <v>2624</v>
      </c>
      <c r="DC72" s="95">
        <v>2716</v>
      </c>
      <c r="DD72" s="95">
        <v>2790</v>
      </c>
      <c r="DE72" s="95">
        <v>3151</v>
      </c>
      <c r="DF72" s="95">
        <v>3306</v>
      </c>
      <c r="DG72" s="95">
        <v>1994</v>
      </c>
      <c r="DH72" s="95">
        <v>3012</v>
      </c>
      <c r="DI72" s="95">
        <v>3655</v>
      </c>
      <c r="DJ72" s="95">
        <v>2673</v>
      </c>
      <c r="DK72" s="95"/>
      <c r="DL72" s="95">
        <v>1299</v>
      </c>
      <c r="DM72" s="95"/>
      <c r="DN72" s="121">
        <v>1877</v>
      </c>
      <c r="DO72" s="121">
        <v>2004</v>
      </c>
      <c r="DP72" s="121">
        <v>2809</v>
      </c>
      <c r="DQ72" s="121">
        <v>2496</v>
      </c>
      <c r="DR72" s="124">
        <v>1227</v>
      </c>
      <c r="DS72" s="114"/>
      <c r="DT72" s="121">
        <v>1471</v>
      </c>
      <c r="DU72" s="121">
        <v>3166</v>
      </c>
      <c r="DV72" s="121">
        <v>3297</v>
      </c>
      <c r="DW72" s="121">
        <v>3517</v>
      </c>
      <c r="DX72" s="121">
        <v>3889</v>
      </c>
      <c r="DY72" s="121">
        <v>3972</v>
      </c>
      <c r="DZ72" s="121">
        <v>3630</v>
      </c>
      <c r="EA72" s="121">
        <v>3046</v>
      </c>
      <c r="EB72" s="121">
        <v>4564</v>
      </c>
      <c r="EC72" s="121">
        <v>3259</v>
      </c>
      <c r="ED72" s="121">
        <v>5073</v>
      </c>
      <c r="EE72" s="121">
        <v>4176</v>
      </c>
      <c r="EF72" s="121">
        <v>3559</v>
      </c>
      <c r="EG72" s="121"/>
      <c r="EH72" s="95">
        <v>993.5</v>
      </c>
      <c r="EI72" s="95">
        <v>1049</v>
      </c>
      <c r="EJ72" s="95">
        <v>847.2</v>
      </c>
      <c r="EK72" s="95">
        <v>908.5</v>
      </c>
      <c r="EL72" s="95">
        <v>1040</v>
      </c>
      <c r="EM72" s="95">
        <v>1065</v>
      </c>
      <c r="EN72" s="95">
        <v>826.2</v>
      </c>
      <c r="EO72" s="95">
        <v>861.7</v>
      </c>
      <c r="EP72" s="95">
        <v>1353</v>
      </c>
      <c r="EQ72" s="95">
        <v>1353</v>
      </c>
      <c r="ER72" s="95">
        <v>1036</v>
      </c>
      <c r="ES72" s="95">
        <v>1506</v>
      </c>
      <c r="ET72" s="95">
        <v>1612</v>
      </c>
      <c r="EU72" s="95">
        <v>1693</v>
      </c>
      <c r="EV72" s="95">
        <v>1590</v>
      </c>
      <c r="EW72" s="95">
        <v>2024</v>
      </c>
      <c r="EX72" s="95">
        <v>1249</v>
      </c>
      <c r="EY72" s="95">
        <v>809.4</v>
      </c>
      <c r="EZ72" s="95">
        <v>833</v>
      </c>
      <c r="FA72" s="121">
        <v>975.6</v>
      </c>
      <c r="FB72" s="95">
        <v>1656</v>
      </c>
      <c r="FC72" s="95">
        <v>1532</v>
      </c>
      <c r="FD72" s="121">
        <v>1475</v>
      </c>
      <c r="FE72" s="64" t="s">
        <v>222</v>
      </c>
      <c r="FF72" s="142">
        <f t="shared" si="290"/>
        <v>787.4</v>
      </c>
      <c r="FG72" s="142">
        <f t="shared" si="291"/>
        <v>2602</v>
      </c>
      <c r="FH72" s="141">
        <f t="shared" si="292"/>
        <v>1767.93</v>
      </c>
      <c r="FI72" s="142">
        <f t="shared" si="293"/>
        <v>519.472275841956</v>
      </c>
      <c r="FJ72" s="143">
        <f t="shared" si="30"/>
        <v>0.293830794116258</v>
      </c>
      <c r="FK72" s="142">
        <f t="shared" si="294"/>
        <v>1215.2</v>
      </c>
      <c r="FL72" s="142">
        <f t="shared" si="295"/>
        <v>2082.2</v>
      </c>
      <c r="FM72" s="141">
        <f t="shared" si="296"/>
        <v>1537.08333333333</v>
      </c>
      <c r="FN72" s="142">
        <f t="shared" si="297"/>
        <v>255.252067334993</v>
      </c>
      <c r="FO72" s="83">
        <f t="shared" si="32"/>
        <v>0.16606260818758</v>
      </c>
      <c r="FP72" s="142">
        <f t="shared" si="298"/>
        <v>1664.9</v>
      </c>
      <c r="FQ72" s="142">
        <f t="shared" si="299"/>
        <v>3354.5</v>
      </c>
      <c r="FR72" s="141">
        <f t="shared" si="300"/>
        <v>2339.91</v>
      </c>
      <c r="FS72" s="142">
        <f t="shared" si="301"/>
        <v>512.196011633567</v>
      </c>
      <c r="FT72" s="83">
        <f t="shared" si="33"/>
        <v>0.218895603520463</v>
      </c>
      <c r="FU72" s="142">
        <f t="shared" si="302"/>
        <v>1609.6</v>
      </c>
      <c r="FV72" s="142">
        <f t="shared" si="303"/>
        <v>2824.3</v>
      </c>
      <c r="FW72" s="141">
        <f t="shared" si="304"/>
        <v>2181.4</v>
      </c>
      <c r="FX72" s="142">
        <f t="shared" si="305"/>
        <v>467.560547645207</v>
      </c>
      <c r="FY72" s="64" t="s">
        <v>222</v>
      </c>
      <c r="FZ72" s="156">
        <f t="shared" si="34"/>
        <v>787.4</v>
      </c>
      <c r="GA72" s="70">
        <f t="shared" si="35"/>
        <v>3354.5</v>
      </c>
      <c r="GB72" s="157">
        <f t="shared" si="36"/>
        <v>1893.078</v>
      </c>
      <c r="GC72" s="31">
        <f t="shared" si="37"/>
        <v>538.912585123118</v>
      </c>
      <c r="GD72" s="31">
        <f t="shared" si="38"/>
        <v>0.284675319835272</v>
      </c>
      <c r="GE72" s="156">
        <f t="shared" si="39"/>
        <v>809.4</v>
      </c>
      <c r="GF72" s="156">
        <f t="shared" si="40"/>
        <v>5251</v>
      </c>
      <c r="GG72" s="158">
        <f t="shared" si="41"/>
        <v>2477.08901098901</v>
      </c>
      <c r="GH72" s="33">
        <f t="shared" si="42"/>
        <v>1006.68858292374</v>
      </c>
      <c r="GI72" s="33">
        <f t="shared" si="43"/>
        <v>0.406399842096028</v>
      </c>
      <c r="GJ72" s="63">
        <v>578.8</v>
      </c>
      <c r="GK72" s="89">
        <f t="shared" si="306"/>
        <v>1950</v>
      </c>
      <c r="GL72" s="89">
        <f t="shared" si="307"/>
        <v>5251</v>
      </c>
      <c r="GM72" s="178">
        <f t="shared" si="308"/>
        <v>2766.14285714286</v>
      </c>
      <c r="GN72" s="36">
        <f t="shared" si="309"/>
        <v>812.792611046279</v>
      </c>
      <c r="GO72" s="36">
        <f t="shared" si="44"/>
        <v>0.293836093442336</v>
      </c>
      <c r="GP72" s="89">
        <f t="shared" si="310"/>
        <v>1994</v>
      </c>
      <c r="GQ72" s="89">
        <f t="shared" si="311"/>
        <v>3833</v>
      </c>
      <c r="GR72" s="178">
        <f t="shared" si="312"/>
        <v>2882.39285714286</v>
      </c>
      <c r="GS72" s="36">
        <f t="shared" si="313"/>
        <v>414.548334248941</v>
      </c>
      <c r="GT72" s="36">
        <f t="shared" si="45"/>
        <v>0.143820899785277</v>
      </c>
      <c r="GU72" s="89">
        <f t="shared" si="314"/>
        <v>1227</v>
      </c>
      <c r="GV72" s="89">
        <f t="shared" si="315"/>
        <v>5073</v>
      </c>
      <c r="GW72" s="178">
        <f t="shared" si="316"/>
        <v>3070.05263157895</v>
      </c>
      <c r="GX72" s="36">
        <f t="shared" si="317"/>
        <v>1101.7236734461</v>
      </c>
      <c r="GY72" s="36">
        <f t="shared" si="46"/>
        <v>0.358861493810769</v>
      </c>
      <c r="GZ72" s="89">
        <f t="shared" si="318"/>
        <v>809.4</v>
      </c>
      <c r="HA72" s="89">
        <f t="shared" si="319"/>
        <v>2024</v>
      </c>
      <c r="HB72" s="178">
        <f t="shared" si="320"/>
        <v>1229.91739130435</v>
      </c>
      <c r="HC72" s="36">
        <f t="shared" si="321"/>
        <v>350.150177718821</v>
      </c>
      <c r="HD72" s="36">
        <f t="shared" si="47"/>
        <v>0.284694061726764</v>
      </c>
      <c r="HE72" s="83"/>
      <c r="HF72" s="83"/>
      <c r="HG72" s="83"/>
      <c r="HH72" s="83"/>
      <c r="HI72" s="83"/>
      <c r="HJ72" s="83"/>
      <c r="HK72" s="83"/>
      <c r="HL72" s="83"/>
      <c r="HM72" s="22"/>
      <c r="HN72" s="22"/>
      <c r="HO72" s="22"/>
    </row>
    <row r="73" spans="1:212">
      <c r="A73" s="64" t="s">
        <v>223</v>
      </c>
      <c r="B73" s="183">
        <v>17</v>
      </c>
      <c r="C73" s="61">
        <v>23</v>
      </c>
      <c r="D73" s="47">
        <v>17</v>
      </c>
      <c r="E73" s="47">
        <v>5.44</v>
      </c>
      <c r="F73" s="47">
        <v>12.7</v>
      </c>
      <c r="G73" s="63">
        <v>20.3</v>
      </c>
      <c r="H73" s="64" t="s">
        <v>223</v>
      </c>
      <c r="I73" s="42">
        <v>9.71</v>
      </c>
      <c r="J73" s="42">
        <v>18.6</v>
      </c>
      <c r="K73" s="42">
        <v>16.55</v>
      </c>
      <c r="L73" s="42">
        <v>18.72</v>
      </c>
      <c r="M73" s="42">
        <v>11.97</v>
      </c>
      <c r="N73" s="42">
        <v>13.77</v>
      </c>
      <c r="O73" s="84">
        <v>23.75</v>
      </c>
      <c r="P73" s="42">
        <v>13.94</v>
      </c>
      <c r="Q73" s="42">
        <v>14.98</v>
      </c>
      <c r="R73" s="42">
        <v>15.05</v>
      </c>
      <c r="S73" s="42">
        <v>13.87</v>
      </c>
      <c r="T73" s="42">
        <v>12.08</v>
      </c>
      <c r="U73" s="42">
        <v>16.44</v>
      </c>
      <c r="V73" s="42">
        <v>15.76</v>
      </c>
      <c r="W73" s="42">
        <v>17.08</v>
      </c>
      <c r="X73" s="84">
        <v>18.12</v>
      </c>
      <c r="Y73" s="84">
        <v>26.56</v>
      </c>
      <c r="Z73" s="42">
        <v>18.3</v>
      </c>
      <c r="AA73" s="42">
        <v>16.65</v>
      </c>
      <c r="AB73" s="42">
        <v>20.01</v>
      </c>
      <c r="AD73" s="42">
        <v>14.31</v>
      </c>
      <c r="AE73" s="42">
        <v>18.66</v>
      </c>
      <c r="AF73" s="42">
        <v>13.56</v>
      </c>
      <c r="AG73" s="42">
        <v>13.83</v>
      </c>
      <c r="AH73" s="42">
        <v>19.79</v>
      </c>
      <c r="AI73" s="42">
        <v>20.38</v>
      </c>
      <c r="AJ73" s="42">
        <v>16.72</v>
      </c>
      <c r="AK73" s="42">
        <v>17.82</v>
      </c>
      <c r="AL73" s="42">
        <v>14.9</v>
      </c>
      <c r="AM73" s="42">
        <v>13.94</v>
      </c>
      <c r="AN73" s="42">
        <v>15.03</v>
      </c>
      <c r="AO73" s="42">
        <v>10.91</v>
      </c>
      <c r="AQ73" s="42">
        <v>17.71</v>
      </c>
      <c r="AR73" s="42">
        <v>16.64</v>
      </c>
      <c r="AS73" s="42">
        <v>18.03</v>
      </c>
      <c r="AT73" s="42">
        <v>16.93</v>
      </c>
      <c r="AU73" s="42">
        <v>16.19</v>
      </c>
      <c r="AV73" s="42">
        <v>18.92</v>
      </c>
      <c r="AW73" s="42">
        <v>19.7</v>
      </c>
      <c r="AX73" s="42">
        <v>20.72</v>
      </c>
      <c r="AY73" s="42">
        <v>20.56</v>
      </c>
      <c r="AZ73" s="42">
        <v>20</v>
      </c>
      <c r="BA73" s="42"/>
      <c r="BB73" s="42">
        <v>25.27</v>
      </c>
      <c r="BC73" s="42">
        <v>26.03</v>
      </c>
      <c r="BD73" s="88">
        <v>27.94</v>
      </c>
      <c r="BE73" s="42">
        <v>24.32</v>
      </c>
      <c r="BF73" s="42">
        <v>22.19</v>
      </c>
      <c r="BG73" s="42">
        <v>22.99</v>
      </c>
      <c r="BH73" s="42">
        <v>23.01</v>
      </c>
      <c r="BI73" s="42">
        <v>23.57</v>
      </c>
      <c r="BJ73" s="64" t="s">
        <v>223</v>
      </c>
      <c r="BK73" s="95">
        <v>15.52</v>
      </c>
      <c r="BL73" s="95">
        <v>15.98</v>
      </c>
      <c r="BM73" s="95">
        <v>20</v>
      </c>
      <c r="BN73" s="95">
        <v>16.57</v>
      </c>
      <c r="BO73" s="95">
        <v>16.98</v>
      </c>
      <c r="BP73" s="95">
        <v>17.97</v>
      </c>
      <c r="BQ73" s="95">
        <v>17.86</v>
      </c>
      <c r="BR73" s="95">
        <v>17.81</v>
      </c>
      <c r="BS73" s="95">
        <v>20.64</v>
      </c>
      <c r="BT73" s="95">
        <v>22.04</v>
      </c>
      <c r="BU73" s="95">
        <v>17.37</v>
      </c>
      <c r="BV73" s="95">
        <v>26.1</v>
      </c>
      <c r="BW73" s="95">
        <v>21.66</v>
      </c>
      <c r="BX73" s="95">
        <v>21.03</v>
      </c>
      <c r="BY73" s="95">
        <v>26.79</v>
      </c>
      <c r="BZ73" s="95">
        <v>18.17</v>
      </c>
      <c r="CA73" s="95">
        <v>14.42</v>
      </c>
      <c r="CB73" s="95">
        <v>24.77</v>
      </c>
      <c r="CC73" s="95">
        <v>18.78</v>
      </c>
      <c r="CD73" s="95">
        <v>17.03</v>
      </c>
      <c r="CE73" s="95">
        <v>24.13</v>
      </c>
      <c r="CF73" s="95"/>
      <c r="CG73" s="95">
        <v>21.76</v>
      </c>
      <c r="CH73" s="95">
        <v>21.8</v>
      </c>
      <c r="CI73" s="95">
        <v>22.96</v>
      </c>
      <c r="CJ73" s="95">
        <v>21.83</v>
      </c>
      <c r="CK73" s="95">
        <v>20.9</v>
      </c>
      <c r="CL73" s="95">
        <v>21.74</v>
      </c>
      <c r="CM73" s="95">
        <v>25.36</v>
      </c>
      <c r="CN73" s="95">
        <v>25.07</v>
      </c>
      <c r="CO73" s="95">
        <v>24.38</v>
      </c>
      <c r="CP73" s="95">
        <v>24.02</v>
      </c>
      <c r="CQ73" s="95">
        <v>20.76</v>
      </c>
      <c r="CR73" s="95">
        <v>24.65</v>
      </c>
      <c r="CS73" s="95">
        <v>24.21</v>
      </c>
      <c r="CT73" s="95"/>
      <c r="CU73" s="95">
        <v>25.4</v>
      </c>
      <c r="CV73" s="95">
        <v>21.47</v>
      </c>
      <c r="CW73" s="95">
        <v>23.16</v>
      </c>
      <c r="CX73" s="95">
        <v>22.87</v>
      </c>
      <c r="CY73" s="95">
        <v>23.48</v>
      </c>
      <c r="CZ73" s="95"/>
      <c r="DA73" s="95">
        <v>23.82</v>
      </c>
      <c r="DB73" s="95">
        <v>23.53</v>
      </c>
      <c r="DC73" s="95">
        <v>23.98</v>
      </c>
      <c r="DD73" s="95">
        <v>24.18</v>
      </c>
      <c r="DE73" s="95">
        <v>22.78</v>
      </c>
      <c r="DF73" s="95">
        <v>23.16</v>
      </c>
      <c r="DG73" s="95">
        <v>16.18</v>
      </c>
      <c r="DH73" s="95">
        <v>18.33</v>
      </c>
      <c r="DI73" s="95">
        <v>19.31</v>
      </c>
      <c r="DJ73" s="95">
        <v>21.43</v>
      </c>
      <c r="DK73" s="95"/>
      <c r="DL73" s="95">
        <v>11.6</v>
      </c>
      <c r="DM73" s="95"/>
      <c r="DN73" s="121">
        <v>16.4</v>
      </c>
      <c r="DO73" s="121">
        <v>18.34</v>
      </c>
      <c r="DP73" s="121">
        <v>22.25</v>
      </c>
      <c r="DQ73" s="121">
        <v>21.87</v>
      </c>
      <c r="DR73" s="124">
        <v>10.72</v>
      </c>
      <c r="DS73" s="114"/>
      <c r="DT73" s="121">
        <v>11.32</v>
      </c>
      <c r="DU73" s="121">
        <v>21.33</v>
      </c>
      <c r="DV73" s="121">
        <v>19.8</v>
      </c>
      <c r="DW73" s="121">
        <v>23.05</v>
      </c>
      <c r="DX73" s="121">
        <v>25.08</v>
      </c>
      <c r="DY73" s="121">
        <v>23.2</v>
      </c>
      <c r="DZ73" s="121">
        <v>26.38</v>
      </c>
      <c r="EA73" s="121">
        <v>22.04</v>
      </c>
      <c r="EB73" s="121">
        <v>24.97</v>
      </c>
      <c r="EC73" s="121">
        <v>21.32</v>
      </c>
      <c r="ED73" s="121">
        <v>26.46</v>
      </c>
      <c r="EE73" s="121">
        <v>25.19</v>
      </c>
      <c r="EF73" s="121">
        <v>23.44</v>
      </c>
      <c r="EG73" s="121"/>
      <c r="EH73" s="95">
        <v>12.02</v>
      </c>
      <c r="EI73" s="95">
        <v>12</v>
      </c>
      <c r="EJ73" s="95">
        <v>11.33</v>
      </c>
      <c r="EK73" s="95">
        <v>11.94</v>
      </c>
      <c r="EL73" s="95">
        <v>12.41</v>
      </c>
      <c r="EM73" s="95">
        <v>12.01</v>
      </c>
      <c r="EN73" s="95">
        <v>10.96</v>
      </c>
      <c r="EO73" s="95">
        <v>10.21</v>
      </c>
      <c r="EP73" s="95">
        <v>16.39</v>
      </c>
      <c r="EQ73" s="95">
        <v>14.57</v>
      </c>
      <c r="ER73" s="95">
        <v>11.7</v>
      </c>
      <c r="ES73" s="95">
        <v>17.07</v>
      </c>
      <c r="ET73" s="95">
        <v>17.17</v>
      </c>
      <c r="EU73" s="95">
        <v>17.27</v>
      </c>
      <c r="EV73" s="95">
        <v>15.3</v>
      </c>
      <c r="EW73" s="95">
        <v>17.78</v>
      </c>
      <c r="EX73" s="95">
        <v>15.26</v>
      </c>
      <c r="EY73" s="95">
        <v>11.45</v>
      </c>
      <c r="EZ73" s="95">
        <v>9.49</v>
      </c>
      <c r="FA73" s="121">
        <v>13.49</v>
      </c>
      <c r="FB73" s="95">
        <v>21.15</v>
      </c>
      <c r="FC73" s="95">
        <v>18.65</v>
      </c>
      <c r="FD73" s="121">
        <v>21.06</v>
      </c>
      <c r="FE73" s="64" t="s">
        <v>223</v>
      </c>
      <c r="FF73" s="138">
        <f t="shared" si="290"/>
        <v>9.71</v>
      </c>
      <c r="FG73" s="138">
        <f t="shared" si="291"/>
        <v>26.56</v>
      </c>
      <c r="FH73" s="139">
        <f t="shared" si="292"/>
        <v>16.5955</v>
      </c>
      <c r="FI73" s="138">
        <f t="shared" si="293"/>
        <v>3.93042715637613</v>
      </c>
      <c r="FJ73" s="140">
        <f t="shared" si="30"/>
        <v>0.236836923043966</v>
      </c>
      <c r="FK73" s="138">
        <f t="shared" si="294"/>
        <v>10.91</v>
      </c>
      <c r="FL73" s="138">
        <f t="shared" si="295"/>
        <v>20.38</v>
      </c>
      <c r="FM73" s="139">
        <f t="shared" si="296"/>
        <v>15.8208333333333</v>
      </c>
      <c r="FN73" s="138">
        <f t="shared" si="297"/>
        <v>2.85865339669297</v>
      </c>
      <c r="FO73" s="73">
        <f t="shared" si="32"/>
        <v>0.180689179669822</v>
      </c>
      <c r="FP73" s="138">
        <f t="shared" si="298"/>
        <v>16.19</v>
      </c>
      <c r="FQ73" s="138">
        <f t="shared" si="299"/>
        <v>20.72</v>
      </c>
      <c r="FR73" s="139">
        <f t="shared" si="300"/>
        <v>18.54</v>
      </c>
      <c r="FS73" s="138">
        <f t="shared" si="301"/>
        <v>1.67092788593643</v>
      </c>
      <c r="FT73" s="73">
        <f t="shared" si="33"/>
        <v>0.0901255601907461</v>
      </c>
      <c r="FU73" s="138">
        <f t="shared" si="302"/>
        <v>22.19</v>
      </c>
      <c r="FV73" s="138">
        <f t="shared" si="303"/>
        <v>27.94</v>
      </c>
      <c r="FW73" s="139">
        <f t="shared" si="304"/>
        <v>24.415</v>
      </c>
      <c r="FX73" s="138">
        <f t="shared" si="305"/>
        <v>1.9065001592297</v>
      </c>
      <c r="FY73" s="64" t="s">
        <v>223</v>
      </c>
      <c r="FZ73" s="156">
        <f t="shared" si="34"/>
        <v>9.71</v>
      </c>
      <c r="GA73" s="70">
        <f t="shared" si="35"/>
        <v>27.94</v>
      </c>
      <c r="GB73" s="157">
        <f t="shared" si="36"/>
        <v>18.0496</v>
      </c>
      <c r="GC73" s="31">
        <f t="shared" si="37"/>
        <v>4.19530201778229</v>
      </c>
      <c r="GD73" s="31">
        <f t="shared" si="38"/>
        <v>0.232431855430718</v>
      </c>
      <c r="GE73" s="156">
        <f t="shared" si="39"/>
        <v>9.49</v>
      </c>
      <c r="GF73" s="156">
        <f t="shared" si="40"/>
        <v>26.79</v>
      </c>
      <c r="GG73" s="158">
        <f t="shared" si="41"/>
        <v>19.4459340659341</v>
      </c>
      <c r="GH73" s="33">
        <f t="shared" si="42"/>
        <v>4.68421367242547</v>
      </c>
      <c r="GI73" s="33">
        <f t="shared" si="43"/>
        <v>0.240883963534126</v>
      </c>
      <c r="GJ73" s="63">
        <v>20.3</v>
      </c>
      <c r="GK73" s="89">
        <f t="shared" si="306"/>
        <v>14.42</v>
      </c>
      <c r="GL73" s="89">
        <f t="shared" si="307"/>
        <v>26.79</v>
      </c>
      <c r="GM73" s="178">
        <f t="shared" si="308"/>
        <v>19.6009523809524</v>
      </c>
      <c r="GN73" s="36">
        <f t="shared" si="309"/>
        <v>3.53900961394838</v>
      </c>
      <c r="GO73" s="36">
        <f t="shared" si="44"/>
        <v>0.180552941773762</v>
      </c>
      <c r="GP73" s="89">
        <f t="shared" si="310"/>
        <v>16.18</v>
      </c>
      <c r="GQ73" s="89">
        <f t="shared" si="311"/>
        <v>25.4</v>
      </c>
      <c r="GR73" s="178">
        <f t="shared" si="312"/>
        <v>22.59</v>
      </c>
      <c r="GS73" s="36">
        <f t="shared" si="313"/>
        <v>2.14129244460754</v>
      </c>
      <c r="GT73" s="36">
        <f t="shared" si="45"/>
        <v>0.094789395511622</v>
      </c>
      <c r="GU73" s="89">
        <f t="shared" si="314"/>
        <v>10.72</v>
      </c>
      <c r="GV73" s="89">
        <f t="shared" si="315"/>
        <v>26.46</v>
      </c>
      <c r="GW73" s="178">
        <f t="shared" si="316"/>
        <v>20.7768421052632</v>
      </c>
      <c r="GX73" s="36">
        <f t="shared" si="317"/>
        <v>4.96542495958199</v>
      </c>
      <c r="GY73" s="36">
        <f t="shared" si="46"/>
        <v>0.238988434066414</v>
      </c>
      <c r="GZ73" s="89">
        <f t="shared" si="318"/>
        <v>9.49</v>
      </c>
      <c r="HA73" s="89">
        <f t="shared" si="319"/>
        <v>21.15</v>
      </c>
      <c r="HB73" s="178">
        <f t="shared" si="320"/>
        <v>14.3773913043478</v>
      </c>
      <c r="HC73" s="36">
        <f t="shared" si="321"/>
        <v>3.40362135672007</v>
      </c>
      <c r="HD73" s="36">
        <f t="shared" si="47"/>
        <v>0.236734278470308</v>
      </c>
    </row>
    <row r="74" s="8" customFormat="1" spans="1:223">
      <c r="A74" s="64" t="s">
        <v>199</v>
      </c>
      <c r="B74" s="60">
        <v>38</v>
      </c>
      <c r="C74" s="61">
        <v>55</v>
      </c>
      <c r="D74" s="47">
        <v>33</v>
      </c>
      <c r="E74" s="47">
        <v>8.98</v>
      </c>
      <c r="F74" s="47">
        <v>26.9</v>
      </c>
      <c r="G74" s="63">
        <v>48.5</v>
      </c>
      <c r="H74" s="64" t="s">
        <v>199</v>
      </c>
      <c r="I74" s="85">
        <v>96.89</v>
      </c>
      <c r="J74" s="85">
        <v>124.8</v>
      </c>
      <c r="K74" s="85">
        <v>120</v>
      </c>
      <c r="L74" s="85">
        <v>127.6</v>
      </c>
      <c r="M74" s="85">
        <v>304.7</v>
      </c>
      <c r="N74" s="85">
        <v>107.9</v>
      </c>
      <c r="O74" s="85">
        <v>7699.5</v>
      </c>
      <c r="P74" s="85">
        <v>426.1</v>
      </c>
      <c r="Q74" s="85">
        <v>306.8</v>
      </c>
      <c r="R74" s="85">
        <v>696.6</v>
      </c>
      <c r="S74" s="85">
        <v>588.3</v>
      </c>
      <c r="T74" s="85">
        <v>620.1</v>
      </c>
      <c r="U74" s="85">
        <v>819.3</v>
      </c>
      <c r="V74" s="85">
        <v>710.1</v>
      </c>
      <c r="W74" s="85">
        <v>793.4</v>
      </c>
      <c r="X74" s="85">
        <v>1962.5</v>
      </c>
      <c r="Y74" s="85">
        <v>4680.9</v>
      </c>
      <c r="Z74" s="84">
        <v>51.48</v>
      </c>
      <c r="AA74" s="84">
        <v>44.28</v>
      </c>
      <c r="AB74" s="84">
        <v>53.15</v>
      </c>
      <c r="AC74" s="22"/>
      <c r="AD74" s="84">
        <v>34.84</v>
      </c>
      <c r="AE74" s="84">
        <v>41.76</v>
      </c>
      <c r="AF74" s="84">
        <v>31.94</v>
      </c>
      <c r="AG74" s="84">
        <v>50.17</v>
      </c>
      <c r="AH74" s="85">
        <v>133</v>
      </c>
      <c r="AI74" s="85">
        <v>145.3</v>
      </c>
      <c r="AJ74" s="85">
        <v>113.7</v>
      </c>
      <c r="AK74" s="85">
        <v>118.9</v>
      </c>
      <c r="AL74" s="85">
        <v>107</v>
      </c>
      <c r="AM74" s="84">
        <v>31.07</v>
      </c>
      <c r="AN74" s="84">
        <v>35.51</v>
      </c>
      <c r="AO74" s="84">
        <v>23.67</v>
      </c>
      <c r="AP74" s="22"/>
      <c r="AQ74" s="84">
        <v>43.97</v>
      </c>
      <c r="AR74" s="84">
        <v>43.87</v>
      </c>
      <c r="AS74" s="84">
        <v>44.9</v>
      </c>
      <c r="AT74" s="84">
        <v>43.65</v>
      </c>
      <c r="AU74" s="84">
        <v>40.15</v>
      </c>
      <c r="AV74" s="85">
        <v>737.9</v>
      </c>
      <c r="AW74" s="84">
        <v>54.76</v>
      </c>
      <c r="AX74" s="84">
        <v>61.27</v>
      </c>
      <c r="AY74" s="84">
        <v>56.79</v>
      </c>
      <c r="AZ74" s="84">
        <v>52.94</v>
      </c>
      <c r="BA74" s="84"/>
      <c r="BB74" s="84">
        <v>36.67</v>
      </c>
      <c r="BC74" s="84">
        <v>36.94</v>
      </c>
      <c r="BD74" s="90">
        <v>737.4</v>
      </c>
      <c r="BE74" s="84">
        <v>35.98</v>
      </c>
      <c r="BF74" s="84">
        <v>38.81</v>
      </c>
      <c r="BG74" s="85">
        <v>718.3</v>
      </c>
      <c r="BH74" s="85">
        <v>741.8</v>
      </c>
      <c r="BI74" s="85">
        <v>735.1</v>
      </c>
      <c r="BJ74" s="64" t="s">
        <v>199</v>
      </c>
      <c r="BK74" s="95">
        <v>36.61</v>
      </c>
      <c r="BL74" s="95">
        <v>36.8</v>
      </c>
      <c r="BM74" s="95">
        <v>47.46</v>
      </c>
      <c r="BN74" s="95">
        <v>39.85</v>
      </c>
      <c r="BO74" s="95">
        <v>39.46</v>
      </c>
      <c r="BP74" s="95">
        <v>42.36</v>
      </c>
      <c r="BQ74" s="95">
        <v>40.21</v>
      </c>
      <c r="BR74" s="95">
        <v>39.72</v>
      </c>
      <c r="BS74" s="95">
        <v>47.58</v>
      </c>
      <c r="BT74" s="95">
        <v>47.7</v>
      </c>
      <c r="BU74" s="95">
        <v>42.46</v>
      </c>
      <c r="BV74" s="95">
        <v>63.5</v>
      </c>
      <c r="BW74" s="95">
        <v>64.63</v>
      </c>
      <c r="BX74" s="95">
        <v>60.64</v>
      </c>
      <c r="BY74" s="95">
        <v>84.26</v>
      </c>
      <c r="BZ74" s="95">
        <v>49.13</v>
      </c>
      <c r="CA74" s="95">
        <v>36.19</v>
      </c>
      <c r="CB74" s="95">
        <v>54.21</v>
      </c>
      <c r="CC74" s="95">
        <v>42.28</v>
      </c>
      <c r="CD74" s="95">
        <v>38.46</v>
      </c>
      <c r="CE74" s="95">
        <v>52.12</v>
      </c>
      <c r="CF74" s="95"/>
      <c r="CG74" s="95">
        <v>53.58</v>
      </c>
      <c r="CH74" s="95">
        <v>51.86</v>
      </c>
      <c r="CI74" s="95">
        <v>57.04</v>
      </c>
      <c r="CJ74" s="95">
        <v>45.96</v>
      </c>
      <c r="CK74" s="95">
        <v>48.43</v>
      </c>
      <c r="CL74" s="95">
        <v>52.71</v>
      </c>
      <c r="CM74" s="95">
        <v>60.49</v>
      </c>
      <c r="CN74" s="95">
        <v>58.6</v>
      </c>
      <c r="CO74" s="95">
        <v>68.07</v>
      </c>
      <c r="CP74" s="95">
        <v>60.8</v>
      </c>
      <c r="CQ74" s="95">
        <v>45.5</v>
      </c>
      <c r="CR74" s="95">
        <v>56.18</v>
      </c>
      <c r="CS74" s="95">
        <v>58.96</v>
      </c>
      <c r="CT74" s="95"/>
      <c r="CU74" s="95">
        <v>62.48</v>
      </c>
      <c r="CV74" s="95">
        <v>52.05</v>
      </c>
      <c r="CW74" s="95">
        <v>54.17</v>
      </c>
      <c r="CX74" s="95">
        <v>57.94</v>
      </c>
      <c r="CY74" s="95">
        <v>59.14</v>
      </c>
      <c r="CZ74" s="95"/>
      <c r="DA74" s="95">
        <v>60.17</v>
      </c>
      <c r="DB74" s="95">
        <v>60.21</v>
      </c>
      <c r="DC74" s="95">
        <v>58.67</v>
      </c>
      <c r="DD74" s="95">
        <v>59.29</v>
      </c>
      <c r="DE74" s="95">
        <v>56.39</v>
      </c>
      <c r="DF74" s="95">
        <v>56.82</v>
      </c>
      <c r="DG74" s="95">
        <v>40.27</v>
      </c>
      <c r="DH74" s="95">
        <v>54.65</v>
      </c>
      <c r="DI74" s="95">
        <v>53.35</v>
      </c>
      <c r="DJ74" s="95">
        <v>47.97</v>
      </c>
      <c r="DK74" s="95"/>
      <c r="DL74" s="95">
        <v>35.71</v>
      </c>
      <c r="DM74" s="95"/>
      <c r="DN74" s="121">
        <v>38.61</v>
      </c>
      <c r="DO74" s="121">
        <v>45.84</v>
      </c>
      <c r="DP74" s="121">
        <v>52.56</v>
      </c>
      <c r="DQ74" s="121">
        <v>53.75</v>
      </c>
      <c r="DR74" s="124">
        <v>26.48</v>
      </c>
      <c r="DS74" s="114"/>
      <c r="DT74" s="121">
        <v>30.62</v>
      </c>
      <c r="DU74" s="121">
        <v>55.31</v>
      </c>
      <c r="DV74" s="121">
        <v>51.75</v>
      </c>
      <c r="DW74" s="121">
        <v>60.27</v>
      </c>
      <c r="DX74" s="121">
        <v>60.93</v>
      </c>
      <c r="DY74" s="121">
        <v>53.73</v>
      </c>
      <c r="DZ74" s="121">
        <v>62.93</v>
      </c>
      <c r="EA74" s="121">
        <v>54.07</v>
      </c>
      <c r="EB74" s="121">
        <v>84.07</v>
      </c>
      <c r="EC74" s="121">
        <v>68.26</v>
      </c>
      <c r="ED74" s="121">
        <v>93.45</v>
      </c>
      <c r="EE74" s="121">
        <v>61.11</v>
      </c>
      <c r="EF74" s="121">
        <v>75.59</v>
      </c>
      <c r="EG74" s="121"/>
      <c r="EH74" s="95">
        <v>31.7</v>
      </c>
      <c r="EI74" s="95">
        <v>31.22</v>
      </c>
      <c r="EJ74" s="95">
        <v>28.77</v>
      </c>
      <c r="EK74" s="95">
        <v>30.84</v>
      </c>
      <c r="EL74" s="95">
        <v>29.82</v>
      </c>
      <c r="EM74" s="95">
        <v>30.84</v>
      </c>
      <c r="EN74" s="95">
        <v>25.55</v>
      </c>
      <c r="EO74" s="95">
        <v>24.98</v>
      </c>
      <c r="EP74" s="95">
        <v>40.38</v>
      </c>
      <c r="EQ74" s="95">
        <v>36.19</v>
      </c>
      <c r="ER74" s="95">
        <v>28.51</v>
      </c>
      <c r="ES74" s="95">
        <v>41.47</v>
      </c>
      <c r="ET74" s="95">
        <v>39.79</v>
      </c>
      <c r="EU74" s="95">
        <v>43.49</v>
      </c>
      <c r="EV74" s="95">
        <v>37.98</v>
      </c>
      <c r="EW74" s="95">
        <v>43.62</v>
      </c>
      <c r="EX74" s="95">
        <v>34.96</v>
      </c>
      <c r="EY74" s="95">
        <v>28.34</v>
      </c>
      <c r="EZ74" s="95">
        <v>24.75</v>
      </c>
      <c r="FA74" s="121">
        <v>31.42</v>
      </c>
      <c r="FB74" s="95">
        <v>49.73</v>
      </c>
      <c r="FC74" s="95">
        <v>46.49</v>
      </c>
      <c r="FD74" s="121">
        <v>48.31</v>
      </c>
      <c r="FE74" s="64" t="s">
        <v>199</v>
      </c>
      <c r="FF74" s="142">
        <f t="shared" si="290"/>
        <v>44.28</v>
      </c>
      <c r="FG74" s="142">
        <f t="shared" si="291"/>
        <v>7699.5</v>
      </c>
      <c r="FH74" s="141">
        <f t="shared" si="292"/>
        <v>1016.72</v>
      </c>
      <c r="FI74" s="142">
        <f t="shared" si="293"/>
        <v>1889.50345629132</v>
      </c>
      <c r="FJ74" s="143">
        <f t="shared" si="30"/>
        <v>1.85843049835876</v>
      </c>
      <c r="FK74" s="142">
        <f t="shared" si="294"/>
        <v>23.67</v>
      </c>
      <c r="FL74" s="142">
        <f t="shared" si="295"/>
        <v>145.3</v>
      </c>
      <c r="FM74" s="141">
        <f t="shared" si="296"/>
        <v>72.2383333333333</v>
      </c>
      <c r="FN74" s="142">
        <f t="shared" si="297"/>
        <v>46.6865349155861</v>
      </c>
      <c r="FO74" s="83">
        <f t="shared" si="32"/>
        <v>0.646284773766275</v>
      </c>
      <c r="FP74" s="142">
        <f t="shared" si="298"/>
        <v>40.15</v>
      </c>
      <c r="FQ74" s="142">
        <f t="shared" si="299"/>
        <v>737.9</v>
      </c>
      <c r="FR74" s="141">
        <f t="shared" si="300"/>
        <v>118.02</v>
      </c>
      <c r="FS74" s="142">
        <f t="shared" si="301"/>
        <v>217.914590047467</v>
      </c>
      <c r="FT74" s="83">
        <f t="shared" si="33"/>
        <v>1.84642086127323</v>
      </c>
      <c r="FU74" s="142">
        <f t="shared" si="302"/>
        <v>35.98</v>
      </c>
      <c r="FV74" s="142">
        <f t="shared" si="303"/>
        <v>741.8</v>
      </c>
      <c r="FW74" s="141">
        <f t="shared" si="304"/>
        <v>385.125</v>
      </c>
      <c r="FX74" s="142">
        <f t="shared" si="305"/>
        <v>372.116111679444</v>
      </c>
      <c r="FY74" s="64" t="s">
        <v>199</v>
      </c>
      <c r="FZ74" s="156">
        <f t="shared" si="34"/>
        <v>23.67</v>
      </c>
      <c r="GA74" s="70">
        <f t="shared" si="35"/>
        <v>7699.5</v>
      </c>
      <c r="GB74" s="157">
        <f t="shared" si="36"/>
        <v>509.2492</v>
      </c>
      <c r="GC74" s="31">
        <f t="shared" si="37"/>
        <v>1264.51591308624</v>
      </c>
      <c r="GD74" s="31">
        <f t="shared" si="38"/>
        <v>2.48309847729999</v>
      </c>
      <c r="GE74" s="156">
        <f t="shared" si="39"/>
        <v>24.75</v>
      </c>
      <c r="GF74" s="156">
        <f t="shared" si="40"/>
        <v>93.45</v>
      </c>
      <c r="GG74" s="158">
        <f t="shared" si="41"/>
        <v>48.6985714285714</v>
      </c>
      <c r="GH74" s="33">
        <f t="shared" si="42"/>
        <v>13.6905958454398</v>
      </c>
      <c r="GI74" s="33">
        <f t="shared" si="43"/>
        <v>0.281129311267796</v>
      </c>
      <c r="GJ74" s="63">
        <v>48.5</v>
      </c>
      <c r="GK74" s="89">
        <f t="shared" si="306"/>
        <v>36.19</v>
      </c>
      <c r="GL74" s="89">
        <f t="shared" si="307"/>
        <v>84.26</v>
      </c>
      <c r="GM74" s="178">
        <f t="shared" si="308"/>
        <v>47.8871428571429</v>
      </c>
      <c r="GN74" s="36">
        <f t="shared" si="309"/>
        <v>12.0373294973832</v>
      </c>
      <c r="GO74" s="36">
        <f t="shared" si="44"/>
        <v>0.251368713587549</v>
      </c>
      <c r="GP74" s="89">
        <f t="shared" si="310"/>
        <v>40.27</v>
      </c>
      <c r="GQ74" s="89">
        <f t="shared" si="311"/>
        <v>68.07</v>
      </c>
      <c r="GR74" s="178">
        <f t="shared" si="312"/>
        <v>55.4196428571429</v>
      </c>
      <c r="GS74" s="36">
        <f t="shared" si="313"/>
        <v>5.92383977209906</v>
      </c>
      <c r="GT74" s="36">
        <f t="shared" si="45"/>
        <v>0.106890616155163</v>
      </c>
      <c r="GU74" s="89">
        <f t="shared" si="314"/>
        <v>26.48</v>
      </c>
      <c r="GV74" s="89">
        <f t="shared" si="315"/>
        <v>93.45</v>
      </c>
      <c r="GW74" s="178">
        <f t="shared" si="316"/>
        <v>56.0547368421053</v>
      </c>
      <c r="GX74" s="36">
        <f t="shared" si="317"/>
        <v>17.0266622188786</v>
      </c>
      <c r="GY74" s="36">
        <f t="shared" si="46"/>
        <v>0.303750640500539</v>
      </c>
      <c r="GZ74" s="89">
        <f t="shared" si="318"/>
        <v>24.75</v>
      </c>
      <c r="HA74" s="89">
        <f t="shared" si="319"/>
        <v>49.73</v>
      </c>
      <c r="HB74" s="178">
        <f t="shared" si="320"/>
        <v>35.1804347826087</v>
      </c>
      <c r="HC74" s="36">
        <f t="shared" si="321"/>
        <v>7.67322587031797</v>
      </c>
      <c r="HD74" s="36">
        <f t="shared" si="47"/>
        <v>0.21811060374135</v>
      </c>
      <c r="HE74" s="83"/>
      <c r="HF74" s="83"/>
      <c r="HG74" s="83"/>
      <c r="HH74" s="83"/>
      <c r="HI74" s="83"/>
      <c r="HJ74" s="83"/>
      <c r="HK74" s="83"/>
      <c r="HL74" s="83"/>
      <c r="HM74" s="22"/>
      <c r="HN74" s="22"/>
      <c r="HO74" s="22"/>
    </row>
    <row r="75" spans="1:212">
      <c r="A75" s="64" t="s">
        <v>224</v>
      </c>
      <c r="B75" s="183">
        <v>32</v>
      </c>
      <c r="C75" s="61">
        <v>25</v>
      </c>
      <c r="D75" s="47">
        <v>35</v>
      </c>
      <c r="E75" s="47">
        <v>58.4</v>
      </c>
      <c r="F75" s="47">
        <v>22.6</v>
      </c>
      <c r="G75" s="63">
        <v>31.5</v>
      </c>
      <c r="H75" s="64" t="s">
        <v>224</v>
      </c>
      <c r="I75" s="42">
        <v>28.12</v>
      </c>
      <c r="J75" s="42">
        <v>56.18</v>
      </c>
      <c r="K75" s="42">
        <v>53.28</v>
      </c>
      <c r="L75" s="42">
        <v>54.51</v>
      </c>
      <c r="M75" s="42">
        <v>40.33</v>
      </c>
      <c r="N75" s="42">
        <v>38.8</v>
      </c>
      <c r="O75" s="84">
        <v>60.39</v>
      </c>
      <c r="P75" s="42">
        <v>43.47</v>
      </c>
      <c r="Q75" s="42">
        <v>42.37</v>
      </c>
      <c r="R75" s="42">
        <v>41.63</v>
      </c>
      <c r="S75" s="42">
        <v>38.6</v>
      </c>
      <c r="T75" s="42">
        <v>35.86</v>
      </c>
      <c r="U75" s="42">
        <v>47.73</v>
      </c>
      <c r="V75" s="42">
        <v>45.34</v>
      </c>
      <c r="W75" s="42">
        <v>56.96</v>
      </c>
      <c r="X75" s="84">
        <v>61.21</v>
      </c>
      <c r="Y75" s="84">
        <v>72.26</v>
      </c>
      <c r="Z75" s="42">
        <v>54.52</v>
      </c>
      <c r="AA75" s="42">
        <v>64.78</v>
      </c>
      <c r="AB75" s="42">
        <v>67.83</v>
      </c>
      <c r="AD75" s="42">
        <v>47.36</v>
      </c>
      <c r="AE75" s="42">
        <v>53.51</v>
      </c>
      <c r="AF75" s="42">
        <v>44.9</v>
      </c>
      <c r="AG75" s="42">
        <v>47.29</v>
      </c>
      <c r="AH75" s="42">
        <v>60.47</v>
      </c>
      <c r="AI75" s="42">
        <v>57.19</v>
      </c>
      <c r="AJ75" s="42">
        <v>48.54</v>
      </c>
      <c r="AK75" s="42">
        <v>53.38</v>
      </c>
      <c r="AL75" s="42">
        <v>45.54</v>
      </c>
      <c r="AM75" s="42">
        <v>43.8</v>
      </c>
      <c r="AN75" s="42">
        <v>45.82</v>
      </c>
      <c r="AO75" s="42">
        <v>30.99</v>
      </c>
      <c r="AQ75" s="42">
        <v>50.63</v>
      </c>
      <c r="AR75" s="42">
        <v>51.98</v>
      </c>
      <c r="AS75" s="42">
        <v>53.03</v>
      </c>
      <c r="AT75" s="42">
        <v>54.4</v>
      </c>
      <c r="AU75" s="42">
        <v>48.28</v>
      </c>
      <c r="AV75" s="42">
        <v>56.58</v>
      </c>
      <c r="AW75" s="42">
        <v>58.26</v>
      </c>
      <c r="AX75" s="42">
        <v>64.3</v>
      </c>
      <c r="AY75" s="42">
        <v>59.14</v>
      </c>
      <c r="AZ75" s="42">
        <v>52.53</v>
      </c>
      <c r="BA75" s="42"/>
      <c r="BB75" s="42">
        <v>29.68</v>
      </c>
      <c r="BC75" s="42">
        <v>30.16</v>
      </c>
      <c r="BD75" s="88">
        <v>31.53</v>
      </c>
      <c r="BE75" s="42">
        <v>28.82</v>
      </c>
      <c r="BF75" s="42">
        <v>32.82</v>
      </c>
      <c r="BG75" s="42">
        <v>33.98</v>
      </c>
      <c r="BH75" s="42">
        <v>33.65</v>
      </c>
      <c r="BI75" s="42">
        <v>33.02</v>
      </c>
      <c r="BJ75" s="64" t="s">
        <v>224</v>
      </c>
      <c r="BK75" s="95">
        <v>47.14</v>
      </c>
      <c r="BL75" s="95">
        <v>47.07</v>
      </c>
      <c r="BM75" s="95">
        <v>59.07</v>
      </c>
      <c r="BN75" s="95">
        <v>46.79</v>
      </c>
      <c r="BO75" s="95">
        <v>47.5</v>
      </c>
      <c r="BP75" s="95">
        <v>50.71</v>
      </c>
      <c r="BQ75" s="95">
        <v>47.47</v>
      </c>
      <c r="BR75" s="95">
        <v>45.72</v>
      </c>
      <c r="BS75" s="95">
        <v>57.67</v>
      </c>
      <c r="BT75" s="95">
        <v>70.44</v>
      </c>
      <c r="BU75" s="95">
        <v>64.25</v>
      </c>
      <c r="BV75" s="95">
        <v>91.06</v>
      </c>
      <c r="BW75" s="95">
        <v>117.4</v>
      </c>
      <c r="BX75" s="95">
        <v>112.8</v>
      </c>
      <c r="BY75" s="95">
        <v>205.2</v>
      </c>
      <c r="BZ75" s="95">
        <v>90.43</v>
      </c>
      <c r="CA75" s="95">
        <v>61.05</v>
      </c>
      <c r="CB75" s="95">
        <v>69.08</v>
      </c>
      <c r="CC75" s="95">
        <v>56.17</v>
      </c>
      <c r="CD75" s="95">
        <v>52.09</v>
      </c>
      <c r="CE75" s="95">
        <v>62.11</v>
      </c>
      <c r="CF75" s="95"/>
      <c r="CG75" s="95">
        <v>70.29</v>
      </c>
      <c r="CH75" s="95">
        <v>68.3</v>
      </c>
      <c r="CI75" s="95">
        <v>67.27</v>
      </c>
      <c r="CJ75" s="95">
        <v>75.61</v>
      </c>
      <c r="CK75" s="95">
        <v>63.04</v>
      </c>
      <c r="CL75" s="95">
        <v>71.4</v>
      </c>
      <c r="CM75" s="95">
        <v>83.23</v>
      </c>
      <c r="CN75" s="95">
        <v>78.7</v>
      </c>
      <c r="CO75" s="95">
        <v>130.2</v>
      </c>
      <c r="CP75" s="95">
        <v>76.09</v>
      </c>
      <c r="CQ75" s="95">
        <v>63.06</v>
      </c>
      <c r="CR75" s="95">
        <v>76.18</v>
      </c>
      <c r="CS75" s="95">
        <v>78.61</v>
      </c>
      <c r="CT75" s="95"/>
      <c r="CU75" s="95">
        <v>76.87</v>
      </c>
      <c r="CV75" s="95">
        <v>68.68</v>
      </c>
      <c r="CW75" s="95">
        <v>69.75</v>
      </c>
      <c r="CX75" s="95">
        <v>74.58</v>
      </c>
      <c r="CY75" s="95">
        <v>79.43</v>
      </c>
      <c r="CZ75" s="95"/>
      <c r="DA75" s="95">
        <v>81.67</v>
      </c>
      <c r="DB75" s="95">
        <v>80.13</v>
      </c>
      <c r="DC75" s="95">
        <v>80.03</v>
      </c>
      <c r="DD75" s="95">
        <v>80.46</v>
      </c>
      <c r="DE75" s="95">
        <v>82.69</v>
      </c>
      <c r="DF75" s="95">
        <v>82.85</v>
      </c>
      <c r="DG75" s="95">
        <v>60.86</v>
      </c>
      <c r="DH75" s="95">
        <v>82.98</v>
      </c>
      <c r="DI75" s="95">
        <v>95.68</v>
      </c>
      <c r="DJ75" s="95">
        <v>82.79</v>
      </c>
      <c r="DK75" s="95"/>
      <c r="DL75" s="95">
        <v>49.05</v>
      </c>
      <c r="DM75" s="95"/>
      <c r="DN75" s="121">
        <v>57.62</v>
      </c>
      <c r="DO75" s="121">
        <v>57.47</v>
      </c>
      <c r="DP75" s="121">
        <v>76.86</v>
      </c>
      <c r="DQ75" s="121">
        <v>67.27</v>
      </c>
      <c r="DR75" s="124">
        <v>50.97</v>
      </c>
      <c r="DS75" s="114"/>
      <c r="DT75" s="121">
        <v>47.27</v>
      </c>
      <c r="DU75" s="121">
        <v>76.61</v>
      </c>
      <c r="DV75" s="121">
        <v>77.87</v>
      </c>
      <c r="DW75" s="121">
        <v>87.87</v>
      </c>
      <c r="DX75" s="121">
        <v>86.84</v>
      </c>
      <c r="DY75" s="121">
        <v>80.53</v>
      </c>
      <c r="DZ75" s="121">
        <v>80.47</v>
      </c>
      <c r="EA75" s="121">
        <v>78.15</v>
      </c>
      <c r="EB75" s="121">
        <v>100.4</v>
      </c>
      <c r="EC75" s="121">
        <v>145.6</v>
      </c>
      <c r="ED75" s="121">
        <v>104.4</v>
      </c>
      <c r="EE75" s="121">
        <v>85.33</v>
      </c>
      <c r="EF75" s="121">
        <v>83.09</v>
      </c>
      <c r="EG75" s="121"/>
      <c r="EH75" s="95">
        <v>56.71</v>
      </c>
      <c r="EI75" s="95">
        <v>56.29</v>
      </c>
      <c r="EJ75" s="95">
        <v>54.78</v>
      </c>
      <c r="EK75" s="95">
        <v>55.39</v>
      </c>
      <c r="EL75" s="95">
        <v>56.21</v>
      </c>
      <c r="EM75" s="95">
        <v>54.2</v>
      </c>
      <c r="EN75" s="95">
        <v>45.81</v>
      </c>
      <c r="EO75" s="95">
        <v>47.89</v>
      </c>
      <c r="EP75" s="95">
        <v>70.79</v>
      </c>
      <c r="EQ75" s="95">
        <v>63.31</v>
      </c>
      <c r="ER75" s="95">
        <v>46.49</v>
      </c>
      <c r="ES75" s="95">
        <v>75.85</v>
      </c>
      <c r="ET75" s="95">
        <v>72.07</v>
      </c>
      <c r="EU75" s="95">
        <v>72.48</v>
      </c>
      <c r="EV75" s="95">
        <v>66.75</v>
      </c>
      <c r="EW75" s="95">
        <v>84.12</v>
      </c>
      <c r="EX75" s="95">
        <v>79.41</v>
      </c>
      <c r="EY75" s="95">
        <v>44.23</v>
      </c>
      <c r="EZ75" s="95">
        <v>42.3</v>
      </c>
      <c r="FA75" s="121">
        <v>54.12</v>
      </c>
      <c r="FB75" s="95">
        <v>95.99</v>
      </c>
      <c r="FC75" s="95">
        <v>84.71</v>
      </c>
      <c r="FD75" s="121">
        <v>98.4</v>
      </c>
      <c r="FE75" s="64" t="s">
        <v>224</v>
      </c>
      <c r="FF75" s="138">
        <f t="shared" si="290"/>
        <v>28.12</v>
      </c>
      <c r="FG75" s="138">
        <f t="shared" si="291"/>
        <v>72.26</v>
      </c>
      <c r="FH75" s="139">
        <f t="shared" si="292"/>
        <v>50.2085</v>
      </c>
      <c r="FI75" s="138">
        <f t="shared" si="293"/>
        <v>11.7610880605674</v>
      </c>
      <c r="FJ75" s="140">
        <f t="shared" si="30"/>
        <v>0.234244959729277</v>
      </c>
      <c r="FK75" s="138">
        <f t="shared" si="294"/>
        <v>30.99</v>
      </c>
      <c r="FL75" s="138">
        <f t="shared" si="295"/>
        <v>60.47</v>
      </c>
      <c r="FM75" s="139">
        <f t="shared" si="296"/>
        <v>48.2325</v>
      </c>
      <c r="FN75" s="138">
        <f t="shared" si="297"/>
        <v>7.55111204934864</v>
      </c>
      <c r="FO75" s="73">
        <f t="shared" si="32"/>
        <v>0.156556513747963</v>
      </c>
      <c r="FP75" s="138">
        <f t="shared" si="298"/>
        <v>48.28</v>
      </c>
      <c r="FQ75" s="138">
        <f t="shared" si="299"/>
        <v>64.3</v>
      </c>
      <c r="FR75" s="139">
        <f t="shared" si="300"/>
        <v>54.913</v>
      </c>
      <c r="FS75" s="138">
        <f t="shared" si="301"/>
        <v>4.71870285848417</v>
      </c>
      <c r="FT75" s="73">
        <f t="shared" si="33"/>
        <v>0.0859305238920505</v>
      </c>
      <c r="FU75" s="138">
        <f t="shared" si="302"/>
        <v>28.82</v>
      </c>
      <c r="FV75" s="138">
        <f t="shared" si="303"/>
        <v>33.98</v>
      </c>
      <c r="FW75" s="139">
        <f t="shared" si="304"/>
        <v>31.7075</v>
      </c>
      <c r="FX75" s="138">
        <f t="shared" si="305"/>
        <v>1.95567124026509</v>
      </c>
      <c r="FY75" s="64" t="s">
        <v>224</v>
      </c>
      <c r="FZ75" s="156">
        <f t="shared" si="34"/>
        <v>28.12</v>
      </c>
      <c r="GA75" s="70">
        <f t="shared" si="35"/>
        <v>72.26</v>
      </c>
      <c r="GB75" s="157">
        <f t="shared" si="36"/>
        <v>47.715</v>
      </c>
      <c r="GC75" s="31">
        <f t="shared" si="37"/>
        <v>11.2287148754923</v>
      </c>
      <c r="GD75" s="31">
        <f t="shared" si="38"/>
        <v>0.235328824803359</v>
      </c>
      <c r="GE75" s="156">
        <f t="shared" si="39"/>
        <v>42.3</v>
      </c>
      <c r="GF75" s="156">
        <f t="shared" si="40"/>
        <v>205.2</v>
      </c>
      <c r="GG75" s="158">
        <f t="shared" si="41"/>
        <v>73.1276923076923</v>
      </c>
      <c r="GH75" s="33">
        <f t="shared" si="42"/>
        <v>23.7061579940236</v>
      </c>
      <c r="GI75" s="33">
        <f t="shared" si="43"/>
        <v>0.324174840555305</v>
      </c>
      <c r="GJ75" s="63">
        <v>31.5</v>
      </c>
      <c r="GK75" s="89">
        <f t="shared" ref="GK75:GK108" si="322">MIN(BK75:CE75)</f>
        <v>45.72</v>
      </c>
      <c r="GL75" s="89">
        <f t="shared" ref="GL75:GL108" si="323">MAX(BK75:CE75)</f>
        <v>205.2</v>
      </c>
      <c r="GM75" s="178">
        <f t="shared" ref="GM75:GM108" si="324">AVERAGE(BK75:CE75)</f>
        <v>71.4866666666667</v>
      </c>
      <c r="GN75" s="36">
        <f t="shared" ref="GN75:GN108" si="325">STDEV(BK75:CE75)</f>
        <v>37.2120038876346</v>
      </c>
      <c r="GO75" s="36">
        <f t="shared" si="44"/>
        <v>0.520544678088706</v>
      </c>
      <c r="GP75" s="89">
        <f t="shared" ref="GP75:GP108" si="326">MIN(CG75:DJ75)</f>
        <v>60.86</v>
      </c>
      <c r="GQ75" s="89">
        <f t="shared" ref="GQ75:GQ108" si="327">MAX(CG75:DJ75)</f>
        <v>130.2</v>
      </c>
      <c r="GR75" s="178">
        <f t="shared" ref="GR75:GR108" si="328">AVERAGE(CG75:DJ75)</f>
        <v>77.9082142857143</v>
      </c>
      <c r="GS75" s="36">
        <f t="shared" ref="GS75:GS108" si="329">STDEV(CG75:DJ75)</f>
        <v>12.7982498958578</v>
      </c>
      <c r="GT75" s="36">
        <f t="shared" si="45"/>
        <v>0.164273433978638</v>
      </c>
      <c r="GU75" s="89">
        <f t="shared" ref="GU75:GU108" si="330">MIN(DL75:EF75)</f>
        <v>47.27</v>
      </c>
      <c r="GV75" s="89">
        <f t="shared" ref="GV75:GV108" si="331">MAX(DL75:EF75)</f>
        <v>145.6</v>
      </c>
      <c r="GW75" s="178">
        <f t="shared" ref="GW75:GW108" si="332">AVERAGE(DL75:EF75)</f>
        <v>78.6142105263158</v>
      </c>
      <c r="GX75" s="36">
        <f t="shared" ref="GX75:GX108" si="333">STDEV(DL75:EF75)</f>
        <v>22.9701485787749</v>
      </c>
      <c r="GY75" s="36">
        <f t="shared" si="46"/>
        <v>0.292188249745073</v>
      </c>
      <c r="GZ75" s="89">
        <f t="shared" ref="GZ75:GZ108" si="334">MIN(BJ75:FD75)</f>
        <v>42.3</v>
      </c>
      <c r="HA75" s="89">
        <f t="shared" ref="HA75:HA108" si="335">MAX(EH75:FD75)</f>
        <v>98.4</v>
      </c>
      <c r="HB75" s="178">
        <f t="shared" ref="HB75:HB108" si="336">AVERAGE(EH75:FD75)</f>
        <v>64.2739130434783</v>
      </c>
      <c r="HC75" s="36">
        <f t="shared" ref="HC75:HC108" si="337">STDEV(EH75:FD75)</f>
        <v>16.3659846075301</v>
      </c>
      <c r="HD75" s="36">
        <f t="shared" si="47"/>
        <v>0.254628726221466</v>
      </c>
    </row>
    <row r="76" spans="1:212">
      <c r="A76" s="59" t="s">
        <v>198</v>
      </c>
      <c r="B76" s="60">
        <v>70</v>
      </c>
      <c r="C76" s="61">
        <v>71</v>
      </c>
      <c r="D76" s="47">
        <v>78</v>
      </c>
      <c r="E76" s="47">
        <v>63.81</v>
      </c>
      <c r="F76" s="47">
        <v>74.2</v>
      </c>
      <c r="G76" s="63">
        <v>113.8</v>
      </c>
      <c r="H76" s="59" t="s">
        <v>198</v>
      </c>
      <c r="I76" s="42">
        <v>160.3</v>
      </c>
      <c r="J76" s="42">
        <v>260</v>
      </c>
      <c r="K76" s="42">
        <v>264.9</v>
      </c>
      <c r="L76" s="42">
        <v>262.3</v>
      </c>
      <c r="M76" s="42">
        <v>195.2</v>
      </c>
      <c r="N76" s="42">
        <v>210.2</v>
      </c>
      <c r="O76" s="84">
        <v>187</v>
      </c>
      <c r="P76" s="42">
        <v>200.6</v>
      </c>
      <c r="Q76" s="42">
        <v>226.8</v>
      </c>
      <c r="R76" s="42">
        <v>224.4</v>
      </c>
      <c r="S76" s="42">
        <v>186.6</v>
      </c>
      <c r="T76" s="42">
        <v>178.4</v>
      </c>
      <c r="U76" s="42">
        <v>220.8</v>
      </c>
      <c r="V76" s="42">
        <v>211.7</v>
      </c>
      <c r="W76" s="42">
        <v>240.6</v>
      </c>
      <c r="X76" s="84">
        <v>228.3</v>
      </c>
      <c r="Y76" s="84">
        <v>265.6</v>
      </c>
      <c r="Z76" s="42">
        <v>267</v>
      </c>
      <c r="AA76" s="42">
        <v>284.5</v>
      </c>
      <c r="AB76" s="42">
        <v>318.7</v>
      </c>
      <c r="AD76" s="42">
        <v>207.5</v>
      </c>
      <c r="AE76" s="42">
        <v>276.2</v>
      </c>
      <c r="AF76" s="42">
        <v>203.5</v>
      </c>
      <c r="AG76" s="42">
        <v>207.4</v>
      </c>
      <c r="AH76" s="42">
        <v>316.4</v>
      </c>
      <c r="AI76" s="42">
        <v>326</v>
      </c>
      <c r="AJ76" s="42">
        <v>285.5</v>
      </c>
      <c r="AK76" s="42">
        <v>270.5</v>
      </c>
      <c r="AL76" s="42">
        <v>240.6</v>
      </c>
      <c r="AM76" s="85">
        <v>1080.8</v>
      </c>
      <c r="AN76" s="42">
        <v>287.7</v>
      </c>
      <c r="AO76" s="42">
        <v>210.4</v>
      </c>
      <c r="AQ76" s="42">
        <v>252</v>
      </c>
      <c r="AR76" s="42">
        <v>228.9</v>
      </c>
      <c r="AS76" s="42">
        <v>279.8</v>
      </c>
      <c r="AT76" s="42">
        <v>255.1</v>
      </c>
      <c r="AU76" s="42">
        <v>238.4</v>
      </c>
      <c r="AV76" s="42">
        <v>244.6</v>
      </c>
      <c r="AW76" s="42">
        <v>244.5</v>
      </c>
      <c r="AX76" s="42">
        <v>255.5</v>
      </c>
      <c r="AY76" s="42">
        <v>270.9</v>
      </c>
      <c r="AZ76" s="42">
        <v>234.3</v>
      </c>
      <c r="BA76" s="42"/>
      <c r="BB76" s="42">
        <v>87.5</v>
      </c>
      <c r="BC76" s="42">
        <v>85.58</v>
      </c>
      <c r="BD76" s="88">
        <v>82.65</v>
      </c>
      <c r="BE76" s="42">
        <v>79.82</v>
      </c>
      <c r="BF76" s="42">
        <v>95.66</v>
      </c>
      <c r="BG76" s="42">
        <v>97.77</v>
      </c>
      <c r="BH76" s="42">
        <v>94.16</v>
      </c>
      <c r="BI76" s="42">
        <v>92.13</v>
      </c>
      <c r="BJ76" s="59" t="s">
        <v>198</v>
      </c>
      <c r="BK76" s="99">
        <v>262.3</v>
      </c>
      <c r="BL76" s="99">
        <v>272.5</v>
      </c>
      <c r="BM76" s="99">
        <v>311.2</v>
      </c>
      <c r="BN76" s="99">
        <v>248.4</v>
      </c>
      <c r="BO76" s="99">
        <v>246.2</v>
      </c>
      <c r="BP76" s="99">
        <v>362.7</v>
      </c>
      <c r="BQ76" s="99">
        <v>320.2</v>
      </c>
      <c r="BR76" s="99">
        <v>297.8</v>
      </c>
      <c r="BS76" s="99">
        <v>366.3</v>
      </c>
      <c r="BT76" s="99">
        <v>437.6</v>
      </c>
      <c r="BU76" s="99">
        <v>391.1</v>
      </c>
      <c r="BV76" s="99">
        <v>615.5</v>
      </c>
      <c r="BW76" s="99">
        <v>539.2</v>
      </c>
      <c r="BX76" s="99">
        <v>513.2</v>
      </c>
      <c r="BY76" s="99">
        <v>741.5</v>
      </c>
      <c r="BZ76" s="99">
        <v>462.9</v>
      </c>
      <c r="CA76" s="99">
        <v>349</v>
      </c>
      <c r="CB76" s="99">
        <v>546.1</v>
      </c>
      <c r="CC76" s="99">
        <v>424.6</v>
      </c>
      <c r="CD76" s="99">
        <v>387.5</v>
      </c>
      <c r="CE76" s="99">
        <v>464.6</v>
      </c>
      <c r="CF76" s="99"/>
      <c r="CG76" s="99">
        <v>452.9</v>
      </c>
      <c r="CH76" s="99">
        <v>485.7</v>
      </c>
      <c r="CI76" s="99">
        <v>413.8</v>
      </c>
      <c r="CJ76" s="99">
        <v>713.6</v>
      </c>
      <c r="CK76" s="99">
        <v>372.4</v>
      </c>
      <c r="CL76" s="99">
        <v>405.1</v>
      </c>
      <c r="CM76" s="99">
        <v>631.3</v>
      </c>
      <c r="CN76" s="99">
        <v>580.6</v>
      </c>
      <c r="CO76" s="99">
        <v>606.3</v>
      </c>
      <c r="CP76" s="99">
        <v>616.3</v>
      </c>
      <c r="CQ76" s="99">
        <v>523.6</v>
      </c>
      <c r="CR76" s="99">
        <v>595.7</v>
      </c>
      <c r="CS76" s="99">
        <v>602.4</v>
      </c>
      <c r="CT76" s="99"/>
      <c r="CU76" s="99">
        <v>597.4</v>
      </c>
      <c r="CV76" s="99">
        <v>560.7</v>
      </c>
      <c r="CW76" s="99">
        <v>532.1</v>
      </c>
      <c r="CX76" s="99">
        <v>654.5</v>
      </c>
      <c r="CY76" s="99">
        <v>737.3</v>
      </c>
      <c r="CZ76" s="99"/>
      <c r="DA76" s="99">
        <v>707.8</v>
      </c>
      <c r="DB76" s="99">
        <v>731</v>
      </c>
      <c r="DC76" s="99">
        <v>736</v>
      </c>
      <c r="DD76" s="99">
        <v>675.5</v>
      </c>
      <c r="DE76" s="99">
        <v>748.4</v>
      </c>
      <c r="DF76" s="99">
        <v>750.9</v>
      </c>
      <c r="DG76" s="99">
        <v>355.7</v>
      </c>
      <c r="DH76" s="99">
        <v>473.3</v>
      </c>
      <c r="DI76" s="99">
        <v>648.7</v>
      </c>
      <c r="DJ76" s="99">
        <v>463.6</v>
      </c>
      <c r="DK76" s="99"/>
      <c r="DL76" s="99">
        <v>332.4</v>
      </c>
      <c r="DM76" s="99"/>
      <c r="DN76" s="122">
        <v>375.3</v>
      </c>
      <c r="DO76" s="122">
        <v>383.8</v>
      </c>
      <c r="DP76" s="122">
        <v>522.6</v>
      </c>
      <c r="DQ76" s="122">
        <v>384.7</v>
      </c>
      <c r="DR76" s="125">
        <v>296.1</v>
      </c>
      <c r="DS76" s="126"/>
      <c r="DT76" s="122">
        <v>268.7</v>
      </c>
      <c r="DU76" s="122">
        <v>501.7</v>
      </c>
      <c r="DV76" s="122">
        <v>463.5</v>
      </c>
      <c r="DW76" s="122">
        <v>504.6</v>
      </c>
      <c r="DX76" s="122">
        <v>572.7</v>
      </c>
      <c r="DY76" s="122">
        <v>574.4</v>
      </c>
      <c r="DZ76" s="122">
        <v>498.4</v>
      </c>
      <c r="EA76" s="122">
        <v>1121</v>
      </c>
      <c r="EB76" s="122">
        <v>683.3</v>
      </c>
      <c r="EC76" s="122">
        <v>561.1</v>
      </c>
      <c r="ED76" s="122">
        <v>745.9</v>
      </c>
      <c r="EE76" s="122">
        <v>606.5</v>
      </c>
      <c r="EF76" s="122">
        <v>600.3</v>
      </c>
      <c r="EG76" s="122"/>
      <c r="EH76" s="99">
        <v>308.5</v>
      </c>
      <c r="EI76" s="99">
        <v>315.2</v>
      </c>
      <c r="EJ76" s="99">
        <v>278.7</v>
      </c>
      <c r="EK76" s="99">
        <v>352</v>
      </c>
      <c r="EL76" s="99">
        <v>331.9</v>
      </c>
      <c r="EM76" s="99">
        <v>257.9</v>
      </c>
      <c r="EN76" s="99">
        <v>236.7</v>
      </c>
      <c r="EO76" s="99">
        <v>222</v>
      </c>
      <c r="EP76" s="99">
        <v>430.7</v>
      </c>
      <c r="EQ76" s="99">
        <v>304.3</v>
      </c>
      <c r="ER76" s="99">
        <v>212</v>
      </c>
      <c r="ES76" s="99">
        <v>327.9</v>
      </c>
      <c r="ET76" s="99">
        <v>333.8</v>
      </c>
      <c r="EU76" s="99">
        <v>341.1</v>
      </c>
      <c r="EV76" s="99">
        <v>366.1</v>
      </c>
      <c r="EW76" s="99">
        <v>404.8</v>
      </c>
      <c r="EX76" s="99">
        <v>320.2</v>
      </c>
      <c r="EY76" s="99">
        <v>228.8</v>
      </c>
      <c r="EZ76" s="99">
        <v>217.7</v>
      </c>
      <c r="FA76" s="122">
        <v>263.1</v>
      </c>
      <c r="FB76" s="99">
        <v>460</v>
      </c>
      <c r="FC76" s="99">
        <v>486.3</v>
      </c>
      <c r="FD76" s="122">
        <v>445.2</v>
      </c>
      <c r="FE76" s="59" t="s">
        <v>198</v>
      </c>
      <c r="FF76" s="138">
        <f t="shared" si="290"/>
        <v>160.3</v>
      </c>
      <c r="FG76" s="138">
        <f t="shared" si="291"/>
        <v>318.7</v>
      </c>
      <c r="FH76" s="62">
        <f t="shared" si="292"/>
        <v>229.695</v>
      </c>
      <c r="FI76" s="69">
        <f t="shared" si="293"/>
        <v>40.3476794480439</v>
      </c>
      <c r="FJ76" s="145">
        <f t="shared" si="30"/>
        <v>0.175657630545044</v>
      </c>
      <c r="FK76" s="69">
        <f t="shared" si="294"/>
        <v>203.5</v>
      </c>
      <c r="FL76" s="69">
        <f t="shared" si="295"/>
        <v>1080.8</v>
      </c>
      <c r="FM76" s="62">
        <f t="shared" si="296"/>
        <v>326.041666666667</v>
      </c>
      <c r="FN76" s="69">
        <f t="shared" si="297"/>
        <v>241.633379159922</v>
      </c>
      <c r="FO76" s="47">
        <f t="shared" si="32"/>
        <v>0.741111961640654</v>
      </c>
      <c r="FP76" s="69">
        <f t="shared" si="298"/>
        <v>228.9</v>
      </c>
      <c r="FQ76" s="69">
        <f t="shared" si="299"/>
        <v>279.8</v>
      </c>
      <c r="FR76" s="62">
        <f t="shared" si="300"/>
        <v>250.4</v>
      </c>
      <c r="FS76" s="69">
        <f t="shared" si="301"/>
        <v>15.8786369412211</v>
      </c>
      <c r="FT76" s="47">
        <f t="shared" si="33"/>
        <v>0.0634130868259628</v>
      </c>
      <c r="FU76" s="69">
        <f t="shared" si="302"/>
        <v>79.82</v>
      </c>
      <c r="FV76" s="69">
        <f t="shared" si="303"/>
        <v>97.77</v>
      </c>
      <c r="FW76" s="62">
        <f t="shared" si="304"/>
        <v>89.40875</v>
      </c>
      <c r="FX76" s="138">
        <f t="shared" si="305"/>
        <v>6.49060516108805</v>
      </c>
      <c r="FY76" s="59" t="s">
        <v>198</v>
      </c>
      <c r="FZ76" s="156">
        <f t="shared" si="34"/>
        <v>79.82</v>
      </c>
      <c r="GA76" s="70">
        <f t="shared" si="35"/>
        <v>1080.8</v>
      </c>
      <c r="GB76" s="157">
        <f t="shared" si="36"/>
        <v>234.5134</v>
      </c>
      <c r="GC76" s="31">
        <f t="shared" si="37"/>
        <v>139.071892531473</v>
      </c>
      <c r="GD76" s="31">
        <f t="shared" si="38"/>
        <v>0.593023223967046</v>
      </c>
      <c r="GE76" s="156">
        <f t="shared" si="39"/>
        <v>212</v>
      </c>
      <c r="GF76" s="156">
        <f t="shared" si="40"/>
        <v>1121</v>
      </c>
      <c r="GG76" s="158">
        <f t="shared" si="41"/>
        <v>465.658241758242</v>
      </c>
      <c r="GH76" s="33">
        <f t="shared" si="42"/>
        <v>168.195436631143</v>
      </c>
      <c r="GI76" s="33">
        <f t="shared" si="43"/>
        <v>0.361199312173811</v>
      </c>
      <c r="GJ76" s="63">
        <v>113.8</v>
      </c>
      <c r="GK76" s="89">
        <f t="shared" si="322"/>
        <v>246.2</v>
      </c>
      <c r="GL76" s="89">
        <f t="shared" si="323"/>
        <v>741.5</v>
      </c>
      <c r="GM76" s="178">
        <f t="shared" si="324"/>
        <v>407.638095238095</v>
      </c>
      <c r="GN76" s="36">
        <f t="shared" si="325"/>
        <v>129.891922289996</v>
      </c>
      <c r="GO76" s="36">
        <f t="shared" si="44"/>
        <v>0.318645199767526</v>
      </c>
      <c r="GP76" s="89">
        <f t="shared" si="326"/>
        <v>355.7</v>
      </c>
      <c r="GQ76" s="89">
        <f t="shared" si="327"/>
        <v>750.9</v>
      </c>
      <c r="GR76" s="178">
        <f t="shared" si="328"/>
        <v>584.735714285714</v>
      </c>
      <c r="GS76" s="36">
        <f t="shared" si="329"/>
        <v>121.034345337688</v>
      </c>
      <c r="GT76" s="36">
        <f t="shared" si="45"/>
        <v>0.206989828704987</v>
      </c>
      <c r="GU76" s="89">
        <f t="shared" si="330"/>
        <v>268.7</v>
      </c>
      <c r="GV76" s="89">
        <f t="shared" si="331"/>
        <v>1121</v>
      </c>
      <c r="GW76" s="178">
        <f t="shared" si="332"/>
        <v>526.157894736842</v>
      </c>
      <c r="GX76" s="36">
        <f t="shared" si="333"/>
        <v>192.936852985027</v>
      </c>
      <c r="GY76" s="36">
        <f t="shared" si="46"/>
        <v>0.366690027679856</v>
      </c>
      <c r="GZ76" s="89">
        <f t="shared" si="334"/>
        <v>212</v>
      </c>
      <c r="HA76" s="89">
        <f t="shared" si="335"/>
        <v>486.3</v>
      </c>
      <c r="HB76" s="178">
        <f t="shared" si="336"/>
        <v>323.691304347826</v>
      </c>
      <c r="HC76" s="36">
        <f t="shared" si="337"/>
        <v>80.4088694397887</v>
      </c>
      <c r="HD76" s="36">
        <f t="shared" si="47"/>
        <v>0.248412201253897</v>
      </c>
    </row>
    <row r="77" spans="1:212">
      <c r="A77" s="59" t="s">
        <v>197</v>
      </c>
      <c r="B77" s="60">
        <v>18</v>
      </c>
      <c r="C77" s="61">
        <v>20</v>
      </c>
      <c r="D77" s="47">
        <v>27</v>
      </c>
      <c r="E77" s="47">
        <v>45.84</v>
      </c>
      <c r="F77" s="47">
        <v>26</v>
      </c>
      <c r="G77" s="62">
        <v>38.69</v>
      </c>
      <c r="H77" s="59" t="s">
        <v>197</v>
      </c>
      <c r="I77" s="42">
        <v>48.55</v>
      </c>
      <c r="J77" s="42">
        <v>91.09</v>
      </c>
      <c r="K77" s="42">
        <v>79.23</v>
      </c>
      <c r="L77" s="42">
        <v>89.39</v>
      </c>
      <c r="M77" s="42">
        <v>60.66</v>
      </c>
      <c r="N77" s="42">
        <v>61.82</v>
      </c>
      <c r="O77" s="84">
        <v>54.16</v>
      </c>
      <c r="P77" s="42">
        <v>59.99</v>
      </c>
      <c r="Q77" s="42">
        <v>64.85</v>
      </c>
      <c r="R77" s="42">
        <v>66.59</v>
      </c>
      <c r="S77" s="42">
        <v>51.96</v>
      </c>
      <c r="T77" s="42">
        <v>57.78</v>
      </c>
      <c r="U77" s="42">
        <v>71.1</v>
      </c>
      <c r="V77" s="42">
        <v>68.95</v>
      </c>
      <c r="W77" s="42">
        <v>76.17</v>
      </c>
      <c r="X77" s="84">
        <v>73.85</v>
      </c>
      <c r="Y77" s="84">
        <v>88.7</v>
      </c>
      <c r="Z77" s="42">
        <v>96.52</v>
      </c>
      <c r="AA77" s="42">
        <v>92.53</v>
      </c>
      <c r="AB77" s="42">
        <v>111</v>
      </c>
      <c r="AD77" s="42">
        <v>72.41</v>
      </c>
      <c r="AE77" s="42">
        <v>75.44</v>
      </c>
      <c r="AF77" s="42">
        <v>57.88</v>
      </c>
      <c r="AG77" s="42">
        <v>64.43</v>
      </c>
      <c r="AH77" s="42">
        <v>89.67</v>
      </c>
      <c r="AI77" s="42">
        <v>87.86</v>
      </c>
      <c r="AJ77" s="42">
        <v>72.34</v>
      </c>
      <c r="AK77" s="42">
        <v>75.62</v>
      </c>
      <c r="AL77" s="42">
        <v>66.38</v>
      </c>
      <c r="AM77" s="85">
        <v>162.2</v>
      </c>
      <c r="AN77" s="42">
        <v>78.87</v>
      </c>
      <c r="AO77" s="42">
        <v>61.39</v>
      </c>
      <c r="AQ77" s="42">
        <v>76.01</v>
      </c>
      <c r="AR77" s="42">
        <v>74.25</v>
      </c>
      <c r="AS77" s="42">
        <v>88.98</v>
      </c>
      <c r="AT77" s="42">
        <v>86.95</v>
      </c>
      <c r="AU77" s="42">
        <v>75.79</v>
      </c>
      <c r="AV77" s="42">
        <v>78.4</v>
      </c>
      <c r="AW77" s="42">
        <v>83.22</v>
      </c>
      <c r="AX77" s="42">
        <v>93.14</v>
      </c>
      <c r="AY77" s="42">
        <v>88.31</v>
      </c>
      <c r="AZ77" s="42">
        <v>80.84</v>
      </c>
      <c r="BA77" s="42"/>
      <c r="BB77" s="42">
        <v>43.84</v>
      </c>
      <c r="BC77" s="42">
        <v>42.1</v>
      </c>
      <c r="BD77" s="88">
        <v>44.87</v>
      </c>
      <c r="BE77" s="42">
        <v>35.69</v>
      </c>
      <c r="BF77" s="42">
        <v>38.98</v>
      </c>
      <c r="BG77" s="42">
        <v>41.79</v>
      </c>
      <c r="BH77" s="42">
        <v>38.74</v>
      </c>
      <c r="BI77" s="42">
        <v>42.31</v>
      </c>
      <c r="BJ77" s="59" t="s">
        <v>197</v>
      </c>
      <c r="BK77" s="99">
        <v>90.45</v>
      </c>
      <c r="BL77" s="99">
        <v>89.05</v>
      </c>
      <c r="BM77" s="99">
        <v>112.2</v>
      </c>
      <c r="BN77" s="99">
        <v>88.01</v>
      </c>
      <c r="BO77" s="99">
        <v>88.75</v>
      </c>
      <c r="BP77" s="99">
        <v>110.8</v>
      </c>
      <c r="BQ77" s="99">
        <v>101.3</v>
      </c>
      <c r="BR77" s="99">
        <v>97.17</v>
      </c>
      <c r="BS77" s="99">
        <v>112.2</v>
      </c>
      <c r="BT77" s="99">
        <v>144.3</v>
      </c>
      <c r="BU77" s="99">
        <v>132.8</v>
      </c>
      <c r="BV77" s="99">
        <v>180.8</v>
      </c>
      <c r="BW77" s="99">
        <v>207.1</v>
      </c>
      <c r="BX77" s="99">
        <v>195.7</v>
      </c>
      <c r="BY77" s="99">
        <v>306.1</v>
      </c>
      <c r="BZ77" s="99">
        <v>162.1</v>
      </c>
      <c r="CA77" s="99">
        <v>120.2</v>
      </c>
      <c r="CB77" s="99">
        <v>147.5</v>
      </c>
      <c r="CC77" s="99">
        <v>128.1</v>
      </c>
      <c r="CD77" s="99">
        <v>132.4</v>
      </c>
      <c r="CE77" s="99">
        <v>125.4</v>
      </c>
      <c r="CF77" s="99"/>
      <c r="CG77" s="99">
        <v>173</v>
      </c>
      <c r="CH77" s="99">
        <v>128.6</v>
      </c>
      <c r="CI77" s="99">
        <v>130.1</v>
      </c>
      <c r="CJ77" s="99">
        <v>156</v>
      </c>
      <c r="CK77" s="99">
        <v>124.8</v>
      </c>
      <c r="CL77" s="99">
        <v>135.2</v>
      </c>
      <c r="CM77" s="99">
        <v>167.4</v>
      </c>
      <c r="CN77" s="99">
        <v>163.4</v>
      </c>
      <c r="CO77" s="99">
        <v>200.4</v>
      </c>
      <c r="CP77" s="99">
        <v>162.3</v>
      </c>
      <c r="CQ77" s="99">
        <v>139.2</v>
      </c>
      <c r="CR77" s="99">
        <v>157.4</v>
      </c>
      <c r="CS77" s="99">
        <v>167.8</v>
      </c>
      <c r="CT77" s="99"/>
      <c r="CU77" s="99">
        <v>217.6</v>
      </c>
      <c r="CV77" s="99">
        <v>138.6</v>
      </c>
      <c r="CW77" s="99">
        <v>152.2</v>
      </c>
      <c r="CX77" s="99">
        <v>199.9</v>
      </c>
      <c r="CY77" s="99">
        <v>208.4</v>
      </c>
      <c r="CZ77" s="99"/>
      <c r="DA77" s="99">
        <v>219.3</v>
      </c>
      <c r="DB77" s="99">
        <v>213.8</v>
      </c>
      <c r="DC77" s="99">
        <v>216.7</v>
      </c>
      <c r="DD77" s="99">
        <v>223.9</v>
      </c>
      <c r="DE77" s="99">
        <v>228.3</v>
      </c>
      <c r="DF77" s="99">
        <v>225.8</v>
      </c>
      <c r="DG77" s="99">
        <v>133.2</v>
      </c>
      <c r="DH77" s="99">
        <v>172.4</v>
      </c>
      <c r="DI77" s="99">
        <v>201.5</v>
      </c>
      <c r="DJ77" s="99">
        <v>213.1</v>
      </c>
      <c r="DK77" s="99"/>
      <c r="DL77" s="99">
        <v>105.6</v>
      </c>
      <c r="DM77" s="99"/>
      <c r="DN77" s="122">
        <v>136.5</v>
      </c>
      <c r="DO77" s="122">
        <v>138.4</v>
      </c>
      <c r="DP77" s="122">
        <v>174.4</v>
      </c>
      <c r="DQ77" s="122">
        <v>133.5</v>
      </c>
      <c r="DR77" s="125">
        <v>88.96</v>
      </c>
      <c r="DS77" s="126"/>
      <c r="DT77" s="122">
        <v>86.77</v>
      </c>
      <c r="DU77" s="122">
        <v>143.2</v>
      </c>
      <c r="DV77" s="122">
        <v>139.6</v>
      </c>
      <c r="DW77" s="122">
        <v>167.7</v>
      </c>
      <c r="DX77" s="122">
        <v>155.3</v>
      </c>
      <c r="DY77" s="122">
        <v>190.1</v>
      </c>
      <c r="DZ77" s="122">
        <v>159.5</v>
      </c>
      <c r="EA77" s="122">
        <v>168.6</v>
      </c>
      <c r="EB77" s="122">
        <v>203.3</v>
      </c>
      <c r="EC77" s="122">
        <v>186</v>
      </c>
      <c r="ED77" s="122">
        <v>208.4</v>
      </c>
      <c r="EE77" s="122">
        <v>157.9</v>
      </c>
      <c r="EF77" s="122">
        <v>180.7</v>
      </c>
      <c r="EG77" s="122"/>
      <c r="EH77" s="99">
        <v>96.37</v>
      </c>
      <c r="EI77" s="99">
        <v>97.99</v>
      </c>
      <c r="EJ77" s="99">
        <v>76.57</v>
      </c>
      <c r="EK77" s="99">
        <v>78.2</v>
      </c>
      <c r="EL77" s="99">
        <v>75</v>
      </c>
      <c r="EM77" s="99">
        <v>76.38</v>
      </c>
      <c r="EN77" s="99">
        <v>67.2</v>
      </c>
      <c r="EO77" s="99">
        <v>65.33</v>
      </c>
      <c r="EP77" s="99">
        <v>82.14</v>
      </c>
      <c r="EQ77" s="99">
        <v>74.49</v>
      </c>
      <c r="ER77" s="99">
        <v>64.98</v>
      </c>
      <c r="ES77" s="99">
        <v>90.04</v>
      </c>
      <c r="ET77" s="99">
        <v>92.57</v>
      </c>
      <c r="EU77" s="99">
        <v>103</v>
      </c>
      <c r="EV77" s="99">
        <v>97.74</v>
      </c>
      <c r="EW77" s="99">
        <v>117.2</v>
      </c>
      <c r="EX77" s="99">
        <v>86.75</v>
      </c>
      <c r="EY77" s="99">
        <v>66.77</v>
      </c>
      <c r="EZ77" s="99">
        <v>62.31</v>
      </c>
      <c r="FA77" s="122">
        <v>73.31</v>
      </c>
      <c r="FB77" s="99">
        <v>114.9</v>
      </c>
      <c r="FC77" s="99">
        <v>106.6</v>
      </c>
      <c r="FD77" s="122">
        <v>119.7</v>
      </c>
      <c r="FE77" s="59" t="s">
        <v>197</v>
      </c>
      <c r="FF77" s="138">
        <f t="shared" si="290"/>
        <v>48.55</v>
      </c>
      <c r="FG77" s="138">
        <f t="shared" si="291"/>
        <v>111</v>
      </c>
      <c r="FH77" s="62">
        <f t="shared" si="292"/>
        <v>73.2445</v>
      </c>
      <c r="FI77" s="69">
        <f t="shared" si="293"/>
        <v>16.9682357967065</v>
      </c>
      <c r="FJ77" s="145">
        <f t="shared" si="30"/>
        <v>0.231665664953771</v>
      </c>
      <c r="FK77" s="69">
        <f t="shared" si="294"/>
        <v>57.88</v>
      </c>
      <c r="FL77" s="69">
        <f t="shared" si="295"/>
        <v>162.2</v>
      </c>
      <c r="FM77" s="62">
        <f t="shared" si="296"/>
        <v>80.3741666666667</v>
      </c>
      <c r="FN77" s="69">
        <f t="shared" si="297"/>
        <v>27.5211371522238</v>
      </c>
      <c r="FO77" s="47">
        <f t="shared" si="32"/>
        <v>0.342412721569623</v>
      </c>
      <c r="FP77" s="69">
        <f t="shared" si="298"/>
        <v>74.25</v>
      </c>
      <c r="FQ77" s="69">
        <f t="shared" si="299"/>
        <v>93.14</v>
      </c>
      <c r="FR77" s="62">
        <f t="shared" si="300"/>
        <v>82.589</v>
      </c>
      <c r="FS77" s="69">
        <f t="shared" si="301"/>
        <v>6.53171825275198</v>
      </c>
      <c r="FT77" s="47">
        <f t="shared" si="33"/>
        <v>0.0790870243343784</v>
      </c>
      <c r="FU77" s="69">
        <f t="shared" si="302"/>
        <v>35.69</v>
      </c>
      <c r="FV77" s="69">
        <f t="shared" si="303"/>
        <v>44.87</v>
      </c>
      <c r="FW77" s="62">
        <f t="shared" si="304"/>
        <v>41.04</v>
      </c>
      <c r="FX77" s="138">
        <f t="shared" si="305"/>
        <v>3.02286524438558</v>
      </c>
      <c r="FY77" s="59" t="s">
        <v>197</v>
      </c>
      <c r="FZ77" s="156">
        <f t="shared" si="34"/>
        <v>35.69</v>
      </c>
      <c r="GA77" s="70">
        <f t="shared" si="35"/>
        <v>162.2</v>
      </c>
      <c r="GB77" s="157">
        <f t="shared" si="36"/>
        <v>71.6718</v>
      </c>
      <c r="GC77" s="31">
        <f t="shared" si="37"/>
        <v>22.0881944356838</v>
      </c>
      <c r="GD77" s="31">
        <f t="shared" si="38"/>
        <v>0.308185289551592</v>
      </c>
      <c r="GE77" s="156">
        <f t="shared" si="39"/>
        <v>62.31</v>
      </c>
      <c r="GF77" s="156">
        <f t="shared" si="40"/>
        <v>306.1</v>
      </c>
      <c r="GG77" s="158">
        <f t="shared" si="41"/>
        <v>140.13956043956</v>
      </c>
      <c r="GH77" s="33">
        <f t="shared" si="42"/>
        <v>50.0841132032923</v>
      </c>
      <c r="GI77" s="33">
        <f t="shared" si="43"/>
        <v>0.357387400432818</v>
      </c>
      <c r="GJ77" s="62">
        <v>38.69</v>
      </c>
      <c r="GK77" s="89">
        <f t="shared" si="322"/>
        <v>88.01</v>
      </c>
      <c r="GL77" s="89">
        <f t="shared" si="323"/>
        <v>306.1</v>
      </c>
      <c r="GM77" s="178">
        <f t="shared" si="324"/>
        <v>136.782380952381</v>
      </c>
      <c r="GN77" s="36">
        <f t="shared" si="325"/>
        <v>52.0441841039671</v>
      </c>
      <c r="GO77" s="36">
        <f t="shared" si="44"/>
        <v>0.380488947052951</v>
      </c>
      <c r="GP77" s="89">
        <f t="shared" si="326"/>
        <v>124.8</v>
      </c>
      <c r="GQ77" s="89">
        <f t="shared" si="327"/>
        <v>228.3</v>
      </c>
      <c r="GR77" s="178">
        <f t="shared" si="328"/>
        <v>177.510714285714</v>
      </c>
      <c r="GS77" s="36">
        <f t="shared" si="329"/>
        <v>35.1852803744187</v>
      </c>
      <c r="GT77" s="36">
        <f t="shared" si="45"/>
        <v>0.198214967000729</v>
      </c>
      <c r="GU77" s="89">
        <f t="shared" si="330"/>
        <v>86.77</v>
      </c>
      <c r="GV77" s="89">
        <f t="shared" si="331"/>
        <v>208.4</v>
      </c>
      <c r="GW77" s="178">
        <f t="shared" si="332"/>
        <v>153.917368421053</v>
      </c>
      <c r="GX77" s="36">
        <f t="shared" si="333"/>
        <v>34.705486892822</v>
      </c>
      <c r="GY77" s="36">
        <f t="shared" si="46"/>
        <v>0.225481290700621</v>
      </c>
      <c r="GZ77" s="89">
        <f t="shared" si="334"/>
        <v>62.31</v>
      </c>
      <c r="HA77" s="89">
        <f t="shared" si="335"/>
        <v>119.7</v>
      </c>
      <c r="HB77" s="178">
        <f t="shared" si="336"/>
        <v>86.3278260869565</v>
      </c>
      <c r="HC77" s="36">
        <f t="shared" si="337"/>
        <v>17.7478106092815</v>
      </c>
      <c r="HD77" s="36">
        <f t="shared" si="47"/>
        <v>0.205586210307259</v>
      </c>
    </row>
    <row r="78" spans="1:212">
      <c r="A78" s="64" t="s">
        <v>225</v>
      </c>
      <c r="B78" s="183">
        <v>8.95</v>
      </c>
      <c r="C78" s="61">
        <v>14.6</v>
      </c>
      <c r="D78" s="47">
        <v>12.4</v>
      </c>
      <c r="E78" s="47">
        <v>31.58</v>
      </c>
      <c r="F78" s="47">
        <v>13.75</v>
      </c>
      <c r="G78" s="63">
        <v>25.2</v>
      </c>
      <c r="H78" s="64" t="s">
        <v>225</v>
      </c>
      <c r="I78" s="42">
        <v>12.92</v>
      </c>
      <c r="J78" s="42">
        <v>25.41</v>
      </c>
      <c r="K78" s="42">
        <v>20.96</v>
      </c>
      <c r="L78" s="42">
        <v>23.45</v>
      </c>
      <c r="M78" s="42">
        <v>22.21</v>
      </c>
      <c r="N78" s="42">
        <v>45.15</v>
      </c>
      <c r="O78" s="84">
        <v>24.78</v>
      </c>
      <c r="P78" s="42">
        <v>20.56</v>
      </c>
      <c r="Q78" s="42">
        <v>21.02</v>
      </c>
      <c r="R78" s="42">
        <v>31.35</v>
      </c>
      <c r="S78" s="42">
        <v>14.13</v>
      </c>
      <c r="T78" s="42">
        <v>18.15</v>
      </c>
      <c r="U78" s="42">
        <v>29.17</v>
      </c>
      <c r="V78" s="42">
        <v>26.01</v>
      </c>
      <c r="W78" s="42">
        <v>18.66</v>
      </c>
      <c r="X78" s="84">
        <v>18.93</v>
      </c>
      <c r="Y78" s="84">
        <v>22.79</v>
      </c>
      <c r="Z78" s="42">
        <v>29.85</v>
      </c>
      <c r="AA78" s="42">
        <v>22.23</v>
      </c>
      <c r="AB78" s="42">
        <v>28.31</v>
      </c>
      <c r="AD78" s="42">
        <v>26.7</v>
      </c>
      <c r="AE78" s="42">
        <v>21.74</v>
      </c>
      <c r="AF78" s="42">
        <v>22.75</v>
      </c>
      <c r="AG78" s="42">
        <v>25.24</v>
      </c>
      <c r="AH78" s="42">
        <v>21.07</v>
      </c>
      <c r="AI78" s="42">
        <v>26</v>
      </c>
      <c r="AJ78" s="42">
        <v>24.26</v>
      </c>
      <c r="AK78" s="42">
        <v>21.09</v>
      </c>
      <c r="AL78" s="42">
        <v>24.4</v>
      </c>
      <c r="AM78" s="42">
        <v>21.25</v>
      </c>
      <c r="AN78" s="42">
        <v>29.43</v>
      </c>
      <c r="AO78" s="42">
        <v>24.6</v>
      </c>
      <c r="AQ78" s="42">
        <v>20.16</v>
      </c>
      <c r="AR78" s="42">
        <v>20.78</v>
      </c>
      <c r="AS78" s="42">
        <v>21.75</v>
      </c>
      <c r="AT78" s="42">
        <v>22.61</v>
      </c>
      <c r="AU78" s="42">
        <v>18.66</v>
      </c>
      <c r="AV78" s="42">
        <v>20.61</v>
      </c>
      <c r="AW78" s="42">
        <v>24.47</v>
      </c>
      <c r="AX78" s="42">
        <v>26.21</v>
      </c>
      <c r="AY78" s="42">
        <v>23.56</v>
      </c>
      <c r="AZ78" s="42">
        <v>23.21</v>
      </c>
      <c r="BA78" s="42"/>
      <c r="BB78" s="42">
        <v>18.95</v>
      </c>
      <c r="BC78" s="42">
        <v>16.57</v>
      </c>
      <c r="BD78" s="88">
        <v>18.6</v>
      </c>
      <c r="BE78" s="42">
        <v>16.41</v>
      </c>
      <c r="BF78" s="42">
        <v>16.83</v>
      </c>
      <c r="BG78" s="42">
        <v>19.54</v>
      </c>
      <c r="BH78" s="42">
        <v>16.79</v>
      </c>
      <c r="BI78" s="42">
        <v>18.08</v>
      </c>
      <c r="BJ78" s="64" t="s">
        <v>225</v>
      </c>
      <c r="BK78" s="95">
        <v>20.11</v>
      </c>
      <c r="BL78" s="95">
        <v>21.29</v>
      </c>
      <c r="BM78" s="95">
        <v>23.75</v>
      </c>
      <c r="BN78" s="95">
        <v>20.03</v>
      </c>
      <c r="BO78" s="95">
        <v>19.81</v>
      </c>
      <c r="BP78" s="95">
        <v>32.67</v>
      </c>
      <c r="BQ78" s="95">
        <v>18.59</v>
      </c>
      <c r="BR78" s="95">
        <v>19.09</v>
      </c>
      <c r="BS78" s="95">
        <v>21.45</v>
      </c>
      <c r="BT78" s="95">
        <v>21.52</v>
      </c>
      <c r="BU78" s="95">
        <v>19.78</v>
      </c>
      <c r="BV78" s="95">
        <v>24.46</v>
      </c>
      <c r="BW78" s="95">
        <v>22.88</v>
      </c>
      <c r="BX78" s="95">
        <v>22.15</v>
      </c>
      <c r="BY78" s="95">
        <v>25.11</v>
      </c>
      <c r="BZ78" s="95">
        <v>22.32</v>
      </c>
      <c r="CA78" s="95">
        <v>24.87</v>
      </c>
      <c r="CB78" s="95">
        <v>25.23</v>
      </c>
      <c r="CC78" s="95">
        <v>18.91</v>
      </c>
      <c r="CD78" s="95">
        <v>20.59</v>
      </c>
      <c r="CE78" s="95">
        <v>22.8</v>
      </c>
      <c r="CF78" s="95"/>
      <c r="CG78" s="95">
        <v>25.54</v>
      </c>
      <c r="CH78" s="95">
        <v>25.57</v>
      </c>
      <c r="CI78" s="95">
        <v>27.31</v>
      </c>
      <c r="CJ78" s="95">
        <v>26.75</v>
      </c>
      <c r="CK78" s="95">
        <v>39.37</v>
      </c>
      <c r="CL78" s="95">
        <v>37.57</v>
      </c>
      <c r="CM78" s="95">
        <v>24.66</v>
      </c>
      <c r="CN78" s="95">
        <v>24.47</v>
      </c>
      <c r="CO78" s="95">
        <v>19.32</v>
      </c>
      <c r="CP78" s="95">
        <v>27.34</v>
      </c>
      <c r="CQ78" s="95">
        <v>25.87</v>
      </c>
      <c r="CR78" s="95">
        <v>22.37</v>
      </c>
      <c r="CS78" s="95">
        <v>24.99</v>
      </c>
      <c r="CT78" s="95"/>
      <c r="CU78" s="95">
        <v>23.27</v>
      </c>
      <c r="CV78" s="95">
        <v>29.33</v>
      </c>
      <c r="CW78" s="95">
        <v>24.58</v>
      </c>
      <c r="CX78" s="95">
        <v>34.22</v>
      </c>
      <c r="CY78" s="95">
        <v>29.18</v>
      </c>
      <c r="CZ78" s="95"/>
      <c r="DA78" s="95">
        <v>27.42</v>
      </c>
      <c r="DB78" s="95">
        <v>26.18</v>
      </c>
      <c r="DC78" s="95">
        <v>28.38</v>
      </c>
      <c r="DD78" s="95">
        <v>29.34</v>
      </c>
      <c r="DE78" s="95">
        <v>27.26</v>
      </c>
      <c r="DF78" s="95">
        <v>28.2</v>
      </c>
      <c r="DG78" s="95">
        <v>22.06</v>
      </c>
      <c r="DH78" s="95">
        <v>26.24</v>
      </c>
      <c r="DI78" s="95">
        <v>31.27</v>
      </c>
      <c r="DJ78" s="95">
        <v>39.51</v>
      </c>
      <c r="DK78" s="95"/>
      <c r="DL78" s="95">
        <v>49.7</v>
      </c>
      <c r="DM78" s="95"/>
      <c r="DN78" s="121">
        <v>29.75</v>
      </c>
      <c r="DO78" s="121">
        <v>19.95</v>
      </c>
      <c r="DP78" s="121">
        <v>38.1</v>
      </c>
      <c r="DQ78" s="121">
        <v>33.88</v>
      </c>
      <c r="DR78" s="124">
        <v>26.91</v>
      </c>
      <c r="DS78" s="114"/>
      <c r="DT78" s="121">
        <v>27.71</v>
      </c>
      <c r="DU78" s="121">
        <v>26.61</v>
      </c>
      <c r="DV78" s="121">
        <v>37.43</v>
      </c>
      <c r="DW78" s="121">
        <v>24.85</v>
      </c>
      <c r="DX78" s="121">
        <v>24.26</v>
      </c>
      <c r="DY78" s="121">
        <v>33.64</v>
      </c>
      <c r="DZ78" s="121">
        <v>27.9</v>
      </c>
      <c r="EA78" s="121">
        <v>33.06</v>
      </c>
      <c r="EB78" s="121">
        <v>24.94</v>
      </c>
      <c r="EC78" s="121">
        <v>23.26</v>
      </c>
      <c r="ED78" s="121">
        <v>25.83</v>
      </c>
      <c r="EE78" s="121">
        <v>25.98</v>
      </c>
      <c r="EF78" s="121">
        <v>22.13</v>
      </c>
      <c r="EG78" s="121"/>
      <c r="EH78" s="95">
        <v>21.62</v>
      </c>
      <c r="EI78" s="95">
        <v>24.79</v>
      </c>
      <c r="EJ78" s="95">
        <v>15.56</v>
      </c>
      <c r="EK78" s="95">
        <v>19.72</v>
      </c>
      <c r="EL78" s="95">
        <v>15.2</v>
      </c>
      <c r="EM78" s="95">
        <v>16.69</v>
      </c>
      <c r="EN78" s="95">
        <v>13.27</v>
      </c>
      <c r="EO78" s="95">
        <v>17.44</v>
      </c>
      <c r="EP78" s="95">
        <v>15.6</v>
      </c>
      <c r="EQ78" s="95">
        <v>21.05</v>
      </c>
      <c r="ER78" s="95">
        <v>14.96</v>
      </c>
      <c r="ES78" s="95">
        <v>18.58</v>
      </c>
      <c r="ET78" s="95">
        <v>24.29</v>
      </c>
      <c r="EU78" s="95">
        <v>30.71</v>
      </c>
      <c r="EV78" s="95">
        <v>26.49</v>
      </c>
      <c r="EW78" s="95">
        <v>33.66</v>
      </c>
      <c r="EX78" s="95">
        <v>16.76</v>
      </c>
      <c r="EY78" s="95">
        <v>11.51</v>
      </c>
      <c r="EZ78" s="95">
        <v>28.35</v>
      </c>
      <c r="FA78" s="121">
        <v>16.15</v>
      </c>
      <c r="FB78" s="95">
        <v>21.6</v>
      </c>
      <c r="FC78" s="95">
        <v>22.44</v>
      </c>
      <c r="FD78" s="121">
        <v>21.32</v>
      </c>
      <c r="FE78" s="64" t="s">
        <v>225</v>
      </c>
      <c r="FF78" s="138">
        <f t="shared" si="290"/>
        <v>12.92</v>
      </c>
      <c r="FG78" s="138">
        <f t="shared" si="291"/>
        <v>45.15</v>
      </c>
      <c r="FH78" s="139">
        <f t="shared" si="292"/>
        <v>23.802</v>
      </c>
      <c r="FI78" s="138">
        <f t="shared" si="293"/>
        <v>7.00905624700531</v>
      </c>
      <c r="FJ78" s="140">
        <f t="shared" si="30"/>
        <v>0.294473415973671</v>
      </c>
      <c r="FK78" s="138">
        <f t="shared" si="294"/>
        <v>21.07</v>
      </c>
      <c r="FL78" s="138">
        <f t="shared" si="295"/>
        <v>29.43</v>
      </c>
      <c r="FM78" s="139">
        <f t="shared" si="296"/>
        <v>24.0441666666667</v>
      </c>
      <c r="FN78" s="138">
        <f t="shared" si="297"/>
        <v>2.59654126005182</v>
      </c>
      <c r="FO78" s="73">
        <f t="shared" si="32"/>
        <v>0.107990486675985</v>
      </c>
      <c r="FP78" s="138">
        <f t="shared" si="298"/>
        <v>18.66</v>
      </c>
      <c r="FQ78" s="138">
        <f t="shared" si="299"/>
        <v>26.21</v>
      </c>
      <c r="FR78" s="139">
        <f t="shared" si="300"/>
        <v>22.202</v>
      </c>
      <c r="FS78" s="138">
        <f t="shared" si="301"/>
        <v>2.25366269782227</v>
      </c>
      <c r="FT78" s="73">
        <f t="shared" si="33"/>
        <v>0.101507192947584</v>
      </c>
      <c r="FU78" s="138">
        <f t="shared" si="302"/>
        <v>16.41</v>
      </c>
      <c r="FV78" s="138">
        <f t="shared" si="303"/>
        <v>19.54</v>
      </c>
      <c r="FW78" s="139">
        <f t="shared" si="304"/>
        <v>17.72125</v>
      </c>
      <c r="FX78" s="138">
        <f t="shared" si="305"/>
        <v>1.22035635896124</v>
      </c>
      <c r="FY78" s="64" t="s">
        <v>225</v>
      </c>
      <c r="FZ78" s="156">
        <f t="shared" si="34"/>
        <v>12.92</v>
      </c>
      <c r="GA78" s="70">
        <f t="shared" si="35"/>
        <v>45.15</v>
      </c>
      <c r="GB78" s="157">
        <f t="shared" si="36"/>
        <v>22.5672</v>
      </c>
      <c r="GC78" s="31">
        <f t="shared" si="37"/>
        <v>5.16973138685608</v>
      </c>
      <c r="GD78" s="31">
        <f t="shared" si="38"/>
        <v>0.229081648891138</v>
      </c>
      <c r="GE78" s="156">
        <f t="shared" si="39"/>
        <v>11.51</v>
      </c>
      <c r="GF78" s="156">
        <f t="shared" si="40"/>
        <v>49.7</v>
      </c>
      <c r="GG78" s="158">
        <f t="shared" si="41"/>
        <v>24.93</v>
      </c>
      <c r="GH78" s="33">
        <f t="shared" si="42"/>
        <v>6.38514386856101</v>
      </c>
      <c r="GI78" s="33">
        <f t="shared" si="43"/>
        <v>0.256122898859246</v>
      </c>
      <c r="GJ78" s="63">
        <v>25.2</v>
      </c>
      <c r="GK78" s="89">
        <f t="shared" si="322"/>
        <v>18.59</v>
      </c>
      <c r="GL78" s="89">
        <f t="shared" si="323"/>
        <v>32.67</v>
      </c>
      <c r="GM78" s="178">
        <f t="shared" si="324"/>
        <v>22.257619047619</v>
      </c>
      <c r="GN78" s="36">
        <f t="shared" si="325"/>
        <v>3.17251777735272</v>
      </c>
      <c r="GO78" s="36">
        <f t="shared" si="44"/>
        <v>0.142536260080886</v>
      </c>
      <c r="GP78" s="89">
        <f t="shared" si="326"/>
        <v>19.32</v>
      </c>
      <c r="GQ78" s="89">
        <f t="shared" si="327"/>
        <v>39.51</v>
      </c>
      <c r="GR78" s="178">
        <f t="shared" si="328"/>
        <v>27.7703571428571</v>
      </c>
      <c r="GS78" s="36">
        <f t="shared" si="329"/>
        <v>4.87517633652049</v>
      </c>
      <c r="GT78" s="36">
        <f t="shared" si="45"/>
        <v>0.175553245910431</v>
      </c>
      <c r="GU78" s="89">
        <f t="shared" si="330"/>
        <v>19.95</v>
      </c>
      <c r="GV78" s="89">
        <f t="shared" si="331"/>
        <v>49.7</v>
      </c>
      <c r="GW78" s="178">
        <f t="shared" si="332"/>
        <v>29.2573684210526</v>
      </c>
      <c r="GX78" s="36">
        <f t="shared" si="333"/>
        <v>7.04683052640237</v>
      </c>
      <c r="GY78" s="36">
        <f t="shared" si="46"/>
        <v>0.240856608324749</v>
      </c>
      <c r="GZ78" s="89">
        <f t="shared" si="334"/>
        <v>11.51</v>
      </c>
      <c r="HA78" s="89">
        <f t="shared" si="335"/>
        <v>33.66</v>
      </c>
      <c r="HB78" s="178">
        <f t="shared" si="336"/>
        <v>20.3373913043478</v>
      </c>
      <c r="HC78" s="36">
        <f t="shared" si="337"/>
        <v>5.70353974411051</v>
      </c>
      <c r="HD78" s="36">
        <f t="shared" si="47"/>
        <v>0.280445985365448</v>
      </c>
    </row>
    <row r="79" spans="1:212">
      <c r="A79" s="64" t="s">
        <v>226</v>
      </c>
      <c r="B79" s="183">
        <v>1.55</v>
      </c>
      <c r="C79" s="61">
        <v>3.1</v>
      </c>
      <c r="D79" s="47">
        <v>2.6</v>
      </c>
      <c r="E79" s="47">
        <v>12.6</v>
      </c>
      <c r="F79" s="47">
        <v>3.03</v>
      </c>
      <c r="G79" s="62">
        <v>6.72</v>
      </c>
      <c r="H79" s="64" t="s">
        <v>226</v>
      </c>
      <c r="I79" s="42">
        <v>3.944</v>
      </c>
      <c r="J79" s="42">
        <v>6.195</v>
      </c>
      <c r="K79" s="42">
        <v>4.889</v>
      </c>
      <c r="L79" s="42">
        <v>5.777</v>
      </c>
      <c r="M79" s="42">
        <v>5.743</v>
      </c>
      <c r="N79" s="42">
        <v>8.461</v>
      </c>
      <c r="O79" s="84">
        <v>6.128</v>
      </c>
      <c r="P79" s="42">
        <v>5.369</v>
      </c>
      <c r="Q79" s="42">
        <v>5.552</v>
      </c>
      <c r="R79" s="42">
        <v>6.054</v>
      </c>
      <c r="S79" s="42">
        <v>3.875</v>
      </c>
      <c r="T79" s="42">
        <v>5.756</v>
      </c>
      <c r="U79" s="42">
        <v>5.801</v>
      </c>
      <c r="V79" s="42">
        <v>5.467</v>
      </c>
      <c r="W79" s="42">
        <v>4.71</v>
      </c>
      <c r="X79" s="84">
        <v>4.992</v>
      </c>
      <c r="Y79" s="84">
        <v>5.707</v>
      </c>
      <c r="Z79" s="42">
        <v>6.329</v>
      </c>
      <c r="AA79" s="42">
        <v>5.338</v>
      </c>
      <c r="AB79" s="42">
        <v>6.829</v>
      </c>
      <c r="AD79" s="42">
        <v>5.436</v>
      </c>
      <c r="AE79" s="42">
        <v>5.181</v>
      </c>
      <c r="AF79" s="42">
        <v>4.881</v>
      </c>
      <c r="AG79" s="42">
        <v>6.511</v>
      </c>
      <c r="AH79" s="42">
        <v>5.29</v>
      </c>
      <c r="AI79" s="42">
        <v>5.408</v>
      </c>
      <c r="AJ79" s="42">
        <v>5.709</v>
      </c>
      <c r="AK79" s="42">
        <v>5.647</v>
      </c>
      <c r="AL79" s="42">
        <v>5.388</v>
      </c>
      <c r="AM79" s="42">
        <v>4.931</v>
      </c>
      <c r="AN79" s="42">
        <v>5.274</v>
      </c>
      <c r="AO79" s="42">
        <v>5.166</v>
      </c>
      <c r="AQ79" s="42">
        <v>4.902</v>
      </c>
      <c r="AR79" s="42">
        <v>4.703</v>
      </c>
      <c r="AS79" s="42">
        <v>5.527</v>
      </c>
      <c r="AT79" s="42">
        <v>5.128</v>
      </c>
      <c r="AU79" s="42">
        <v>4.502</v>
      </c>
      <c r="AV79" s="42">
        <v>4.763</v>
      </c>
      <c r="AW79" s="42">
        <v>5.97</v>
      </c>
      <c r="AX79" s="42">
        <v>6.412</v>
      </c>
      <c r="AY79" s="42">
        <v>5.453</v>
      </c>
      <c r="AZ79" s="42">
        <v>5.597</v>
      </c>
      <c r="BA79" s="42"/>
      <c r="BB79" s="42">
        <v>4.765</v>
      </c>
      <c r="BC79" s="42">
        <v>4.327</v>
      </c>
      <c r="BD79" s="88">
        <v>4.794</v>
      </c>
      <c r="BE79" s="42">
        <v>3.89</v>
      </c>
      <c r="BF79" s="42">
        <v>3.939</v>
      </c>
      <c r="BG79" s="42">
        <v>4.763</v>
      </c>
      <c r="BH79" s="42">
        <v>3.976</v>
      </c>
      <c r="BI79" s="42">
        <v>4.276</v>
      </c>
      <c r="BJ79" s="64" t="s">
        <v>226</v>
      </c>
      <c r="BK79" s="95">
        <v>5.545</v>
      </c>
      <c r="BL79" s="95">
        <v>6.206</v>
      </c>
      <c r="BM79" s="95">
        <v>6.293</v>
      </c>
      <c r="BN79" s="95">
        <v>5.279</v>
      </c>
      <c r="BO79" s="95">
        <v>5.348</v>
      </c>
      <c r="BP79" s="95">
        <v>10.81</v>
      </c>
      <c r="BQ79" s="95">
        <v>5.237</v>
      </c>
      <c r="BR79" s="95">
        <v>5.204</v>
      </c>
      <c r="BS79" s="95">
        <v>5.967</v>
      </c>
      <c r="BT79" s="95">
        <v>6.036</v>
      </c>
      <c r="BU79" s="95">
        <v>5.773</v>
      </c>
      <c r="BV79" s="95">
        <v>7.036</v>
      </c>
      <c r="BW79" s="95">
        <v>6.917</v>
      </c>
      <c r="BX79" s="95">
        <v>7.327</v>
      </c>
      <c r="BY79" s="95">
        <v>8.148</v>
      </c>
      <c r="BZ79" s="95">
        <v>6.435</v>
      </c>
      <c r="CA79" s="95">
        <v>6.683</v>
      </c>
      <c r="CB79" s="95">
        <v>6.644</v>
      </c>
      <c r="CC79" s="95">
        <v>5.45</v>
      </c>
      <c r="CD79" s="95">
        <v>5.587</v>
      </c>
      <c r="CE79" s="95">
        <v>6.22</v>
      </c>
      <c r="CF79" s="95"/>
      <c r="CG79" s="95">
        <v>6.556</v>
      </c>
      <c r="CH79" s="95">
        <v>6.414</v>
      </c>
      <c r="CI79" s="95">
        <v>7.187</v>
      </c>
      <c r="CJ79" s="95">
        <v>6.465</v>
      </c>
      <c r="CK79" s="95">
        <v>9.331</v>
      </c>
      <c r="CL79" s="95">
        <v>9.833</v>
      </c>
      <c r="CM79" s="95">
        <v>7.103</v>
      </c>
      <c r="CN79" s="95">
        <v>6.888</v>
      </c>
      <c r="CO79" s="95">
        <v>6.464</v>
      </c>
      <c r="CP79" s="95">
        <v>6.914</v>
      </c>
      <c r="CQ79" s="95">
        <v>6.902</v>
      </c>
      <c r="CR79" s="95">
        <v>6.4</v>
      </c>
      <c r="CS79" s="95">
        <v>6.722</v>
      </c>
      <c r="CT79" s="95"/>
      <c r="CU79" s="95">
        <v>7.287</v>
      </c>
      <c r="CV79" s="95">
        <v>6.933</v>
      </c>
      <c r="CW79" s="95">
        <v>6.589</v>
      </c>
      <c r="CX79" s="95">
        <v>7.306</v>
      </c>
      <c r="CY79" s="95">
        <v>6.834</v>
      </c>
      <c r="CZ79" s="95"/>
      <c r="DA79" s="95">
        <v>7.308</v>
      </c>
      <c r="DB79" s="95">
        <v>6.981</v>
      </c>
      <c r="DC79" s="95">
        <v>7.076</v>
      </c>
      <c r="DD79" s="95">
        <v>7.164</v>
      </c>
      <c r="DE79" s="95">
        <v>6.676</v>
      </c>
      <c r="DF79" s="95">
        <v>6.908</v>
      </c>
      <c r="DG79" s="95">
        <v>5.888</v>
      </c>
      <c r="DH79" s="95">
        <v>6.677</v>
      </c>
      <c r="DI79" s="95">
        <v>7.071</v>
      </c>
      <c r="DJ79" s="95">
        <v>10.05</v>
      </c>
      <c r="DK79" s="95"/>
      <c r="DL79" s="95">
        <v>10.48</v>
      </c>
      <c r="DM79" s="95"/>
      <c r="DN79" s="121">
        <v>8.488</v>
      </c>
      <c r="DO79" s="121">
        <v>6.422</v>
      </c>
      <c r="DP79" s="121">
        <v>10.37</v>
      </c>
      <c r="DQ79" s="121">
        <v>9.649</v>
      </c>
      <c r="DR79" s="124">
        <v>7.217</v>
      </c>
      <c r="DS79" s="114"/>
      <c r="DT79" s="121">
        <v>6.759</v>
      </c>
      <c r="DU79" s="121">
        <v>6.863</v>
      </c>
      <c r="DV79" s="121">
        <v>9.92</v>
      </c>
      <c r="DW79" s="121">
        <v>7.156</v>
      </c>
      <c r="DX79" s="121">
        <v>7.319</v>
      </c>
      <c r="DY79" s="121">
        <v>9.463</v>
      </c>
      <c r="DZ79" s="121">
        <v>7.743</v>
      </c>
      <c r="EA79" s="121">
        <v>8.147</v>
      </c>
      <c r="EB79" s="121">
        <v>9.636</v>
      </c>
      <c r="EC79" s="121">
        <v>7.241</v>
      </c>
      <c r="ED79" s="121">
        <v>8.216</v>
      </c>
      <c r="EE79" s="121">
        <v>6.998</v>
      </c>
      <c r="EF79" s="121">
        <v>7.474</v>
      </c>
      <c r="EG79" s="121"/>
      <c r="EH79" s="95">
        <v>4.681</v>
      </c>
      <c r="EI79" s="95">
        <v>5.305</v>
      </c>
      <c r="EJ79" s="95">
        <v>3.956</v>
      </c>
      <c r="EK79" s="95">
        <v>4.548</v>
      </c>
      <c r="EL79" s="95">
        <v>4.076</v>
      </c>
      <c r="EM79" s="95">
        <v>4.423</v>
      </c>
      <c r="EN79" s="95">
        <v>3.475</v>
      </c>
      <c r="EO79" s="95">
        <v>4.441</v>
      </c>
      <c r="EP79" s="95">
        <v>4.377</v>
      </c>
      <c r="EQ79" s="95">
        <v>5.901</v>
      </c>
      <c r="ER79" s="95">
        <v>4.247</v>
      </c>
      <c r="ES79" s="95">
        <v>5.09</v>
      </c>
      <c r="ET79" s="95">
        <v>6.091</v>
      </c>
      <c r="EU79" s="95">
        <v>7.249</v>
      </c>
      <c r="EV79" s="95">
        <v>5.774</v>
      </c>
      <c r="EW79" s="95">
        <v>8.834</v>
      </c>
      <c r="EX79" s="95">
        <v>4.552</v>
      </c>
      <c r="EY79" s="95">
        <v>3.241</v>
      </c>
      <c r="EZ79" s="95">
        <v>4.909</v>
      </c>
      <c r="FA79" s="121">
        <v>4.171</v>
      </c>
      <c r="FB79" s="95">
        <v>5.388</v>
      </c>
      <c r="FC79" s="95">
        <v>5.788</v>
      </c>
      <c r="FD79" s="121">
        <v>6.132</v>
      </c>
      <c r="FE79" s="64" t="s">
        <v>226</v>
      </c>
      <c r="FF79" s="138">
        <f t="shared" si="290"/>
        <v>3.875</v>
      </c>
      <c r="FG79" s="138">
        <f t="shared" si="291"/>
        <v>8.461</v>
      </c>
      <c r="FH79" s="139">
        <f t="shared" si="292"/>
        <v>5.6458</v>
      </c>
      <c r="FI79" s="138">
        <f t="shared" si="293"/>
        <v>0.991526818386143</v>
      </c>
      <c r="FJ79" s="140">
        <f t="shared" si="30"/>
        <v>0.17562202316521</v>
      </c>
      <c r="FK79" s="138">
        <f t="shared" si="294"/>
        <v>4.881</v>
      </c>
      <c r="FL79" s="138">
        <f t="shared" si="295"/>
        <v>6.511</v>
      </c>
      <c r="FM79" s="139">
        <f t="shared" si="296"/>
        <v>5.40183333333333</v>
      </c>
      <c r="FN79" s="138">
        <f t="shared" si="297"/>
        <v>0.427709509179331</v>
      </c>
      <c r="FO79" s="73">
        <f t="shared" si="32"/>
        <v>0.0791785830451386</v>
      </c>
      <c r="FP79" s="138">
        <f t="shared" si="298"/>
        <v>4.502</v>
      </c>
      <c r="FQ79" s="138">
        <f t="shared" si="299"/>
        <v>6.412</v>
      </c>
      <c r="FR79" s="139">
        <f t="shared" si="300"/>
        <v>5.2957</v>
      </c>
      <c r="FS79" s="138">
        <f t="shared" si="301"/>
        <v>0.607177083815843</v>
      </c>
      <c r="FT79" s="73">
        <f t="shared" si="33"/>
        <v>0.114654735694213</v>
      </c>
      <c r="FU79" s="138">
        <f t="shared" si="302"/>
        <v>3.89</v>
      </c>
      <c r="FV79" s="138">
        <f t="shared" si="303"/>
        <v>4.794</v>
      </c>
      <c r="FW79" s="139">
        <f t="shared" si="304"/>
        <v>4.34125</v>
      </c>
      <c r="FX79" s="138">
        <f t="shared" si="305"/>
        <v>0.390186676934442</v>
      </c>
      <c r="FY79" s="64" t="s">
        <v>226</v>
      </c>
      <c r="FZ79" s="156">
        <f t="shared" si="34"/>
        <v>3.875</v>
      </c>
      <c r="GA79" s="70">
        <f t="shared" si="35"/>
        <v>8.461</v>
      </c>
      <c r="GB79" s="157">
        <f t="shared" si="36"/>
        <v>5.3085</v>
      </c>
      <c r="GC79" s="31">
        <f t="shared" si="37"/>
        <v>0.844448213755163</v>
      </c>
      <c r="GD79" s="31">
        <f t="shared" si="38"/>
        <v>0.159074731799032</v>
      </c>
      <c r="GE79" s="156">
        <f t="shared" si="39"/>
        <v>3.241</v>
      </c>
      <c r="GF79" s="156">
        <f t="shared" si="40"/>
        <v>10.81</v>
      </c>
      <c r="GG79" s="158">
        <f t="shared" si="41"/>
        <v>6.66243956043956</v>
      </c>
      <c r="GH79" s="33">
        <f t="shared" si="42"/>
        <v>1.61519367403411</v>
      </c>
      <c r="GI79" s="33">
        <f t="shared" si="43"/>
        <v>0.242432769465536</v>
      </c>
      <c r="GJ79" s="62">
        <v>6.72</v>
      </c>
      <c r="GK79" s="89">
        <f t="shared" si="322"/>
        <v>5.204</v>
      </c>
      <c r="GL79" s="89">
        <f t="shared" si="323"/>
        <v>10.81</v>
      </c>
      <c r="GM79" s="178">
        <f t="shared" si="324"/>
        <v>6.38785714285714</v>
      </c>
      <c r="GN79" s="36">
        <f t="shared" si="325"/>
        <v>1.27294726071877</v>
      </c>
      <c r="GO79" s="36">
        <f t="shared" si="44"/>
        <v>0.199276100302615</v>
      </c>
      <c r="GP79" s="89">
        <f t="shared" si="326"/>
        <v>5.888</v>
      </c>
      <c r="GQ79" s="89">
        <f t="shared" si="327"/>
        <v>10.05</v>
      </c>
      <c r="GR79" s="178">
        <f t="shared" si="328"/>
        <v>7.14025</v>
      </c>
      <c r="GS79" s="36">
        <f t="shared" si="329"/>
        <v>0.977560630875158</v>
      </c>
      <c r="GT79" s="36">
        <f t="shared" si="45"/>
        <v>0.136908459910389</v>
      </c>
      <c r="GU79" s="89">
        <f t="shared" si="330"/>
        <v>6.422</v>
      </c>
      <c r="GV79" s="89">
        <f t="shared" si="331"/>
        <v>10.48</v>
      </c>
      <c r="GW79" s="178">
        <f t="shared" si="332"/>
        <v>8.18742105263158</v>
      </c>
      <c r="GX79" s="36">
        <f t="shared" si="333"/>
        <v>1.32630854947899</v>
      </c>
      <c r="GY79" s="36">
        <f t="shared" si="46"/>
        <v>0.161993445915755</v>
      </c>
      <c r="GZ79" s="89">
        <f t="shared" si="334"/>
        <v>3.241</v>
      </c>
      <c r="HA79" s="89">
        <f t="shared" si="335"/>
        <v>8.834</v>
      </c>
      <c r="HB79" s="178">
        <f t="shared" si="336"/>
        <v>5.07169565217391</v>
      </c>
      <c r="HC79" s="36">
        <f t="shared" si="337"/>
        <v>1.25337331864426</v>
      </c>
      <c r="HD79" s="36">
        <f t="shared" si="47"/>
        <v>0.247131019801438</v>
      </c>
    </row>
    <row r="80" s="13" customFormat="1" spans="1:223">
      <c r="A80" s="187" t="s">
        <v>227</v>
      </c>
      <c r="B80" s="188">
        <v>0.098</v>
      </c>
      <c r="C80" s="51">
        <v>0.3</v>
      </c>
      <c r="D80" s="51">
        <v>0.25</v>
      </c>
      <c r="E80" s="51">
        <v>0.01</v>
      </c>
      <c r="F80" s="51">
        <v>0.09</v>
      </c>
      <c r="G80" s="49">
        <v>1.03</v>
      </c>
      <c r="H80" s="187" t="s">
        <v>227</v>
      </c>
      <c r="I80" s="187">
        <v>1.814</v>
      </c>
      <c r="J80" s="187">
        <v>3.88</v>
      </c>
      <c r="K80" s="187">
        <v>3.973</v>
      </c>
      <c r="L80" s="187">
        <v>3.695</v>
      </c>
      <c r="M80" s="187">
        <v>2.394</v>
      </c>
      <c r="N80" s="187">
        <v>2.92</v>
      </c>
      <c r="O80" s="204">
        <v>2.199</v>
      </c>
      <c r="P80" s="187">
        <v>2.876</v>
      </c>
      <c r="Q80" s="187">
        <v>2.97</v>
      </c>
      <c r="R80" s="187">
        <v>2.942</v>
      </c>
      <c r="S80" s="187">
        <v>2.356</v>
      </c>
      <c r="T80" s="187">
        <v>2.274</v>
      </c>
      <c r="U80" s="187">
        <v>2.925</v>
      </c>
      <c r="V80" s="187">
        <v>2.836</v>
      </c>
      <c r="W80" s="187">
        <v>3.537</v>
      </c>
      <c r="X80" s="204">
        <v>3.415</v>
      </c>
      <c r="Y80" s="204">
        <v>4.081</v>
      </c>
      <c r="Z80" s="187">
        <v>3.806</v>
      </c>
      <c r="AA80" s="187">
        <v>4.114</v>
      </c>
      <c r="AB80" s="187">
        <v>4.856</v>
      </c>
      <c r="AC80" s="208"/>
      <c r="AD80" s="187">
        <v>2.695</v>
      </c>
      <c r="AE80" s="187">
        <v>3.52</v>
      </c>
      <c r="AF80" s="187">
        <v>2.616</v>
      </c>
      <c r="AG80" s="187">
        <v>2.687</v>
      </c>
      <c r="AH80" s="187">
        <v>4.667</v>
      </c>
      <c r="AI80" s="187">
        <v>4.569</v>
      </c>
      <c r="AJ80" s="187">
        <v>3.545</v>
      </c>
      <c r="AK80" s="187">
        <v>3.423</v>
      </c>
      <c r="AL80" s="187">
        <v>3.186</v>
      </c>
      <c r="AM80" s="204">
        <v>25.9</v>
      </c>
      <c r="AN80" s="187">
        <v>4.055</v>
      </c>
      <c r="AO80" s="187">
        <v>2.546</v>
      </c>
      <c r="AP80" s="208"/>
      <c r="AQ80" s="187">
        <v>3.614</v>
      </c>
      <c r="AR80" s="187">
        <v>3.092</v>
      </c>
      <c r="AS80" s="187">
        <v>3.945</v>
      </c>
      <c r="AT80" s="187">
        <v>3.343</v>
      </c>
      <c r="AU80" s="187">
        <v>3.396</v>
      </c>
      <c r="AV80" s="187">
        <v>3.521</v>
      </c>
      <c r="AW80" s="187">
        <v>3.221</v>
      </c>
      <c r="AX80" s="187">
        <v>3.219</v>
      </c>
      <c r="AY80" s="187">
        <v>3.558</v>
      </c>
      <c r="AZ80" s="187">
        <v>3.043</v>
      </c>
      <c r="BA80" s="187"/>
      <c r="BB80" s="187">
        <v>0.308</v>
      </c>
      <c r="BC80" s="187">
        <v>0.287</v>
      </c>
      <c r="BD80" s="209">
        <v>0.288</v>
      </c>
      <c r="BE80" s="187">
        <v>0.284</v>
      </c>
      <c r="BF80" s="187">
        <v>0.322</v>
      </c>
      <c r="BG80" s="187">
        <v>0.353</v>
      </c>
      <c r="BH80" s="187">
        <v>0.34</v>
      </c>
      <c r="BI80" s="187">
        <v>0.326</v>
      </c>
      <c r="BJ80" s="187" t="s">
        <v>227</v>
      </c>
      <c r="BK80" s="212">
        <v>8.27</v>
      </c>
      <c r="BL80" s="213">
        <v>12.41</v>
      </c>
      <c r="BM80" s="105">
        <v>11.31</v>
      </c>
      <c r="BN80" s="105">
        <v>12.33</v>
      </c>
      <c r="BO80" s="204">
        <v>9.66</v>
      </c>
      <c r="BP80" s="204">
        <v>12.96</v>
      </c>
      <c r="BQ80" s="204">
        <v>5.9</v>
      </c>
      <c r="BR80" s="204">
        <v>6.21</v>
      </c>
      <c r="BS80" s="217">
        <v>7.92</v>
      </c>
      <c r="BT80" s="218">
        <v>23.51</v>
      </c>
      <c r="BU80" s="218">
        <v>25.25</v>
      </c>
      <c r="BV80" s="218">
        <v>25.05</v>
      </c>
      <c r="BW80" s="218">
        <v>13.63</v>
      </c>
      <c r="BX80" s="218">
        <v>16.58</v>
      </c>
      <c r="BY80" s="218">
        <v>8.38</v>
      </c>
      <c r="BZ80" s="218">
        <v>22.05</v>
      </c>
      <c r="CA80" s="218">
        <v>20.73</v>
      </c>
      <c r="CB80" s="218">
        <v>8.37</v>
      </c>
      <c r="CC80" s="218">
        <v>9.43</v>
      </c>
      <c r="CD80" s="218">
        <v>12.95</v>
      </c>
      <c r="CE80" s="218">
        <v>16.3</v>
      </c>
      <c r="CF80" s="13"/>
      <c r="CG80" s="218">
        <v>18.05</v>
      </c>
      <c r="CH80" s="187">
        <v>16.7</v>
      </c>
      <c r="CI80" s="187">
        <v>3.25</v>
      </c>
      <c r="CJ80" s="209"/>
      <c r="CK80" s="187"/>
      <c r="CL80" s="187"/>
      <c r="CM80" s="187"/>
      <c r="CN80" s="187"/>
      <c r="CO80" s="187"/>
      <c r="CP80" s="187"/>
      <c r="CQ80" s="105"/>
      <c r="CR80" s="105"/>
      <c r="CS80" s="187"/>
      <c r="CT80" s="105"/>
      <c r="CU80" s="105"/>
      <c r="CV80" s="105"/>
      <c r="CW80" s="105"/>
      <c r="CX80" s="187"/>
      <c r="CY80" s="105"/>
      <c r="CZ80" s="105"/>
      <c r="DA80" s="105"/>
      <c r="DB80" s="105"/>
      <c r="DC80" s="187"/>
      <c r="DD80" s="105"/>
      <c r="DE80" s="105"/>
      <c r="DF80" s="105"/>
      <c r="DG80" s="105"/>
      <c r="DH80" s="187"/>
      <c r="DI80" s="105"/>
      <c r="DJ80" s="105"/>
      <c r="DK80" s="105"/>
      <c r="DL80" s="187"/>
      <c r="DM80" s="187"/>
      <c r="DN80" s="187"/>
      <c r="DO80" s="187"/>
      <c r="DP80" s="187"/>
      <c r="DQ80" s="187"/>
      <c r="DR80" s="187"/>
      <c r="DS80" s="187"/>
      <c r="DT80" s="187"/>
      <c r="DU80" s="187"/>
      <c r="DV80" s="187"/>
      <c r="DW80" s="208"/>
      <c r="DX80" s="187"/>
      <c r="DY80" s="187"/>
      <c r="DZ80" s="187"/>
      <c r="EA80" s="187"/>
      <c r="EB80" s="187"/>
      <c r="EC80" s="187"/>
      <c r="ED80" s="187"/>
      <c r="EE80" s="187"/>
      <c r="EF80" s="187"/>
      <c r="EG80" s="187"/>
      <c r="EH80" s="187"/>
      <c r="EI80" s="187"/>
      <c r="EJ80" s="187"/>
      <c r="EK80" s="187"/>
      <c r="EL80" s="187"/>
      <c r="EM80" s="187"/>
      <c r="EN80" s="187"/>
      <c r="EO80" s="187"/>
      <c r="EP80" s="187"/>
      <c r="EQ80" s="187"/>
      <c r="ER80" s="187"/>
      <c r="ES80" s="187"/>
      <c r="ET80" s="187"/>
      <c r="EU80" s="187"/>
      <c r="EV80" s="187"/>
      <c r="EW80" s="187"/>
      <c r="EX80" s="187"/>
      <c r="EY80" s="187"/>
      <c r="EZ80" s="187"/>
      <c r="FA80" s="187"/>
      <c r="FB80" s="187"/>
      <c r="FC80" s="187"/>
      <c r="FD80" s="208"/>
      <c r="FE80" s="187" t="s">
        <v>227</v>
      </c>
      <c r="FF80" s="224">
        <f t="shared" si="290"/>
        <v>1.814</v>
      </c>
      <c r="FG80" s="224">
        <f t="shared" si="291"/>
        <v>4.856</v>
      </c>
      <c r="FH80" s="51">
        <f t="shared" si="292"/>
        <v>3.19315</v>
      </c>
      <c r="FI80" s="50">
        <f t="shared" si="293"/>
        <v>0.789348317151227</v>
      </c>
      <c r="FJ80" s="50">
        <f t="shared" si="30"/>
        <v>0.247200512707272</v>
      </c>
      <c r="FK80" s="50">
        <f t="shared" si="294"/>
        <v>2.546</v>
      </c>
      <c r="FL80" s="50">
        <f t="shared" si="295"/>
        <v>25.9</v>
      </c>
      <c r="FM80" s="51">
        <f t="shared" si="296"/>
        <v>5.28408333333333</v>
      </c>
      <c r="FN80" s="50">
        <f t="shared" si="297"/>
        <v>6.53302624374915</v>
      </c>
      <c r="FO80" s="50">
        <f t="shared" si="32"/>
        <v>1.23635942728934</v>
      </c>
      <c r="FP80" s="50">
        <f t="shared" si="298"/>
        <v>3.043</v>
      </c>
      <c r="FQ80" s="50">
        <f t="shared" si="299"/>
        <v>3.945</v>
      </c>
      <c r="FR80" s="51">
        <f t="shared" si="300"/>
        <v>3.3952</v>
      </c>
      <c r="FS80" s="50">
        <f t="shared" si="301"/>
        <v>0.273369022060332</v>
      </c>
      <c r="FT80" s="50">
        <f t="shared" si="33"/>
        <v>0.0805163236511345</v>
      </c>
      <c r="FU80" s="50">
        <f t="shared" si="302"/>
        <v>0.284</v>
      </c>
      <c r="FV80" s="50">
        <f t="shared" si="303"/>
        <v>0.353</v>
      </c>
      <c r="FW80" s="51">
        <f t="shared" si="304"/>
        <v>0.3135</v>
      </c>
      <c r="FX80" s="224">
        <f t="shared" si="305"/>
        <v>0.0260329461589403</v>
      </c>
      <c r="FY80" s="187" t="s">
        <v>227</v>
      </c>
      <c r="FZ80" s="156">
        <f t="shared" si="34"/>
        <v>0.284</v>
      </c>
      <c r="GA80" s="70">
        <f t="shared" si="35"/>
        <v>25.9</v>
      </c>
      <c r="GB80" s="157">
        <f t="shared" si="36"/>
        <v>3.27464</v>
      </c>
      <c r="GC80" s="31">
        <f t="shared" si="37"/>
        <v>3.50183545319087</v>
      </c>
      <c r="GD80" s="31">
        <f t="shared" si="38"/>
        <v>1.0693802839979</v>
      </c>
      <c r="GE80" s="156">
        <f t="shared" si="39"/>
        <v>3.25</v>
      </c>
      <c r="GF80" s="156">
        <f t="shared" si="40"/>
        <v>25.25</v>
      </c>
      <c r="GG80" s="158">
        <v>13.6</v>
      </c>
      <c r="GH80" s="33"/>
      <c r="GI80" s="33"/>
      <c r="GJ80" s="49">
        <v>1.03</v>
      </c>
      <c r="GK80" s="89"/>
      <c r="GL80" s="89"/>
      <c r="GM80" s="178"/>
      <c r="GN80" s="36"/>
      <c r="GO80" s="36"/>
      <c r="GP80" s="89"/>
      <c r="GQ80" s="89"/>
      <c r="GR80" s="178"/>
      <c r="GS80" s="36"/>
      <c r="GT80" s="36"/>
      <c r="GU80" s="89"/>
      <c r="GV80" s="89"/>
      <c r="GW80" s="178"/>
      <c r="GX80" s="36"/>
      <c r="GY80" s="36"/>
      <c r="GZ80" s="89"/>
      <c r="HA80" s="89"/>
      <c r="HB80" s="178"/>
      <c r="HC80" s="36"/>
      <c r="HD80" s="36"/>
      <c r="HE80" s="225"/>
      <c r="HF80" s="225"/>
      <c r="HG80" s="225"/>
      <c r="HH80" s="225"/>
      <c r="HI80" s="225"/>
      <c r="HJ80" s="225"/>
      <c r="HK80" s="225"/>
      <c r="HL80" s="225"/>
      <c r="HM80" s="208"/>
      <c r="HN80" s="208"/>
      <c r="HO80" s="208"/>
    </row>
    <row r="81" s="14" customFormat="1" spans="1:223">
      <c r="A81" s="189" t="s">
        <v>228</v>
      </c>
      <c r="B81" s="190"/>
      <c r="C81" s="51">
        <v>1</v>
      </c>
      <c r="D81" s="50">
        <v>0.49</v>
      </c>
      <c r="E81" s="50" t="s">
        <v>229</v>
      </c>
      <c r="F81" s="50">
        <v>0.6</v>
      </c>
      <c r="G81" s="191">
        <v>0.6</v>
      </c>
      <c r="H81" s="189" t="s">
        <v>228</v>
      </c>
      <c r="I81" s="189">
        <v>0.843</v>
      </c>
      <c r="J81" s="189">
        <v>1.159</v>
      </c>
      <c r="K81" s="189">
        <v>1.091</v>
      </c>
      <c r="L81" s="189">
        <v>1.172</v>
      </c>
      <c r="M81" s="189">
        <v>0.812</v>
      </c>
      <c r="N81" s="189">
        <v>0.933</v>
      </c>
      <c r="O81" s="204">
        <v>0.84</v>
      </c>
      <c r="P81" s="189">
        <v>0.936</v>
      </c>
      <c r="Q81" s="189">
        <v>1.02</v>
      </c>
      <c r="R81" s="189">
        <v>1.093</v>
      </c>
      <c r="S81" s="189">
        <v>1.023</v>
      </c>
      <c r="T81" s="189">
        <v>0.861</v>
      </c>
      <c r="U81" s="189">
        <v>1.002</v>
      </c>
      <c r="V81" s="189">
        <v>0.979</v>
      </c>
      <c r="W81" s="189">
        <v>1.031</v>
      </c>
      <c r="X81" s="204">
        <v>1.037</v>
      </c>
      <c r="Y81" s="204">
        <v>1.163</v>
      </c>
      <c r="Z81" s="189">
        <v>1.309</v>
      </c>
      <c r="AA81" s="189">
        <v>1.151</v>
      </c>
      <c r="AB81" s="189">
        <v>1.413</v>
      </c>
      <c r="AC81" s="30"/>
      <c r="AD81" s="189">
        <v>0.997</v>
      </c>
      <c r="AE81" s="189">
        <v>1.045</v>
      </c>
      <c r="AF81" s="189">
        <v>0.891</v>
      </c>
      <c r="AG81" s="189">
        <v>0.986</v>
      </c>
      <c r="AH81" s="189">
        <v>1.133</v>
      </c>
      <c r="AI81" s="189">
        <v>1.16</v>
      </c>
      <c r="AJ81" s="189">
        <v>1.061</v>
      </c>
      <c r="AK81" s="189">
        <v>1.055</v>
      </c>
      <c r="AL81" s="189">
        <v>1.005</v>
      </c>
      <c r="AM81" s="189">
        <v>1.27</v>
      </c>
      <c r="AN81" s="189">
        <v>0.997</v>
      </c>
      <c r="AO81" s="189">
        <v>0.823</v>
      </c>
      <c r="AP81" s="30"/>
      <c r="AQ81" s="189">
        <v>1.102</v>
      </c>
      <c r="AR81" s="189">
        <v>1.071</v>
      </c>
      <c r="AS81" s="189">
        <v>1.18</v>
      </c>
      <c r="AT81" s="189">
        <v>1.113</v>
      </c>
      <c r="AU81" s="189">
        <v>1.108</v>
      </c>
      <c r="AV81" s="189">
        <v>1.101</v>
      </c>
      <c r="AW81" s="189">
        <v>1.163</v>
      </c>
      <c r="AX81" s="189">
        <v>1.262</v>
      </c>
      <c r="AY81" s="189">
        <v>1.208</v>
      </c>
      <c r="AZ81" s="189">
        <v>1.129</v>
      </c>
      <c r="BA81" s="189"/>
      <c r="BB81" s="210">
        <v>0.758</v>
      </c>
      <c r="BC81" s="210">
        <v>0.741</v>
      </c>
      <c r="BD81" s="211">
        <v>0.757</v>
      </c>
      <c r="BE81" s="210">
        <v>0.643</v>
      </c>
      <c r="BF81" s="210">
        <v>0.765</v>
      </c>
      <c r="BG81" s="210">
        <v>0.884</v>
      </c>
      <c r="BH81" s="210">
        <v>0.785</v>
      </c>
      <c r="BI81" s="210">
        <v>0.832</v>
      </c>
      <c r="BJ81" s="189" t="s">
        <v>228</v>
      </c>
      <c r="BK81" s="212"/>
      <c r="BL81" s="213"/>
      <c r="BM81" s="105"/>
      <c r="BN81" s="105"/>
      <c r="BO81" s="219"/>
      <c r="BP81" s="219"/>
      <c r="BQ81" s="204"/>
      <c r="BR81" s="219"/>
      <c r="BS81" s="220"/>
      <c r="BT81" s="221"/>
      <c r="BU81" s="221"/>
      <c r="BV81" s="221"/>
      <c r="BW81" s="221"/>
      <c r="BX81" s="221"/>
      <c r="BY81" s="221"/>
      <c r="BZ81" s="221"/>
      <c r="CA81" s="221"/>
      <c r="CB81" s="221"/>
      <c r="CC81" s="221"/>
      <c r="CD81" s="221"/>
      <c r="CE81" s="221"/>
      <c r="CF81" s="221"/>
      <c r="CG81" s="189"/>
      <c r="CH81" s="210"/>
      <c r="CI81" s="210"/>
      <c r="CJ81" s="211"/>
      <c r="CK81" s="210"/>
      <c r="CL81" s="210"/>
      <c r="CM81" s="210"/>
      <c r="CN81" s="210"/>
      <c r="CO81" s="210"/>
      <c r="CP81" s="210"/>
      <c r="CQ81" s="105"/>
      <c r="CR81" s="105"/>
      <c r="CS81" s="187"/>
      <c r="CT81" s="105"/>
      <c r="CU81" s="105"/>
      <c r="CV81" s="105"/>
      <c r="CW81" s="105"/>
      <c r="CX81" s="187"/>
      <c r="CY81" s="105"/>
      <c r="CZ81" s="105"/>
      <c r="DA81" s="105"/>
      <c r="DB81" s="105"/>
      <c r="DC81" s="187"/>
      <c r="DD81" s="105"/>
      <c r="DE81" s="105"/>
      <c r="DF81" s="105"/>
      <c r="DG81" s="105"/>
      <c r="DH81" s="187"/>
      <c r="DI81" s="105"/>
      <c r="DJ81" s="105"/>
      <c r="DK81" s="105"/>
      <c r="DL81" s="189"/>
      <c r="DM81" s="189"/>
      <c r="DN81" s="189"/>
      <c r="DO81" s="189"/>
      <c r="DP81" s="189"/>
      <c r="DQ81" s="189"/>
      <c r="DR81" s="189"/>
      <c r="DS81" s="189"/>
      <c r="DT81" s="189"/>
      <c r="DU81" s="189"/>
      <c r="DV81" s="189"/>
      <c r="DW81" s="30"/>
      <c r="DX81" s="189"/>
      <c r="DY81" s="189"/>
      <c r="DZ81" s="189"/>
      <c r="EA81" s="189"/>
      <c r="EB81" s="189"/>
      <c r="EC81" s="189"/>
      <c r="ED81" s="189"/>
      <c r="EE81" s="189"/>
      <c r="EF81" s="189"/>
      <c r="EG81" s="189"/>
      <c r="EH81" s="189"/>
      <c r="EI81" s="189"/>
      <c r="EJ81" s="189"/>
      <c r="EK81" s="189"/>
      <c r="EL81" s="189"/>
      <c r="EM81" s="189"/>
      <c r="EN81" s="189"/>
      <c r="EO81" s="189"/>
      <c r="EP81" s="189"/>
      <c r="EQ81" s="189"/>
      <c r="ER81" s="189"/>
      <c r="ES81" s="189"/>
      <c r="ET81" s="189"/>
      <c r="EU81" s="189"/>
      <c r="EV81" s="189"/>
      <c r="EW81" s="189"/>
      <c r="EX81" s="189"/>
      <c r="EY81" s="189"/>
      <c r="EZ81" s="189"/>
      <c r="FA81" s="189"/>
      <c r="FB81" s="189"/>
      <c r="FC81" s="189"/>
      <c r="FD81" s="30"/>
      <c r="FE81" s="189" t="s">
        <v>228</v>
      </c>
      <c r="FF81" s="224">
        <f t="shared" si="290"/>
        <v>0.812</v>
      </c>
      <c r="FG81" s="224">
        <f t="shared" si="291"/>
        <v>1.413</v>
      </c>
      <c r="FH81" s="225">
        <f t="shared" si="292"/>
        <v>1.0434</v>
      </c>
      <c r="FI81" s="224">
        <f t="shared" si="293"/>
        <v>0.156734237014864</v>
      </c>
      <c r="FJ81" s="224">
        <f t="shared" si="30"/>
        <v>0.150214909924156</v>
      </c>
      <c r="FK81" s="224">
        <f t="shared" si="294"/>
        <v>0.823</v>
      </c>
      <c r="FL81" s="224">
        <f t="shared" si="295"/>
        <v>1.27</v>
      </c>
      <c r="FM81" s="225">
        <f t="shared" si="296"/>
        <v>1.03525</v>
      </c>
      <c r="FN81" s="224">
        <f t="shared" si="297"/>
        <v>0.118128685608688</v>
      </c>
      <c r="FO81" s="224">
        <f t="shared" si="32"/>
        <v>0.114106433816652</v>
      </c>
      <c r="FP81" s="224">
        <f t="shared" si="298"/>
        <v>1.071</v>
      </c>
      <c r="FQ81" s="224">
        <f t="shared" si="299"/>
        <v>1.262</v>
      </c>
      <c r="FR81" s="225">
        <f t="shared" si="300"/>
        <v>1.1437</v>
      </c>
      <c r="FS81" s="224">
        <f t="shared" si="301"/>
        <v>0.0587840681364149</v>
      </c>
      <c r="FT81" s="224">
        <f t="shared" si="33"/>
        <v>0.0513981534811706</v>
      </c>
      <c r="FU81" s="224">
        <f t="shared" si="302"/>
        <v>0.643</v>
      </c>
      <c r="FV81" s="224">
        <f t="shared" si="303"/>
        <v>0.884</v>
      </c>
      <c r="FW81" s="225">
        <f t="shared" si="304"/>
        <v>0.770625</v>
      </c>
      <c r="FX81" s="224">
        <f t="shared" si="305"/>
        <v>0.0700712647442384</v>
      </c>
      <c r="FY81" s="189" t="s">
        <v>228</v>
      </c>
      <c r="FZ81" s="156">
        <f t="shared" si="34"/>
        <v>0.643</v>
      </c>
      <c r="GA81" s="70">
        <f t="shared" si="35"/>
        <v>1.413</v>
      </c>
      <c r="GB81" s="157">
        <f t="shared" si="36"/>
        <v>1.01786</v>
      </c>
      <c r="GC81" s="31">
        <f t="shared" si="37"/>
        <v>0.165969509124971</v>
      </c>
      <c r="GD81" s="31">
        <f t="shared" si="38"/>
        <v>0.163057305646131</v>
      </c>
      <c r="GE81" s="156">
        <f t="shared" si="39"/>
        <v>0</v>
      </c>
      <c r="GF81" s="156">
        <f t="shared" si="40"/>
        <v>0</v>
      </c>
      <c r="GG81" s="158"/>
      <c r="GH81" s="33"/>
      <c r="GI81" s="33"/>
      <c r="GJ81" s="191">
        <v>0.6</v>
      </c>
      <c r="GK81" s="89"/>
      <c r="GL81" s="89"/>
      <c r="GM81" s="178"/>
      <c r="GN81" s="36"/>
      <c r="GO81" s="36"/>
      <c r="GP81" s="89"/>
      <c r="GQ81" s="89"/>
      <c r="GR81" s="178"/>
      <c r="GS81" s="36"/>
      <c r="GT81" s="36"/>
      <c r="GU81" s="89"/>
      <c r="GV81" s="89"/>
      <c r="GW81" s="178"/>
      <c r="GX81" s="36"/>
      <c r="GY81" s="36"/>
      <c r="GZ81" s="89"/>
      <c r="HA81" s="89"/>
      <c r="HB81" s="178"/>
      <c r="HC81" s="36"/>
      <c r="HD81" s="36"/>
      <c r="HE81" s="31"/>
      <c r="HF81" s="31"/>
      <c r="HG81" s="31"/>
      <c r="HH81" s="31"/>
      <c r="HI81" s="31"/>
      <c r="HJ81" s="31"/>
      <c r="HK81" s="31"/>
      <c r="HL81" s="31"/>
      <c r="HM81" s="30"/>
      <c r="HN81" s="30"/>
      <c r="HO81" s="30"/>
    </row>
    <row r="82" spans="6:210">
      <c r="F82" s="47"/>
      <c r="BB82" s="89"/>
      <c r="BC82" s="89"/>
      <c r="BD82" s="89"/>
      <c r="BE82" s="89"/>
      <c r="BF82" s="89"/>
      <c r="BG82" s="89"/>
      <c r="BH82" s="89"/>
      <c r="BI82" s="89"/>
      <c r="BK82" s="97"/>
      <c r="BL82" s="98"/>
      <c r="BM82" s="104"/>
      <c r="BN82" s="105"/>
      <c r="BO82" s="222"/>
      <c r="BP82" s="222"/>
      <c r="BQ82" s="223"/>
      <c r="BR82" s="222"/>
      <c r="CH82" s="110"/>
      <c r="CI82" s="110"/>
      <c r="CJ82" s="110"/>
      <c r="CK82" s="110"/>
      <c r="CL82" s="110"/>
      <c r="CM82" s="110"/>
      <c r="CN82" s="110"/>
      <c r="CO82" s="110"/>
      <c r="CP82" s="110"/>
      <c r="CQ82" s="112"/>
      <c r="CR82" s="112"/>
      <c r="CS82" s="117"/>
      <c r="CT82" s="112"/>
      <c r="CU82" s="118"/>
      <c r="CV82" s="112"/>
      <c r="CW82" s="112"/>
      <c r="CX82" s="117"/>
      <c r="CY82" s="112"/>
      <c r="CZ82" s="104"/>
      <c r="DA82" s="112"/>
      <c r="DB82" s="112"/>
      <c r="DC82" s="117"/>
      <c r="DD82" s="112"/>
      <c r="DE82" s="104"/>
      <c r="DF82" s="112"/>
      <c r="DG82" s="112"/>
      <c r="DH82" s="117"/>
      <c r="DI82" s="112"/>
      <c r="DJ82" s="112"/>
      <c r="DK82" s="112"/>
      <c r="FF82" s="138"/>
      <c r="FG82" s="138"/>
      <c r="FH82" s="139"/>
      <c r="FI82" s="138"/>
      <c r="FJ82" s="140"/>
      <c r="FK82" s="138"/>
      <c r="FL82" s="138"/>
      <c r="FM82" s="139"/>
      <c r="FN82" s="138"/>
      <c r="FO82" s="73"/>
      <c r="FP82" s="138"/>
      <c r="FQ82" s="138"/>
      <c r="FR82" s="139"/>
      <c r="FS82" s="138"/>
      <c r="FT82" s="73"/>
      <c r="FU82" s="138"/>
      <c r="FV82" s="138"/>
      <c r="FW82" s="139"/>
      <c r="FX82" s="138"/>
      <c r="FZ82" s="156"/>
      <c r="GA82" s="70"/>
      <c r="GB82" s="157"/>
      <c r="GC82" s="31"/>
      <c r="GE82" s="156"/>
      <c r="GF82" s="156"/>
      <c r="GG82" s="158"/>
      <c r="GH82" s="33"/>
      <c r="GK82" s="89"/>
      <c r="GL82" s="89"/>
      <c r="GM82" s="178"/>
      <c r="GP82" s="89"/>
      <c r="GQ82" s="89"/>
      <c r="GR82" s="178"/>
      <c r="GU82" s="89"/>
      <c r="GV82" s="89"/>
      <c r="GW82" s="178"/>
      <c r="GZ82" s="89"/>
      <c r="HA82" s="89"/>
      <c r="HB82" s="178"/>
    </row>
    <row r="83" spans="1:210">
      <c r="A83" s="27" t="s">
        <v>230</v>
      </c>
      <c r="H83" s="27" t="s">
        <v>230</v>
      </c>
      <c r="I83" s="42"/>
      <c r="J83" s="42"/>
      <c r="K83" s="42"/>
      <c r="L83" s="42"/>
      <c r="M83" s="42"/>
      <c r="N83" s="42"/>
      <c r="O83" s="84"/>
      <c r="P83" s="42"/>
      <c r="Q83" s="42"/>
      <c r="R83" s="42"/>
      <c r="S83" s="42"/>
      <c r="T83" s="42"/>
      <c r="U83" s="42"/>
      <c r="V83" s="42"/>
      <c r="W83" s="42"/>
      <c r="X83" s="84"/>
      <c r="Y83" s="84"/>
      <c r="Z83" s="42"/>
      <c r="AA83" s="42"/>
      <c r="AB83" s="42"/>
      <c r="AD83" s="42"/>
      <c r="AE83" s="42"/>
      <c r="AF83" s="42"/>
      <c r="AG83" s="42"/>
      <c r="AH83" s="42"/>
      <c r="AI83" s="42"/>
      <c r="AJ83" s="42"/>
      <c r="AK83" s="42"/>
      <c r="AL83" s="42"/>
      <c r="AM83" s="42"/>
      <c r="AN83" s="42"/>
      <c r="AO83" s="42"/>
      <c r="AQ83" s="42"/>
      <c r="AR83" s="42"/>
      <c r="AS83" s="42"/>
      <c r="AT83" s="42"/>
      <c r="AU83" s="42"/>
      <c r="AV83" s="42"/>
      <c r="AW83" s="42"/>
      <c r="AX83" s="42"/>
      <c r="AY83" s="42"/>
      <c r="AZ83" s="42"/>
      <c r="BA83" s="42"/>
      <c r="BB83" s="89"/>
      <c r="BC83" s="89"/>
      <c r="BD83" s="89"/>
      <c r="BE83" s="89"/>
      <c r="BF83" s="89"/>
      <c r="BG83" s="89"/>
      <c r="BH83" s="89"/>
      <c r="BI83" s="89"/>
      <c r="BJ83" s="27" t="s">
        <v>230</v>
      </c>
      <c r="BK83" s="97"/>
      <c r="BL83" s="98"/>
      <c r="BM83" s="104"/>
      <c r="BN83" s="105"/>
      <c r="BO83" s="222"/>
      <c r="BP83" s="222"/>
      <c r="BQ83" s="223"/>
      <c r="BR83" s="222"/>
      <c r="CG83" s="42"/>
      <c r="CH83" s="110"/>
      <c r="CI83" s="110"/>
      <c r="CJ83" s="110"/>
      <c r="CK83" s="110"/>
      <c r="CL83" s="110"/>
      <c r="CM83" s="110"/>
      <c r="CN83" s="110"/>
      <c r="CO83" s="110"/>
      <c r="CP83" s="110"/>
      <c r="CQ83" s="112"/>
      <c r="CR83" s="112"/>
      <c r="CS83" s="117"/>
      <c r="CT83" s="112"/>
      <c r="CU83" s="118"/>
      <c r="CV83" s="112"/>
      <c r="CW83" s="112"/>
      <c r="CX83" s="117"/>
      <c r="CY83" s="112"/>
      <c r="CZ83" s="104"/>
      <c r="DA83" s="112"/>
      <c r="DB83" s="112"/>
      <c r="DC83" s="117"/>
      <c r="DD83" s="112"/>
      <c r="DE83" s="104"/>
      <c r="DF83" s="112"/>
      <c r="DG83" s="112"/>
      <c r="DH83" s="117"/>
      <c r="DI83" s="112"/>
      <c r="DJ83" s="112"/>
      <c r="DK83" s="112"/>
      <c r="DL83" s="42"/>
      <c r="DM83" s="42"/>
      <c r="DN83" s="42"/>
      <c r="DO83" s="42"/>
      <c r="DP83" s="42"/>
      <c r="DQ83" s="42"/>
      <c r="DR83" s="42"/>
      <c r="DS83" s="42"/>
      <c r="DT83" s="42"/>
      <c r="DU83" s="42"/>
      <c r="DV83" s="42"/>
      <c r="DX83" s="42"/>
      <c r="DY83" s="42"/>
      <c r="DZ83" s="42"/>
      <c r="EA83" s="42"/>
      <c r="EB83" s="42"/>
      <c r="EC83" s="42"/>
      <c r="ED83" s="42"/>
      <c r="EE83" s="42"/>
      <c r="EF83" s="42"/>
      <c r="EG83" s="42"/>
      <c r="EH83" s="42"/>
      <c r="EI83" s="42"/>
      <c r="EJ83" s="42"/>
      <c r="EK83" s="42"/>
      <c r="EL83" s="42"/>
      <c r="EM83" s="42"/>
      <c r="EN83" s="42"/>
      <c r="EO83" s="42"/>
      <c r="EP83" s="42"/>
      <c r="EQ83" s="42"/>
      <c r="ER83" s="42"/>
      <c r="ES83" s="42"/>
      <c r="ET83" s="42"/>
      <c r="EU83" s="42"/>
      <c r="EV83" s="42"/>
      <c r="EW83" s="42"/>
      <c r="EX83" s="42"/>
      <c r="EY83" s="42"/>
      <c r="EZ83" s="42"/>
      <c r="FA83" s="42"/>
      <c r="FB83" s="42"/>
      <c r="FC83" s="42"/>
      <c r="FE83" s="27" t="s">
        <v>230</v>
      </c>
      <c r="FF83" s="138"/>
      <c r="FG83" s="138"/>
      <c r="FH83" s="139"/>
      <c r="FI83" s="138"/>
      <c r="FJ83" s="140"/>
      <c r="FK83" s="138"/>
      <c r="FL83" s="138"/>
      <c r="FM83" s="139"/>
      <c r="FN83" s="138"/>
      <c r="FO83" s="73"/>
      <c r="FP83" s="138"/>
      <c r="FQ83" s="138"/>
      <c r="FR83" s="139"/>
      <c r="FS83" s="138"/>
      <c r="FT83" s="73"/>
      <c r="FU83" s="138"/>
      <c r="FV83" s="138"/>
      <c r="FW83" s="139"/>
      <c r="FX83" s="138"/>
      <c r="FY83" s="27" t="s">
        <v>230</v>
      </c>
      <c r="FZ83" s="156"/>
      <c r="GA83" s="70"/>
      <c r="GB83" s="157"/>
      <c r="GC83" s="31"/>
      <c r="GE83" s="156"/>
      <c r="GF83" s="156"/>
      <c r="GG83" s="158"/>
      <c r="GH83" s="33"/>
      <c r="GK83" s="89"/>
      <c r="GL83" s="89"/>
      <c r="GM83" s="178"/>
      <c r="GP83" s="89"/>
      <c r="GQ83" s="89"/>
      <c r="GR83" s="178"/>
      <c r="GU83" s="89"/>
      <c r="GV83" s="89"/>
      <c r="GW83" s="178"/>
      <c r="GZ83" s="89"/>
      <c r="HA83" s="89"/>
      <c r="HB83" s="178"/>
    </row>
    <row r="84" spans="1:212">
      <c r="A84" s="64" t="s">
        <v>231</v>
      </c>
      <c r="B84" s="47">
        <v>3.55</v>
      </c>
      <c r="C84" s="61">
        <v>6</v>
      </c>
      <c r="D84" s="183">
        <v>7.3</v>
      </c>
      <c r="E84" s="47">
        <v>21.87</v>
      </c>
      <c r="F84" s="47">
        <v>8.24</v>
      </c>
      <c r="G84" s="54">
        <v>17.27</v>
      </c>
      <c r="H84" s="64" t="s">
        <v>231</v>
      </c>
      <c r="I84" s="42">
        <v>11.55</v>
      </c>
      <c r="J84" s="42">
        <v>20.64</v>
      </c>
      <c r="K84" s="42">
        <v>19.95</v>
      </c>
      <c r="L84" s="42">
        <v>21.65</v>
      </c>
      <c r="M84" s="42">
        <v>13.23</v>
      </c>
      <c r="N84" s="42">
        <v>15.62</v>
      </c>
      <c r="O84" s="84">
        <v>13.1</v>
      </c>
      <c r="P84" s="42">
        <v>15.42</v>
      </c>
      <c r="Q84" s="42">
        <v>17.05</v>
      </c>
      <c r="R84" s="42">
        <v>17.66</v>
      </c>
      <c r="S84" s="42">
        <v>14.67</v>
      </c>
      <c r="T84" s="42">
        <v>14.07</v>
      </c>
      <c r="U84" s="42">
        <v>17.83</v>
      </c>
      <c r="V84" s="42">
        <v>17.72</v>
      </c>
      <c r="W84" s="42">
        <v>19.02</v>
      </c>
      <c r="X84" s="84">
        <v>18.34</v>
      </c>
      <c r="Y84" s="84">
        <v>21.19</v>
      </c>
      <c r="Z84" s="42">
        <v>19.6</v>
      </c>
      <c r="AA84" s="42">
        <v>21.32</v>
      </c>
      <c r="AB84" s="42">
        <v>21.02</v>
      </c>
      <c r="AD84" s="42">
        <v>16.54</v>
      </c>
      <c r="AE84" s="42">
        <v>18.18</v>
      </c>
      <c r="AF84" s="42">
        <v>14.6</v>
      </c>
      <c r="AG84" s="42">
        <v>15.84</v>
      </c>
      <c r="AH84" s="42">
        <v>20.92</v>
      </c>
      <c r="AI84" s="42">
        <v>21.65</v>
      </c>
      <c r="AJ84" s="42">
        <v>16.8</v>
      </c>
      <c r="AK84" s="42">
        <v>18.06</v>
      </c>
      <c r="AL84" s="42">
        <v>16.26</v>
      </c>
      <c r="AM84" s="42">
        <v>17.39</v>
      </c>
      <c r="AN84" s="42">
        <v>17.22</v>
      </c>
      <c r="AO84" s="42">
        <v>12.6</v>
      </c>
      <c r="AQ84" s="42">
        <v>19.51</v>
      </c>
      <c r="AR84" s="42">
        <v>18.94</v>
      </c>
      <c r="AS84" s="42">
        <v>21.99</v>
      </c>
      <c r="AT84" s="42">
        <v>20.28</v>
      </c>
      <c r="AU84" s="42">
        <v>19.39</v>
      </c>
      <c r="AV84" s="42">
        <v>20.09</v>
      </c>
      <c r="AW84" s="42">
        <v>21.66</v>
      </c>
      <c r="AX84" s="42">
        <v>23.63</v>
      </c>
      <c r="AY84" s="42">
        <v>23.81</v>
      </c>
      <c r="AZ84" s="42">
        <v>20.88</v>
      </c>
      <c r="BA84" s="42"/>
      <c r="BB84" s="42">
        <v>12.45</v>
      </c>
      <c r="BC84" s="42">
        <v>13.12</v>
      </c>
      <c r="BD84" s="88">
        <v>12</v>
      </c>
      <c r="BE84" s="42">
        <v>13.37</v>
      </c>
      <c r="BF84" s="42">
        <v>15.19</v>
      </c>
      <c r="BG84" s="42">
        <v>12.63</v>
      </c>
      <c r="BH84" s="42">
        <v>14.11</v>
      </c>
      <c r="BI84" s="42">
        <v>13</v>
      </c>
      <c r="BJ84" s="64" t="s">
        <v>231</v>
      </c>
      <c r="BK84" s="95">
        <v>13.8</v>
      </c>
      <c r="BL84" s="95">
        <v>13.48</v>
      </c>
      <c r="BM84" s="95">
        <v>18.73</v>
      </c>
      <c r="BN84" s="95">
        <v>14.89</v>
      </c>
      <c r="BO84" s="95">
        <v>14.71</v>
      </c>
      <c r="BP84" s="95">
        <v>13.53</v>
      </c>
      <c r="BQ84" s="95">
        <v>14.44</v>
      </c>
      <c r="BR84" s="95">
        <v>14.1</v>
      </c>
      <c r="BS84" s="95">
        <v>20.88</v>
      </c>
      <c r="BT84" s="95">
        <v>16.47</v>
      </c>
      <c r="BU84" s="95">
        <v>14.8</v>
      </c>
      <c r="BV84" s="95">
        <v>23.46</v>
      </c>
      <c r="BW84" s="95">
        <v>20.21</v>
      </c>
      <c r="BX84" s="95">
        <v>19.27</v>
      </c>
      <c r="BY84" s="95">
        <v>29.55</v>
      </c>
      <c r="BZ84" s="95">
        <v>17.09</v>
      </c>
      <c r="CA84" s="95">
        <v>12.99</v>
      </c>
      <c r="CB84" s="95">
        <v>21.29</v>
      </c>
      <c r="CC84" s="95">
        <v>14.89</v>
      </c>
      <c r="CD84" s="95">
        <v>13.59</v>
      </c>
      <c r="CE84" s="95">
        <v>20.32</v>
      </c>
      <c r="CF84" s="95"/>
      <c r="CG84" s="95">
        <v>22.12</v>
      </c>
      <c r="CH84" s="95">
        <v>21.83</v>
      </c>
      <c r="CI84" s="95">
        <v>21.77</v>
      </c>
      <c r="CJ84" s="95">
        <v>16.44</v>
      </c>
      <c r="CK84" s="95">
        <v>19.17</v>
      </c>
      <c r="CL84" s="95">
        <v>20.61</v>
      </c>
      <c r="CM84" s="95">
        <v>24.66</v>
      </c>
      <c r="CN84" s="95">
        <v>23.88</v>
      </c>
      <c r="CO84" s="95">
        <v>22.68</v>
      </c>
      <c r="CP84" s="95">
        <v>22.5</v>
      </c>
      <c r="CQ84" s="95">
        <v>20.21</v>
      </c>
      <c r="CR84" s="95">
        <v>21.28</v>
      </c>
      <c r="CS84" s="95">
        <v>21.61</v>
      </c>
      <c r="CT84" s="95"/>
      <c r="CU84" s="95">
        <v>21.03</v>
      </c>
      <c r="CV84" s="95">
        <v>21.52</v>
      </c>
      <c r="CW84" s="95">
        <v>21.98</v>
      </c>
      <c r="CX84" s="95">
        <v>20.44</v>
      </c>
      <c r="CY84" s="95">
        <v>22.64</v>
      </c>
      <c r="CZ84" s="95"/>
      <c r="DA84" s="95">
        <v>21.09</v>
      </c>
      <c r="DB84" s="95">
        <v>22.48</v>
      </c>
      <c r="DC84" s="95">
        <v>21.73</v>
      </c>
      <c r="DD84" s="95">
        <v>21.32</v>
      </c>
      <c r="DE84" s="95">
        <v>22.23</v>
      </c>
      <c r="DF84" s="95">
        <v>21.89</v>
      </c>
      <c r="DG84" s="95">
        <v>13.9</v>
      </c>
      <c r="DH84" s="95">
        <v>19.85</v>
      </c>
      <c r="DI84" s="95">
        <v>17.69</v>
      </c>
      <c r="DJ84" s="114">
        <v>16.33</v>
      </c>
      <c r="DK84" s="114"/>
      <c r="DL84" s="114">
        <v>11.15</v>
      </c>
      <c r="DM84" s="114"/>
      <c r="DN84" s="121">
        <v>14.7</v>
      </c>
      <c r="DO84" s="121">
        <v>17.43</v>
      </c>
      <c r="DP84" s="121">
        <v>18.58</v>
      </c>
      <c r="DQ84" s="121">
        <v>19.97</v>
      </c>
      <c r="DR84" s="124">
        <v>11.45</v>
      </c>
      <c r="DS84" s="114"/>
      <c r="DT84" s="121">
        <v>11.43</v>
      </c>
      <c r="DU84" s="121">
        <v>19.73</v>
      </c>
      <c r="DV84" s="121">
        <v>17.61</v>
      </c>
      <c r="DW84" s="121">
        <v>21.08</v>
      </c>
      <c r="DX84" s="121">
        <v>23.93</v>
      </c>
      <c r="DY84" s="121">
        <v>18.08</v>
      </c>
      <c r="DZ84" s="121">
        <v>23.71</v>
      </c>
      <c r="EA84" s="121">
        <v>19.87</v>
      </c>
      <c r="EB84" s="121">
        <v>20.06</v>
      </c>
      <c r="EC84" s="121">
        <v>19.05</v>
      </c>
      <c r="ED84" s="121">
        <v>22.14</v>
      </c>
      <c r="EE84" s="121">
        <v>23.24</v>
      </c>
      <c r="EF84" s="121">
        <v>18.71</v>
      </c>
      <c r="EG84" s="121"/>
      <c r="EH84" s="95">
        <v>12.69</v>
      </c>
      <c r="EI84" s="95">
        <v>12.19</v>
      </c>
      <c r="EJ84" s="95">
        <v>12.02</v>
      </c>
      <c r="EK84" s="95">
        <v>11.42</v>
      </c>
      <c r="EL84" s="95">
        <v>12.98</v>
      </c>
      <c r="EM84" s="95">
        <v>11.97</v>
      </c>
      <c r="EN84" s="95">
        <v>11.99</v>
      </c>
      <c r="EO84" s="95">
        <v>9.62</v>
      </c>
      <c r="EP84" s="95">
        <v>16.8</v>
      </c>
      <c r="EQ84" s="95">
        <v>14.2</v>
      </c>
      <c r="ER84" s="95">
        <v>11.91</v>
      </c>
      <c r="ES84" s="95">
        <v>17.75</v>
      </c>
      <c r="ET84" s="95">
        <v>16.64</v>
      </c>
      <c r="EU84" s="95">
        <v>16.3</v>
      </c>
      <c r="EV84" s="95">
        <v>15.31</v>
      </c>
      <c r="EW84" s="95">
        <v>16.71</v>
      </c>
      <c r="EX84" s="95">
        <v>14.85</v>
      </c>
      <c r="EY84" s="95">
        <v>12.21</v>
      </c>
      <c r="EZ84" s="95">
        <v>9.541</v>
      </c>
      <c r="FA84" s="121">
        <v>13.29</v>
      </c>
      <c r="FB84" s="95">
        <v>20.59</v>
      </c>
      <c r="FC84" s="95">
        <v>18.04</v>
      </c>
      <c r="FD84" s="121">
        <v>19.69</v>
      </c>
      <c r="FE84" s="64" t="s">
        <v>231</v>
      </c>
      <c r="FF84" s="138">
        <f t="shared" ref="FF84:FF108" si="338">MIN(I84:AB84)</f>
        <v>11.55</v>
      </c>
      <c r="FG84" s="138">
        <f t="shared" ref="FG84:FG108" si="339">MAX(I84:AB84)</f>
        <v>21.65</v>
      </c>
      <c r="FH84" s="139">
        <f t="shared" ref="FH84:FH108" si="340">AVERAGE(I84:AB84)</f>
        <v>17.5325</v>
      </c>
      <c r="FI84" s="138">
        <f t="shared" ref="FI84:FI108" si="341">STDEV(I84:AB84)</f>
        <v>3.0958697018005</v>
      </c>
      <c r="FJ84" s="140">
        <f t="shared" si="30"/>
        <v>0.176578907845458</v>
      </c>
      <c r="FK84" s="138">
        <f t="shared" ref="FK84:FK108" si="342">MIN(AD84:AO84)</f>
        <v>12.6</v>
      </c>
      <c r="FL84" s="138">
        <f t="shared" ref="FL84:FL108" si="343">MAX(AD84:AO84)</f>
        <v>21.65</v>
      </c>
      <c r="FM84" s="139">
        <f t="shared" ref="FM84:FM108" si="344">AVERAGE(AD84:AO84)</f>
        <v>17.1716666666667</v>
      </c>
      <c r="FN84" s="138">
        <f t="shared" ref="FN84:FN108" si="345">STDEV(AD84:AO84)</f>
        <v>2.46090461317612</v>
      </c>
      <c r="FO84" s="73">
        <f t="shared" si="32"/>
        <v>0.143311925449449</v>
      </c>
      <c r="FP84" s="138">
        <f t="shared" ref="FP84:FP108" si="346">MIN(AQ84:AZ84)</f>
        <v>18.94</v>
      </c>
      <c r="FQ84" s="138">
        <f t="shared" ref="FQ84:FQ108" si="347">MAX(AQ84:AZ84)</f>
        <v>23.81</v>
      </c>
      <c r="FR84" s="139">
        <f t="shared" ref="FR84:FR108" si="348">AVERAGE(AQ84:AZ84)</f>
        <v>21.018</v>
      </c>
      <c r="FS84" s="138">
        <f t="shared" ref="FS84:FS108" si="349">STDEV(AQ84:AZ84)</f>
        <v>1.72053480057801</v>
      </c>
      <c r="FT84" s="73">
        <f t="shared" si="33"/>
        <v>0.0818600628308119</v>
      </c>
      <c r="FU84" s="138">
        <f t="shared" ref="FU84:FU108" si="350">MIN(BB84:BI84)</f>
        <v>12</v>
      </c>
      <c r="FV84" s="138">
        <f t="shared" ref="FV84:FV108" si="351">MAX(BB84:BI84)</f>
        <v>15.19</v>
      </c>
      <c r="FW84" s="139">
        <f t="shared" ref="FW84:FW108" si="352">AVERAGE(BB84:BI84)</f>
        <v>13.23375</v>
      </c>
      <c r="FX84" s="138">
        <f t="shared" ref="FX84:FX108" si="353">STDEV(BB84:BI84)</f>
        <v>1.01290159584095</v>
      </c>
      <c r="FY84" s="64" t="s">
        <v>231</v>
      </c>
      <c r="FZ84" s="156">
        <f t="shared" si="34"/>
        <v>11.55</v>
      </c>
      <c r="GA84" s="70">
        <f t="shared" si="35"/>
        <v>23.81</v>
      </c>
      <c r="GB84" s="157">
        <f t="shared" si="36"/>
        <v>17.4552</v>
      </c>
      <c r="GC84" s="31">
        <f t="shared" si="37"/>
        <v>3.35981367316215</v>
      </c>
      <c r="GD84" s="31">
        <f t="shared" si="38"/>
        <v>0.192482106945904</v>
      </c>
      <c r="GE84" s="156">
        <f t="shared" si="39"/>
        <v>9.541</v>
      </c>
      <c r="GF84" s="156">
        <f t="shared" si="40"/>
        <v>29.55</v>
      </c>
      <c r="GG84" s="158">
        <f t="shared" si="41"/>
        <v>17.8901208791209</v>
      </c>
      <c r="GH84" s="33">
        <f t="shared" si="42"/>
        <v>4.15616703716073</v>
      </c>
      <c r="GI84" s="33">
        <f t="shared" si="43"/>
        <v>0.232316319450434</v>
      </c>
      <c r="GJ84" s="54">
        <v>17.27</v>
      </c>
      <c r="GK84" s="89">
        <f t="shared" si="322"/>
        <v>12.99</v>
      </c>
      <c r="GL84" s="89">
        <f t="shared" si="323"/>
        <v>29.55</v>
      </c>
      <c r="GM84" s="178">
        <f t="shared" si="324"/>
        <v>17.2614285714286</v>
      </c>
      <c r="GN84" s="36">
        <f t="shared" si="325"/>
        <v>4.22699690763346</v>
      </c>
      <c r="GO84" s="36">
        <f t="shared" si="44"/>
        <v>0.244881058954186</v>
      </c>
      <c r="GP84" s="89">
        <f t="shared" si="326"/>
        <v>13.9</v>
      </c>
      <c r="GQ84" s="89">
        <f t="shared" si="327"/>
        <v>24.66</v>
      </c>
      <c r="GR84" s="178">
        <f t="shared" si="328"/>
        <v>20.8885714285714</v>
      </c>
      <c r="GS84" s="36">
        <f t="shared" si="329"/>
        <v>2.34276935569173</v>
      </c>
      <c r="GT84" s="36">
        <f t="shared" si="45"/>
        <v>0.112155556625921</v>
      </c>
      <c r="GU84" s="89">
        <f t="shared" si="330"/>
        <v>11.15</v>
      </c>
      <c r="GV84" s="89">
        <f t="shared" si="331"/>
        <v>23.93</v>
      </c>
      <c r="GW84" s="178">
        <f t="shared" si="332"/>
        <v>18.5221052631579</v>
      </c>
      <c r="GX84" s="36">
        <f t="shared" si="333"/>
        <v>3.92707069079821</v>
      </c>
      <c r="GY84" s="36">
        <f t="shared" si="46"/>
        <v>0.212020752231092</v>
      </c>
      <c r="GZ84" s="89">
        <f t="shared" si="334"/>
        <v>9.541</v>
      </c>
      <c r="HA84" s="89">
        <f t="shared" si="335"/>
        <v>20.59</v>
      </c>
      <c r="HB84" s="178">
        <f t="shared" si="336"/>
        <v>14.2917826086957</v>
      </c>
      <c r="HC84" s="36">
        <f t="shared" si="337"/>
        <v>3.06049779011849</v>
      </c>
      <c r="HD84" s="36">
        <f t="shared" si="47"/>
        <v>0.214143880712009</v>
      </c>
    </row>
    <row r="85" spans="1:212">
      <c r="A85" s="64" t="s">
        <v>232</v>
      </c>
      <c r="B85" s="47">
        <v>18</v>
      </c>
      <c r="C85" s="61">
        <v>17</v>
      </c>
      <c r="D85" s="183">
        <v>16</v>
      </c>
      <c r="E85" s="47">
        <v>19</v>
      </c>
      <c r="F85" s="47">
        <v>17.5</v>
      </c>
      <c r="G85" s="54">
        <v>20.72</v>
      </c>
      <c r="H85" s="64" t="s">
        <v>232</v>
      </c>
      <c r="I85" s="42">
        <v>10.99</v>
      </c>
      <c r="J85" s="42">
        <v>20.6</v>
      </c>
      <c r="K85" s="42">
        <v>19.23</v>
      </c>
      <c r="L85" s="42">
        <v>21.14</v>
      </c>
      <c r="M85" s="42">
        <v>12.83</v>
      </c>
      <c r="N85" s="42">
        <v>14.63</v>
      </c>
      <c r="O85" s="84">
        <v>12.26</v>
      </c>
      <c r="P85" s="42">
        <v>14.37</v>
      </c>
      <c r="Q85" s="42">
        <v>15.53</v>
      </c>
      <c r="R85" s="42">
        <v>16.45</v>
      </c>
      <c r="S85" s="42">
        <v>13.28</v>
      </c>
      <c r="T85" s="42">
        <v>13.01</v>
      </c>
      <c r="U85" s="42">
        <v>17.83</v>
      </c>
      <c r="V85" s="42">
        <v>17.14</v>
      </c>
      <c r="W85" s="42">
        <v>18.31</v>
      </c>
      <c r="X85" s="84">
        <v>17.55</v>
      </c>
      <c r="Y85" s="84">
        <v>21.06</v>
      </c>
      <c r="Z85" s="42">
        <v>22.5</v>
      </c>
      <c r="AA85" s="42">
        <v>20.18</v>
      </c>
      <c r="AB85" s="42">
        <v>24.07</v>
      </c>
      <c r="AD85" s="42">
        <v>15.87</v>
      </c>
      <c r="AE85" s="42">
        <v>18.77</v>
      </c>
      <c r="AF85" s="42">
        <v>14.66</v>
      </c>
      <c r="AG85" s="42">
        <v>15.99</v>
      </c>
      <c r="AH85" s="42">
        <v>20.68</v>
      </c>
      <c r="AI85" s="42">
        <v>21.59</v>
      </c>
      <c r="AJ85" s="42">
        <v>16.78</v>
      </c>
      <c r="AK85" s="42">
        <v>18.05</v>
      </c>
      <c r="AL85" s="42">
        <v>16.11</v>
      </c>
      <c r="AM85" s="42">
        <v>16.11</v>
      </c>
      <c r="AN85" s="42">
        <v>16.52</v>
      </c>
      <c r="AO85" s="42">
        <v>12.18</v>
      </c>
      <c r="AQ85" s="42">
        <v>19.22</v>
      </c>
      <c r="AR85" s="42">
        <v>18.42</v>
      </c>
      <c r="AS85" s="42">
        <v>20.59</v>
      </c>
      <c r="AT85" s="42">
        <v>21.66</v>
      </c>
      <c r="AU85" s="42">
        <v>18.11</v>
      </c>
      <c r="AV85" s="42">
        <v>19.63</v>
      </c>
      <c r="AW85" s="42">
        <v>22.22</v>
      </c>
      <c r="AX85" s="42">
        <v>23.84</v>
      </c>
      <c r="AY85" s="42">
        <v>23.87</v>
      </c>
      <c r="AZ85" s="42">
        <v>21.94</v>
      </c>
      <c r="BA85" s="42"/>
      <c r="BB85" s="42">
        <v>20.29</v>
      </c>
      <c r="BC85" s="42">
        <v>20.48</v>
      </c>
      <c r="BD85" s="88">
        <v>21.19</v>
      </c>
      <c r="BE85" s="42">
        <v>19.04</v>
      </c>
      <c r="BF85" s="42">
        <v>21.04</v>
      </c>
      <c r="BG85" s="42">
        <v>21.42</v>
      </c>
      <c r="BH85" s="42">
        <v>21.22</v>
      </c>
      <c r="BI85" s="42">
        <v>21.6</v>
      </c>
      <c r="BJ85" s="64" t="s">
        <v>232</v>
      </c>
      <c r="BK85" s="95">
        <v>18.48</v>
      </c>
      <c r="BL85" s="95">
        <v>17.84</v>
      </c>
      <c r="BM85" s="95">
        <v>21.54</v>
      </c>
      <c r="BN85" s="95">
        <v>19.98</v>
      </c>
      <c r="BO85" s="95">
        <v>19.68</v>
      </c>
      <c r="BP85" s="95">
        <v>17.59</v>
      </c>
      <c r="BQ85" s="95">
        <v>19.73</v>
      </c>
      <c r="BR85" s="95">
        <v>19.09</v>
      </c>
      <c r="BS85" s="95">
        <v>21.04</v>
      </c>
      <c r="BT85" s="95">
        <v>20.39</v>
      </c>
      <c r="BU85" s="95">
        <v>18.62</v>
      </c>
      <c r="BV85" s="95">
        <v>25.13</v>
      </c>
      <c r="BW85" s="95">
        <v>24.01</v>
      </c>
      <c r="BX85" s="95">
        <v>22.57</v>
      </c>
      <c r="BY85" s="95">
        <v>29.11</v>
      </c>
      <c r="BZ85" s="95">
        <v>20.47</v>
      </c>
      <c r="CA85" s="95">
        <v>16.5</v>
      </c>
      <c r="CB85" s="95">
        <v>22.98</v>
      </c>
      <c r="CC85" s="95">
        <v>19.49</v>
      </c>
      <c r="CD85" s="95">
        <v>17.69</v>
      </c>
      <c r="CE85" s="95">
        <v>22.86</v>
      </c>
      <c r="CF85" s="95"/>
      <c r="CG85" s="95">
        <v>22.65</v>
      </c>
      <c r="CH85" s="95">
        <v>21.63</v>
      </c>
      <c r="CI85" s="95">
        <v>24.34</v>
      </c>
      <c r="CJ85" s="95">
        <v>16.81</v>
      </c>
      <c r="CK85" s="95">
        <v>19.68</v>
      </c>
      <c r="CL85" s="95">
        <v>22.94</v>
      </c>
      <c r="CM85" s="95">
        <v>23.19</v>
      </c>
      <c r="CN85" s="95">
        <v>22.27</v>
      </c>
      <c r="CO85" s="95">
        <v>25.56</v>
      </c>
      <c r="CP85" s="95">
        <v>21.89</v>
      </c>
      <c r="CQ85" s="95">
        <v>19.42</v>
      </c>
      <c r="CR85" s="95">
        <v>23.18</v>
      </c>
      <c r="CS85" s="95">
        <v>21.11</v>
      </c>
      <c r="CT85" s="95"/>
      <c r="CU85" s="95">
        <v>24.93</v>
      </c>
      <c r="CV85" s="95">
        <v>20.66</v>
      </c>
      <c r="CW85" s="95">
        <v>20.97</v>
      </c>
      <c r="CX85" s="95">
        <v>22.87</v>
      </c>
      <c r="CY85" s="95">
        <v>21.58</v>
      </c>
      <c r="CZ85" s="95"/>
      <c r="DA85" s="95">
        <v>24.15</v>
      </c>
      <c r="DB85" s="95">
        <v>20.98</v>
      </c>
      <c r="DC85" s="95">
        <v>20.02</v>
      </c>
      <c r="DD85" s="95">
        <v>24.18</v>
      </c>
      <c r="DE85" s="95">
        <v>21.25</v>
      </c>
      <c r="DF85" s="95">
        <v>20.59</v>
      </c>
      <c r="DG85" s="95">
        <v>17.35</v>
      </c>
      <c r="DH85" s="95">
        <v>18.84</v>
      </c>
      <c r="DI85" s="95">
        <v>15.01</v>
      </c>
      <c r="DJ85" s="114">
        <v>19.27</v>
      </c>
      <c r="DK85" s="114"/>
      <c r="DL85" s="114">
        <v>12.61</v>
      </c>
      <c r="DM85" s="114"/>
      <c r="DN85" s="121">
        <v>16.85</v>
      </c>
      <c r="DO85" s="121">
        <v>19.23</v>
      </c>
      <c r="DP85" s="121">
        <v>20.25</v>
      </c>
      <c r="DQ85" s="121">
        <v>23.57</v>
      </c>
      <c r="DR85" s="124">
        <v>12.67</v>
      </c>
      <c r="DS85" s="114"/>
      <c r="DT85" s="121">
        <v>12.58</v>
      </c>
      <c r="DU85" s="121">
        <v>20.98</v>
      </c>
      <c r="DV85" s="121">
        <v>17.5</v>
      </c>
      <c r="DW85" s="121">
        <v>23.31</v>
      </c>
      <c r="DX85" s="121">
        <v>24.67</v>
      </c>
      <c r="DY85" s="121">
        <v>18.54</v>
      </c>
      <c r="DZ85" s="121">
        <v>27.42</v>
      </c>
      <c r="EA85" s="121">
        <v>21.49</v>
      </c>
      <c r="EB85" s="121">
        <v>22.46</v>
      </c>
      <c r="EC85" s="121">
        <v>22.83</v>
      </c>
      <c r="ED85" s="121">
        <v>24.96</v>
      </c>
      <c r="EE85" s="121">
        <v>23.1</v>
      </c>
      <c r="EF85" s="121">
        <v>22.66</v>
      </c>
      <c r="EG85" s="121"/>
      <c r="EH85" s="95">
        <v>14.7</v>
      </c>
      <c r="EI85" s="95">
        <v>14.85</v>
      </c>
      <c r="EJ85" s="95">
        <v>13.83</v>
      </c>
      <c r="EK85" s="95">
        <v>13.75</v>
      </c>
      <c r="EL85" s="95">
        <v>14.78</v>
      </c>
      <c r="EM85" s="95">
        <v>14.58</v>
      </c>
      <c r="EN85" s="95">
        <v>13.41</v>
      </c>
      <c r="EO85" s="95">
        <v>11.92</v>
      </c>
      <c r="EP85" s="95">
        <v>18.73</v>
      </c>
      <c r="EQ85" s="95">
        <v>17.09</v>
      </c>
      <c r="ER85" s="95">
        <v>13.21</v>
      </c>
      <c r="ES85" s="95">
        <v>20.38</v>
      </c>
      <c r="ET85" s="95">
        <v>19.62</v>
      </c>
      <c r="EU85" s="95">
        <v>18.93</v>
      </c>
      <c r="EV85" s="95">
        <v>17.25</v>
      </c>
      <c r="EW85" s="95">
        <v>18.61</v>
      </c>
      <c r="EX85" s="95">
        <v>16.26</v>
      </c>
      <c r="EY85" s="95">
        <v>14.21</v>
      </c>
      <c r="EZ85" s="95">
        <v>11.86</v>
      </c>
      <c r="FA85" s="121">
        <v>14.48</v>
      </c>
      <c r="FB85" s="95">
        <v>22.62</v>
      </c>
      <c r="FC85" s="95">
        <v>20.22</v>
      </c>
      <c r="FD85" s="121">
        <v>21.73</v>
      </c>
      <c r="FE85" s="64" t="s">
        <v>232</v>
      </c>
      <c r="FF85" s="138">
        <f t="shared" si="338"/>
        <v>10.99</v>
      </c>
      <c r="FG85" s="138">
        <f t="shared" si="339"/>
        <v>24.07</v>
      </c>
      <c r="FH85" s="139">
        <f t="shared" si="340"/>
        <v>17.148</v>
      </c>
      <c r="FI85" s="138">
        <f t="shared" si="341"/>
        <v>3.73408707929923</v>
      </c>
      <c r="FJ85" s="140">
        <f t="shared" si="30"/>
        <v>0.217756419366645</v>
      </c>
      <c r="FK85" s="138">
        <f t="shared" si="342"/>
        <v>12.18</v>
      </c>
      <c r="FL85" s="138">
        <f t="shared" si="343"/>
        <v>21.59</v>
      </c>
      <c r="FM85" s="139">
        <f t="shared" si="344"/>
        <v>16.9425</v>
      </c>
      <c r="FN85" s="138">
        <f t="shared" si="345"/>
        <v>2.5526140790107</v>
      </c>
      <c r="FO85" s="73">
        <f t="shared" si="32"/>
        <v>0.150663366032799</v>
      </c>
      <c r="FP85" s="138">
        <f t="shared" si="346"/>
        <v>18.11</v>
      </c>
      <c r="FQ85" s="138">
        <f t="shared" si="347"/>
        <v>23.87</v>
      </c>
      <c r="FR85" s="139">
        <f t="shared" si="348"/>
        <v>20.95</v>
      </c>
      <c r="FS85" s="138">
        <f t="shared" si="349"/>
        <v>2.0898431626427</v>
      </c>
      <c r="FT85" s="73">
        <f t="shared" si="33"/>
        <v>0.099753850245475</v>
      </c>
      <c r="FU85" s="138">
        <f t="shared" si="350"/>
        <v>19.04</v>
      </c>
      <c r="FV85" s="138">
        <f t="shared" si="351"/>
        <v>21.6</v>
      </c>
      <c r="FW85" s="139">
        <f t="shared" si="352"/>
        <v>20.785</v>
      </c>
      <c r="FX85" s="138">
        <f t="shared" si="353"/>
        <v>0.833992120552022</v>
      </c>
      <c r="FY85" s="64" t="s">
        <v>232</v>
      </c>
      <c r="FZ85" s="156">
        <f t="shared" si="34"/>
        <v>10.99</v>
      </c>
      <c r="GA85" s="70">
        <f t="shared" si="35"/>
        <v>24.07</v>
      </c>
      <c r="GB85" s="157">
        <f t="shared" si="36"/>
        <v>18.441</v>
      </c>
      <c r="GC85" s="31">
        <f t="shared" si="37"/>
        <v>3.34439296221516</v>
      </c>
      <c r="GD85" s="31">
        <f t="shared" si="38"/>
        <v>0.181356377756909</v>
      </c>
      <c r="GE85" s="156">
        <f t="shared" si="39"/>
        <v>11.86</v>
      </c>
      <c r="GF85" s="156">
        <f t="shared" si="40"/>
        <v>29.11</v>
      </c>
      <c r="GG85" s="158">
        <f t="shared" si="41"/>
        <v>19.7451648351648</v>
      </c>
      <c r="GH85" s="33">
        <f t="shared" si="42"/>
        <v>3.73722902775048</v>
      </c>
      <c r="GI85" s="33">
        <f t="shared" si="43"/>
        <v>0.189273123772293</v>
      </c>
      <c r="GJ85" s="54">
        <v>20.72</v>
      </c>
      <c r="GK85" s="89">
        <f t="shared" si="322"/>
        <v>16.5</v>
      </c>
      <c r="GL85" s="89">
        <f t="shared" si="323"/>
        <v>29.11</v>
      </c>
      <c r="GM85" s="178">
        <f t="shared" si="324"/>
        <v>20.7042857142857</v>
      </c>
      <c r="GN85" s="36">
        <f t="shared" si="325"/>
        <v>2.96649889841303</v>
      </c>
      <c r="GO85" s="36">
        <f t="shared" si="44"/>
        <v>0.143279461042512</v>
      </c>
      <c r="GP85" s="89">
        <f t="shared" si="326"/>
        <v>15.01</v>
      </c>
      <c r="GQ85" s="89">
        <f t="shared" si="327"/>
        <v>25.56</v>
      </c>
      <c r="GR85" s="178">
        <f t="shared" si="328"/>
        <v>21.3328571428571</v>
      </c>
      <c r="GS85" s="36">
        <f t="shared" si="329"/>
        <v>2.48679900920225</v>
      </c>
      <c r="GT85" s="36">
        <f t="shared" si="45"/>
        <v>0.116571305594427</v>
      </c>
      <c r="GU85" s="89">
        <f t="shared" si="330"/>
        <v>12.58</v>
      </c>
      <c r="GV85" s="89">
        <f t="shared" si="331"/>
        <v>27.42</v>
      </c>
      <c r="GW85" s="178">
        <f t="shared" si="332"/>
        <v>20.4042105263158</v>
      </c>
      <c r="GX85" s="36">
        <f t="shared" si="333"/>
        <v>4.33555752635431</v>
      </c>
      <c r="GY85" s="36">
        <f t="shared" si="46"/>
        <v>0.212483473485173</v>
      </c>
      <c r="GZ85" s="89">
        <f t="shared" si="334"/>
        <v>11.86</v>
      </c>
      <c r="HA85" s="89">
        <f t="shared" si="335"/>
        <v>22.62</v>
      </c>
      <c r="HB85" s="178">
        <f t="shared" si="336"/>
        <v>16.3921739130435</v>
      </c>
      <c r="HC85" s="36">
        <f t="shared" si="337"/>
        <v>3.15484181496796</v>
      </c>
      <c r="HD85" s="36">
        <f t="shared" si="47"/>
        <v>0.192460245462477</v>
      </c>
    </row>
    <row r="86" spans="1:212">
      <c r="A86" s="64" t="s">
        <v>233</v>
      </c>
      <c r="B86" s="47">
        <v>1.34</v>
      </c>
      <c r="C86" s="61">
        <v>1.6</v>
      </c>
      <c r="D86" s="183">
        <v>1.3</v>
      </c>
      <c r="E86" s="47">
        <v>1.2</v>
      </c>
      <c r="F86" s="47">
        <v>1.7</v>
      </c>
      <c r="G86" s="54">
        <v>2.53</v>
      </c>
      <c r="H86" s="64" t="s">
        <v>233</v>
      </c>
      <c r="I86" s="42">
        <v>1.874</v>
      </c>
      <c r="J86" s="42">
        <v>2.729</v>
      </c>
      <c r="K86" s="42">
        <v>2.687</v>
      </c>
      <c r="L86" s="42">
        <v>3.022</v>
      </c>
      <c r="M86" s="42">
        <v>2.411</v>
      </c>
      <c r="N86" s="42">
        <v>2.416</v>
      </c>
      <c r="O86" s="84">
        <v>2.171</v>
      </c>
      <c r="P86" s="42">
        <v>2.237</v>
      </c>
      <c r="Q86" s="42">
        <v>2.37</v>
      </c>
      <c r="R86" s="42">
        <v>2.434</v>
      </c>
      <c r="S86" s="42">
        <v>2.02</v>
      </c>
      <c r="T86" s="42">
        <v>2.288</v>
      </c>
      <c r="U86" s="42">
        <v>2.75</v>
      </c>
      <c r="V86" s="42">
        <v>2.533</v>
      </c>
      <c r="W86" s="42">
        <v>2.646</v>
      </c>
      <c r="X86" s="84">
        <v>2.304</v>
      </c>
      <c r="Y86" s="84">
        <v>2.799</v>
      </c>
      <c r="Z86" s="42">
        <v>2.859</v>
      </c>
      <c r="AA86" s="42">
        <v>2.581</v>
      </c>
      <c r="AB86" s="42">
        <v>3.073</v>
      </c>
      <c r="AD86" s="42">
        <v>2.548</v>
      </c>
      <c r="AE86" s="42">
        <v>2.71</v>
      </c>
      <c r="AF86" s="42">
        <v>2.365</v>
      </c>
      <c r="AG86" s="42">
        <v>2.501</v>
      </c>
      <c r="AH86" s="42">
        <v>2.744</v>
      </c>
      <c r="AI86" s="42">
        <v>2.768</v>
      </c>
      <c r="AJ86" s="42">
        <v>2.504</v>
      </c>
      <c r="AK86" s="42">
        <v>2.486</v>
      </c>
      <c r="AL86" s="42">
        <v>2.363</v>
      </c>
      <c r="AM86" s="42">
        <v>2.156</v>
      </c>
      <c r="AN86" s="42">
        <v>2.391</v>
      </c>
      <c r="AO86" s="42">
        <v>2.295</v>
      </c>
      <c r="AQ86" s="42">
        <v>2.564</v>
      </c>
      <c r="AR86" s="42">
        <v>2.609</v>
      </c>
      <c r="AS86" s="42">
        <v>2.688</v>
      </c>
      <c r="AT86" s="42">
        <v>3.046</v>
      </c>
      <c r="AU86" s="42">
        <v>2.414</v>
      </c>
      <c r="AV86" s="42">
        <v>2.792</v>
      </c>
      <c r="AW86" s="42">
        <v>2.876</v>
      </c>
      <c r="AX86" s="42">
        <v>3.24</v>
      </c>
      <c r="AY86" s="42">
        <v>3.012</v>
      </c>
      <c r="AZ86" s="42">
        <v>2.959</v>
      </c>
      <c r="BA86" s="42"/>
      <c r="BB86" s="42">
        <v>3.297</v>
      </c>
      <c r="BC86" s="42">
        <v>3.309</v>
      </c>
      <c r="BD86" s="88">
        <v>3.548</v>
      </c>
      <c r="BE86" s="42">
        <v>3.1</v>
      </c>
      <c r="BF86" s="42">
        <v>2.94</v>
      </c>
      <c r="BG86" s="42">
        <v>2.728</v>
      </c>
      <c r="BH86" s="42">
        <v>2.811</v>
      </c>
      <c r="BI86" s="42">
        <v>2.791</v>
      </c>
      <c r="BJ86" s="64" t="s">
        <v>233</v>
      </c>
      <c r="BK86" s="95">
        <v>3.497</v>
      </c>
      <c r="BL86" s="95">
        <v>3.442</v>
      </c>
      <c r="BM86" s="95">
        <v>2.533</v>
      </c>
      <c r="BN86" s="95">
        <v>3.714</v>
      </c>
      <c r="BO86" s="95">
        <v>3.591</v>
      </c>
      <c r="BP86" s="95">
        <v>2.751</v>
      </c>
      <c r="BQ86" s="95">
        <v>3.776</v>
      </c>
      <c r="BR86" s="95">
        <v>3.619</v>
      </c>
      <c r="BS86" s="95">
        <v>3.078</v>
      </c>
      <c r="BT86" s="95">
        <v>4.026</v>
      </c>
      <c r="BU86" s="95">
        <v>3.833</v>
      </c>
      <c r="BV86" s="95">
        <v>2.548</v>
      </c>
      <c r="BW86" s="95">
        <v>4.79</v>
      </c>
      <c r="BX86" s="95">
        <v>4.366</v>
      </c>
      <c r="BY86" s="95">
        <v>3.057</v>
      </c>
      <c r="BZ86" s="95">
        <v>4.03</v>
      </c>
      <c r="CA86" s="95">
        <v>3.501</v>
      </c>
      <c r="CB86" s="95">
        <v>2.555</v>
      </c>
      <c r="CC86" s="95">
        <v>3.62</v>
      </c>
      <c r="CD86" s="95">
        <v>3.541</v>
      </c>
      <c r="CE86" s="95">
        <v>2.381</v>
      </c>
      <c r="CF86" s="95"/>
      <c r="CG86" s="95">
        <v>3.211</v>
      </c>
      <c r="CH86" s="95">
        <v>3.138</v>
      </c>
      <c r="CI86" s="95">
        <v>2.662</v>
      </c>
      <c r="CJ86" s="95">
        <v>2.991</v>
      </c>
      <c r="CK86" s="95">
        <v>3.222</v>
      </c>
      <c r="CL86" s="95">
        <v>2.979</v>
      </c>
      <c r="CM86" s="95">
        <v>3.479</v>
      </c>
      <c r="CN86" s="95">
        <v>3.44</v>
      </c>
      <c r="CO86" s="95">
        <v>0.683</v>
      </c>
      <c r="CP86" s="95">
        <v>3.323</v>
      </c>
      <c r="CQ86" s="95">
        <v>2.994</v>
      </c>
      <c r="CR86" s="95">
        <v>2.773</v>
      </c>
      <c r="CS86" s="95">
        <v>3.311</v>
      </c>
      <c r="CT86" s="95"/>
      <c r="CU86" s="95">
        <v>2.972</v>
      </c>
      <c r="CV86" s="95">
        <v>3.329</v>
      </c>
      <c r="CW86" s="95">
        <v>3.257</v>
      </c>
      <c r="CX86" s="95">
        <v>2.521</v>
      </c>
      <c r="CY86" s="95">
        <v>3.393</v>
      </c>
      <c r="CZ86" s="95"/>
      <c r="DA86" s="95">
        <v>2.921</v>
      </c>
      <c r="DB86" s="95">
        <v>3.409</v>
      </c>
      <c r="DC86" s="95">
        <v>3.363</v>
      </c>
      <c r="DD86" s="95">
        <v>2.888</v>
      </c>
      <c r="DE86" s="95">
        <v>3.3</v>
      </c>
      <c r="DF86" s="95">
        <v>3.387</v>
      </c>
      <c r="DG86" s="95">
        <v>2.613</v>
      </c>
      <c r="DH86" s="95">
        <v>3.122</v>
      </c>
      <c r="DI86" s="95">
        <v>3.067</v>
      </c>
      <c r="DJ86" s="114">
        <v>2.693</v>
      </c>
      <c r="DK86" s="114"/>
      <c r="DL86" s="114">
        <v>3.405</v>
      </c>
      <c r="DM86" s="114"/>
      <c r="DN86" s="121">
        <v>2.538</v>
      </c>
      <c r="DO86" s="121">
        <v>2.965</v>
      </c>
      <c r="DP86" s="121">
        <v>3.478</v>
      </c>
      <c r="DQ86" s="121">
        <v>2.562</v>
      </c>
      <c r="DR86" s="124">
        <v>2.534</v>
      </c>
      <c r="DS86" s="114"/>
      <c r="DT86" s="121">
        <v>2.186</v>
      </c>
      <c r="DU86" s="121">
        <v>3.236</v>
      </c>
      <c r="DV86" s="121">
        <v>3.121</v>
      </c>
      <c r="DW86" s="121">
        <v>2.655</v>
      </c>
      <c r="DX86" s="121">
        <v>3.47</v>
      </c>
      <c r="DY86" s="121">
        <v>3.281</v>
      </c>
      <c r="DZ86" s="121">
        <v>2.761</v>
      </c>
      <c r="EA86" s="121">
        <v>3.367</v>
      </c>
      <c r="EB86" s="121">
        <v>3.538</v>
      </c>
      <c r="EC86" s="121">
        <v>2.873</v>
      </c>
      <c r="ED86" s="121">
        <v>3.806</v>
      </c>
      <c r="EE86" s="121">
        <v>3.397</v>
      </c>
      <c r="EF86" s="121">
        <v>2.44</v>
      </c>
      <c r="EG86" s="121"/>
      <c r="EH86" s="95">
        <v>2.096</v>
      </c>
      <c r="EI86" s="95">
        <v>2.286</v>
      </c>
      <c r="EJ86" s="95">
        <v>2.072</v>
      </c>
      <c r="EK86" s="95">
        <v>2.176</v>
      </c>
      <c r="EL86" s="95">
        <v>2.09</v>
      </c>
      <c r="EM86" s="95">
        <v>2.211</v>
      </c>
      <c r="EN86" s="95">
        <v>1.864</v>
      </c>
      <c r="EO86" s="95">
        <v>1.994</v>
      </c>
      <c r="EP86" s="95">
        <v>2.674</v>
      </c>
      <c r="EQ86" s="95">
        <v>2.695</v>
      </c>
      <c r="ER86" s="95">
        <v>2.189</v>
      </c>
      <c r="ES86" s="95">
        <v>2.866</v>
      </c>
      <c r="ET86" s="95">
        <v>3.072</v>
      </c>
      <c r="EU86" s="95">
        <v>2.754</v>
      </c>
      <c r="EV86" s="95">
        <v>2.891</v>
      </c>
      <c r="EW86" s="95">
        <v>3.301</v>
      </c>
      <c r="EX86" s="95">
        <v>2.36</v>
      </c>
      <c r="EY86" s="95">
        <v>2.243</v>
      </c>
      <c r="EZ86" s="95">
        <v>2.512</v>
      </c>
      <c r="FA86" s="121">
        <v>2.306</v>
      </c>
      <c r="FB86" s="95">
        <v>3.267</v>
      </c>
      <c r="FC86" s="95">
        <v>3.07</v>
      </c>
      <c r="FD86" s="121">
        <v>2.581</v>
      </c>
      <c r="FE86" s="64" t="s">
        <v>233</v>
      </c>
      <c r="FF86" s="138">
        <f t="shared" si="338"/>
        <v>1.874</v>
      </c>
      <c r="FG86" s="138">
        <f t="shared" si="339"/>
        <v>3.073</v>
      </c>
      <c r="FH86" s="139">
        <f t="shared" si="340"/>
        <v>2.5102</v>
      </c>
      <c r="FI86" s="138">
        <f t="shared" si="341"/>
        <v>0.317487604399555</v>
      </c>
      <c r="FJ86" s="140">
        <f t="shared" si="30"/>
        <v>0.126479007409591</v>
      </c>
      <c r="FK86" s="138">
        <f t="shared" si="342"/>
        <v>2.156</v>
      </c>
      <c r="FL86" s="138">
        <f t="shared" si="343"/>
        <v>2.768</v>
      </c>
      <c r="FM86" s="139">
        <f t="shared" si="344"/>
        <v>2.48591666666667</v>
      </c>
      <c r="FN86" s="138">
        <f t="shared" si="345"/>
        <v>0.187042269570439</v>
      </c>
      <c r="FO86" s="73">
        <f t="shared" si="32"/>
        <v>0.0752407641327901</v>
      </c>
      <c r="FP86" s="138">
        <f t="shared" si="346"/>
        <v>2.414</v>
      </c>
      <c r="FQ86" s="138">
        <f t="shared" si="347"/>
        <v>3.24</v>
      </c>
      <c r="FR86" s="139">
        <f t="shared" si="348"/>
        <v>2.82</v>
      </c>
      <c r="FS86" s="138">
        <f t="shared" si="349"/>
        <v>0.253836780453722</v>
      </c>
      <c r="FT86" s="73">
        <f t="shared" si="33"/>
        <v>0.0900130427140859</v>
      </c>
      <c r="FU86" s="138">
        <f t="shared" si="350"/>
        <v>2.728</v>
      </c>
      <c r="FV86" s="138">
        <f t="shared" si="351"/>
        <v>3.548</v>
      </c>
      <c r="FW86" s="139">
        <f t="shared" si="352"/>
        <v>3.0655</v>
      </c>
      <c r="FX86" s="138">
        <f t="shared" si="353"/>
        <v>0.296806334164216</v>
      </c>
      <c r="FY86" s="64" t="s">
        <v>233</v>
      </c>
      <c r="FZ86" s="156">
        <f t="shared" si="34"/>
        <v>1.874</v>
      </c>
      <c r="GA86" s="70">
        <f t="shared" si="35"/>
        <v>3.548</v>
      </c>
      <c r="GB86" s="157">
        <f t="shared" si="36"/>
        <v>2.65518</v>
      </c>
      <c r="GC86" s="31">
        <f t="shared" si="37"/>
        <v>0.346389522983379</v>
      </c>
      <c r="GD86" s="31">
        <f t="shared" si="38"/>
        <v>0.130458019035764</v>
      </c>
      <c r="GE86" s="156">
        <f t="shared" si="39"/>
        <v>0.683</v>
      </c>
      <c r="GF86" s="156">
        <f t="shared" si="40"/>
        <v>4.79</v>
      </c>
      <c r="GG86" s="158">
        <f t="shared" si="41"/>
        <v>2.98761538461539</v>
      </c>
      <c r="GH86" s="33">
        <f t="shared" si="42"/>
        <v>0.60744413129898</v>
      </c>
      <c r="GI86" s="33">
        <f t="shared" si="43"/>
        <v>0.203320726766568</v>
      </c>
      <c r="GJ86" s="54">
        <v>2.53</v>
      </c>
      <c r="GK86" s="89">
        <f t="shared" si="322"/>
        <v>2.381</v>
      </c>
      <c r="GL86" s="89">
        <f t="shared" si="323"/>
        <v>4.79</v>
      </c>
      <c r="GM86" s="178">
        <f t="shared" si="324"/>
        <v>3.44042857142857</v>
      </c>
      <c r="GN86" s="36">
        <f t="shared" si="325"/>
        <v>0.636151677780431</v>
      </c>
      <c r="GO86" s="36">
        <f t="shared" si="44"/>
        <v>0.184904776998838</v>
      </c>
      <c r="GP86" s="89">
        <f t="shared" si="326"/>
        <v>0.683</v>
      </c>
      <c r="GQ86" s="89">
        <f t="shared" si="327"/>
        <v>3.479</v>
      </c>
      <c r="GR86" s="178">
        <f t="shared" si="328"/>
        <v>3.01575</v>
      </c>
      <c r="GS86" s="36">
        <f t="shared" si="329"/>
        <v>0.532108776473382</v>
      </c>
      <c r="GT86" s="36">
        <f t="shared" si="45"/>
        <v>0.176443265016458</v>
      </c>
      <c r="GU86" s="89">
        <f t="shared" si="330"/>
        <v>2.186</v>
      </c>
      <c r="GV86" s="89">
        <f t="shared" si="331"/>
        <v>3.806</v>
      </c>
      <c r="GW86" s="178">
        <f t="shared" si="332"/>
        <v>3.03226315789474</v>
      </c>
      <c r="GX86" s="36">
        <f t="shared" si="333"/>
        <v>0.457435343592132</v>
      </c>
      <c r="GY86" s="36">
        <f t="shared" si="46"/>
        <v>0.150856083318878</v>
      </c>
      <c r="GZ86" s="89">
        <f t="shared" si="334"/>
        <v>0.683</v>
      </c>
      <c r="HA86" s="89">
        <f t="shared" si="335"/>
        <v>3.301</v>
      </c>
      <c r="HB86" s="178">
        <f t="shared" si="336"/>
        <v>2.50304347826087</v>
      </c>
      <c r="HC86" s="36">
        <f t="shared" si="337"/>
        <v>0.423054421414386</v>
      </c>
      <c r="HD86" s="36">
        <f t="shared" si="47"/>
        <v>0.169016009944952</v>
      </c>
    </row>
    <row r="87" spans="1:212">
      <c r="A87" s="64" t="s">
        <v>234</v>
      </c>
      <c r="B87" s="47">
        <v>82</v>
      </c>
      <c r="C87" s="61">
        <v>160</v>
      </c>
      <c r="D87" s="183">
        <v>100</v>
      </c>
      <c r="E87" s="47">
        <v>261.3</v>
      </c>
      <c r="F87" s="47">
        <v>111</v>
      </c>
      <c r="G87" s="54">
        <v>160.98</v>
      </c>
      <c r="H87" s="64" t="s">
        <v>234</v>
      </c>
      <c r="I87" s="42">
        <v>135.6</v>
      </c>
      <c r="J87" s="42">
        <v>181.1</v>
      </c>
      <c r="K87" s="42">
        <v>170.2</v>
      </c>
      <c r="L87" s="42">
        <v>183.9</v>
      </c>
      <c r="M87" s="42">
        <v>134.1</v>
      </c>
      <c r="N87" s="42">
        <v>156.6</v>
      </c>
      <c r="O87" s="84">
        <v>135.1</v>
      </c>
      <c r="P87" s="42">
        <v>157</v>
      </c>
      <c r="Q87" s="42">
        <v>174.7</v>
      </c>
      <c r="R87" s="42">
        <v>183.2</v>
      </c>
      <c r="S87" s="42">
        <v>154.5</v>
      </c>
      <c r="T87" s="42">
        <v>144.8</v>
      </c>
      <c r="U87" s="42">
        <v>163</v>
      </c>
      <c r="V87" s="42">
        <v>161.8</v>
      </c>
      <c r="W87" s="42">
        <v>170.3</v>
      </c>
      <c r="X87" s="84">
        <v>167.4</v>
      </c>
      <c r="Y87" s="84">
        <v>189</v>
      </c>
      <c r="Z87" s="42">
        <v>165.5</v>
      </c>
      <c r="AA87" s="42">
        <v>184.7</v>
      </c>
      <c r="AB87" s="42">
        <v>172.3</v>
      </c>
      <c r="AD87" s="42">
        <v>155.2</v>
      </c>
      <c r="AE87" s="42">
        <v>154.8</v>
      </c>
      <c r="AF87" s="42">
        <v>144.7</v>
      </c>
      <c r="AG87" s="42">
        <v>150.8</v>
      </c>
      <c r="AH87" s="42">
        <v>175.6</v>
      </c>
      <c r="AI87" s="42">
        <v>171.5</v>
      </c>
      <c r="AJ87" s="42">
        <v>151.5</v>
      </c>
      <c r="AK87" s="42">
        <v>161.6</v>
      </c>
      <c r="AL87" s="42">
        <v>144.7</v>
      </c>
      <c r="AM87" s="42">
        <v>218</v>
      </c>
      <c r="AN87" s="42">
        <v>154.6</v>
      </c>
      <c r="AO87" s="42">
        <v>136.1</v>
      </c>
      <c r="AQ87" s="42">
        <v>174.3</v>
      </c>
      <c r="AR87" s="42">
        <v>173.4</v>
      </c>
      <c r="AS87" s="42">
        <v>184.1</v>
      </c>
      <c r="AT87" s="42">
        <v>166.3</v>
      </c>
      <c r="AU87" s="42">
        <v>171.9</v>
      </c>
      <c r="AV87" s="42">
        <v>178.8</v>
      </c>
      <c r="AW87" s="42">
        <v>187.4</v>
      </c>
      <c r="AX87" s="42">
        <v>197.5</v>
      </c>
      <c r="AY87" s="42">
        <v>192.4</v>
      </c>
      <c r="AZ87" s="42">
        <v>184.8</v>
      </c>
      <c r="BA87" s="42"/>
      <c r="BB87" s="42">
        <v>129.6</v>
      </c>
      <c r="BC87" s="42">
        <v>137.5</v>
      </c>
      <c r="BD87" s="88">
        <v>126.1</v>
      </c>
      <c r="BE87" s="42">
        <v>144</v>
      </c>
      <c r="BF87" s="42">
        <v>156.4</v>
      </c>
      <c r="BG87" s="42">
        <v>130.7</v>
      </c>
      <c r="BH87" s="42">
        <v>146.2</v>
      </c>
      <c r="BI87" s="42">
        <v>131.7</v>
      </c>
      <c r="BJ87" s="64" t="s">
        <v>234</v>
      </c>
      <c r="BK87" s="95">
        <v>128.3</v>
      </c>
      <c r="BL87" s="95">
        <v>124.9</v>
      </c>
      <c r="BM87" s="95">
        <v>157.4</v>
      </c>
      <c r="BN87" s="95">
        <v>131.9</v>
      </c>
      <c r="BO87" s="95">
        <v>131.7</v>
      </c>
      <c r="BP87" s="95">
        <v>87.42</v>
      </c>
      <c r="BQ87" s="95">
        <v>128.1</v>
      </c>
      <c r="BR87" s="95">
        <v>124.5</v>
      </c>
      <c r="BS87" s="95">
        <v>155.4</v>
      </c>
      <c r="BT87" s="95">
        <v>152.3</v>
      </c>
      <c r="BU87" s="95">
        <v>140.4</v>
      </c>
      <c r="BV87" s="95">
        <v>194.3</v>
      </c>
      <c r="BW87" s="95">
        <v>181.5</v>
      </c>
      <c r="BX87" s="95">
        <v>177.4</v>
      </c>
      <c r="BY87" s="95">
        <v>251.8</v>
      </c>
      <c r="BZ87" s="95">
        <v>161.1</v>
      </c>
      <c r="CA87" s="95">
        <v>131.5</v>
      </c>
      <c r="CB87" s="95">
        <v>173.9</v>
      </c>
      <c r="CC87" s="95">
        <v>140.6</v>
      </c>
      <c r="CD87" s="95">
        <v>129.5</v>
      </c>
      <c r="CE87" s="95">
        <v>160.7</v>
      </c>
      <c r="CF87" s="95"/>
      <c r="CG87" s="95">
        <v>178.5</v>
      </c>
      <c r="CH87" s="95">
        <v>175.1</v>
      </c>
      <c r="CI87" s="95">
        <v>183.2</v>
      </c>
      <c r="CJ87" s="95">
        <v>149.2</v>
      </c>
      <c r="CK87" s="95">
        <v>172.3</v>
      </c>
      <c r="CL87" s="95">
        <v>179.4</v>
      </c>
      <c r="CM87" s="95">
        <v>193.6</v>
      </c>
      <c r="CN87" s="95">
        <v>190.5</v>
      </c>
      <c r="CO87" s="95">
        <v>144.9</v>
      </c>
      <c r="CP87" s="95">
        <v>180.9</v>
      </c>
      <c r="CQ87" s="95">
        <v>170.9</v>
      </c>
      <c r="CR87" s="95">
        <v>174.2</v>
      </c>
      <c r="CS87" s="95">
        <v>176.8</v>
      </c>
      <c r="CT87" s="95"/>
      <c r="CU87" s="95">
        <v>177.7</v>
      </c>
      <c r="CV87" s="95">
        <v>174</v>
      </c>
      <c r="CW87" s="95">
        <v>177.4</v>
      </c>
      <c r="CX87" s="95">
        <v>179</v>
      </c>
      <c r="CY87" s="95">
        <v>188.4</v>
      </c>
      <c r="CZ87" s="95"/>
      <c r="DA87" s="95">
        <v>187.4</v>
      </c>
      <c r="DB87" s="95">
        <v>185.4</v>
      </c>
      <c r="DC87" s="95">
        <v>180.8</v>
      </c>
      <c r="DD87" s="95">
        <v>184.8</v>
      </c>
      <c r="DE87" s="95">
        <v>181.4</v>
      </c>
      <c r="DF87" s="95">
        <v>181.3</v>
      </c>
      <c r="DG87" s="95">
        <v>135</v>
      </c>
      <c r="DH87" s="95">
        <v>187.6</v>
      </c>
      <c r="DI87" s="95">
        <v>167.9</v>
      </c>
      <c r="DJ87" s="114">
        <v>169.8</v>
      </c>
      <c r="DK87" s="114"/>
      <c r="DL87" s="114">
        <v>138</v>
      </c>
      <c r="DM87" s="114"/>
      <c r="DN87" s="121">
        <v>155</v>
      </c>
      <c r="DO87" s="121">
        <v>177.4</v>
      </c>
      <c r="DP87" s="121">
        <v>170.7</v>
      </c>
      <c r="DQ87" s="121">
        <v>191.7</v>
      </c>
      <c r="DR87" s="124">
        <v>132</v>
      </c>
      <c r="DS87" s="114"/>
      <c r="DT87" s="121">
        <v>135</v>
      </c>
      <c r="DU87" s="121">
        <v>175.5</v>
      </c>
      <c r="DV87" s="121">
        <v>161.3</v>
      </c>
      <c r="DW87" s="121">
        <v>187.7</v>
      </c>
      <c r="DX87" s="121">
        <v>195.7</v>
      </c>
      <c r="DY87" s="121">
        <v>168.5</v>
      </c>
      <c r="DZ87" s="121">
        <v>196</v>
      </c>
      <c r="EA87" s="121">
        <v>179.4</v>
      </c>
      <c r="EB87" s="121">
        <v>171.4</v>
      </c>
      <c r="EC87" s="121">
        <v>181.8</v>
      </c>
      <c r="ED87" s="121">
        <v>190.2</v>
      </c>
      <c r="EE87" s="121">
        <v>188.4</v>
      </c>
      <c r="EF87" s="121">
        <v>179.6</v>
      </c>
      <c r="EG87" s="121"/>
      <c r="EH87" s="95">
        <v>114.5</v>
      </c>
      <c r="EI87" s="95">
        <v>108.5</v>
      </c>
      <c r="EJ87" s="95">
        <v>108.4</v>
      </c>
      <c r="EK87" s="95">
        <v>101.1</v>
      </c>
      <c r="EL87" s="95">
        <v>116</v>
      </c>
      <c r="EM87" s="95">
        <v>107.3</v>
      </c>
      <c r="EN87" s="95">
        <v>117.5</v>
      </c>
      <c r="EO87" s="95">
        <v>94.1</v>
      </c>
      <c r="EP87" s="95">
        <v>157.8</v>
      </c>
      <c r="EQ87" s="95">
        <v>135.5</v>
      </c>
      <c r="ER87" s="95">
        <v>129.5</v>
      </c>
      <c r="ES87" s="95">
        <v>161.9</v>
      </c>
      <c r="ET87" s="95">
        <v>151</v>
      </c>
      <c r="EU87" s="95">
        <v>157.5</v>
      </c>
      <c r="EV87" s="95">
        <v>152.2</v>
      </c>
      <c r="EW87" s="95">
        <v>153.8</v>
      </c>
      <c r="EX87" s="95">
        <v>144.1</v>
      </c>
      <c r="EY87" s="95">
        <v>130.1</v>
      </c>
      <c r="EZ87" s="95">
        <v>101.2</v>
      </c>
      <c r="FA87" s="121">
        <v>132.2</v>
      </c>
      <c r="FB87" s="95">
        <v>171.7</v>
      </c>
      <c r="FC87" s="95">
        <v>152.1</v>
      </c>
      <c r="FD87" s="121">
        <v>167.5</v>
      </c>
      <c r="FE87" s="64" t="s">
        <v>234</v>
      </c>
      <c r="FF87" s="138">
        <f t="shared" si="338"/>
        <v>134.1</v>
      </c>
      <c r="FG87" s="138">
        <f t="shared" si="339"/>
        <v>189</v>
      </c>
      <c r="FH87" s="139">
        <f t="shared" si="340"/>
        <v>164.24</v>
      </c>
      <c r="FI87" s="138">
        <f t="shared" si="341"/>
        <v>16.9968851635574</v>
      </c>
      <c r="FJ87" s="140">
        <f t="shared" si="30"/>
        <v>0.103488097683618</v>
      </c>
      <c r="FK87" s="138">
        <f t="shared" si="342"/>
        <v>136.1</v>
      </c>
      <c r="FL87" s="138">
        <f t="shared" si="343"/>
        <v>218</v>
      </c>
      <c r="FM87" s="139">
        <f t="shared" si="344"/>
        <v>159.925</v>
      </c>
      <c r="FN87" s="138">
        <f t="shared" si="345"/>
        <v>21.3576098850035</v>
      </c>
      <c r="FO87" s="73">
        <f t="shared" si="32"/>
        <v>0.133547662247951</v>
      </c>
      <c r="FP87" s="138">
        <f t="shared" si="346"/>
        <v>166.3</v>
      </c>
      <c r="FQ87" s="138">
        <f t="shared" si="347"/>
        <v>197.5</v>
      </c>
      <c r="FR87" s="139">
        <f t="shared" si="348"/>
        <v>181.09</v>
      </c>
      <c r="FS87" s="138">
        <f t="shared" si="349"/>
        <v>9.85184133945415</v>
      </c>
      <c r="FT87" s="73">
        <f t="shared" si="33"/>
        <v>0.054403011427766</v>
      </c>
      <c r="FU87" s="138">
        <f t="shared" si="350"/>
        <v>126.1</v>
      </c>
      <c r="FV87" s="138">
        <f t="shared" si="351"/>
        <v>156.4</v>
      </c>
      <c r="FW87" s="139">
        <f t="shared" si="352"/>
        <v>137.775</v>
      </c>
      <c r="FX87" s="138">
        <f t="shared" si="353"/>
        <v>10.3288431104359</v>
      </c>
      <c r="FY87" s="64" t="s">
        <v>234</v>
      </c>
      <c r="FZ87" s="156">
        <f t="shared" si="34"/>
        <v>126.1</v>
      </c>
      <c r="GA87" s="70">
        <f t="shared" si="35"/>
        <v>218</v>
      </c>
      <c r="GB87" s="157">
        <f t="shared" si="36"/>
        <v>162.34</v>
      </c>
      <c r="GC87" s="31">
        <f t="shared" si="37"/>
        <v>20.5099577607302</v>
      </c>
      <c r="GD87" s="31">
        <f t="shared" si="38"/>
        <v>0.126339520517003</v>
      </c>
      <c r="GE87" s="156">
        <f t="shared" si="39"/>
        <v>87.42</v>
      </c>
      <c r="GF87" s="156">
        <f t="shared" si="40"/>
        <v>251.8</v>
      </c>
      <c r="GG87" s="158">
        <f t="shared" si="41"/>
        <v>158.602417582418</v>
      </c>
      <c r="GH87" s="33">
        <f t="shared" si="42"/>
        <v>28.9559074510293</v>
      </c>
      <c r="GI87" s="33">
        <f t="shared" si="43"/>
        <v>0.182569142970235</v>
      </c>
      <c r="GJ87" s="54">
        <v>160.98</v>
      </c>
      <c r="GK87" s="89">
        <f t="shared" si="322"/>
        <v>87.42</v>
      </c>
      <c r="GL87" s="89">
        <f t="shared" si="323"/>
        <v>251.8</v>
      </c>
      <c r="GM87" s="178">
        <f t="shared" si="324"/>
        <v>150.69619047619</v>
      </c>
      <c r="GN87" s="36">
        <f t="shared" si="325"/>
        <v>33.6966007894254</v>
      </c>
      <c r="GO87" s="36">
        <f t="shared" si="44"/>
        <v>0.22360618860335</v>
      </c>
      <c r="GP87" s="89">
        <f t="shared" si="326"/>
        <v>135</v>
      </c>
      <c r="GQ87" s="89">
        <f t="shared" si="327"/>
        <v>193.6</v>
      </c>
      <c r="GR87" s="178">
        <f t="shared" si="328"/>
        <v>175.978571428571</v>
      </c>
      <c r="GS87" s="36">
        <f t="shared" si="329"/>
        <v>13.3482793215665</v>
      </c>
      <c r="GT87" s="36">
        <f t="shared" si="45"/>
        <v>0.0758517313398269</v>
      </c>
      <c r="GU87" s="89">
        <f t="shared" si="330"/>
        <v>132</v>
      </c>
      <c r="GV87" s="89">
        <f t="shared" si="331"/>
        <v>196</v>
      </c>
      <c r="GW87" s="178">
        <f t="shared" si="332"/>
        <v>172.384210526316</v>
      </c>
      <c r="GX87" s="36">
        <f t="shared" si="333"/>
        <v>19.9477445998259</v>
      </c>
      <c r="GY87" s="36">
        <f t="shared" si="46"/>
        <v>0.115716773241136</v>
      </c>
      <c r="GZ87" s="89">
        <f t="shared" si="334"/>
        <v>87.42</v>
      </c>
      <c r="HA87" s="89">
        <f t="shared" si="335"/>
        <v>171.7</v>
      </c>
      <c r="HB87" s="178">
        <f t="shared" si="336"/>
        <v>133.282608695652</v>
      </c>
      <c r="HC87" s="36">
        <f t="shared" si="337"/>
        <v>23.9857088544202</v>
      </c>
      <c r="HD87" s="36">
        <f t="shared" si="47"/>
        <v>0.179961279938563</v>
      </c>
    </row>
    <row r="88" spans="1:212">
      <c r="A88" s="64" t="s">
        <v>235</v>
      </c>
      <c r="B88" s="47">
        <v>266</v>
      </c>
      <c r="C88" s="61">
        <v>200</v>
      </c>
      <c r="D88" s="183">
        <v>150</v>
      </c>
      <c r="E88" s="47">
        <v>118.7</v>
      </c>
      <c r="F88" s="47">
        <v>167</v>
      </c>
      <c r="G88" s="192">
        <v>57.2</v>
      </c>
      <c r="H88" s="64" t="s">
        <v>235</v>
      </c>
      <c r="I88" s="42">
        <v>40.87</v>
      </c>
      <c r="J88" s="42">
        <v>56.45</v>
      </c>
      <c r="K88" s="42">
        <v>53.62</v>
      </c>
      <c r="L88" s="42">
        <v>58.8</v>
      </c>
      <c r="M88" s="42">
        <v>44.38</v>
      </c>
      <c r="N88" s="42">
        <v>45.65</v>
      </c>
      <c r="O88" s="84">
        <v>40.02</v>
      </c>
      <c r="P88" s="42">
        <v>46.57</v>
      </c>
      <c r="Q88" s="42">
        <v>47.35</v>
      </c>
      <c r="R88" s="42">
        <v>48.68</v>
      </c>
      <c r="S88" s="42">
        <v>46.72</v>
      </c>
      <c r="T88" s="42">
        <v>43.92</v>
      </c>
      <c r="U88" s="42">
        <v>50.6</v>
      </c>
      <c r="V88" s="42">
        <v>49.99</v>
      </c>
      <c r="W88" s="42">
        <v>54.57</v>
      </c>
      <c r="X88" s="84">
        <v>55.03</v>
      </c>
      <c r="Y88" s="84">
        <v>59.81</v>
      </c>
      <c r="Z88" s="42">
        <v>58.58</v>
      </c>
      <c r="AA88" s="42">
        <v>57.79</v>
      </c>
      <c r="AB88" s="42">
        <v>62.46</v>
      </c>
      <c r="AD88" s="42">
        <v>51.64</v>
      </c>
      <c r="AE88" s="42">
        <v>57.73</v>
      </c>
      <c r="AF88" s="42">
        <v>50.81</v>
      </c>
      <c r="AG88" s="42">
        <v>47.14</v>
      </c>
      <c r="AH88" s="42">
        <v>61.57</v>
      </c>
      <c r="AI88" s="42">
        <v>63.12</v>
      </c>
      <c r="AJ88" s="42">
        <v>51.37</v>
      </c>
      <c r="AK88" s="42">
        <v>56.67</v>
      </c>
      <c r="AL88" s="42">
        <v>52.14</v>
      </c>
      <c r="AM88" s="42">
        <v>47.5</v>
      </c>
      <c r="AN88" s="42">
        <v>50.01</v>
      </c>
      <c r="AO88" s="42">
        <v>40.26</v>
      </c>
      <c r="AQ88" s="42">
        <v>54.37</v>
      </c>
      <c r="AR88" s="42">
        <v>52.98</v>
      </c>
      <c r="AS88" s="42">
        <v>58.04</v>
      </c>
      <c r="AT88" s="42">
        <v>55.38</v>
      </c>
      <c r="AU88" s="42">
        <v>53.13</v>
      </c>
      <c r="AV88" s="42">
        <v>56.2</v>
      </c>
      <c r="AW88" s="42">
        <v>58.44</v>
      </c>
      <c r="AX88" s="42">
        <v>61.32</v>
      </c>
      <c r="AY88" s="42">
        <v>62.6</v>
      </c>
      <c r="AZ88" s="42">
        <v>56.24</v>
      </c>
      <c r="BA88" s="42"/>
      <c r="BB88" s="42">
        <v>53.93</v>
      </c>
      <c r="BC88" s="42">
        <v>58.22</v>
      </c>
      <c r="BD88" s="88">
        <v>56.96</v>
      </c>
      <c r="BE88" s="42">
        <v>59.71</v>
      </c>
      <c r="BF88" s="42">
        <v>60.39</v>
      </c>
      <c r="BG88" s="42">
        <v>57.84</v>
      </c>
      <c r="BH88" s="42">
        <v>59.18</v>
      </c>
      <c r="BI88" s="42">
        <v>58.4</v>
      </c>
      <c r="BJ88" s="64" t="s">
        <v>235</v>
      </c>
      <c r="BK88" s="95">
        <v>48.32</v>
      </c>
      <c r="BL88" s="95">
        <v>49.94</v>
      </c>
      <c r="BM88" s="95">
        <v>64.61</v>
      </c>
      <c r="BN88" s="95">
        <v>52.53</v>
      </c>
      <c r="BO88" s="95">
        <v>53.4</v>
      </c>
      <c r="BP88" s="95">
        <v>43.93</v>
      </c>
      <c r="BQ88" s="95">
        <v>52.54</v>
      </c>
      <c r="BR88" s="95">
        <v>54.06</v>
      </c>
      <c r="BS88" s="95">
        <v>70.22</v>
      </c>
      <c r="BT88" s="95">
        <v>48.03</v>
      </c>
      <c r="BU88" s="95">
        <v>45.84</v>
      </c>
      <c r="BV88" s="95">
        <v>65.29</v>
      </c>
      <c r="BW88" s="95">
        <v>53.95</v>
      </c>
      <c r="BX88" s="95">
        <v>52.94</v>
      </c>
      <c r="BY88" s="95">
        <v>73.47</v>
      </c>
      <c r="BZ88" s="95">
        <v>49.62</v>
      </c>
      <c r="CA88" s="95">
        <v>45.89</v>
      </c>
      <c r="CB88" s="95">
        <v>67.38</v>
      </c>
      <c r="CC88" s="95">
        <v>59.19</v>
      </c>
      <c r="CD88" s="95">
        <v>61.68</v>
      </c>
      <c r="CE88" s="95">
        <v>64.97</v>
      </c>
      <c r="CF88" s="95"/>
      <c r="CG88" s="95">
        <v>61.32</v>
      </c>
      <c r="CH88" s="95">
        <v>61.44</v>
      </c>
      <c r="CI88" s="95">
        <v>61.44</v>
      </c>
      <c r="CJ88" s="95">
        <v>55.45</v>
      </c>
      <c r="CK88" s="95">
        <v>58.62</v>
      </c>
      <c r="CL88" s="95">
        <v>59.3</v>
      </c>
      <c r="CM88" s="95">
        <v>63.38</v>
      </c>
      <c r="CN88" s="95">
        <v>63.58</v>
      </c>
      <c r="CO88" s="95">
        <v>50.01</v>
      </c>
      <c r="CP88" s="95">
        <v>60.15</v>
      </c>
      <c r="CQ88" s="95">
        <v>57.96</v>
      </c>
      <c r="CR88" s="95">
        <v>62.05</v>
      </c>
      <c r="CS88" s="95">
        <v>60.88</v>
      </c>
      <c r="CT88" s="95"/>
      <c r="CU88" s="95">
        <v>62.64</v>
      </c>
      <c r="CV88" s="95">
        <v>59.74</v>
      </c>
      <c r="CW88" s="95">
        <v>62.38</v>
      </c>
      <c r="CX88" s="95">
        <v>58.62</v>
      </c>
      <c r="CY88" s="95">
        <v>60.62</v>
      </c>
      <c r="CZ88" s="95"/>
      <c r="DA88" s="95">
        <v>61.57</v>
      </c>
      <c r="DB88" s="95">
        <v>61.3</v>
      </c>
      <c r="DC88" s="95">
        <v>63.32</v>
      </c>
      <c r="DD88" s="95">
        <v>60.85</v>
      </c>
      <c r="DE88" s="95">
        <v>61.61</v>
      </c>
      <c r="DF88" s="95">
        <v>62.56</v>
      </c>
      <c r="DG88" s="95">
        <v>55.49</v>
      </c>
      <c r="DH88" s="95">
        <v>58.15</v>
      </c>
      <c r="DI88" s="95">
        <v>64.35</v>
      </c>
      <c r="DJ88" s="114">
        <v>57.22</v>
      </c>
      <c r="DK88" s="114"/>
      <c r="DL88" s="114">
        <v>44.25</v>
      </c>
      <c r="DM88" s="114"/>
      <c r="DN88" s="121">
        <v>48.13</v>
      </c>
      <c r="DO88" s="121">
        <v>51.11</v>
      </c>
      <c r="DP88" s="121">
        <v>61.5</v>
      </c>
      <c r="DQ88" s="121">
        <v>58.64</v>
      </c>
      <c r="DR88" s="124">
        <v>40.01</v>
      </c>
      <c r="DS88" s="114"/>
      <c r="DT88" s="121">
        <v>42.02</v>
      </c>
      <c r="DU88" s="121">
        <v>58.14</v>
      </c>
      <c r="DV88" s="121">
        <v>59</v>
      </c>
      <c r="DW88" s="121">
        <v>62.37</v>
      </c>
      <c r="DX88" s="121">
        <v>62.2</v>
      </c>
      <c r="DY88" s="121">
        <v>60.62</v>
      </c>
      <c r="DZ88" s="121">
        <v>65.33</v>
      </c>
      <c r="EA88" s="121">
        <v>59.36</v>
      </c>
      <c r="EB88" s="121">
        <v>70.43</v>
      </c>
      <c r="EC88" s="121">
        <v>63.74</v>
      </c>
      <c r="ED88" s="121">
        <v>75.21</v>
      </c>
      <c r="EE88" s="121">
        <v>63.42</v>
      </c>
      <c r="EF88" s="121">
        <v>64.73</v>
      </c>
      <c r="EG88" s="121"/>
      <c r="EH88" s="95">
        <v>35.38</v>
      </c>
      <c r="EI88" s="95">
        <v>36.71</v>
      </c>
      <c r="EJ88" s="95">
        <v>33.87</v>
      </c>
      <c r="EK88" s="95">
        <v>34.47</v>
      </c>
      <c r="EL88" s="95">
        <v>36.51</v>
      </c>
      <c r="EM88" s="95">
        <v>36.6</v>
      </c>
      <c r="EN88" s="95">
        <v>36.04</v>
      </c>
      <c r="EO88" s="95">
        <v>33.33</v>
      </c>
      <c r="EP88" s="95">
        <v>50.62</v>
      </c>
      <c r="EQ88" s="95">
        <v>49.3</v>
      </c>
      <c r="ER88" s="95">
        <v>41.29</v>
      </c>
      <c r="ES88" s="95">
        <v>49.86</v>
      </c>
      <c r="ET88" s="95">
        <v>51.32</v>
      </c>
      <c r="EU88" s="95">
        <v>49.98</v>
      </c>
      <c r="EV88" s="95">
        <v>48.81</v>
      </c>
      <c r="EW88" s="95">
        <v>53.61</v>
      </c>
      <c r="EX88" s="95">
        <v>48.52</v>
      </c>
      <c r="EY88" s="95">
        <v>43.87</v>
      </c>
      <c r="EZ88" s="95">
        <v>42.85</v>
      </c>
      <c r="FA88" s="121">
        <v>46.88</v>
      </c>
      <c r="FB88" s="95">
        <v>57.29</v>
      </c>
      <c r="FC88" s="95">
        <v>55.25</v>
      </c>
      <c r="FD88" s="121">
        <v>54.5</v>
      </c>
      <c r="FE88" s="64" t="s">
        <v>235</v>
      </c>
      <c r="FF88" s="138">
        <f t="shared" si="338"/>
        <v>40.02</v>
      </c>
      <c r="FG88" s="138">
        <f t="shared" si="339"/>
        <v>62.46</v>
      </c>
      <c r="FH88" s="139">
        <f t="shared" si="340"/>
        <v>51.093</v>
      </c>
      <c r="FI88" s="138">
        <f t="shared" si="341"/>
        <v>6.65822332869188</v>
      </c>
      <c r="FJ88" s="140">
        <f t="shared" si="30"/>
        <v>0.13031576397338</v>
      </c>
      <c r="FK88" s="138">
        <f t="shared" si="342"/>
        <v>40.26</v>
      </c>
      <c r="FL88" s="138">
        <f t="shared" si="343"/>
        <v>63.12</v>
      </c>
      <c r="FM88" s="139">
        <f t="shared" si="344"/>
        <v>52.4966666666667</v>
      </c>
      <c r="FN88" s="138">
        <f t="shared" si="345"/>
        <v>6.42820819560635</v>
      </c>
      <c r="FO88" s="73">
        <f t="shared" si="32"/>
        <v>0.12244983546142</v>
      </c>
      <c r="FP88" s="138">
        <f t="shared" si="346"/>
        <v>52.98</v>
      </c>
      <c r="FQ88" s="138">
        <f t="shared" si="347"/>
        <v>62.6</v>
      </c>
      <c r="FR88" s="139">
        <f t="shared" si="348"/>
        <v>56.87</v>
      </c>
      <c r="FS88" s="138">
        <f t="shared" si="349"/>
        <v>3.24730315458501</v>
      </c>
      <c r="FT88" s="73">
        <f t="shared" si="33"/>
        <v>0.0571004599012663</v>
      </c>
      <c r="FU88" s="138">
        <f t="shared" si="350"/>
        <v>53.93</v>
      </c>
      <c r="FV88" s="138">
        <f t="shared" si="351"/>
        <v>60.39</v>
      </c>
      <c r="FW88" s="139">
        <f t="shared" si="352"/>
        <v>58.07875</v>
      </c>
      <c r="FX88" s="138">
        <f t="shared" si="353"/>
        <v>1.99497538473894</v>
      </c>
      <c r="FY88" s="64" t="s">
        <v>235</v>
      </c>
      <c r="FZ88" s="156">
        <f t="shared" si="34"/>
        <v>40.02</v>
      </c>
      <c r="GA88" s="70">
        <f t="shared" si="35"/>
        <v>63.12</v>
      </c>
      <c r="GB88" s="157">
        <f t="shared" si="36"/>
        <v>53.703</v>
      </c>
      <c r="GC88" s="31">
        <f t="shared" si="37"/>
        <v>6.10585675681094</v>
      </c>
      <c r="GD88" s="31">
        <f t="shared" si="38"/>
        <v>0.113696753567044</v>
      </c>
      <c r="GE88" s="156">
        <f t="shared" si="39"/>
        <v>33.33</v>
      </c>
      <c r="GF88" s="156">
        <f t="shared" si="40"/>
        <v>75.21</v>
      </c>
      <c r="GG88" s="158">
        <f t="shared" si="41"/>
        <v>54.9546153846154</v>
      </c>
      <c r="GH88" s="33">
        <f t="shared" si="42"/>
        <v>9.53811037746207</v>
      </c>
      <c r="GI88" s="33">
        <f t="shared" si="43"/>
        <v>0.173563408836672</v>
      </c>
      <c r="GJ88" s="192">
        <v>57.2</v>
      </c>
      <c r="GK88" s="89">
        <f t="shared" si="322"/>
        <v>43.93</v>
      </c>
      <c r="GL88" s="89">
        <f t="shared" si="323"/>
        <v>73.47</v>
      </c>
      <c r="GM88" s="178">
        <f t="shared" si="324"/>
        <v>56.0857142857143</v>
      </c>
      <c r="GN88" s="36">
        <f t="shared" si="325"/>
        <v>8.71565004542322</v>
      </c>
      <c r="GO88" s="36">
        <f t="shared" si="44"/>
        <v>0.155398752720231</v>
      </c>
      <c r="GP88" s="89">
        <f t="shared" si="326"/>
        <v>50.01</v>
      </c>
      <c r="GQ88" s="89">
        <f t="shared" si="327"/>
        <v>64.35</v>
      </c>
      <c r="GR88" s="178">
        <f t="shared" si="328"/>
        <v>60.2142857142857</v>
      </c>
      <c r="GS88" s="36">
        <f t="shared" si="329"/>
        <v>3.05112053317081</v>
      </c>
      <c r="GT88" s="36">
        <f t="shared" si="45"/>
        <v>0.0506710408830265</v>
      </c>
      <c r="GU88" s="89">
        <f t="shared" si="330"/>
        <v>40.01</v>
      </c>
      <c r="GV88" s="89">
        <f t="shared" si="331"/>
        <v>75.21</v>
      </c>
      <c r="GW88" s="178">
        <f t="shared" si="332"/>
        <v>58.4321052631579</v>
      </c>
      <c r="GX88" s="36">
        <f t="shared" si="333"/>
        <v>9.37066734191053</v>
      </c>
      <c r="GY88" s="36">
        <f t="shared" si="46"/>
        <v>0.160368470376145</v>
      </c>
      <c r="GZ88" s="89">
        <f t="shared" si="334"/>
        <v>33.33</v>
      </c>
      <c r="HA88" s="89">
        <f t="shared" si="335"/>
        <v>57.29</v>
      </c>
      <c r="HB88" s="178">
        <f t="shared" si="336"/>
        <v>44.6460869565217</v>
      </c>
      <c r="HC88" s="36">
        <f t="shared" si="337"/>
        <v>7.86617022394601</v>
      </c>
      <c r="HD88" s="36">
        <f t="shared" si="47"/>
        <v>0.17618946609154</v>
      </c>
    </row>
    <row r="89" spans="1:212">
      <c r="A89" s="64" t="s">
        <v>236</v>
      </c>
      <c r="B89" s="47">
        <v>188</v>
      </c>
      <c r="C89" s="61">
        <v>210</v>
      </c>
      <c r="D89" s="183">
        <v>246</v>
      </c>
      <c r="E89" s="47">
        <v>164.5</v>
      </c>
      <c r="F89" s="47">
        <v>256</v>
      </c>
      <c r="G89" s="192">
        <v>315.2</v>
      </c>
      <c r="H89" s="64" t="s">
        <v>236</v>
      </c>
      <c r="I89" s="42">
        <v>435</v>
      </c>
      <c r="J89" s="42">
        <v>334.6</v>
      </c>
      <c r="K89" s="42">
        <v>300</v>
      </c>
      <c r="L89" s="42">
        <v>371.6</v>
      </c>
      <c r="M89" s="42">
        <v>868.9</v>
      </c>
      <c r="N89" s="42">
        <v>788.2</v>
      </c>
      <c r="O89" s="84">
        <v>789.9</v>
      </c>
      <c r="P89" s="42">
        <v>808.7</v>
      </c>
      <c r="Q89" s="42">
        <v>629.6</v>
      </c>
      <c r="R89" s="42">
        <v>619.5</v>
      </c>
      <c r="S89" s="42">
        <v>329.7</v>
      </c>
      <c r="T89" s="42">
        <v>824.2</v>
      </c>
      <c r="U89" s="42">
        <v>446.1</v>
      </c>
      <c r="V89" s="42">
        <v>458.9</v>
      </c>
      <c r="W89" s="42">
        <v>298.6</v>
      </c>
      <c r="X89" s="84">
        <v>343.3</v>
      </c>
      <c r="Y89" s="84">
        <v>250.1</v>
      </c>
      <c r="Z89" s="42">
        <v>248.2</v>
      </c>
      <c r="AA89" s="42">
        <v>317.3</v>
      </c>
      <c r="AB89" s="42">
        <v>300.8</v>
      </c>
      <c r="AD89" s="42">
        <v>549.1</v>
      </c>
      <c r="AE89" s="42">
        <v>442.5</v>
      </c>
      <c r="AF89" s="42">
        <v>557.3</v>
      </c>
      <c r="AG89" s="42">
        <v>653.6</v>
      </c>
      <c r="AH89" s="42">
        <v>311.2</v>
      </c>
      <c r="AI89" s="42">
        <v>334.6</v>
      </c>
      <c r="AJ89" s="42">
        <v>519.3</v>
      </c>
      <c r="AK89" s="42">
        <v>377.9</v>
      </c>
      <c r="AL89" s="42">
        <v>556.8</v>
      </c>
      <c r="AM89" s="42">
        <v>603.2</v>
      </c>
      <c r="AN89" s="42">
        <v>531.3</v>
      </c>
      <c r="AO89" s="42">
        <v>754.2</v>
      </c>
      <c r="AQ89" s="42">
        <v>285.7</v>
      </c>
      <c r="AR89" s="42">
        <v>290.1</v>
      </c>
      <c r="AS89" s="42">
        <v>251.7</v>
      </c>
      <c r="AT89" s="42"/>
      <c r="AU89" s="42">
        <v>327.3</v>
      </c>
      <c r="AV89" s="42">
        <v>276.5</v>
      </c>
      <c r="AW89" s="42">
        <v>258.4</v>
      </c>
      <c r="AX89" s="42">
        <v>225.3</v>
      </c>
      <c r="AY89" s="42">
        <v>250.3</v>
      </c>
      <c r="AZ89" s="42">
        <v>240</v>
      </c>
      <c r="BA89" s="42"/>
      <c r="BB89" s="42">
        <v>319.5</v>
      </c>
      <c r="BC89" s="42">
        <v>330.2</v>
      </c>
      <c r="BD89" s="88">
        <v>394.4</v>
      </c>
      <c r="BE89" s="42">
        <v>360</v>
      </c>
      <c r="BF89" s="42">
        <v>299.5</v>
      </c>
      <c r="BG89" s="42">
        <v>294.4</v>
      </c>
      <c r="BH89" s="42">
        <v>310.7</v>
      </c>
      <c r="BI89" s="42">
        <v>337.9</v>
      </c>
      <c r="BJ89" s="64" t="s">
        <v>236</v>
      </c>
      <c r="BK89" s="95">
        <v>302.1</v>
      </c>
      <c r="BL89" s="95">
        <v>280.5</v>
      </c>
      <c r="BM89" s="95">
        <v>416.1</v>
      </c>
      <c r="BN89" s="95">
        <v>241.2</v>
      </c>
      <c r="BO89" s="95">
        <v>241.8</v>
      </c>
      <c r="BP89" s="95">
        <v>1544</v>
      </c>
      <c r="BQ89" s="95">
        <v>245.5</v>
      </c>
      <c r="BR89" s="95">
        <v>270.9</v>
      </c>
      <c r="BS89" s="95">
        <v>350.7</v>
      </c>
      <c r="BT89" s="95">
        <v>223.1</v>
      </c>
      <c r="BU89" s="95">
        <v>292.6</v>
      </c>
      <c r="BV89" s="95">
        <v>297.7</v>
      </c>
      <c r="BW89" s="95">
        <v>183.3</v>
      </c>
      <c r="BX89" s="95">
        <v>223.4</v>
      </c>
      <c r="BY89" s="95">
        <v>245</v>
      </c>
      <c r="BZ89" s="95">
        <v>228.3</v>
      </c>
      <c r="CA89" s="95">
        <v>395.7</v>
      </c>
      <c r="CB89" s="95">
        <v>308.2</v>
      </c>
      <c r="CC89" s="95">
        <v>227</v>
      </c>
      <c r="CD89" s="95">
        <v>286.7</v>
      </c>
      <c r="CE89" s="95">
        <v>315</v>
      </c>
      <c r="CF89" s="95"/>
      <c r="CG89" s="95">
        <v>291.3</v>
      </c>
      <c r="CH89" s="95">
        <v>278.8</v>
      </c>
      <c r="CI89" s="95">
        <v>342.8</v>
      </c>
      <c r="CJ89" s="95">
        <v>423.2</v>
      </c>
      <c r="CK89" s="95">
        <v>551</v>
      </c>
      <c r="CL89" s="95">
        <v>809.6</v>
      </c>
      <c r="CM89" s="95">
        <v>253.2</v>
      </c>
      <c r="CN89" s="95">
        <v>273.7</v>
      </c>
      <c r="CO89" s="95">
        <v>254.7</v>
      </c>
      <c r="CP89" s="95">
        <v>306.2</v>
      </c>
      <c r="CQ89" s="95">
        <v>367.1</v>
      </c>
      <c r="CR89" s="95">
        <v>323.5</v>
      </c>
      <c r="CS89" s="95">
        <v>296.8</v>
      </c>
      <c r="CT89" s="95"/>
      <c r="CU89" s="95">
        <v>312.9</v>
      </c>
      <c r="CV89" s="95">
        <v>335.5</v>
      </c>
      <c r="CW89" s="95">
        <v>303.7</v>
      </c>
      <c r="CX89" s="95">
        <v>483.9</v>
      </c>
      <c r="CY89" s="95">
        <v>325.8</v>
      </c>
      <c r="CZ89" s="95"/>
      <c r="DA89" s="95">
        <v>447.8</v>
      </c>
      <c r="DB89" s="95">
        <v>295.3</v>
      </c>
      <c r="DC89" s="95">
        <v>315.3</v>
      </c>
      <c r="DD89" s="95">
        <v>365.9</v>
      </c>
      <c r="DE89" s="95">
        <v>268.5</v>
      </c>
      <c r="DF89" s="95">
        <v>303.7</v>
      </c>
      <c r="DG89" s="95">
        <v>556.6</v>
      </c>
      <c r="DH89" s="95">
        <v>312.5</v>
      </c>
      <c r="DI89" s="95">
        <v>402.6</v>
      </c>
      <c r="DJ89" s="114">
        <v>1120</v>
      </c>
      <c r="DK89" s="114"/>
      <c r="DL89" s="114">
        <v>1233</v>
      </c>
      <c r="DM89" s="114"/>
      <c r="DN89" s="121">
        <v>990.7</v>
      </c>
      <c r="DO89" s="121">
        <v>361</v>
      </c>
      <c r="DP89" s="121">
        <v>944.6</v>
      </c>
      <c r="DQ89" s="121">
        <v>920.1</v>
      </c>
      <c r="DR89" s="124">
        <v>928.7</v>
      </c>
      <c r="DS89" s="114"/>
      <c r="DT89" s="121">
        <v>783.7</v>
      </c>
      <c r="DU89" s="121">
        <v>310.8</v>
      </c>
      <c r="DV89" s="121">
        <v>623.9</v>
      </c>
      <c r="DW89" s="121">
        <v>353.1</v>
      </c>
      <c r="DX89" s="121">
        <v>229.8</v>
      </c>
      <c r="DY89" s="121">
        <v>804</v>
      </c>
      <c r="DZ89" s="121">
        <v>271.6</v>
      </c>
      <c r="EA89" s="121">
        <v>453.3</v>
      </c>
      <c r="EB89" s="121">
        <v>351</v>
      </c>
      <c r="EC89" s="121">
        <v>408.3</v>
      </c>
      <c r="ED89" s="121">
        <v>290.2</v>
      </c>
      <c r="EE89" s="121">
        <v>251.4</v>
      </c>
      <c r="EF89" s="121">
        <v>381.8</v>
      </c>
      <c r="EG89" s="121"/>
      <c r="EH89" s="95">
        <v>237.5</v>
      </c>
      <c r="EI89" s="95">
        <v>308.9</v>
      </c>
      <c r="EJ89" s="95">
        <v>218.5</v>
      </c>
      <c r="EK89" s="95">
        <v>201.9</v>
      </c>
      <c r="EL89" s="95">
        <v>190.1</v>
      </c>
      <c r="EM89" s="95">
        <v>286.1</v>
      </c>
      <c r="EN89" s="95">
        <v>154.9</v>
      </c>
      <c r="EO89" s="95">
        <v>286.7</v>
      </c>
      <c r="EP89" s="95">
        <v>199.4</v>
      </c>
      <c r="EQ89" s="95">
        <v>339.4</v>
      </c>
      <c r="ER89" s="95">
        <v>332.5</v>
      </c>
      <c r="ES89" s="95">
        <v>260.9</v>
      </c>
      <c r="ET89" s="95">
        <v>430.7</v>
      </c>
      <c r="EU89" s="95">
        <v>609.8</v>
      </c>
      <c r="EV89" s="95">
        <v>363.7</v>
      </c>
      <c r="EW89" s="95">
        <v>626.7</v>
      </c>
      <c r="EX89" s="95">
        <v>281.4</v>
      </c>
      <c r="EY89" s="95">
        <v>211.8</v>
      </c>
      <c r="EZ89" s="95">
        <v>422</v>
      </c>
      <c r="FA89" s="121">
        <v>303.2</v>
      </c>
      <c r="FB89" s="95">
        <v>254.1</v>
      </c>
      <c r="FC89" s="95">
        <v>264.2</v>
      </c>
      <c r="FD89" s="121">
        <v>307.6</v>
      </c>
      <c r="FE89" s="64" t="s">
        <v>236</v>
      </c>
      <c r="FF89" s="138">
        <f t="shared" si="338"/>
        <v>248.2</v>
      </c>
      <c r="FG89" s="138">
        <f t="shared" si="339"/>
        <v>868.9</v>
      </c>
      <c r="FH89" s="139">
        <f t="shared" si="340"/>
        <v>488.16</v>
      </c>
      <c r="FI89" s="138">
        <f t="shared" si="341"/>
        <v>219.75557570317</v>
      </c>
      <c r="FJ89" s="140">
        <f t="shared" si="30"/>
        <v>0.450171205553855</v>
      </c>
      <c r="FK89" s="138">
        <f t="shared" si="342"/>
        <v>311.2</v>
      </c>
      <c r="FL89" s="138">
        <f t="shared" si="343"/>
        <v>754.2</v>
      </c>
      <c r="FM89" s="139">
        <f t="shared" si="344"/>
        <v>515.916666666667</v>
      </c>
      <c r="FN89" s="138">
        <f t="shared" si="345"/>
        <v>130.492262629095</v>
      </c>
      <c r="FO89" s="73">
        <f t="shared" si="32"/>
        <v>0.252932830164616</v>
      </c>
      <c r="FP89" s="138">
        <f t="shared" si="346"/>
        <v>225.3</v>
      </c>
      <c r="FQ89" s="138">
        <f t="shared" si="347"/>
        <v>327.3</v>
      </c>
      <c r="FR89" s="139">
        <f t="shared" si="348"/>
        <v>267.255555555556</v>
      </c>
      <c r="FS89" s="138">
        <f t="shared" si="349"/>
        <v>30.9513372534658</v>
      </c>
      <c r="FT89" s="73">
        <f t="shared" si="33"/>
        <v>0.115811763722277</v>
      </c>
      <c r="FU89" s="138">
        <f t="shared" si="350"/>
        <v>294.4</v>
      </c>
      <c r="FV89" s="138">
        <f t="shared" si="351"/>
        <v>394.4</v>
      </c>
      <c r="FW89" s="139">
        <f t="shared" si="352"/>
        <v>330.825</v>
      </c>
      <c r="FX89" s="138">
        <f t="shared" si="353"/>
        <v>33.3481954962655</v>
      </c>
      <c r="FY89" s="64" t="s">
        <v>236</v>
      </c>
      <c r="FZ89" s="156">
        <f t="shared" si="34"/>
        <v>225.3</v>
      </c>
      <c r="GA89" s="70">
        <f t="shared" si="35"/>
        <v>868.9</v>
      </c>
      <c r="GB89" s="157">
        <f t="shared" si="36"/>
        <v>428.695918367347</v>
      </c>
      <c r="GC89" s="31">
        <f t="shared" si="37"/>
        <v>182.204245467351</v>
      </c>
      <c r="GD89" s="31">
        <f t="shared" si="38"/>
        <v>0.42501978129687</v>
      </c>
      <c r="GE89" s="156">
        <f t="shared" si="39"/>
        <v>154.9</v>
      </c>
      <c r="GF89" s="156">
        <f t="shared" si="40"/>
        <v>1544</v>
      </c>
      <c r="GG89" s="158">
        <f t="shared" si="41"/>
        <v>395.864835164835</v>
      </c>
      <c r="GH89" s="33">
        <f t="shared" si="42"/>
        <v>246.372099508774</v>
      </c>
      <c r="GI89" s="33">
        <f t="shared" si="43"/>
        <v>0.622364195107623</v>
      </c>
      <c r="GJ89" s="192">
        <v>315.2</v>
      </c>
      <c r="GK89" s="89">
        <f t="shared" si="322"/>
        <v>183.3</v>
      </c>
      <c r="GL89" s="89">
        <f t="shared" si="323"/>
        <v>1544</v>
      </c>
      <c r="GM89" s="178">
        <f t="shared" si="324"/>
        <v>338.990476190476</v>
      </c>
      <c r="GN89" s="36">
        <f t="shared" si="325"/>
        <v>282.071738933134</v>
      </c>
      <c r="GO89" s="36">
        <f t="shared" si="44"/>
        <v>0.832093403044868</v>
      </c>
      <c r="GP89" s="89">
        <f t="shared" si="326"/>
        <v>253.2</v>
      </c>
      <c r="GQ89" s="89">
        <f t="shared" si="327"/>
        <v>1120</v>
      </c>
      <c r="GR89" s="178">
        <f t="shared" si="328"/>
        <v>390.067857142857</v>
      </c>
      <c r="GS89" s="36">
        <f t="shared" si="329"/>
        <v>186.132682770217</v>
      </c>
      <c r="GT89" s="36">
        <f t="shared" si="45"/>
        <v>0.477180263284416</v>
      </c>
      <c r="GU89" s="89">
        <f t="shared" si="330"/>
        <v>229.8</v>
      </c>
      <c r="GV89" s="89">
        <f t="shared" si="331"/>
        <v>1233</v>
      </c>
      <c r="GW89" s="178">
        <f t="shared" si="332"/>
        <v>573.210526315789</v>
      </c>
      <c r="GX89" s="36">
        <f t="shared" si="333"/>
        <v>314.190430391678</v>
      </c>
      <c r="GY89" s="36">
        <f t="shared" si="46"/>
        <v>0.54812397185216</v>
      </c>
      <c r="GZ89" s="89">
        <f t="shared" si="334"/>
        <v>154.9</v>
      </c>
      <c r="HA89" s="89">
        <f t="shared" si="335"/>
        <v>626.7</v>
      </c>
      <c r="HB89" s="178">
        <f t="shared" si="336"/>
        <v>308.347826086957</v>
      </c>
      <c r="HC89" s="36">
        <f t="shared" si="337"/>
        <v>119.985453169674</v>
      </c>
      <c r="HD89" s="36">
        <f t="shared" si="47"/>
        <v>0.389123720093415</v>
      </c>
    </row>
    <row r="90" spans="1:212">
      <c r="A90" s="64" t="s">
        <v>237</v>
      </c>
      <c r="B90" s="47">
        <v>5.12</v>
      </c>
      <c r="C90" s="61">
        <v>5</v>
      </c>
      <c r="D90" s="183">
        <v>8.1</v>
      </c>
      <c r="E90" s="47">
        <v>5.44</v>
      </c>
      <c r="F90" s="47">
        <v>7.72</v>
      </c>
      <c r="G90" s="54">
        <v>9.23</v>
      </c>
      <c r="H90" s="64" t="s">
        <v>237</v>
      </c>
      <c r="I90" s="42">
        <v>11.99</v>
      </c>
      <c r="J90" s="42">
        <v>10.19</v>
      </c>
      <c r="K90" s="42">
        <v>8.383</v>
      </c>
      <c r="L90" s="42">
        <v>10.59</v>
      </c>
      <c r="M90" s="42">
        <v>23.86</v>
      </c>
      <c r="N90" s="42">
        <v>22.31</v>
      </c>
      <c r="O90" s="84">
        <v>22.96</v>
      </c>
      <c r="P90" s="42">
        <v>22.09</v>
      </c>
      <c r="Q90" s="42">
        <v>17.33</v>
      </c>
      <c r="R90" s="42">
        <v>16.74</v>
      </c>
      <c r="S90" s="42">
        <v>9.621</v>
      </c>
      <c r="T90" s="42">
        <v>22.25</v>
      </c>
      <c r="U90" s="42">
        <v>12.39</v>
      </c>
      <c r="V90" s="42">
        <v>13.24</v>
      </c>
      <c r="W90" s="42">
        <v>7.816</v>
      </c>
      <c r="X90" s="84">
        <v>9.835</v>
      </c>
      <c r="Y90" s="84">
        <v>7.275</v>
      </c>
      <c r="Z90" s="42">
        <v>7.998</v>
      </c>
      <c r="AA90" s="42">
        <v>8.853</v>
      </c>
      <c r="AB90" s="42">
        <v>9.676</v>
      </c>
      <c r="AD90" s="42">
        <v>15.15</v>
      </c>
      <c r="AE90" s="42">
        <v>12.74</v>
      </c>
      <c r="AF90" s="42">
        <v>15.9</v>
      </c>
      <c r="AG90" s="42">
        <v>19.34</v>
      </c>
      <c r="AH90" s="42">
        <v>9.024</v>
      </c>
      <c r="AI90" s="42">
        <v>9.007</v>
      </c>
      <c r="AJ90" s="42">
        <v>15.32</v>
      </c>
      <c r="AK90" s="42">
        <v>10.78</v>
      </c>
      <c r="AL90" s="42">
        <v>15.84</v>
      </c>
      <c r="AM90" s="42">
        <v>16.17</v>
      </c>
      <c r="AN90" s="42">
        <v>14.35</v>
      </c>
      <c r="AO90" s="42">
        <v>21.3</v>
      </c>
      <c r="AQ90" s="42">
        <v>8.264</v>
      </c>
      <c r="AR90" s="42">
        <v>8.343</v>
      </c>
      <c r="AS90" s="42">
        <v>7.556</v>
      </c>
      <c r="AT90" s="42">
        <v>8.225</v>
      </c>
      <c r="AU90" s="42">
        <v>8.785</v>
      </c>
      <c r="AV90" s="42">
        <v>7.562</v>
      </c>
      <c r="AW90" s="42">
        <v>7.547</v>
      </c>
      <c r="AX90" s="42">
        <v>6.842</v>
      </c>
      <c r="AY90" s="42">
        <v>6.836</v>
      </c>
      <c r="AZ90" s="42">
        <v>7.167</v>
      </c>
      <c r="BA90" s="42"/>
      <c r="BB90" s="42">
        <v>8.909</v>
      </c>
      <c r="BC90" s="42">
        <v>8.359</v>
      </c>
      <c r="BD90" s="88">
        <v>10.43</v>
      </c>
      <c r="BE90" s="42">
        <v>8.378</v>
      </c>
      <c r="BF90" s="42">
        <v>7.581</v>
      </c>
      <c r="BG90" s="42">
        <v>8.623</v>
      </c>
      <c r="BH90" s="42">
        <v>7.877</v>
      </c>
      <c r="BI90" s="42">
        <v>9.071</v>
      </c>
      <c r="BJ90" s="64" t="s">
        <v>237</v>
      </c>
      <c r="BK90" s="95">
        <v>8.772</v>
      </c>
      <c r="BL90" s="95">
        <v>8.192</v>
      </c>
      <c r="BM90" s="95">
        <v>11.56</v>
      </c>
      <c r="BN90" s="95">
        <v>7.124</v>
      </c>
      <c r="BO90" s="95">
        <v>7.066</v>
      </c>
      <c r="BP90" s="95">
        <v>41.72</v>
      </c>
      <c r="BQ90" s="95">
        <v>7.312</v>
      </c>
      <c r="BR90" s="95">
        <v>7.809</v>
      </c>
      <c r="BS90" s="95">
        <v>9.92</v>
      </c>
      <c r="BT90" s="95">
        <v>6.699</v>
      </c>
      <c r="BU90" s="95">
        <v>8.577</v>
      </c>
      <c r="BV90" s="95">
        <v>8.375</v>
      </c>
      <c r="BW90" s="95">
        <v>5.551</v>
      </c>
      <c r="BX90" s="95">
        <v>6.647</v>
      </c>
      <c r="BY90" s="95">
        <v>7.277</v>
      </c>
      <c r="BZ90" s="95">
        <v>6.994</v>
      </c>
      <c r="CA90" s="95">
        <v>11.92</v>
      </c>
      <c r="CB90" s="95">
        <v>8.872</v>
      </c>
      <c r="CC90" s="95">
        <v>6.719</v>
      </c>
      <c r="CD90" s="95">
        <v>8.452</v>
      </c>
      <c r="CE90" s="95">
        <v>8.802</v>
      </c>
      <c r="CF90" s="95"/>
      <c r="CG90" s="95">
        <v>8.489</v>
      </c>
      <c r="CH90" s="95">
        <v>8.111</v>
      </c>
      <c r="CI90" s="95">
        <v>9.619</v>
      </c>
      <c r="CJ90" s="95">
        <v>12.09</v>
      </c>
      <c r="CK90" s="95">
        <v>16.13</v>
      </c>
      <c r="CL90" s="95">
        <v>22.81</v>
      </c>
      <c r="CM90" s="95">
        <v>7.43</v>
      </c>
      <c r="CN90" s="95">
        <v>7.895</v>
      </c>
      <c r="CO90" s="95">
        <v>7.405</v>
      </c>
      <c r="CP90" s="95">
        <v>8.667</v>
      </c>
      <c r="CQ90" s="95">
        <v>10.59</v>
      </c>
      <c r="CR90" s="95">
        <v>9.225</v>
      </c>
      <c r="CS90" s="95">
        <v>8.74</v>
      </c>
      <c r="CT90" s="95"/>
      <c r="CU90" s="95">
        <v>8.898</v>
      </c>
      <c r="CV90" s="95">
        <v>9.972</v>
      </c>
      <c r="CW90" s="95">
        <v>8.955</v>
      </c>
      <c r="CX90" s="95">
        <v>13.41</v>
      </c>
      <c r="CY90" s="95">
        <v>9.36</v>
      </c>
      <c r="CZ90" s="95"/>
      <c r="DA90" s="95">
        <v>12.72</v>
      </c>
      <c r="DB90" s="95">
        <v>8.575</v>
      </c>
      <c r="DC90" s="95">
        <v>9.18</v>
      </c>
      <c r="DD90" s="95">
        <v>10.44</v>
      </c>
      <c r="DE90" s="95">
        <v>7.759</v>
      </c>
      <c r="DF90" s="95">
        <v>8.806</v>
      </c>
      <c r="DG90" s="95">
        <v>15.11</v>
      </c>
      <c r="DH90" s="95">
        <v>9.324</v>
      </c>
      <c r="DI90" s="95">
        <v>11.49</v>
      </c>
      <c r="DJ90" s="114">
        <v>31.21</v>
      </c>
      <c r="DK90" s="114"/>
      <c r="DL90" s="114">
        <v>37.18</v>
      </c>
      <c r="DM90" s="114"/>
      <c r="DN90" s="121">
        <v>27.17</v>
      </c>
      <c r="DO90" s="121">
        <v>11.17</v>
      </c>
      <c r="DP90" s="121">
        <v>26.78</v>
      </c>
      <c r="DQ90" s="121">
        <v>24.94</v>
      </c>
      <c r="DR90" s="124">
        <v>26.79</v>
      </c>
      <c r="DS90" s="114"/>
      <c r="DT90" s="121">
        <v>21.37</v>
      </c>
      <c r="DU90" s="121">
        <v>9.332</v>
      </c>
      <c r="DV90" s="121">
        <v>18.78</v>
      </c>
      <c r="DW90" s="121">
        <v>10.1</v>
      </c>
      <c r="DX90" s="121">
        <v>6.742</v>
      </c>
      <c r="DY90" s="121">
        <v>22.73</v>
      </c>
      <c r="DZ90" s="121">
        <v>7.996</v>
      </c>
      <c r="EA90" s="121">
        <v>13.25</v>
      </c>
      <c r="EB90" s="121">
        <v>10.06</v>
      </c>
      <c r="EC90" s="121">
        <v>11.64</v>
      </c>
      <c r="ED90" s="121">
        <v>8.379</v>
      </c>
      <c r="EE90" s="121">
        <v>7.409</v>
      </c>
      <c r="EF90" s="121">
        <v>10.74</v>
      </c>
      <c r="EG90" s="121"/>
      <c r="EH90" s="95">
        <v>7.463</v>
      </c>
      <c r="EI90" s="95">
        <v>9.683</v>
      </c>
      <c r="EJ90" s="95">
        <v>6.801</v>
      </c>
      <c r="EK90" s="95">
        <v>6.72</v>
      </c>
      <c r="EL90" s="95">
        <v>6.097</v>
      </c>
      <c r="EM90" s="95">
        <v>8.642</v>
      </c>
      <c r="EN90" s="95">
        <v>4.849</v>
      </c>
      <c r="EO90" s="95">
        <v>9.024</v>
      </c>
      <c r="EP90" s="95">
        <v>5.781</v>
      </c>
      <c r="EQ90" s="95">
        <v>9.863</v>
      </c>
      <c r="ER90" s="95">
        <v>9.364</v>
      </c>
      <c r="ES90" s="95">
        <v>7.503</v>
      </c>
      <c r="ET90" s="95">
        <v>12.29</v>
      </c>
      <c r="EU90" s="95">
        <v>17.29</v>
      </c>
      <c r="EV90" s="95">
        <v>10.67</v>
      </c>
      <c r="EW90" s="95">
        <v>17.93</v>
      </c>
      <c r="EX90" s="95">
        <v>7.985</v>
      </c>
      <c r="EY90" s="95">
        <v>6.171</v>
      </c>
      <c r="EZ90" s="95">
        <v>12.34</v>
      </c>
      <c r="FA90" s="121">
        <v>8.811</v>
      </c>
      <c r="FB90" s="95">
        <v>7.45</v>
      </c>
      <c r="FC90" s="95">
        <v>7.931</v>
      </c>
      <c r="FD90" s="121">
        <v>8.981</v>
      </c>
      <c r="FE90" s="64" t="s">
        <v>237</v>
      </c>
      <c r="FF90" s="138">
        <f t="shared" si="338"/>
        <v>7.275</v>
      </c>
      <c r="FG90" s="138">
        <f t="shared" si="339"/>
        <v>23.86</v>
      </c>
      <c r="FH90" s="139">
        <f t="shared" si="340"/>
        <v>13.76985</v>
      </c>
      <c r="FI90" s="138">
        <f t="shared" si="341"/>
        <v>5.91035061988711</v>
      </c>
      <c r="FJ90" s="140">
        <f t="shared" si="30"/>
        <v>0.429224038016907</v>
      </c>
      <c r="FK90" s="138">
        <f t="shared" si="342"/>
        <v>9.007</v>
      </c>
      <c r="FL90" s="138">
        <f t="shared" si="343"/>
        <v>21.3</v>
      </c>
      <c r="FM90" s="139">
        <f t="shared" si="344"/>
        <v>14.57675</v>
      </c>
      <c r="FN90" s="138">
        <f t="shared" si="345"/>
        <v>3.74593644378934</v>
      </c>
      <c r="FO90" s="73">
        <f t="shared" si="32"/>
        <v>0.25698022150269</v>
      </c>
      <c r="FP90" s="138">
        <f t="shared" si="346"/>
        <v>6.836</v>
      </c>
      <c r="FQ90" s="138">
        <f t="shared" si="347"/>
        <v>8.785</v>
      </c>
      <c r="FR90" s="139">
        <f t="shared" si="348"/>
        <v>7.7127</v>
      </c>
      <c r="FS90" s="138">
        <f t="shared" si="349"/>
        <v>0.667725833624017</v>
      </c>
      <c r="FT90" s="73">
        <f t="shared" si="33"/>
        <v>0.0865748484478869</v>
      </c>
      <c r="FU90" s="138">
        <f t="shared" si="350"/>
        <v>7.581</v>
      </c>
      <c r="FV90" s="138">
        <f t="shared" si="351"/>
        <v>10.43</v>
      </c>
      <c r="FW90" s="139">
        <f t="shared" si="352"/>
        <v>8.6535</v>
      </c>
      <c r="FX90" s="138">
        <f t="shared" si="353"/>
        <v>0.871149322939037</v>
      </c>
      <c r="FY90" s="64" t="s">
        <v>237</v>
      </c>
      <c r="FZ90" s="156">
        <f t="shared" si="34"/>
        <v>6.836</v>
      </c>
      <c r="GA90" s="70">
        <f t="shared" si="35"/>
        <v>23.86</v>
      </c>
      <c r="GB90" s="157">
        <f t="shared" si="36"/>
        <v>11.93346</v>
      </c>
      <c r="GC90" s="31">
        <f t="shared" si="37"/>
        <v>5.03638538673059</v>
      </c>
      <c r="GD90" s="31">
        <f t="shared" si="38"/>
        <v>0.422038988418329</v>
      </c>
      <c r="GE90" s="156">
        <f t="shared" si="39"/>
        <v>4.849</v>
      </c>
      <c r="GF90" s="156">
        <f t="shared" si="40"/>
        <v>41.72</v>
      </c>
      <c r="GG90" s="158">
        <f t="shared" si="41"/>
        <v>11.4172197802198</v>
      </c>
      <c r="GH90" s="33">
        <f t="shared" si="42"/>
        <v>6.80680409721233</v>
      </c>
      <c r="GI90" s="33">
        <f t="shared" si="43"/>
        <v>0.596187533238613</v>
      </c>
      <c r="GJ90" s="54">
        <v>9.23</v>
      </c>
      <c r="GK90" s="89">
        <f t="shared" si="322"/>
        <v>5.551</v>
      </c>
      <c r="GL90" s="89">
        <f t="shared" si="323"/>
        <v>41.72</v>
      </c>
      <c r="GM90" s="178">
        <f t="shared" si="324"/>
        <v>9.73142857142857</v>
      </c>
      <c r="GN90" s="36">
        <f t="shared" si="325"/>
        <v>7.49456618205102</v>
      </c>
      <c r="GO90" s="36">
        <f t="shared" si="44"/>
        <v>0.770140388642942</v>
      </c>
      <c r="GP90" s="89">
        <f t="shared" si="326"/>
        <v>7.405</v>
      </c>
      <c r="GQ90" s="89">
        <f t="shared" si="327"/>
        <v>31.21</v>
      </c>
      <c r="GR90" s="178">
        <f t="shared" si="328"/>
        <v>11.1575</v>
      </c>
      <c r="GS90" s="36">
        <f t="shared" si="329"/>
        <v>5.11478330521042</v>
      </c>
      <c r="GT90" s="36">
        <f t="shared" si="45"/>
        <v>0.458416608129995</v>
      </c>
      <c r="GU90" s="89">
        <f t="shared" si="330"/>
        <v>6.742</v>
      </c>
      <c r="GV90" s="89">
        <f t="shared" si="331"/>
        <v>37.18</v>
      </c>
      <c r="GW90" s="178">
        <f t="shared" si="332"/>
        <v>16.4504210526316</v>
      </c>
      <c r="GX90" s="36">
        <f t="shared" si="333"/>
        <v>8.93714104992188</v>
      </c>
      <c r="GY90" s="36">
        <f t="shared" si="46"/>
        <v>0.543277343560286</v>
      </c>
      <c r="GZ90" s="89">
        <f t="shared" si="334"/>
        <v>4.849</v>
      </c>
      <c r="HA90" s="89">
        <f t="shared" si="335"/>
        <v>17.93</v>
      </c>
      <c r="HB90" s="178">
        <f t="shared" si="336"/>
        <v>9.11473913043478</v>
      </c>
      <c r="HC90" s="36">
        <f t="shared" si="337"/>
        <v>3.28688617798602</v>
      </c>
      <c r="HD90" s="36">
        <f t="shared" si="47"/>
        <v>0.360612205236996</v>
      </c>
    </row>
    <row r="91" s="8" customFormat="1" spans="1:223">
      <c r="A91" s="84" t="s">
        <v>238</v>
      </c>
      <c r="B91" s="83">
        <v>12</v>
      </c>
      <c r="C91" s="193">
        <v>19</v>
      </c>
      <c r="D91" s="194">
        <v>19</v>
      </c>
      <c r="E91" s="83">
        <v>26.37</v>
      </c>
      <c r="F91" s="83">
        <v>16</v>
      </c>
      <c r="G91" s="195">
        <v>19.12</v>
      </c>
      <c r="H91" s="84" t="s">
        <v>238</v>
      </c>
      <c r="I91" s="84">
        <v>13.61</v>
      </c>
      <c r="J91" s="84">
        <v>17.2</v>
      </c>
      <c r="K91" s="84">
        <v>16.4</v>
      </c>
      <c r="L91" s="84">
        <v>17.97</v>
      </c>
      <c r="M91" s="84">
        <v>17.6</v>
      </c>
      <c r="N91" s="84">
        <v>16.12</v>
      </c>
      <c r="O91" s="84">
        <v>14.72</v>
      </c>
      <c r="P91" s="84">
        <v>17.44</v>
      </c>
      <c r="Q91" s="84">
        <v>18.66</v>
      </c>
      <c r="R91" s="84">
        <v>16.39</v>
      </c>
      <c r="S91" s="84">
        <v>12.53</v>
      </c>
      <c r="T91" s="84">
        <v>14.78</v>
      </c>
      <c r="U91" s="84">
        <v>21.71</v>
      </c>
      <c r="V91" s="84">
        <v>16.72</v>
      </c>
      <c r="W91" s="84">
        <v>16.03</v>
      </c>
      <c r="X91" s="84">
        <v>15.77</v>
      </c>
      <c r="Y91" s="84">
        <v>17.43</v>
      </c>
      <c r="Z91" s="84">
        <v>16.99</v>
      </c>
      <c r="AA91" s="84">
        <v>17.32</v>
      </c>
      <c r="AB91" s="84">
        <v>17.86</v>
      </c>
      <c r="AC91" s="22"/>
      <c r="AD91" s="84">
        <v>18.9</v>
      </c>
      <c r="AE91" s="84">
        <v>16.38</v>
      </c>
      <c r="AF91" s="84">
        <v>14.56</v>
      </c>
      <c r="AG91" s="84">
        <v>18.09</v>
      </c>
      <c r="AH91" s="84">
        <v>16.89</v>
      </c>
      <c r="AI91" s="84">
        <v>16.94</v>
      </c>
      <c r="AJ91" s="84">
        <v>15.88</v>
      </c>
      <c r="AK91" s="84">
        <v>15.91</v>
      </c>
      <c r="AL91" s="84">
        <v>16.2</v>
      </c>
      <c r="AM91" s="84">
        <v>18.56</v>
      </c>
      <c r="AN91" s="84">
        <v>16.25</v>
      </c>
      <c r="AO91" s="84">
        <v>13.29</v>
      </c>
      <c r="AP91" s="22"/>
      <c r="AQ91" s="84">
        <v>15.78</v>
      </c>
      <c r="AR91" s="84">
        <v>15.69</v>
      </c>
      <c r="AS91" s="84">
        <v>16.53</v>
      </c>
      <c r="AT91" s="84">
        <v>18.05</v>
      </c>
      <c r="AU91" s="84">
        <v>15.38</v>
      </c>
      <c r="AV91" s="84">
        <v>16.42</v>
      </c>
      <c r="AW91" s="84">
        <v>18.25</v>
      </c>
      <c r="AX91" s="84">
        <v>19.36</v>
      </c>
      <c r="AY91" s="84">
        <v>19.13</v>
      </c>
      <c r="AZ91" s="84">
        <v>17.82</v>
      </c>
      <c r="BA91" s="84"/>
      <c r="BB91" s="84">
        <v>19.76</v>
      </c>
      <c r="BC91" s="84">
        <v>20.08</v>
      </c>
      <c r="BD91" s="87">
        <v>19.91</v>
      </c>
      <c r="BE91" s="84">
        <v>21.79</v>
      </c>
      <c r="BF91" s="84">
        <v>22.05</v>
      </c>
      <c r="BG91" s="84">
        <v>20.67</v>
      </c>
      <c r="BH91" s="84">
        <v>21.12</v>
      </c>
      <c r="BI91" s="84">
        <v>20.58</v>
      </c>
      <c r="BJ91" s="84" t="s">
        <v>238</v>
      </c>
      <c r="BK91" s="214">
        <v>14.68</v>
      </c>
      <c r="BL91" s="214">
        <v>15.49</v>
      </c>
      <c r="BM91" s="214">
        <v>19.58</v>
      </c>
      <c r="BN91" s="214">
        <v>15.43</v>
      </c>
      <c r="BO91" s="214">
        <v>15.66</v>
      </c>
      <c r="BP91" s="214">
        <v>22.32</v>
      </c>
      <c r="BQ91" s="214">
        <v>15.28</v>
      </c>
      <c r="BR91" s="214">
        <v>15.4</v>
      </c>
      <c r="BS91" s="214">
        <v>19.23</v>
      </c>
      <c r="BT91" s="214">
        <v>16.33</v>
      </c>
      <c r="BU91" s="214">
        <v>15.19</v>
      </c>
      <c r="BV91" s="214">
        <v>19.86</v>
      </c>
      <c r="BW91" s="214">
        <v>17.09</v>
      </c>
      <c r="BX91" s="214">
        <v>16.55</v>
      </c>
      <c r="BY91" s="214">
        <v>21.64</v>
      </c>
      <c r="BZ91" s="214">
        <v>15.68</v>
      </c>
      <c r="CA91" s="214">
        <v>15.64</v>
      </c>
      <c r="CB91" s="214">
        <v>18.45</v>
      </c>
      <c r="CC91" s="214">
        <v>14.59</v>
      </c>
      <c r="CD91" s="214">
        <v>14.63</v>
      </c>
      <c r="CE91" s="214">
        <v>18.62</v>
      </c>
      <c r="CF91" s="214"/>
      <c r="CG91" s="214">
        <v>19.36</v>
      </c>
      <c r="CH91" s="214">
        <v>19.12</v>
      </c>
      <c r="CI91" s="214">
        <v>20.22</v>
      </c>
      <c r="CJ91" s="214">
        <v>17.01</v>
      </c>
      <c r="CK91" s="214">
        <v>19.41</v>
      </c>
      <c r="CL91" s="214">
        <v>26.24</v>
      </c>
      <c r="CM91" s="214">
        <v>19.54</v>
      </c>
      <c r="CN91" s="214">
        <v>19.72</v>
      </c>
      <c r="CO91" s="214">
        <v>19.72</v>
      </c>
      <c r="CP91" s="214">
        <v>20.33</v>
      </c>
      <c r="CQ91" s="214">
        <v>18.39</v>
      </c>
      <c r="CR91" s="214">
        <v>19.13</v>
      </c>
      <c r="CS91" s="214">
        <v>19.54</v>
      </c>
      <c r="CT91" s="214"/>
      <c r="CU91" s="214">
        <v>20.02</v>
      </c>
      <c r="CV91" s="214">
        <v>18.73</v>
      </c>
      <c r="CW91" s="214">
        <v>19.14</v>
      </c>
      <c r="CX91" s="214">
        <v>20.83</v>
      </c>
      <c r="CY91" s="214">
        <v>20.21</v>
      </c>
      <c r="CZ91" s="214"/>
      <c r="DA91" s="214">
        <v>20.62</v>
      </c>
      <c r="DB91" s="214">
        <v>23.85</v>
      </c>
      <c r="DC91" s="214">
        <v>33.14</v>
      </c>
      <c r="DD91" s="214">
        <v>19.97</v>
      </c>
      <c r="DE91" s="214">
        <v>20.35</v>
      </c>
      <c r="DF91" s="214">
        <v>20.68</v>
      </c>
      <c r="DG91" s="214">
        <v>17.18</v>
      </c>
      <c r="DH91" s="214">
        <v>18.62</v>
      </c>
      <c r="DI91" s="214">
        <v>20.44</v>
      </c>
      <c r="DJ91" s="214">
        <v>21.69</v>
      </c>
      <c r="DK91" s="214"/>
      <c r="DL91" s="214">
        <v>25.61</v>
      </c>
      <c r="DM91" s="214"/>
      <c r="DN91" s="214">
        <v>19.29</v>
      </c>
      <c r="DO91" s="214">
        <v>16.75</v>
      </c>
      <c r="DP91" s="214">
        <v>21.66</v>
      </c>
      <c r="DQ91" s="214">
        <v>21.38</v>
      </c>
      <c r="DR91" s="214">
        <v>21.22</v>
      </c>
      <c r="DS91" s="214"/>
      <c r="DT91" s="214">
        <v>18.71</v>
      </c>
      <c r="DU91" s="214">
        <v>19.57</v>
      </c>
      <c r="DV91" s="214">
        <v>20.09</v>
      </c>
      <c r="DW91" s="214">
        <v>20.43</v>
      </c>
      <c r="DX91" s="214">
        <v>19.8</v>
      </c>
      <c r="DY91" s="214">
        <v>20.3</v>
      </c>
      <c r="DZ91" s="214">
        <v>20.66</v>
      </c>
      <c r="EA91" s="214">
        <v>20.54</v>
      </c>
      <c r="EB91" s="214">
        <v>20.54</v>
      </c>
      <c r="EC91" s="214">
        <v>19.75</v>
      </c>
      <c r="ED91" s="214">
        <v>21.09</v>
      </c>
      <c r="EE91" s="214">
        <v>19.53</v>
      </c>
      <c r="EF91" s="214">
        <v>18.74</v>
      </c>
      <c r="EG91" s="214"/>
      <c r="EH91" s="214">
        <v>12.11</v>
      </c>
      <c r="EI91" s="214">
        <v>12.77</v>
      </c>
      <c r="EJ91" s="214">
        <v>11.2</v>
      </c>
      <c r="EK91" s="214">
        <v>12.46</v>
      </c>
      <c r="EL91" s="214">
        <v>11.55</v>
      </c>
      <c r="EM91" s="214">
        <v>12.69</v>
      </c>
      <c r="EN91" s="214">
        <v>10.27</v>
      </c>
      <c r="EO91" s="214">
        <v>12.39</v>
      </c>
      <c r="EP91" s="214">
        <v>14.7</v>
      </c>
      <c r="EQ91" s="214">
        <v>15.85</v>
      </c>
      <c r="ER91" s="214">
        <v>14.69</v>
      </c>
      <c r="ES91" s="214">
        <v>16.34</v>
      </c>
      <c r="ET91" s="214">
        <v>18.38</v>
      </c>
      <c r="EU91" s="214">
        <v>17.58</v>
      </c>
      <c r="EV91" s="214">
        <v>16.57</v>
      </c>
      <c r="EW91" s="214">
        <v>19.77</v>
      </c>
      <c r="EX91" s="214">
        <v>14.06</v>
      </c>
      <c r="EY91" s="214">
        <v>11.98</v>
      </c>
      <c r="EZ91" s="214">
        <v>17.22</v>
      </c>
      <c r="FA91" s="214">
        <v>13.92</v>
      </c>
      <c r="FB91" s="214">
        <v>17.47</v>
      </c>
      <c r="FC91" s="214">
        <v>17.52</v>
      </c>
      <c r="FD91" s="214">
        <v>17.1</v>
      </c>
      <c r="FE91" s="84" t="s">
        <v>238</v>
      </c>
      <c r="FF91" s="142">
        <f t="shared" si="338"/>
        <v>12.53</v>
      </c>
      <c r="FG91" s="142">
        <f t="shared" si="339"/>
        <v>21.71</v>
      </c>
      <c r="FH91" s="141">
        <f t="shared" si="340"/>
        <v>16.6625</v>
      </c>
      <c r="FI91" s="142">
        <f t="shared" si="341"/>
        <v>1.9312059908118</v>
      </c>
      <c r="FJ91" s="143">
        <f t="shared" si="30"/>
        <v>0.115901334782403</v>
      </c>
      <c r="FK91" s="142">
        <f t="shared" si="342"/>
        <v>13.29</v>
      </c>
      <c r="FL91" s="142">
        <f t="shared" si="343"/>
        <v>18.9</v>
      </c>
      <c r="FM91" s="141">
        <f t="shared" si="344"/>
        <v>16.4875</v>
      </c>
      <c r="FN91" s="142">
        <f t="shared" si="345"/>
        <v>1.59095811612774</v>
      </c>
      <c r="FO91" s="83">
        <f t="shared" si="32"/>
        <v>0.0964948061336006</v>
      </c>
      <c r="FP91" s="142">
        <f t="shared" si="346"/>
        <v>15.38</v>
      </c>
      <c r="FQ91" s="142">
        <f t="shared" si="347"/>
        <v>19.36</v>
      </c>
      <c r="FR91" s="141">
        <f t="shared" si="348"/>
        <v>17.241</v>
      </c>
      <c r="FS91" s="142">
        <f t="shared" si="349"/>
        <v>1.4624670936469</v>
      </c>
      <c r="FT91" s="83">
        <f t="shared" si="33"/>
        <v>0.0848249575805868</v>
      </c>
      <c r="FU91" s="142">
        <f t="shared" si="350"/>
        <v>19.76</v>
      </c>
      <c r="FV91" s="142">
        <f t="shared" si="351"/>
        <v>22.05</v>
      </c>
      <c r="FW91" s="141">
        <f t="shared" si="352"/>
        <v>20.745</v>
      </c>
      <c r="FX91" s="142">
        <f t="shared" si="353"/>
        <v>0.851737719522356</v>
      </c>
      <c r="FY91" s="84" t="s">
        <v>238</v>
      </c>
      <c r="FZ91" s="156">
        <f t="shared" si="34"/>
        <v>12.53</v>
      </c>
      <c r="GA91" s="70">
        <f t="shared" si="35"/>
        <v>22.05</v>
      </c>
      <c r="GB91" s="157">
        <f t="shared" si="36"/>
        <v>17.3894</v>
      </c>
      <c r="GC91" s="31">
        <f t="shared" si="37"/>
        <v>2.1837109493255</v>
      </c>
      <c r="GD91" s="31">
        <f t="shared" si="38"/>
        <v>0.125577130281982</v>
      </c>
      <c r="GE91" s="156">
        <f t="shared" si="39"/>
        <v>10.27</v>
      </c>
      <c r="GF91" s="156">
        <f t="shared" si="40"/>
        <v>33.14</v>
      </c>
      <c r="GG91" s="158">
        <f t="shared" si="41"/>
        <v>18.1845054945055</v>
      </c>
      <c r="GH91" s="33">
        <f t="shared" si="42"/>
        <v>3.51087968202218</v>
      </c>
      <c r="GI91" s="33">
        <f t="shared" si="43"/>
        <v>0.193069846363598</v>
      </c>
      <c r="GJ91" s="195">
        <v>19.12</v>
      </c>
      <c r="GK91" s="142">
        <f t="shared" si="322"/>
        <v>14.59</v>
      </c>
      <c r="GL91" s="142">
        <f t="shared" si="323"/>
        <v>22.32</v>
      </c>
      <c r="GM91" s="141">
        <f t="shared" si="324"/>
        <v>17.0161904761905</v>
      </c>
      <c r="GN91" s="226">
        <f t="shared" si="325"/>
        <v>2.35325620405105</v>
      </c>
      <c r="GO91" s="226">
        <f t="shared" si="44"/>
        <v>0.138295125888711</v>
      </c>
      <c r="GP91" s="142">
        <f t="shared" si="326"/>
        <v>17.01</v>
      </c>
      <c r="GQ91" s="142">
        <f t="shared" si="327"/>
        <v>33.14</v>
      </c>
      <c r="GR91" s="141">
        <f t="shared" si="328"/>
        <v>20.4714285714286</v>
      </c>
      <c r="GS91" s="226">
        <f t="shared" si="329"/>
        <v>3.05334026477344</v>
      </c>
      <c r="GT91" s="226">
        <f t="shared" si="45"/>
        <v>0.14915130393171</v>
      </c>
      <c r="GU91" s="142">
        <f t="shared" si="330"/>
        <v>16.75</v>
      </c>
      <c r="GV91" s="142">
        <f t="shared" si="331"/>
        <v>25.61</v>
      </c>
      <c r="GW91" s="141">
        <f t="shared" si="332"/>
        <v>20.2978947368421</v>
      </c>
      <c r="GX91" s="226">
        <f t="shared" si="333"/>
        <v>1.7199954100306</v>
      </c>
      <c r="GY91" s="226">
        <f t="shared" si="46"/>
        <v>0.0847376258636657</v>
      </c>
      <c r="GZ91" s="142">
        <f t="shared" si="334"/>
        <v>10.27</v>
      </c>
      <c r="HA91" s="142">
        <f t="shared" si="335"/>
        <v>19.77</v>
      </c>
      <c r="HB91" s="141">
        <f t="shared" si="336"/>
        <v>14.7213043478261</v>
      </c>
      <c r="HC91" s="226">
        <f t="shared" si="337"/>
        <v>2.67833615981643</v>
      </c>
      <c r="HD91" s="226">
        <f t="shared" si="47"/>
        <v>0.181936063308952</v>
      </c>
      <c r="HE91" s="83"/>
      <c r="HF91" s="83"/>
      <c r="HG91" s="83"/>
      <c r="HH91" s="83"/>
      <c r="HI91" s="83"/>
      <c r="HJ91" s="83"/>
      <c r="HK91" s="83"/>
      <c r="HL91" s="83"/>
      <c r="HM91" s="22"/>
      <c r="HN91" s="22"/>
      <c r="HO91" s="22"/>
    </row>
    <row r="92" s="8" customFormat="1" spans="1:223">
      <c r="A92" s="84" t="s">
        <v>239</v>
      </c>
      <c r="B92" s="83">
        <v>0.74</v>
      </c>
      <c r="C92" s="193">
        <v>1.2</v>
      </c>
      <c r="D92" s="194">
        <v>0.3</v>
      </c>
      <c r="E92" s="83">
        <v>5.01</v>
      </c>
      <c r="F92" s="83">
        <v>1.2</v>
      </c>
      <c r="G92" s="195">
        <v>2.16</v>
      </c>
      <c r="H92" s="84" t="s">
        <v>239</v>
      </c>
      <c r="I92" s="84">
        <v>1.439</v>
      </c>
      <c r="J92" s="84">
        <v>2.121</v>
      </c>
      <c r="K92" s="84">
        <v>1.837</v>
      </c>
      <c r="L92" s="84">
        <v>1.928</v>
      </c>
      <c r="M92" s="84">
        <v>2.063</v>
      </c>
      <c r="N92" s="84">
        <v>2.104</v>
      </c>
      <c r="O92" s="84">
        <v>1.655</v>
      </c>
      <c r="P92" s="84">
        <v>2.149</v>
      </c>
      <c r="Q92" s="84">
        <v>2.649</v>
      </c>
      <c r="R92" s="84">
        <v>1.856</v>
      </c>
      <c r="S92" s="84">
        <v>1.528</v>
      </c>
      <c r="T92" s="84">
        <v>1.71</v>
      </c>
      <c r="U92" s="84">
        <v>1.858</v>
      </c>
      <c r="V92" s="84">
        <v>2.09</v>
      </c>
      <c r="W92" s="84">
        <v>2.201</v>
      </c>
      <c r="X92" s="84">
        <v>2.057</v>
      </c>
      <c r="Y92" s="84">
        <v>2.075</v>
      </c>
      <c r="Z92" s="84">
        <v>2.044</v>
      </c>
      <c r="AA92" s="84">
        <v>2.198</v>
      </c>
      <c r="AB92" s="84">
        <v>2.341</v>
      </c>
      <c r="AC92" s="22"/>
      <c r="AD92" s="84">
        <v>1.952</v>
      </c>
      <c r="AE92" s="84">
        <v>1.887</v>
      </c>
      <c r="AF92" s="84">
        <v>1.767</v>
      </c>
      <c r="AG92" s="84">
        <v>1.828</v>
      </c>
      <c r="AH92" s="84">
        <v>1.874</v>
      </c>
      <c r="AI92" s="84">
        <v>1.852</v>
      </c>
      <c r="AJ92" s="84">
        <v>1.875</v>
      </c>
      <c r="AK92" s="84">
        <v>1.791</v>
      </c>
      <c r="AL92" s="84">
        <v>1.89</v>
      </c>
      <c r="AM92" s="84">
        <v>2.384</v>
      </c>
      <c r="AN92" s="84">
        <v>1.942</v>
      </c>
      <c r="AO92" s="84">
        <v>1.604</v>
      </c>
      <c r="AP92" s="22"/>
      <c r="AQ92" s="84">
        <v>1.776</v>
      </c>
      <c r="AR92" s="84">
        <v>1.81</v>
      </c>
      <c r="AS92" s="84">
        <v>1.885</v>
      </c>
      <c r="AT92" s="84">
        <v>1.95</v>
      </c>
      <c r="AU92" s="84">
        <v>1.777</v>
      </c>
      <c r="AV92" s="84">
        <v>1.727</v>
      </c>
      <c r="AW92" s="84">
        <v>2.129</v>
      </c>
      <c r="AX92" s="84">
        <v>2.146</v>
      </c>
      <c r="AY92" s="84">
        <v>1.984</v>
      </c>
      <c r="AZ92" s="84">
        <v>1.884</v>
      </c>
      <c r="BA92" s="84"/>
      <c r="BB92" s="84">
        <v>1.639</v>
      </c>
      <c r="BC92" s="84">
        <v>1.528</v>
      </c>
      <c r="BD92" s="87">
        <v>1.549</v>
      </c>
      <c r="BE92" s="84">
        <v>1.526</v>
      </c>
      <c r="BF92" s="84">
        <v>1.66</v>
      </c>
      <c r="BG92" s="84">
        <v>1.816</v>
      </c>
      <c r="BH92" s="84">
        <v>1.608</v>
      </c>
      <c r="BI92" s="84">
        <v>1.652</v>
      </c>
      <c r="BJ92" s="84" t="s">
        <v>239</v>
      </c>
      <c r="BK92" s="214">
        <v>1.585</v>
      </c>
      <c r="BL92" s="214">
        <v>1.598</v>
      </c>
      <c r="BM92" s="214">
        <v>1.945</v>
      </c>
      <c r="BN92" s="214">
        <v>1.601</v>
      </c>
      <c r="BO92" s="214">
        <v>1.575</v>
      </c>
      <c r="BP92" s="214">
        <v>2.359</v>
      </c>
      <c r="BQ92" s="214">
        <v>1.574</v>
      </c>
      <c r="BR92" s="214">
        <v>1.627</v>
      </c>
      <c r="BS92" s="214">
        <v>2.926</v>
      </c>
      <c r="BT92" s="214">
        <v>2.179</v>
      </c>
      <c r="BU92" s="214">
        <v>1.783</v>
      </c>
      <c r="BV92" s="214">
        <v>2.271</v>
      </c>
      <c r="BW92" s="214">
        <v>2.18</v>
      </c>
      <c r="BX92" s="214">
        <v>2.114</v>
      </c>
      <c r="BY92" s="214">
        <v>3.123</v>
      </c>
      <c r="BZ92" s="214">
        <v>2.029</v>
      </c>
      <c r="CA92" s="214">
        <v>2.174</v>
      </c>
      <c r="CB92" s="214">
        <v>2.034</v>
      </c>
      <c r="CC92" s="214">
        <v>1.706</v>
      </c>
      <c r="CD92" s="214">
        <v>1.766</v>
      </c>
      <c r="CE92" s="214">
        <v>2.081</v>
      </c>
      <c r="CF92" s="214"/>
      <c r="CG92" s="214">
        <v>2.225</v>
      </c>
      <c r="CH92" s="214">
        <v>2.131</v>
      </c>
      <c r="CI92" s="214">
        <v>2.37</v>
      </c>
      <c r="CJ92" s="214">
        <v>1.97</v>
      </c>
      <c r="CK92" s="214">
        <v>2.258</v>
      </c>
      <c r="CL92" s="214">
        <v>7.025</v>
      </c>
      <c r="CM92" s="214">
        <v>2.279</v>
      </c>
      <c r="CN92" s="214">
        <v>2.373</v>
      </c>
      <c r="CO92" s="214">
        <v>2.412</v>
      </c>
      <c r="CP92" s="214">
        <v>2.666</v>
      </c>
      <c r="CQ92" s="214">
        <v>2.155</v>
      </c>
      <c r="CR92" s="214">
        <v>2.138</v>
      </c>
      <c r="CS92" s="214">
        <v>2.18</v>
      </c>
      <c r="CT92" s="214"/>
      <c r="CU92" s="214">
        <v>2.066</v>
      </c>
      <c r="CV92" s="214">
        <v>2.12</v>
      </c>
      <c r="CW92" s="214">
        <v>2.097</v>
      </c>
      <c r="CX92" s="214">
        <v>2.34</v>
      </c>
      <c r="CY92" s="214">
        <v>2.345</v>
      </c>
      <c r="CZ92" s="214"/>
      <c r="DA92" s="214">
        <v>2.845</v>
      </c>
      <c r="DB92" s="214">
        <v>4.683</v>
      </c>
      <c r="DC92" s="214">
        <v>6.39</v>
      </c>
      <c r="DD92" s="214">
        <v>2.272</v>
      </c>
      <c r="DE92" s="214">
        <v>2.32</v>
      </c>
      <c r="DF92" s="214">
        <v>2.358</v>
      </c>
      <c r="DG92" s="214">
        <v>1.718</v>
      </c>
      <c r="DH92" s="214">
        <v>1.969</v>
      </c>
      <c r="DI92" s="214">
        <v>2.387</v>
      </c>
      <c r="DJ92" s="214">
        <v>2.308</v>
      </c>
      <c r="DK92" s="214"/>
      <c r="DL92" s="214">
        <v>2.796</v>
      </c>
      <c r="DM92" s="214"/>
      <c r="DN92" s="214">
        <v>2.228</v>
      </c>
      <c r="DO92" s="214">
        <v>1.966</v>
      </c>
      <c r="DP92" s="214">
        <v>2.716</v>
      </c>
      <c r="DQ92" s="214">
        <v>2.468</v>
      </c>
      <c r="DR92" s="214">
        <v>2.871</v>
      </c>
      <c r="DS92" s="214"/>
      <c r="DT92" s="214">
        <v>2.444</v>
      </c>
      <c r="DU92" s="214">
        <v>2.452</v>
      </c>
      <c r="DV92" s="214">
        <v>2.308</v>
      </c>
      <c r="DW92" s="214">
        <v>2.408</v>
      </c>
      <c r="DX92" s="214">
        <v>2.696</v>
      </c>
      <c r="DY92" s="214">
        <v>2.582</v>
      </c>
      <c r="DZ92" s="214">
        <v>2.311</v>
      </c>
      <c r="EA92" s="214">
        <v>2.318</v>
      </c>
      <c r="EB92" s="214">
        <v>2.37</v>
      </c>
      <c r="EC92" s="214">
        <v>2.236</v>
      </c>
      <c r="ED92" s="214">
        <v>2.481</v>
      </c>
      <c r="EE92" s="214">
        <v>2.391</v>
      </c>
      <c r="EF92" s="214">
        <v>2.222</v>
      </c>
      <c r="EG92" s="214"/>
      <c r="EH92" s="214">
        <v>1.425</v>
      </c>
      <c r="EI92" s="214">
        <v>1.525</v>
      </c>
      <c r="EJ92" s="214">
        <v>1.318</v>
      </c>
      <c r="EK92" s="214">
        <v>1.42</v>
      </c>
      <c r="EL92" s="214">
        <v>1.388</v>
      </c>
      <c r="EM92" s="214">
        <v>1.571</v>
      </c>
      <c r="EN92" s="214">
        <v>1.262</v>
      </c>
      <c r="EO92" s="214">
        <v>2.162</v>
      </c>
      <c r="EP92" s="214">
        <v>1.682</v>
      </c>
      <c r="EQ92" s="214">
        <v>1.681</v>
      </c>
      <c r="ER92" s="214">
        <v>1.693</v>
      </c>
      <c r="ES92" s="214">
        <v>1.836</v>
      </c>
      <c r="ET92" s="214">
        <v>2.034</v>
      </c>
      <c r="EU92" s="214">
        <v>1.875</v>
      </c>
      <c r="EV92" s="214">
        <v>2.006</v>
      </c>
      <c r="EW92" s="214">
        <v>2.287</v>
      </c>
      <c r="EX92" s="214">
        <v>1.534</v>
      </c>
      <c r="EY92" s="214">
        <v>1.448</v>
      </c>
      <c r="EZ92" s="214">
        <v>2.177</v>
      </c>
      <c r="FA92" s="214">
        <v>1.503</v>
      </c>
      <c r="FB92" s="214">
        <v>1.891</v>
      </c>
      <c r="FC92" s="214">
        <v>2.235</v>
      </c>
      <c r="FD92" s="214">
        <v>1.821</v>
      </c>
      <c r="FE92" s="84" t="s">
        <v>239</v>
      </c>
      <c r="FF92" s="142">
        <f t="shared" si="338"/>
        <v>1.439</v>
      </c>
      <c r="FG92" s="142">
        <f t="shared" si="339"/>
        <v>2.649</v>
      </c>
      <c r="FH92" s="141">
        <f t="shared" si="340"/>
        <v>1.99515</v>
      </c>
      <c r="FI92" s="142">
        <f t="shared" si="341"/>
        <v>0.281016627153701</v>
      </c>
      <c r="FJ92" s="143">
        <f t="shared" si="30"/>
        <v>0.140849874522568</v>
      </c>
      <c r="FK92" s="142">
        <f t="shared" si="342"/>
        <v>1.604</v>
      </c>
      <c r="FL92" s="142">
        <f t="shared" si="343"/>
        <v>2.384</v>
      </c>
      <c r="FM92" s="141">
        <f t="shared" si="344"/>
        <v>1.88716666666667</v>
      </c>
      <c r="FN92" s="142">
        <f t="shared" si="345"/>
        <v>0.181656936075236</v>
      </c>
      <c r="FO92" s="83">
        <f t="shared" si="32"/>
        <v>0.0962590847347361</v>
      </c>
      <c r="FP92" s="142">
        <f t="shared" si="346"/>
        <v>1.727</v>
      </c>
      <c r="FQ92" s="142">
        <f t="shared" si="347"/>
        <v>2.146</v>
      </c>
      <c r="FR92" s="141">
        <f t="shared" si="348"/>
        <v>1.9068</v>
      </c>
      <c r="FS92" s="142">
        <f t="shared" si="349"/>
        <v>0.145703504114044</v>
      </c>
      <c r="FT92" s="83">
        <f t="shared" si="33"/>
        <v>0.0764125782011976</v>
      </c>
      <c r="FU92" s="142">
        <f t="shared" si="350"/>
        <v>1.526</v>
      </c>
      <c r="FV92" s="142">
        <f t="shared" si="351"/>
        <v>1.816</v>
      </c>
      <c r="FW92" s="141">
        <f t="shared" si="352"/>
        <v>1.62225</v>
      </c>
      <c r="FX92" s="142">
        <f t="shared" si="353"/>
        <v>0.0955028047456498</v>
      </c>
      <c r="FY92" s="84" t="s">
        <v>239</v>
      </c>
      <c r="FZ92" s="156">
        <f t="shared" si="34"/>
        <v>1.439</v>
      </c>
      <c r="GA92" s="70">
        <f t="shared" si="35"/>
        <v>2.649</v>
      </c>
      <c r="GB92" s="157">
        <f t="shared" si="36"/>
        <v>1.8919</v>
      </c>
      <c r="GC92" s="31">
        <f t="shared" si="37"/>
        <v>0.24393577692767</v>
      </c>
      <c r="GD92" s="31">
        <f t="shared" si="38"/>
        <v>0.128936929503499</v>
      </c>
      <c r="GE92" s="156">
        <f t="shared" si="39"/>
        <v>1.262</v>
      </c>
      <c r="GF92" s="156">
        <f t="shared" si="40"/>
        <v>7.025</v>
      </c>
      <c r="GG92" s="158">
        <f t="shared" si="41"/>
        <v>2.22712087912088</v>
      </c>
      <c r="GH92" s="33">
        <f t="shared" si="42"/>
        <v>0.828190622651638</v>
      </c>
      <c r="GI92" s="33">
        <f t="shared" si="43"/>
        <v>0.371866040328513</v>
      </c>
      <c r="GJ92" s="195">
        <v>2.16</v>
      </c>
      <c r="GK92" s="142">
        <f t="shared" si="322"/>
        <v>1.574</v>
      </c>
      <c r="GL92" s="142">
        <f t="shared" si="323"/>
        <v>3.123</v>
      </c>
      <c r="GM92" s="141">
        <f t="shared" si="324"/>
        <v>2.01095238095238</v>
      </c>
      <c r="GN92" s="226">
        <f t="shared" si="325"/>
        <v>0.425455341509597</v>
      </c>
      <c r="GO92" s="226">
        <f t="shared" si="44"/>
        <v>0.211569078183792</v>
      </c>
      <c r="GP92" s="142">
        <f t="shared" si="326"/>
        <v>1.718</v>
      </c>
      <c r="GQ92" s="142">
        <f t="shared" si="327"/>
        <v>7.025</v>
      </c>
      <c r="GR92" s="141">
        <f t="shared" si="328"/>
        <v>2.65714285714286</v>
      </c>
      <c r="GS92" s="226">
        <f t="shared" si="329"/>
        <v>1.25335336019123</v>
      </c>
      <c r="GT92" s="226">
        <f t="shared" si="45"/>
        <v>0.471692124803151</v>
      </c>
      <c r="GU92" s="142">
        <f t="shared" si="330"/>
        <v>1.966</v>
      </c>
      <c r="GV92" s="142">
        <f t="shared" si="331"/>
        <v>2.871</v>
      </c>
      <c r="GW92" s="141">
        <f t="shared" si="332"/>
        <v>2.43494736842105</v>
      </c>
      <c r="GX92" s="226">
        <f t="shared" si="333"/>
        <v>0.222679010058128</v>
      </c>
      <c r="GY92" s="226">
        <f t="shared" si="46"/>
        <v>0.0914512621283164</v>
      </c>
      <c r="GZ92" s="142">
        <f t="shared" si="334"/>
        <v>1.262</v>
      </c>
      <c r="HA92" s="142">
        <f t="shared" si="335"/>
        <v>2.287</v>
      </c>
      <c r="HB92" s="141">
        <f t="shared" si="336"/>
        <v>1.72930434782609</v>
      </c>
      <c r="HC92" s="226">
        <f t="shared" si="337"/>
        <v>0.310751060084875</v>
      </c>
      <c r="HD92" s="226">
        <f t="shared" si="47"/>
        <v>0.179697148437475</v>
      </c>
      <c r="HE92" s="83"/>
      <c r="HF92" s="83"/>
      <c r="HG92" s="83"/>
      <c r="HH92" s="83"/>
      <c r="HI92" s="83"/>
      <c r="HJ92" s="83"/>
      <c r="HK92" s="83"/>
      <c r="HL92" s="83"/>
      <c r="HM92" s="22"/>
      <c r="HN92" s="22"/>
      <c r="HO92" s="22"/>
    </row>
    <row r="93" spans="1:210">
      <c r="A93" s="64"/>
      <c r="E93" s="184"/>
      <c r="H93" s="64"/>
      <c r="BB93" s="89"/>
      <c r="BC93" s="89"/>
      <c r="BD93" s="89"/>
      <c r="BE93" s="89"/>
      <c r="BF93" s="89"/>
      <c r="BG93" s="89"/>
      <c r="BH93" s="89"/>
      <c r="BI93" s="89"/>
      <c r="BJ93" s="64"/>
      <c r="BK93" s="110"/>
      <c r="BL93" s="110"/>
      <c r="BM93" s="110"/>
      <c r="BN93" s="110"/>
      <c r="BO93" s="110"/>
      <c r="BP93" s="110"/>
      <c r="BQ93" s="110"/>
      <c r="BR93" s="110"/>
      <c r="BS93" s="110"/>
      <c r="BT93" s="110"/>
      <c r="BU93" s="110"/>
      <c r="BV93" s="110"/>
      <c r="BW93" s="110"/>
      <c r="BX93" s="110"/>
      <c r="BY93" s="110"/>
      <c r="BZ93" s="110"/>
      <c r="CA93" s="110"/>
      <c r="CB93" s="110"/>
      <c r="CC93" s="110"/>
      <c r="CD93" s="110"/>
      <c r="CE93" s="110"/>
      <c r="CF93" s="110"/>
      <c r="CG93" s="110"/>
      <c r="CH93" s="110"/>
      <c r="CI93" s="110"/>
      <c r="CJ93" s="110"/>
      <c r="CK93" s="110"/>
      <c r="CL93" s="110"/>
      <c r="CM93" s="110"/>
      <c r="CN93" s="110"/>
      <c r="CO93" s="110"/>
      <c r="CP93" s="110"/>
      <c r="CQ93" s="110"/>
      <c r="CR93" s="110"/>
      <c r="CS93" s="110"/>
      <c r="CT93" s="110"/>
      <c r="CU93" s="110"/>
      <c r="CV93" s="110"/>
      <c r="CW93" s="110"/>
      <c r="CX93" s="110"/>
      <c r="CY93" s="110"/>
      <c r="CZ93" s="110"/>
      <c r="DA93" s="110"/>
      <c r="DB93" s="110"/>
      <c r="DC93" s="110"/>
      <c r="DD93" s="110"/>
      <c r="DE93" s="110"/>
      <c r="DF93" s="110"/>
      <c r="DG93" s="110"/>
      <c r="DH93" s="110"/>
      <c r="DI93" s="110"/>
      <c r="DJ93" s="110"/>
      <c r="DK93" s="110"/>
      <c r="DL93" s="89"/>
      <c r="DM93" s="89"/>
      <c r="DN93" s="89"/>
      <c r="DO93" s="89"/>
      <c r="DP93" s="89"/>
      <c r="DQ93" s="89"/>
      <c r="DR93" s="89"/>
      <c r="DS93" s="89"/>
      <c r="DT93" s="89"/>
      <c r="DU93" s="89"/>
      <c r="DV93" s="89"/>
      <c r="DW93" s="89"/>
      <c r="DX93" s="89"/>
      <c r="DY93" s="89"/>
      <c r="DZ93" s="89"/>
      <c r="EA93" s="89"/>
      <c r="EB93" s="89"/>
      <c r="EC93" s="89"/>
      <c r="ED93" s="89"/>
      <c r="EE93" s="89"/>
      <c r="EF93" s="89"/>
      <c r="EG93" s="89"/>
      <c r="EH93" s="89"/>
      <c r="EI93" s="89"/>
      <c r="EJ93" s="89"/>
      <c r="EK93" s="89"/>
      <c r="EL93" s="89"/>
      <c r="EM93" s="89"/>
      <c r="EN93" s="89"/>
      <c r="EO93" s="89"/>
      <c r="EP93" s="89"/>
      <c r="EQ93" s="89"/>
      <c r="ER93" s="89"/>
      <c r="ES93" s="89"/>
      <c r="ET93" s="89"/>
      <c r="EU93" s="89"/>
      <c r="EV93" s="89"/>
      <c r="EW93" s="89"/>
      <c r="EX93" s="89"/>
      <c r="EY93" s="89"/>
      <c r="EZ93" s="89"/>
      <c r="FA93" s="89"/>
      <c r="FB93" s="89"/>
      <c r="FC93" s="89"/>
      <c r="FD93" s="89"/>
      <c r="FE93" s="64"/>
      <c r="FF93" s="138"/>
      <c r="FG93" s="138"/>
      <c r="FH93" s="139"/>
      <c r="FI93" s="138"/>
      <c r="FJ93" s="140"/>
      <c r="FK93" s="138"/>
      <c r="FL93" s="138"/>
      <c r="FM93" s="139"/>
      <c r="FN93" s="138"/>
      <c r="FO93" s="73"/>
      <c r="FP93" s="138"/>
      <c r="FQ93" s="138"/>
      <c r="FR93" s="139"/>
      <c r="FS93" s="138"/>
      <c r="FT93" s="73"/>
      <c r="FU93" s="138"/>
      <c r="FV93" s="138"/>
      <c r="FW93" s="139"/>
      <c r="FX93" s="138"/>
      <c r="FY93" s="64"/>
      <c r="FZ93" s="156"/>
      <c r="GA93" s="70"/>
      <c r="GB93" s="157"/>
      <c r="GC93" s="31"/>
      <c r="GE93" s="156"/>
      <c r="GF93" s="156"/>
      <c r="GG93" s="158"/>
      <c r="GH93" s="33"/>
      <c r="GK93" s="89"/>
      <c r="GL93" s="89"/>
      <c r="GM93" s="178"/>
      <c r="GP93" s="89"/>
      <c r="GQ93" s="89"/>
      <c r="GR93" s="178"/>
      <c r="GU93" s="89"/>
      <c r="GV93" s="89"/>
      <c r="GW93" s="178"/>
      <c r="GZ93" s="89"/>
      <c r="HA93" s="89"/>
      <c r="HB93" s="178"/>
    </row>
    <row r="94" ht="15.5" spans="1:212">
      <c r="A94" s="64" t="s">
        <v>240</v>
      </c>
      <c r="B94" s="196">
        <v>30</v>
      </c>
      <c r="C94" s="47">
        <v>32</v>
      </c>
      <c r="D94" s="196">
        <v>41.6</v>
      </c>
      <c r="E94" s="197">
        <v>51.97</v>
      </c>
      <c r="F94" s="47">
        <v>38</v>
      </c>
      <c r="G94" s="62">
        <v>55.12</v>
      </c>
      <c r="H94" s="64" t="s">
        <v>240</v>
      </c>
      <c r="I94" s="42">
        <v>33.07</v>
      </c>
      <c r="J94" s="42">
        <v>56.23</v>
      </c>
      <c r="K94" s="42">
        <v>45.34</v>
      </c>
      <c r="L94" s="42">
        <v>55.5</v>
      </c>
      <c r="M94" s="42">
        <v>53.79</v>
      </c>
      <c r="N94" s="42">
        <v>48.01</v>
      </c>
      <c r="O94" s="84">
        <v>41.51</v>
      </c>
      <c r="P94" s="42">
        <v>47.66</v>
      </c>
      <c r="Q94" s="42">
        <v>48.18</v>
      </c>
      <c r="R94" s="42">
        <v>55.42</v>
      </c>
      <c r="S94" s="42">
        <v>32.77</v>
      </c>
      <c r="T94" s="42">
        <v>44.34</v>
      </c>
      <c r="U94" s="42">
        <v>53.85</v>
      </c>
      <c r="V94" s="42">
        <v>50.38</v>
      </c>
      <c r="W94" s="42">
        <v>43.87</v>
      </c>
      <c r="X94" s="84">
        <v>42.86</v>
      </c>
      <c r="Y94" s="84">
        <v>54.27</v>
      </c>
      <c r="Z94" s="42">
        <v>65.21</v>
      </c>
      <c r="AA94" s="42">
        <v>51.21</v>
      </c>
      <c r="AB94" s="42">
        <v>66.32</v>
      </c>
      <c r="AD94" s="42">
        <v>56.03</v>
      </c>
      <c r="AE94" s="42">
        <v>52.83</v>
      </c>
      <c r="AF94" s="42">
        <v>49.11</v>
      </c>
      <c r="AG94" s="42">
        <v>53.37</v>
      </c>
      <c r="AH94" s="42">
        <v>53.33</v>
      </c>
      <c r="AI94" s="42">
        <v>49.01</v>
      </c>
      <c r="AJ94" s="42">
        <v>55.8</v>
      </c>
      <c r="AK94" s="42">
        <v>49.2</v>
      </c>
      <c r="AL94" s="42">
        <v>46.24</v>
      </c>
      <c r="AM94" s="42">
        <v>47.15</v>
      </c>
      <c r="AN94" s="42">
        <v>53.81</v>
      </c>
      <c r="AO94" s="42">
        <v>57.62</v>
      </c>
      <c r="AQ94" s="42">
        <v>51.42</v>
      </c>
      <c r="AR94" s="42">
        <v>50.17</v>
      </c>
      <c r="AS94" s="42">
        <v>53.52</v>
      </c>
      <c r="AT94" s="42">
        <v>49</v>
      </c>
      <c r="AU94" s="42">
        <v>45.74</v>
      </c>
      <c r="AV94" s="42">
        <v>49.52</v>
      </c>
      <c r="AW94" s="42">
        <v>56.82</v>
      </c>
      <c r="AX94" s="42">
        <v>60.52</v>
      </c>
      <c r="AY94" s="42">
        <v>56.12</v>
      </c>
      <c r="AZ94" s="42">
        <v>56.94</v>
      </c>
      <c r="BA94" s="42"/>
      <c r="BB94" s="27">
        <v>52.89</v>
      </c>
      <c r="BC94" s="89">
        <v>47.85</v>
      </c>
      <c r="BD94" s="89">
        <v>51.28</v>
      </c>
      <c r="BE94" s="89">
        <v>45.38</v>
      </c>
      <c r="BF94" s="89">
        <v>47.28</v>
      </c>
      <c r="BG94" s="89">
        <v>54.94</v>
      </c>
      <c r="BH94" s="89">
        <v>46.73</v>
      </c>
      <c r="BI94" s="89">
        <v>51.05</v>
      </c>
      <c r="BJ94" s="64" t="s">
        <v>240</v>
      </c>
      <c r="BK94" s="95">
        <v>40.16</v>
      </c>
      <c r="BL94" s="95">
        <v>41.6</v>
      </c>
      <c r="BM94" s="95">
        <v>55.45</v>
      </c>
      <c r="BN94" s="95">
        <v>42.09</v>
      </c>
      <c r="BO94" s="95">
        <v>41.12</v>
      </c>
      <c r="BP94" s="95">
        <v>67.68</v>
      </c>
      <c r="BQ94" s="95">
        <v>41.12</v>
      </c>
      <c r="BR94" s="95">
        <v>42.51</v>
      </c>
      <c r="BS94" s="95">
        <v>55.19</v>
      </c>
      <c r="BT94" s="95">
        <v>42.82</v>
      </c>
      <c r="BU94" s="95">
        <v>40.75</v>
      </c>
      <c r="BV94" s="95">
        <v>61.83</v>
      </c>
      <c r="BW94" s="95">
        <v>45.99</v>
      </c>
      <c r="BX94" s="95">
        <v>44.48</v>
      </c>
      <c r="BY94" s="95">
        <v>63.27</v>
      </c>
      <c r="BZ94" s="95">
        <v>42.25</v>
      </c>
      <c r="CA94" s="95">
        <v>42.76</v>
      </c>
      <c r="CB94" s="95">
        <v>53.25</v>
      </c>
      <c r="CC94" s="95">
        <v>37.85</v>
      </c>
      <c r="CD94" s="95">
        <v>40.78</v>
      </c>
      <c r="CE94" s="95">
        <v>54.86</v>
      </c>
      <c r="CF94" s="95"/>
      <c r="CG94" s="95">
        <v>53.35</v>
      </c>
      <c r="CH94" s="95">
        <v>55.65</v>
      </c>
      <c r="CI94" s="95">
        <v>59.12</v>
      </c>
      <c r="CJ94" s="95">
        <v>50.18</v>
      </c>
      <c r="CK94" s="95">
        <v>68.34</v>
      </c>
      <c r="CL94" s="95">
        <v>80.55</v>
      </c>
      <c r="CM94" s="95">
        <v>55.3</v>
      </c>
      <c r="CN94" s="95">
        <v>55.74</v>
      </c>
      <c r="CO94" s="95">
        <v>54.82</v>
      </c>
      <c r="CP94" s="95">
        <v>54.66</v>
      </c>
      <c r="CQ94" s="95">
        <v>50.94</v>
      </c>
      <c r="CR94" s="95">
        <v>54.15</v>
      </c>
      <c r="CS94" s="95">
        <v>56.71</v>
      </c>
      <c r="CT94" s="95"/>
      <c r="CU94" s="95">
        <v>60.49</v>
      </c>
      <c r="CV94" s="95">
        <v>56.74</v>
      </c>
      <c r="CW94" s="95">
        <v>54.37</v>
      </c>
      <c r="CX94" s="95">
        <v>66.92</v>
      </c>
      <c r="CY94" s="95">
        <v>58.6</v>
      </c>
      <c r="CZ94" s="95"/>
      <c r="DA94" s="95">
        <v>60.52</v>
      </c>
      <c r="DB94" s="95">
        <v>53.57</v>
      </c>
      <c r="DC94" s="95">
        <v>56.1</v>
      </c>
      <c r="DD94" s="95">
        <v>64.24</v>
      </c>
      <c r="DE94" s="95">
        <v>55.47</v>
      </c>
      <c r="DF94" s="95">
        <v>56.03</v>
      </c>
      <c r="DG94" s="95">
        <v>52.97</v>
      </c>
      <c r="DH94" s="95">
        <v>52.67</v>
      </c>
      <c r="DI94" s="95">
        <v>60.22</v>
      </c>
      <c r="DJ94" s="114">
        <v>82.18</v>
      </c>
      <c r="DK94" s="114"/>
      <c r="DL94" s="114">
        <v>99.66</v>
      </c>
      <c r="DM94" s="114"/>
      <c r="DN94" s="121">
        <v>65.62</v>
      </c>
      <c r="DO94" s="121">
        <v>44.83</v>
      </c>
      <c r="DP94" s="121">
        <v>70.5</v>
      </c>
      <c r="DQ94" s="121">
        <v>77.47</v>
      </c>
      <c r="DR94" s="124">
        <v>56.52</v>
      </c>
      <c r="DS94" s="114"/>
      <c r="DT94" s="121">
        <v>44.81</v>
      </c>
      <c r="DU94" s="121">
        <v>55.95</v>
      </c>
      <c r="DV94" s="121">
        <v>65.67</v>
      </c>
      <c r="DW94" s="121">
        <v>59.92</v>
      </c>
      <c r="DX94" s="121">
        <v>54.56</v>
      </c>
      <c r="DY94" s="121">
        <v>69.05</v>
      </c>
      <c r="DZ94" s="121">
        <v>63.65</v>
      </c>
      <c r="EA94" s="121">
        <v>68.07</v>
      </c>
      <c r="EB94" s="121">
        <v>61.58</v>
      </c>
      <c r="EC94" s="121">
        <v>62.24</v>
      </c>
      <c r="ED94" s="121">
        <v>66.27</v>
      </c>
      <c r="EE94" s="121">
        <v>57.11</v>
      </c>
      <c r="EF94" s="121">
        <v>63.48</v>
      </c>
      <c r="EG94" s="121"/>
      <c r="EH94" s="95">
        <v>40</v>
      </c>
      <c r="EI94" s="95">
        <v>44</v>
      </c>
      <c r="EJ94" s="95">
        <v>32.39</v>
      </c>
      <c r="EK94" s="95">
        <v>39.46</v>
      </c>
      <c r="EL94" s="95">
        <v>32.74</v>
      </c>
      <c r="EM94" s="95">
        <v>36.28</v>
      </c>
      <c r="EN94" s="95">
        <v>26.89</v>
      </c>
      <c r="EO94" s="95">
        <v>33.99</v>
      </c>
      <c r="EP94" s="95">
        <v>38.25</v>
      </c>
      <c r="EQ94" s="95">
        <v>47.77</v>
      </c>
      <c r="ER94" s="95">
        <v>35.4</v>
      </c>
      <c r="ES94" s="95">
        <v>44.86</v>
      </c>
      <c r="ET94" s="95">
        <v>57.41</v>
      </c>
      <c r="EU94" s="95">
        <v>66.11</v>
      </c>
      <c r="EV94" s="95">
        <v>58.35</v>
      </c>
      <c r="EW94" s="95">
        <v>71.11</v>
      </c>
      <c r="EX94" s="95">
        <v>41.82</v>
      </c>
      <c r="EY94" s="95">
        <v>28.76</v>
      </c>
      <c r="EZ94" s="95">
        <v>59.12</v>
      </c>
      <c r="FA94" s="121">
        <v>40.13</v>
      </c>
      <c r="FB94" s="95">
        <v>51.91</v>
      </c>
      <c r="FC94" s="95">
        <v>51.81</v>
      </c>
      <c r="FD94" s="121">
        <v>52.84</v>
      </c>
      <c r="FE94" s="64" t="s">
        <v>240</v>
      </c>
      <c r="FF94" s="138">
        <f t="shared" si="338"/>
        <v>32.77</v>
      </c>
      <c r="FG94" s="138">
        <f t="shared" si="339"/>
        <v>66.32</v>
      </c>
      <c r="FH94" s="139">
        <f t="shared" si="340"/>
        <v>49.4895</v>
      </c>
      <c r="FI94" s="138">
        <f t="shared" si="341"/>
        <v>8.73762371345292</v>
      </c>
      <c r="FJ94" s="140">
        <f t="shared" ref="FJ94:FJ108" si="354">FI94/FH94</f>
        <v>0.176555101859039</v>
      </c>
      <c r="FK94" s="138">
        <f t="shared" si="342"/>
        <v>46.24</v>
      </c>
      <c r="FL94" s="138">
        <f t="shared" si="343"/>
        <v>57.62</v>
      </c>
      <c r="FM94" s="139">
        <f t="shared" si="344"/>
        <v>51.9583333333333</v>
      </c>
      <c r="FN94" s="138">
        <f t="shared" si="345"/>
        <v>3.71345914046173</v>
      </c>
      <c r="FO94" s="73">
        <f t="shared" ref="FO94:FO108" si="355">FN94/FM94</f>
        <v>0.0714699433609315</v>
      </c>
      <c r="FP94" s="138">
        <f t="shared" si="346"/>
        <v>45.74</v>
      </c>
      <c r="FQ94" s="138">
        <f t="shared" si="347"/>
        <v>60.52</v>
      </c>
      <c r="FR94" s="139">
        <f t="shared" si="348"/>
        <v>52.977</v>
      </c>
      <c r="FS94" s="138">
        <f t="shared" si="349"/>
        <v>4.57030524144723</v>
      </c>
      <c r="FT94" s="73">
        <f t="shared" ref="FT94:FT108" si="356">FS94/FR94</f>
        <v>0.0862696121231332</v>
      </c>
      <c r="FU94" s="138">
        <f t="shared" si="350"/>
        <v>45.38</v>
      </c>
      <c r="FV94" s="138">
        <f t="shared" si="351"/>
        <v>54.94</v>
      </c>
      <c r="FW94" s="139">
        <f t="shared" si="352"/>
        <v>49.675</v>
      </c>
      <c r="FX94" s="138">
        <f t="shared" si="353"/>
        <v>3.35324576237071</v>
      </c>
      <c r="FY94" s="64" t="s">
        <v>240</v>
      </c>
      <c r="FZ94" s="156">
        <f t="shared" si="34"/>
        <v>32.77</v>
      </c>
      <c r="GA94" s="70">
        <f t="shared" si="35"/>
        <v>66.32</v>
      </c>
      <c r="GB94" s="157">
        <f t="shared" si="36"/>
        <v>50.8092</v>
      </c>
      <c r="GC94" s="31">
        <f t="shared" si="37"/>
        <v>6.35180348485405</v>
      </c>
      <c r="GD94" s="31">
        <f t="shared" si="38"/>
        <v>0.125012861545823</v>
      </c>
      <c r="GE94" s="156">
        <f t="shared" si="39"/>
        <v>26.89</v>
      </c>
      <c r="GF94" s="156">
        <f t="shared" si="40"/>
        <v>99.66</v>
      </c>
      <c r="GG94" s="158">
        <f t="shared" si="41"/>
        <v>53.5908791208791</v>
      </c>
      <c r="GH94" s="33">
        <f t="shared" si="42"/>
        <v>12.4730216109589</v>
      </c>
      <c r="GI94" s="33">
        <f t="shared" si="43"/>
        <v>0.23274523231509</v>
      </c>
      <c r="GJ94" s="62">
        <v>55.12</v>
      </c>
      <c r="GK94" s="89">
        <f t="shared" si="322"/>
        <v>37.85</v>
      </c>
      <c r="GL94" s="89">
        <f t="shared" si="323"/>
        <v>67.68</v>
      </c>
      <c r="GM94" s="178">
        <f t="shared" si="324"/>
        <v>47.5147619047619</v>
      </c>
      <c r="GN94" s="36">
        <f t="shared" si="325"/>
        <v>8.83821057626917</v>
      </c>
      <c r="GO94" s="36">
        <f t="shared" si="44"/>
        <v>0.186009783527578</v>
      </c>
      <c r="GP94" s="89">
        <f t="shared" si="326"/>
        <v>50.18</v>
      </c>
      <c r="GQ94" s="89">
        <f t="shared" si="327"/>
        <v>82.18</v>
      </c>
      <c r="GR94" s="178">
        <f t="shared" si="328"/>
        <v>58.5928571428571</v>
      </c>
      <c r="GS94" s="36">
        <f t="shared" si="329"/>
        <v>7.74149610248316</v>
      </c>
      <c r="GT94" s="36">
        <f t="shared" si="45"/>
        <v>0.132123546793568</v>
      </c>
      <c r="GU94" s="89">
        <f t="shared" si="330"/>
        <v>44.81</v>
      </c>
      <c r="GV94" s="89">
        <f t="shared" si="331"/>
        <v>99.66</v>
      </c>
      <c r="GW94" s="178">
        <f t="shared" si="332"/>
        <v>63.5242105263158</v>
      </c>
      <c r="GX94" s="36">
        <f t="shared" si="333"/>
        <v>11.9320666533456</v>
      </c>
      <c r="GY94" s="36">
        <f t="shared" si="46"/>
        <v>0.187834945991224</v>
      </c>
      <c r="GZ94" s="89">
        <f t="shared" si="334"/>
        <v>26.89</v>
      </c>
      <c r="HA94" s="89">
        <f t="shared" si="335"/>
        <v>71.11</v>
      </c>
      <c r="HB94" s="178">
        <f t="shared" si="336"/>
        <v>44.8434782608696</v>
      </c>
      <c r="HC94" s="36">
        <f t="shared" si="337"/>
        <v>11.9624779314684</v>
      </c>
      <c r="HD94" s="36">
        <f t="shared" si="47"/>
        <v>0.2667607062476</v>
      </c>
    </row>
    <row r="95" ht="15.5" spans="1:212">
      <c r="A95" s="64" t="s">
        <v>241</v>
      </c>
      <c r="B95" s="196">
        <v>64</v>
      </c>
      <c r="C95" s="47">
        <v>73</v>
      </c>
      <c r="D95" s="196">
        <v>87.6</v>
      </c>
      <c r="E95" s="197">
        <v>96.81</v>
      </c>
      <c r="F95" s="47">
        <v>72</v>
      </c>
      <c r="G95" s="63">
        <v>110.4</v>
      </c>
      <c r="H95" s="64" t="s">
        <v>241</v>
      </c>
      <c r="I95" s="42">
        <v>64.15</v>
      </c>
      <c r="J95" s="42">
        <v>107.6</v>
      </c>
      <c r="K95" s="42">
        <v>86.95</v>
      </c>
      <c r="L95" s="42">
        <v>105.1</v>
      </c>
      <c r="M95" s="42">
        <v>107.7</v>
      </c>
      <c r="N95" s="42">
        <v>96.09</v>
      </c>
      <c r="O95" s="84">
        <v>79.91</v>
      </c>
      <c r="P95" s="42">
        <v>94.88</v>
      </c>
      <c r="Q95" s="42">
        <v>90.95</v>
      </c>
      <c r="R95" s="42">
        <v>106.7</v>
      </c>
      <c r="S95" s="42">
        <v>66.98</v>
      </c>
      <c r="T95" s="42">
        <v>85.36</v>
      </c>
      <c r="U95" s="42">
        <v>105.1</v>
      </c>
      <c r="V95" s="42">
        <v>95.93</v>
      </c>
      <c r="W95" s="42">
        <v>83.97</v>
      </c>
      <c r="X95" s="84">
        <v>82.14</v>
      </c>
      <c r="Y95" s="84">
        <v>106.5</v>
      </c>
      <c r="Z95" s="42">
        <v>121.4</v>
      </c>
      <c r="AA95" s="42">
        <v>99.28</v>
      </c>
      <c r="AB95" s="42">
        <v>125</v>
      </c>
      <c r="AD95" s="42">
        <v>112.4</v>
      </c>
      <c r="AE95" s="42">
        <v>103</v>
      </c>
      <c r="AF95" s="42">
        <v>96.82</v>
      </c>
      <c r="AG95" s="42">
        <v>105.7</v>
      </c>
      <c r="AH95" s="42">
        <v>102.5</v>
      </c>
      <c r="AI95" s="42">
        <v>96.75</v>
      </c>
      <c r="AJ95" s="42">
        <v>107.4</v>
      </c>
      <c r="AK95" s="42">
        <v>94.93</v>
      </c>
      <c r="AL95" s="42">
        <v>89.55</v>
      </c>
      <c r="AM95" s="42">
        <v>96.27</v>
      </c>
      <c r="AN95" s="42">
        <v>105.7</v>
      </c>
      <c r="AO95" s="42">
        <v>114.6</v>
      </c>
      <c r="AQ95" s="42">
        <v>98.58</v>
      </c>
      <c r="AR95" s="42">
        <v>96.67</v>
      </c>
      <c r="AS95" s="42">
        <v>100.9</v>
      </c>
      <c r="AT95" s="42">
        <v>91.91</v>
      </c>
      <c r="AU95" s="42">
        <v>88.33</v>
      </c>
      <c r="AV95" s="42">
        <v>95.78</v>
      </c>
      <c r="AW95" s="42">
        <v>110.4</v>
      </c>
      <c r="AX95" s="42">
        <v>116.1</v>
      </c>
      <c r="AY95" s="42">
        <v>108</v>
      </c>
      <c r="AZ95" s="42">
        <v>110.7</v>
      </c>
      <c r="BA95" s="42"/>
      <c r="BB95" s="27">
        <v>112.7</v>
      </c>
      <c r="BC95" s="89">
        <v>102</v>
      </c>
      <c r="BD95" s="89">
        <v>110.9</v>
      </c>
      <c r="BE95" s="89">
        <v>96.83</v>
      </c>
      <c r="BF95" s="89">
        <v>96.41</v>
      </c>
      <c r="BG95" s="89">
        <v>111.9</v>
      </c>
      <c r="BH95" s="89">
        <v>97.96</v>
      </c>
      <c r="BI95" s="89">
        <v>104.2</v>
      </c>
      <c r="BJ95" s="64" t="s">
        <v>241</v>
      </c>
      <c r="BK95" s="95">
        <v>82.27</v>
      </c>
      <c r="BL95" s="95">
        <v>85.4</v>
      </c>
      <c r="BM95" s="95">
        <v>112.6</v>
      </c>
      <c r="BN95" s="95">
        <v>87.64</v>
      </c>
      <c r="BO95" s="95">
        <v>84.97</v>
      </c>
      <c r="BP95" s="95">
        <v>139.3</v>
      </c>
      <c r="BQ95" s="95">
        <v>85.18</v>
      </c>
      <c r="BR95" s="95">
        <v>89.37</v>
      </c>
      <c r="BS95" s="95">
        <v>112</v>
      </c>
      <c r="BT95" s="95">
        <v>86.59</v>
      </c>
      <c r="BU95" s="95">
        <v>82.22</v>
      </c>
      <c r="BV95" s="95">
        <v>122.3</v>
      </c>
      <c r="BW95" s="95">
        <v>91.54</v>
      </c>
      <c r="BX95" s="95">
        <v>88.94</v>
      </c>
      <c r="BY95" s="95">
        <v>124</v>
      </c>
      <c r="BZ95" s="95">
        <v>85.71</v>
      </c>
      <c r="CA95" s="95">
        <v>86.43</v>
      </c>
      <c r="CB95" s="95">
        <v>108.1</v>
      </c>
      <c r="CC95" s="95">
        <v>77.64</v>
      </c>
      <c r="CD95" s="95">
        <v>82.54</v>
      </c>
      <c r="CE95" s="95">
        <v>109.9</v>
      </c>
      <c r="CF95" s="95"/>
      <c r="CG95" s="95">
        <v>108.8</v>
      </c>
      <c r="CH95" s="95">
        <v>113.3</v>
      </c>
      <c r="CI95" s="95">
        <v>119.4</v>
      </c>
      <c r="CJ95" s="95">
        <v>102.6</v>
      </c>
      <c r="CK95" s="95">
        <v>141.6</v>
      </c>
      <c r="CL95" s="95">
        <v>165.5</v>
      </c>
      <c r="CM95" s="95">
        <v>113.1</v>
      </c>
      <c r="CN95" s="95">
        <v>114.1</v>
      </c>
      <c r="CO95" s="95">
        <v>69.47</v>
      </c>
      <c r="CP95" s="95">
        <v>112.2</v>
      </c>
      <c r="CQ95" s="95">
        <v>104.5</v>
      </c>
      <c r="CR95" s="95">
        <v>109.9</v>
      </c>
      <c r="CS95" s="95">
        <v>115</v>
      </c>
      <c r="CT95" s="95"/>
      <c r="CU95" s="95">
        <v>119.6</v>
      </c>
      <c r="CV95" s="95">
        <v>114.8</v>
      </c>
      <c r="CW95" s="95">
        <v>111</v>
      </c>
      <c r="CX95" s="95">
        <v>135.7</v>
      </c>
      <c r="CY95" s="95">
        <v>119.8</v>
      </c>
      <c r="CZ95" s="95"/>
      <c r="DA95" s="95">
        <v>124.1</v>
      </c>
      <c r="DB95" s="95">
        <v>109</v>
      </c>
      <c r="DC95" s="95">
        <v>114.5</v>
      </c>
      <c r="DD95" s="95">
        <v>131.1</v>
      </c>
      <c r="DE95" s="95">
        <v>111.4</v>
      </c>
      <c r="DF95" s="95">
        <v>114.8</v>
      </c>
      <c r="DG95" s="95">
        <v>107.4</v>
      </c>
      <c r="DH95" s="95">
        <v>109.4</v>
      </c>
      <c r="DI95" s="95">
        <v>124.9</v>
      </c>
      <c r="DJ95" s="114">
        <v>179.1</v>
      </c>
      <c r="DK95" s="114"/>
      <c r="DL95" s="114">
        <v>209.5</v>
      </c>
      <c r="DM95" s="114"/>
      <c r="DN95" s="121">
        <v>134</v>
      </c>
      <c r="DO95" s="121">
        <v>88.65</v>
      </c>
      <c r="DP95" s="121">
        <v>148.9</v>
      </c>
      <c r="DQ95" s="121">
        <v>157.3</v>
      </c>
      <c r="DR95" s="124">
        <v>113</v>
      </c>
      <c r="DS95" s="114"/>
      <c r="DT95" s="121">
        <v>90.31</v>
      </c>
      <c r="DU95" s="121">
        <v>113.6</v>
      </c>
      <c r="DV95" s="121">
        <v>134.8</v>
      </c>
      <c r="DW95" s="121">
        <v>121.4</v>
      </c>
      <c r="DX95" s="121">
        <v>110.7</v>
      </c>
      <c r="DY95" s="121">
        <v>144.4</v>
      </c>
      <c r="DZ95" s="121">
        <v>129.5</v>
      </c>
      <c r="EA95" s="121">
        <v>139.7</v>
      </c>
      <c r="EB95" s="121">
        <v>113.5</v>
      </c>
      <c r="EC95" s="121">
        <v>119.8</v>
      </c>
      <c r="ED95" s="121">
        <v>122.9</v>
      </c>
      <c r="EE95" s="121">
        <v>116.6</v>
      </c>
      <c r="EF95" s="121">
        <v>119.3</v>
      </c>
      <c r="EG95" s="121"/>
      <c r="EH95" s="95">
        <v>80.24</v>
      </c>
      <c r="EI95" s="95">
        <v>88.63</v>
      </c>
      <c r="EJ95" s="95">
        <v>65.58</v>
      </c>
      <c r="EK95" s="95">
        <v>79.04</v>
      </c>
      <c r="EL95" s="95">
        <v>68.19</v>
      </c>
      <c r="EM95" s="95">
        <v>74.69</v>
      </c>
      <c r="EN95" s="95">
        <v>55.65</v>
      </c>
      <c r="EO95" s="95">
        <v>69.09</v>
      </c>
      <c r="EP95" s="95">
        <v>79.64</v>
      </c>
      <c r="EQ95" s="95">
        <v>98.79</v>
      </c>
      <c r="ER95" s="95">
        <v>71.3</v>
      </c>
      <c r="ES95" s="95">
        <v>92.96</v>
      </c>
      <c r="ET95" s="95">
        <v>117.9</v>
      </c>
      <c r="EU95" s="95">
        <v>134.7</v>
      </c>
      <c r="EV95" s="95">
        <v>116.8</v>
      </c>
      <c r="EW95" s="95">
        <v>142.7</v>
      </c>
      <c r="EX95" s="95">
        <v>86.8</v>
      </c>
      <c r="EY95" s="95">
        <v>56.23</v>
      </c>
      <c r="EZ95" s="95">
        <v>117</v>
      </c>
      <c r="FA95" s="121">
        <v>80.44</v>
      </c>
      <c r="FB95" s="95">
        <v>104.8</v>
      </c>
      <c r="FC95" s="95">
        <v>105.5</v>
      </c>
      <c r="FD95" s="121">
        <v>105.3</v>
      </c>
      <c r="FE95" s="64" t="s">
        <v>241</v>
      </c>
      <c r="FF95" s="138">
        <f t="shared" si="338"/>
        <v>64.15</v>
      </c>
      <c r="FG95" s="138">
        <f t="shared" si="339"/>
        <v>125</v>
      </c>
      <c r="FH95" s="139">
        <f t="shared" si="340"/>
        <v>95.5845</v>
      </c>
      <c r="FI95" s="138">
        <f t="shared" si="341"/>
        <v>15.9430715772021</v>
      </c>
      <c r="FJ95" s="140">
        <f t="shared" si="354"/>
        <v>0.166795574357789</v>
      </c>
      <c r="FK95" s="138">
        <f t="shared" si="342"/>
        <v>89.55</v>
      </c>
      <c r="FL95" s="138">
        <f t="shared" si="343"/>
        <v>114.6</v>
      </c>
      <c r="FM95" s="139">
        <f t="shared" si="344"/>
        <v>102.135</v>
      </c>
      <c r="FN95" s="138">
        <f t="shared" si="345"/>
        <v>7.48760490896303</v>
      </c>
      <c r="FO95" s="73">
        <f t="shared" si="355"/>
        <v>0.0733108621820437</v>
      </c>
      <c r="FP95" s="138">
        <f t="shared" si="346"/>
        <v>88.33</v>
      </c>
      <c r="FQ95" s="138">
        <f t="shared" si="347"/>
        <v>116.1</v>
      </c>
      <c r="FR95" s="139">
        <f t="shared" si="348"/>
        <v>101.737</v>
      </c>
      <c r="FS95" s="138">
        <f t="shared" si="349"/>
        <v>9.12291991512464</v>
      </c>
      <c r="FT95" s="73">
        <f t="shared" si="356"/>
        <v>0.0896716034001852</v>
      </c>
      <c r="FU95" s="138">
        <f t="shared" si="350"/>
        <v>96.41</v>
      </c>
      <c r="FV95" s="138">
        <f t="shared" si="351"/>
        <v>112.7</v>
      </c>
      <c r="FW95" s="139">
        <f t="shared" si="352"/>
        <v>104.1125</v>
      </c>
      <c r="FX95" s="138">
        <f t="shared" si="353"/>
        <v>6.91940697293799</v>
      </c>
      <c r="FY95" s="64" t="s">
        <v>241</v>
      </c>
      <c r="FZ95" s="156">
        <f t="shared" ref="FZ95:FZ108" si="357">MIN(I95:BI95)</f>
        <v>64.15</v>
      </c>
      <c r="GA95" s="70">
        <f t="shared" ref="GA95:GA108" si="358">MAX(I95:BI95)</f>
        <v>125</v>
      </c>
      <c r="GB95" s="157">
        <f t="shared" ref="GB95:GB108" si="359">AVERAGE(I95:BI95)</f>
        <v>99.7516</v>
      </c>
      <c r="GC95" s="31">
        <f t="shared" ref="GC95:GC108" si="360">STDEV(I95:BI95)</f>
        <v>12.068994912754</v>
      </c>
      <c r="GD95" s="31">
        <f t="shared" ref="GD95:GD108" si="361">GC95/GB95</f>
        <v>0.120990489503467</v>
      </c>
      <c r="GE95" s="156">
        <f t="shared" ref="GE95:GE108" si="362">MIN(BK95:FD95)</f>
        <v>55.65</v>
      </c>
      <c r="GF95" s="156">
        <f t="shared" ref="GF95:GF108" si="363">MAX(BK95:FD95)</f>
        <v>209.5</v>
      </c>
      <c r="GG95" s="158">
        <f t="shared" ref="GG95:GG108" si="364">AVERAGE(BK95:FD95)</f>
        <v>108.357582417582</v>
      </c>
      <c r="GH95" s="33">
        <f t="shared" ref="GH95:GH108" si="365">STDEV(BK95:FD95)</f>
        <v>26.1890149719585</v>
      </c>
      <c r="GI95" s="33">
        <f t="shared" ref="GI95:GI108" si="366">GH95/GG95</f>
        <v>0.241690654106998</v>
      </c>
      <c r="GJ95" s="63">
        <v>110.4</v>
      </c>
      <c r="GK95" s="89">
        <f t="shared" si="322"/>
        <v>77.64</v>
      </c>
      <c r="GL95" s="89">
        <f t="shared" si="323"/>
        <v>139.3</v>
      </c>
      <c r="GM95" s="178">
        <f t="shared" si="324"/>
        <v>96.4114285714286</v>
      </c>
      <c r="GN95" s="36">
        <f t="shared" si="325"/>
        <v>17.2272456549834</v>
      </c>
      <c r="GO95" s="36">
        <f t="shared" ref="GO95:GO108" si="367">GN95/GM95</f>
        <v>0.178684684069588</v>
      </c>
      <c r="GP95" s="89">
        <f t="shared" si="326"/>
        <v>69.47</v>
      </c>
      <c r="GQ95" s="89">
        <f t="shared" si="327"/>
        <v>179.1</v>
      </c>
      <c r="GR95" s="178">
        <f t="shared" si="328"/>
        <v>118.431071428571</v>
      </c>
      <c r="GS95" s="36">
        <f t="shared" si="329"/>
        <v>19.7578656328329</v>
      </c>
      <c r="GT95" s="36">
        <f t="shared" ref="GT95:GT108" si="368">GS95/GR95</f>
        <v>0.166830084322503</v>
      </c>
      <c r="GU95" s="89">
        <f t="shared" si="330"/>
        <v>88.65</v>
      </c>
      <c r="GV95" s="89">
        <f t="shared" si="331"/>
        <v>209.5</v>
      </c>
      <c r="GW95" s="178">
        <f t="shared" si="332"/>
        <v>127.782105263158</v>
      </c>
      <c r="GX95" s="36">
        <f t="shared" si="333"/>
        <v>26.5416931091333</v>
      </c>
      <c r="GY95" s="36">
        <f t="shared" ref="GY95:GY108" si="369">GX95/GW95</f>
        <v>0.207710563654219</v>
      </c>
      <c r="GZ95" s="89">
        <f t="shared" si="334"/>
        <v>55.65</v>
      </c>
      <c r="HA95" s="89">
        <f t="shared" si="335"/>
        <v>142.7</v>
      </c>
      <c r="HB95" s="178">
        <f t="shared" si="336"/>
        <v>90.9552173913044</v>
      </c>
      <c r="HC95" s="36">
        <f t="shared" si="337"/>
        <v>23.931085693102</v>
      </c>
      <c r="HD95" s="36">
        <f t="shared" ref="HD95:HD108" si="370">HC95/HB95</f>
        <v>0.263108443687695</v>
      </c>
    </row>
    <row r="96" ht="15.5" spans="1:212">
      <c r="A96" s="42" t="s">
        <v>242</v>
      </c>
      <c r="B96" s="196">
        <v>7.1</v>
      </c>
      <c r="C96" s="47">
        <v>7.9</v>
      </c>
      <c r="D96" s="196">
        <v>9.9</v>
      </c>
      <c r="E96" s="197">
        <v>11.27</v>
      </c>
      <c r="F96" s="47">
        <v>8.2</v>
      </c>
      <c r="G96" s="62">
        <v>12.77</v>
      </c>
      <c r="H96" s="42" t="s">
        <v>242</v>
      </c>
      <c r="I96" s="42">
        <v>7.539</v>
      </c>
      <c r="J96" s="42">
        <v>12.46</v>
      </c>
      <c r="K96" s="42">
        <v>10.09</v>
      </c>
      <c r="L96" s="42">
        <v>12.46</v>
      </c>
      <c r="M96" s="42">
        <v>12.73</v>
      </c>
      <c r="N96" s="42">
        <v>11.22</v>
      </c>
      <c r="O96" s="84">
        <v>9.52</v>
      </c>
      <c r="P96" s="42">
        <v>11</v>
      </c>
      <c r="Q96" s="42">
        <v>11.04</v>
      </c>
      <c r="R96" s="42">
        <v>12.42</v>
      </c>
      <c r="S96" s="42">
        <v>7.689</v>
      </c>
      <c r="T96" s="42">
        <v>9.733</v>
      </c>
      <c r="U96" s="42">
        <v>12.4</v>
      </c>
      <c r="V96" s="42">
        <v>11.06</v>
      </c>
      <c r="W96" s="42">
        <v>10.08</v>
      </c>
      <c r="X96" s="84">
        <v>10.09</v>
      </c>
      <c r="Y96" s="84">
        <v>12.62</v>
      </c>
      <c r="Z96" s="42">
        <v>14.25</v>
      </c>
      <c r="AA96" s="42">
        <v>11.17</v>
      </c>
      <c r="AB96" s="42">
        <v>14.31</v>
      </c>
      <c r="AD96" s="42">
        <v>13.06</v>
      </c>
      <c r="AE96" s="42">
        <v>11.52</v>
      </c>
      <c r="AF96" s="42">
        <v>11.13</v>
      </c>
      <c r="AG96" s="42">
        <v>12.54</v>
      </c>
      <c r="AH96" s="42">
        <v>11.91</v>
      </c>
      <c r="AI96" s="42">
        <v>11.4</v>
      </c>
      <c r="AJ96" s="42">
        <v>12.04</v>
      </c>
      <c r="AK96" s="42">
        <v>11.03</v>
      </c>
      <c r="AL96" s="42">
        <v>10.31</v>
      </c>
      <c r="AM96" s="42">
        <v>11.35</v>
      </c>
      <c r="AN96" s="42">
        <v>12.13</v>
      </c>
      <c r="AO96" s="42">
        <v>13.3</v>
      </c>
      <c r="AQ96" s="42">
        <v>11.55</v>
      </c>
      <c r="AR96" s="42">
        <v>11.36</v>
      </c>
      <c r="AS96" s="42">
        <v>11.52</v>
      </c>
      <c r="AT96" s="42">
        <v>10.53</v>
      </c>
      <c r="AU96" s="42">
        <v>10.14</v>
      </c>
      <c r="AV96" s="42">
        <v>11.11</v>
      </c>
      <c r="AW96" s="42">
        <v>12.69</v>
      </c>
      <c r="AX96" s="42">
        <v>13.31</v>
      </c>
      <c r="AY96" s="42">
        <v>12.43</v>
      </c>
      <c r="AZ96" s="42">
        <v>12.85</v>
      </c>
      <c r="BA96" s="42"/>
      <c r="BB96" s="27">
        <v>11.94</v>
      </c>
      <c r="BC96" s="89">
        <v>11.22</v>
      </c>
      <c r="BD96" s="89">
        <v>11.91</v>
      </c>
      <c r="BE96" s="89">
        <v>10.52</v>
      </c>
      <c r="BF96" s="89">
        <v>10.61</v>
      </c>
      <c r="BG96" s="89">
        <v>12.41</v>
      </c>
      <c r="BH96" s="89">
        <v>10.78</v>
      </c>
      <c r="BI96" s="89">
        <v>11.69</v>
      </c>
      <c r="BJ96" s="42" t="s">
        <v>242</v>
      </c>
      <c r="BK96" s="95">
        <v>9.269</v>
      </c>
      <c r="BL96" s="95">
        <v>9.541</v>
      </c>
      <c r="BM96" s="95">
        <v>12.74</v>
      </c>
      <c r="BN96" s="95">
        <v>9.644</v>
      </c>
      <c r="BO96" s="95">
        <v>9.389</v>
      </c>
      <c r="BP96" s="95">
        <v>16.4</v>
      </c>
      <c r="BQ96" s="95">
        <v>9.371</v>
      </c>
      <c r="BR96" s="95">
        <v>9.83</v>
      </c>
      <c r="BS96" s="95">
        <v>12.75</v>
      </c>
      <c r="BT96" s="95">
        <v>9.796</v>
      </c>
      <c r="BU96" s="95">
        <v>9.378</v>
      </c>
      <c r="BV96" s="95">
        <v>14.06</v>
      </c>
      <c r="BW96" s="95">
        <v>10.38</v>
      </c>
      <c r="BX96" s="95">
        <v>10.1</v>
      </c>
      <c r="BY96" s="95">
        <v>14.18</v>
      </c>
      <c r="BZ96" s="95">
        <v>9.647</v>
      </c>
      <c r="CA96" s="95">
        <v>10.01</v>
      </c>
      <c r="CB96" s="95">
        <v>12.31</v>
      </c>
      <c r="CC96" s="95">
        <v>8.723</v>
      </c>
      <c r="CD96" s="95">
        <v>9.36</v>
      </c>
      <c r="CE96" s="95">
        <v>12.76</v>
      </c>
      <c r="CF96" s="95"/>
      <c r="CG96" s="95">
        <v>12.68</v>
      </c>
      <c r="CH96" s="95">
        <v>13.24</v>
      </c>
      <c r="CI96" s="95">
        <v>13.53</v>
      </c>
      <c r="CJ96" s="95">
        <v>12.12</v>
      </c>
      <c r="CK96" s="95">
        <v>16.73</v>
      </c>
      <c r="CL96" s="95">
        <v>18.69</v>
      </c>
      <c r="CM96" s="95">
        <v>13.1</v>
      </c>
      <c r="CN96" s="95">
        <v>13.25</v>
      </c>
      <c r="CO96" s="95">
        <v>12.6</v>
      </c>
      <c r="CP96" s="95">
        <v>13.22</v>
      </c>
      <c r="CQ96" s="95">
        <v>12.24</v>
      </c>
      <c r="CR96" s="95">
        <v>12.52</v>
      </c>
      <c r="CS96" s="95">
        <v>13.55</v>
      </c>
      <c r="CT96" s="95"/>
      <c r="CU96" s="95">
        <v>13.97</v>
      </c>
      <c r="CV96" s="95">
        <v>13.42</v>
      </c>
      <c r="CW96" s="95">
        <v>12.9</v>
      </c>
      <c r="CX96" s="95">
        <v>15.47</v>
      </c>
      <c r="CY96" s="95">
        <v>13.85</v>
      </c>
      <c r="CZ96" s="95"/>
      <c r="DA96" s="95">
        <v>14.13</v>
      </c>
      <c r="DB96" s="95">
        <v>12.7</v>
      </c>
      <c r="DC96" s="95">
        <v>13.32</v>
      </c>
      <c r="DD96" s="95">
        <v>14.74</v>
      </c>
      <c r="DE96" s="95">
        <v>13.15</v>
      </c>
      <c r="DF96" s="95">
        <v>13.38</v>
      </c>
      <c r="DG96" s="95">
        <v>12.05</v>
      </c>
      <c r="DH96" s="95">
        <v>12.91</v>
      </c>
      <c r="DI96" s="95">
        <v>14.48</v>
      </c>
      <c r="DJ96" s="114">
        <v>20.03</v>
      </c>
      <c r="DK96" s="114"/>
      <c r="DL96" s="114">
        <v>25.15</v>
      </c>
      <c r="DM96" s="114"/>
      <c r="DN96" s="121">
        <v>15.62</v>
      </c>
      <c r="DO96" s="121">
        <v>10.48</v>
      </c>
      <c r="DP96" s="121">
        <v>17.42</v>
      </c>
      <c r="DQ96" s="121">
        <v>17.98</v>
      </c>
      <c r="DR96" s="124">
        <v>13.5</v>
      </c>
      <c r="DS96" s="114"/>
      <c r="DT96" s="121">
        <v>10.55</v>
      </c>
      <c r="DU96" s="121">
        <v>13.32</v>
      </c>
      <c r="DV96" s="121">
        <v>15.77</v>
      </c>
      <c r="DW96" s="121">
        <v>13.84</v>
      </c>
      <c r="DX96" s="121">
        <v>12.85</v>
      </c>
      <c r="DY96" s="121">
        <v>16.58</v>
      </c>
      <c r="DZ96" s="121">
        <v>14.57</v>
      </c>
      <c r="EA96" s="121">
        <v>16.3</v>
      </c>
      <c r="EB96" s="121">
        <v>14.27</v>
      </c>
      <c r="EC96" s="121">
        <v>13.97</v>
      </c>
      <c r="ED96" s="121">
        <v>15.1</v>
      </c>
      <c r="EE96" s="121">
        <v>13.6</v>
      </c>
      <c r="EF96" s="121">
        <v>14.15</v>
      </c>
      <c r="EG96" s="121"/>
      <c r="EH96" s="95">
        <v>9.438</v>
      </c>
      <c r="EI96" s="95">
        <v>10.18</v>
      </c>
      <c r="EJ96" s="95">
        <v>7.644</v>
      </c>
      <c r="EK96" s="95">
        <v>9.154</v>
      </c>
      <c r="EL96" s="95">
        <v>7.595</v>
      </c>
      <c r="EM96" s="95">
        <v>8.302</v>
      </c>
      <c r="EN96" s="95">
        <v>6.211</v>
      </c>
      <c r="EO96" s="95">
        <v>7.915</v>
      </c>
      <c r="EP96" s="95">
        <v>8.662</v>
      </c>
      <c r="EQ96" s="95">
        <v>11.11</v>
      </c>
      <c r="ER96" s="95">
        <v>7.93</v>
      </c>
      <c r="ES96" s="95">
        <v>10.32</v>
      </c>
      <c r="ET96" s="95">
        <v>13.32</v>
      </c>
      <c r="EU96" s="95">
        <v>15.15</v>
      </c>
      <c r="EV96" s="95">
        <v>13.56</v>
      </c>
      <c r="EW96" s="95">
        <v>16.61</v>
      </c>
      <c r="EX96" s="95">
        <v>9.536</v>
      </c>
      <c r="EY96" s="95">
        <v>6.586</v>
      </c>
      <c r="EZ96" s="95">
        <v>13.78</v>
      </c>
      <c r="FA96" s="121">
        <v>9.188</v>
      </c>
      <c r="FB96" s="95">
        <v>12.05</v>
      </c>
      <c r="FC96" s="95">
        <v>12.18</v>
      </c>
      <c r="FD96" s="121">
        <v>11.89</v>
      </c>
      <c r="FE96" s="42" t="s">
        <v>242</v>
      </c>
      <c r="FF96" s="138">
        <f t="shared" si="338"/>
        <v>7.539</v>
      </c>
      <c r="FG96" s="138">
        <f t="shared" si="339"/>
        <v>14.31</v>
      </c>
      <c r="FH96" s="139">
        <f t="shared" si="340"/>
        <v>11.19405</v>
      </c>
      <c r="FI96" s="138">
        <f t="shared" si="341"/>
        <v>1.83452880727909</v>
      </c>
      <c r="FJ96" s="140">
        <f t="shared" si="354"/>
        <v>0.163884278458564</v>
      </c>
      <c r="FK96" s="138">
        <f t="shared" si="342"/>
        <v>10.31</v>
      </c>
      <c r="FL96" s="138">
        <f t="shared" si="343"/>
        <v>13.3</v>
      </c>
      <c r="FM96" s="139">
        <f t="shared" si="344"/>
        <v>11.81</v>
      </c>
      <c r="FN96" s="138">
        <f t="shared" si="345"/>
        <v>0.866833317310774</v>
      </c>
      <c r="FO96" s="73">
        <f t="shared" si="355"/>
        <v>0.0733982487138674</v>
      </c>
      <c r="FP96" s="138">
        <f t="shared" si="346"/>
        <v>10.14</v>
      </c>
      <c r="FQ96" s="138">
        <f t="shared" si="347"/>
        <v>13.31</v>
      </c>
      <c r="FR96" s="139">
        <f t="shared" si="348"/>
        <v>11.749</v>
      </c>
      <c r="FS96" s="138">
        <f t="shared" si="349"/>
        <v>1.03948117400514</v>
      </c>
      <c r="FT96" s="73">
        <f t="shared" si="356"/>
        <v>0.0884740125972545</v>
      </c>
      <c r="FU96" s="138">
        <f t="shared" si="350"/>
        <v>10.52</v>
      </c>
      <c r="FV96" s="138">
        <f t="shared" si="351"/>
        <v>12.41</v>
      </c>
      <c r="FW96" s="139">
        <f t="shared" si="352"/>
        <v>11.385</v>
      </c>
      <c r="FX96" s="138">
        <f t="shared" si="353"/>
        <v>0.704008928514811</v>
      </c>
      <c r="FY96" s="42" t="s">
        <v>242</v>
      </c>
      <c r="FZ96" s="156">
        <f t="shared" si="357"/>
        <v>7.539</v>
      </c>
      <c r="GA96" s="70">
        <f t="shared" si="358"/>
        <v>14.31</v>
      </c>
      <c r="GB96" s="157">
        <f t="shared" si="359"/>
        <v>11.48342</v>
      </c>
      <c r="GC96" s="31">
        <f t="shared" si="360"/>
        <v>1.34878090216344</v>
      </c>
      <c r="GD96" s="31">
        <f t="shared" si="361"/>
        <v>0.117454634783317</v>
      </c>
      <c r="GE96" s="156">
        <f t="shared" si="362"/>
        <v>6.211</v>
      </c>
      <c r="GF96" s="156">
        <f t="shared" si="363"/>
        <v>25.15</v>
      </c>
      <c r="GG96" s="158">
        <f t="shared" si="364"/>
        <v>12.5377912087912</v>
      </c>
      <c r="GH96" s="33">
        <f t="shared" si="365"/>
        <v>3.09058330530548</v>
      </c>
      <c r="GI96" s="33">
        <f t="shared" si="366"/>
        <v>0.246501417501548</v>
      </c>
      <c r="GJ96" s="62">
        <v>12.77</v>
      </c>
      <c r="GK96" s="89">
        <f t="shared" si="322"/>
        <v>8.723</v>
      </c>
      <c r="GL96" s="89">
        <f t="shared" si="323"/>
        <v>16.4</v>
      </c>
      <c r="GM96" s="178">
        <f t="shared" si="324"/>
        <v>10.9351428571429</v>
      </c>
      <c r="GN96" s="36">
        <f t="shared" si="325"/>
        <v>2.10941985592518</v>
      </c>
      <c r="GO96" s="36">
        <f t="shared" si="367"/>
        <v>0.192902816495654</v>
      </c>
      <c r="GP96" s="89">
        <f t="shared" si="326"/>
        <v>12.05</v>
      </c>
      <c r="GQ96" s="89">
        <f t="shared" si="327"/>
        <v>20.03</v>
      </c>
      <c r="GR96" s="178">
        <f t="shared" si="328"/>
        <v>13.8560714285714</v>
      </c>
      <c r="GS96" s="36">
        <f t="shared" si="329"/>
        <v>1.86102389039876</v>
      </c>
      <c r="GT96" s="36">
        <f t="shared" si="368"/>
        <v>0.134311077998725</v>
      </c>
      <c r="GU96" s="89">
        <f t="shared" si="330"/>
        <v>10.48</v>
      </c>
      <c r="GV96" s="89">
        <f t="shared" si="331"/>
        <v>25.15</v>
      </c>
      <c r="GW96" s="178">
        <f t="shared" si="332"/>
        <v>15.0010526315789</v>
      </c>
      <c r="GX96" s="36">
        <f t="shared" si="333"/>
        <v>3.15055179423972</v>
      </c>
      <c r="GY96" s="36">
        <f t="shared" si="369"/>
        <v>0.210022047893322</v>
      </c>
      <c r="GZ96" s="89">
        <f t="shared" si="334"/>
        <v>6.211</v>
      </c>
      <c r="HA96" s="89">
        <f t="shared" si="335"/>
        <v>16.61</v>
      </c>
      <c r="HB96" s="178">
        <f t="shared" si="336"/>
        <v>10.361347826087</v>
      </c>
      <c r="HC96" s="36">
        <f t="shared" si="337"/>
        <v>2.79324012912824</v>
      </c>
      <c r="HD96" s="36">
        <f t="shared" si="370"/>
        <v>0.269582700630476</v>
      </c>
    </row>
    <row r="97" ht="15.5" spans="1:212">
      <c r="A97" s="42" t="s">
        <v>243</v>
      </c>
      <c r="B97" s="196">
        <v>26</v>
      </c>
      <c r="C97" s="47">
        <v>33</v>
      </c>
      <c r="D97" s="196">
        <v>36.8</v>
      </c>
      <c r="E97" s="197">
        <v>38.68</v>
      </c>
      <c r="F97" s="47">
        <v>32</v>
      </c>
      <c r="G97" s="62">
        <v>47.09</v>
      </c>
      <c r="H97" s="42" t="s">
        <v>243</v>
      </c>
      <c r="I97" s="42">
        <v>28.21</v>
      </c>
      <c r="J97" s="42">
        <v>45.58</v>
      </c>
      <c r="K97" s="42">
        <v>38.2</v>
      </c>
      <c r="L97" s="42">
        <v>46.68</v>
      </c>
      <c r="M97" s="42">
        <v>47.03</v>
      </c>
      <c r="N97" s="42">
        <v>41.23</v>
      </c>
      <c r="O97" s="84">
        <v>35.33</v>
      </c>
      <c r="P97" s="42">
        <v>40.53</v>
      </c>
      <c r="Q97" s="42">
        <v>40.79</v>
      </c>
      <c r="R97" s="42">
        <v>46.44</v>
      </c>
      <c r="S97" s="42">
        <v>27.99</v>
      </c>
      <c r="T97" s="42">
        <v>36.32</v>
      </c>
      <c r="U97" s="42">
        <v>45.96</v>
      </c>
      <c r="V97" s="42">
        <v>40.83</v>
      </c>
      <c r="W97" s="42">
        <v>38.19</v>
      </c>
      <c r="X97" s="84">
        <v>36.91</v>
      </c>
      <c r="Y97" s="84">
        <v>46.83</v>
      </c>
      <c r="Z97" s="42">
        <v>54.07</v>
      </c>
      <c r="AA97" s="42">
        <v>42.31</v>
      </c>
      <c r="AB97" s="42">
        <v>54.22</v>
      </c>
      <c r="AD97" s="42">
        <v>48.66</v>
      </c>
      <c r="AE97" s="42">
        <v>42.77</v>
      </c>
      <c r="AF97" s="42">
        <v>41.23</v>
      </c>
      <c r="AG97" s="42">
        <v>46.22</v>
      </c>
      <c r="AH97" s="42">
        <v>43.08</v>
      </c>
      <c r="AI97" s="42">
        <v>43.97</v>
      </c>
      <c r="AJ97" s="42">
        <v>44.09</v>
      </c>
      <c r="AK97" s="42">
        <v>41.78</v>
      </c>
      <c r="AL97" s="42">
        <v>38.35</v>
      </c>
      <c r="AM97" s="42">
        <v>42.53</v>
      </c>
      <c r="AN97" s="42">
        <v>45.78</v>
      </c>
      <c r="AO97" s="42">
        <v>48.63</v>
      </c>
      <c r="AQ97" s="42">
        <v>42.57</v>
      </c>
      <c r="AR97" s="42">
        <v>41.08</v>
      </c>
      <c r="AS97" s="42">
        <v>42.69</v>
      </c>
      <c r="AT97" s="42">
        <v>38.4</v>
      </c>
      <c r="AU97" s="42">
        <v>37.68</v>
      </c>
      <c r="AV97" s="42">
        <v>41</v>
      </c>
      <c r="AW97" s="42">
        <v>46.38</v>
      </c>
      <c r="AX97" s="42">
        <v>49.29</v>
      </c>
      <c r="AY97" s="42">
        <v>47.06</v>
      </c>
      <c r="AZ97" s="42">
        <v>48.01</v>
      </c>
      <c r="BA97" s="42"/>
      <c r="BB97" s="27">
        <v>44.29</v>
      </c>
      <c r="BC97" s="89">
        <v>43.62</v>
      </c>
      <c r="BD97" s="89">
        <v>45.02</v>
      </c>
      <c r="BE97" s="89">
        <v>39.01</v>
      </c>
      <c r="BF97" s="89">
        <v>38.85</v>
      </c>
      <c r="BG97" s="89">
        <v>45.89</v>
      </c>
      <c r="BH97" s="89">
        <v>40.61</v>
      </c>
      <c r="BI97" s="89">
        <v>44.11</v>
      </c>
      <c r="BJ97" s="42" t="s">
        <v>243</v>
      </c>
      <c r="BK97" s="95">
        <v>34.02</v>
      </c>
      <c r="BL97" s="95">
        <v>34.67</v>
      </c>
      <c r="BM97" s="95">
        <v>46.36</v>
      </c>
      <c r="BN97" s="95">
        <v>35.18</v>
      </c>
      <c r="BO97" s="95">
        <v>34.04</v>
      </c>
      <c r="BP97" s="95">
        <v>60.08</v>
      </c>
      <c r="BQ97" s="95">
        <v>34.18</v>
      </c>
      <c r="BR97" s="95">
        <v>35.86</v>
      </c>
      <c r="BS97" s="95">
        <v>46.05</v>
      </c>
      <c r="BT97" s="95">
        <v>35.85</v>
      </c>
      <c r="BU97" s="95">
        <v>34.43</v>
      </c>
      <c r="BV97" s="95">
        <v>51.03</v>
      </c>
      <c r="BW97" s="95">
        <v>37.99</v>
      </c>
      <c r="BX97" s="95">
        <v>36.72</v>
      </c>
      <c r="BY97" s="95">
        <v>51.57</v>
      </c>
      <c r="BZ97" s="95">
        <v>35.21</v>
      </c>
      <c r="CA97" s="95">
        <v>36.33</v>
      </c>
      <c r="CB97" s="95">
        <v>44.72</v>
      </c>
      <c r="CC97" s="95">
        <v>31.94</v>
      </c>
      <c r="CD97" s="95">
        <v>34.37</v>
      </c>
      <c r="CE97" s="95">
        <v>45.98</v>
      </c>
      <c r="CF97" s="95"/>
      <c r="CG97" s="95">
        <v>46.78</v>
      </c>
      <c r="CH97" s="95">
        <v>48.57</v>
      </c>
      <c r="CI97" s="95">
        <v>49.19</v>
      </c>
      <c r="CJ97" s="95">
        <v>44.45</v>
      </c>
      <c r="CK97" s="95">
        <v>61.53</v>
      </c>
      <c r="CL97" s="95">
        <v>67.74</v>
      </c>
      <c r="CM97" s="95">
        <v>48.08</v>
      </c>
      <c r="CN97" s="95">
        <v>48.56</v>
      </c>
      <c r="CO97" s="95">
        <v>45.64</v>
      </c>
      <c r="CP97" s="95">
        <v>48.48</v>
      </c>
      <c r="CQ97" s="95">
        <v>44.85</v>
      </c>
      <c r="CR97" s="95">
        <v>45.18</v>
      </c>
      <c r="CS97" s="95">
        <v>49.87</v>
      </c>
      <c r="CT97" s="95"/>
      <c r="CU97" s="95">
        <v>50.29</v>
      </c>
      <c r="CV97" s="95">
        <v>48.87</v>
      </c>
      <c r="CW97" s="95">
        <v>47.88</v>
      </c>
      <c r="CX97" s="95">
        <v>55.83</v>
      </c>
      <c r="CY97" s="95">
        <v>50.4</v>
      </c>
      <c r="CZ97" s="95"/>
      <c r="DA97" s="95">
        <v>51.61</v>
      </c>
      <c r="DB97" s="95">
        <v>46.53</v>
      </c>
      <c r="DC97" s="95">
        <v>48.97</v>
      </c>
      <c r="DD97" s="95">
        <v>53.04</v>
      </c>
      <c r="DE97" s="95">
        <v>48.17</v>
      </c>
      <c r="DF97" s="95">
        <v>49.27</v>
      </c>
      <c r="DG97" s="95">
        <v>43.45</v>
      </c>
      <c r="DH97" s="95">
        <v>48.11</v>
      </c>
      <c r="DI97" s="95">
        <v>53.24</v>
      </c>
      <c r="DJ97" s="114">
        <v>73.74</v>
      </c>
      <c r="DK97" s="114"/>
      <c r="DL97" s="114">
        <v>91.28</v>
      </c>
      <c r="DM97" s="114"/>
      <c r="DN97" s="121">
        <v>56.8</v>
      </c>
      <c r="DO97" s="121">
        <v>38.07</v>
      </c>
      <c r="DP97" s="121">
        <v>64.2</v>
      </c>
      <c r="DQ97" s="121">
        <v>64.74</v>
      </c>
      <c r="DR97" s="124">
        <v>48.24</v>
      </c>
      <c r="DS97" s="114"/>
      <c r="DT97" s="121">
        <v>37.58</v>
      </c>
      <c r="DU97" s="121">
        <v>48.68</v>
      </c>
      <c r="DV97" s="121">
        <v>58.08</v>
      </c>
      <c r="DW97" s="121">
        <v>49.94</v>
      </c>
      <c r="DX97" s="121">
        <v>46.86</v>
      </c>
      <c r="DY97" s="121">
        <v>60.69</v>
      </c>
      <c r="DZ97" s="121">
        <v>53.29</v>
      </c>
      <c r="EA97" s="121">
        <v>59.7</v>
      </c>
      <c r="EB97" s="121">
        <v>52.81</v>
      </c>
      <c r="EC97" s="121">
        <v>50.42</v>
      </c>
      <c r="ED97" s="121">
        <v>56.28</v>
      </c>
      <c r="EE97" s="121">
        <v>50.29</v>
      </c>
      <c r="EF97" s="121">
        <v>51.45</v>
      </c>
      <c r="EG97" s="121"/>
      <c r="EH97" s="95">
        <v>33.78</v>
      </c>
      <c r="EI97" s="95">
        <v>36.32</v>
      </c>
      <c r="EJ97" s="95">
        <v>27.75</v>
      </c>
      <c r="EK97" s="95">
        <v>33.04</v>
      </c>
      <c r="EL97" s="95">
        <v>27.82</v>
      </c>
      <c r="EM97" s="95">
        <v>30.15</v>
      </c>
      <c r="EN97" s="95">
        <v>22.64</v>
      </c>
      <c r="EO97" s="95">
        <v>28.85</v>
      </c>
      <c r="EP97" s="95">
        <v>31.73</v>
      </c>
      <c r="EQ97" s="95">
        <v>40.51</v>
      </c>
      <c r="ER97" s="95">
        <v>28.95</v>
      </c>
      <c r="ES97" s="95">
        <v>37.63</v>
      </c>
      <c r="ET97" s="95">
        <v>48.47</v>
      </c>
      <c r="EU97" s="95">
        <v>54.24</v>
      </c>
      <c r="EV97" s="95">
        <v>48.97</v>
      </c>
      <c r="EW97" s="95">
        <v>60.23</v>
      </c>
      <c r="EX97" s="95">
        <v>34.33</v>
      </c>
      <c r="EY97" s="95">
        <v>24.2</v>
      </c>
      <c r="EZ97" s="95">
        <v>49.33</v>
      </c>
      <c r="FA97" s="121">
        <v>33.16</v>
      </c>
      <c r="FB97" s="95">
        <v>43.96</v>
      </c>
      <c r="FC97" s="95">
        <v>44.4</v>
      </c>
      <c r="FD97" s="121">
        <v>43.38</v>
      </c>
      <c r="FE97" s="42" t="s">
        <v>243</v>
      </c>
      <c r="FF97" s="138">
        <f t="shared" si="338"/>
        <v>27.99</v>
      </c>
      <c r="FG97" s="138">
        <f t="shared" si="339"/>
        <v>54.22</v>
      </c>
      <c r="FH97" s="139">
        <f t="shared" si="340"/>
        <v>41.6825</v>
      </c>
      <c r="FI97" s="138">
        <f t="shared" si="341"/>
        <v>7.01683530030305</v>
      </c>
      <c r="FJ97" s="140">
        <f t="shared" si="354"/>
        <v>0.168340077977642</v>
      </c>
      <c r="FK97" s="138">
        <f t="shared" si="342"/>
        <v>38.35</v>
      </c>
      <c r="FL97" s="138">
        <f t="shared" si="343"/>
        <v>48.66</v>
      </c>
      <c r="FM97" s="139">
        <f t="shared" si="344"/>
        <v>43.9241666666667</v>
      </c>
      <c r="FN97" s="138">
        <f t="shared" si="345"/>
        <v>3.01862840115216</v>
      </c>
      <c r="FO97" s="73">
        <f t="shared" si="355"/>
        <v>0.0687236350790679</v>
      </c>
      <c r="FP97" s="138">
        <f t="shared" si="346"/>
        <v>37.68</v>
      </c>
      <c r="FQ97" s="138">
        <f t="shared" si="347"/>
        <v>49.29</v>
      </c>
      <c r="FR97" s="139">
        <f t="shared" si="348"/>
        <v>43.416</v>
      </c>
      <c r="FS97" s="138">
        <f t="shared" si="349"/>
        <v>4.05889202177693</v>
      </c>
      <c r="FT97" s="73">
        <f t="shared" si="356"/>
        <v>0.0934883918780388</v>
      </c>
      <c r="FU97" s="138">
        <f t="shared" si="350"/>
        <v>38.85</v>
      </c>
      <c r="FV97" s="138">
        <f t="shared" si="351"/>
        <v>45.89</v>
      </c>
      <c r="FW97" s="139">
        <f t="shared" si="352"/>
        <v>42.675</v>
      </c>
      <c r="FX97" s="138">
        <f t="shared" si="353"/>
        <v>2.77032231234665</v>
      </c>
      <c r="FY97" s="42" t="s">
        <v>243</v>
      </c>
      <c r="FZ97" s="156">
        <f t="shared" si="357"/>
        <v>27.99</v>
      </c>
      <c r="GA97" s="70">
        <f t="shared" si="358"/>
        <v>54.22</v>
      </c>
      <c r="GB97" s="157">
        <f t="shared" si="359"/>
        <v>42.726</v>
      </c>
      <c r="GC97" s="31">
        <f t="shared" si="360"/>
        <v>5.11400238640571</v>
      </c>
      <c r="GD97" s="31">
        <f t="shared" si="361"/>
        <v>0.11969298287707</v>
      </c>
      <c r="GE97" s="156">
        <f t="shared" si="362"/>
        <v>22.64</v>
      </c>
      <c r="GF97" s="156">
        <f t="shared" si="363"/>
        <v>91.28</v>
      </c>
      <c r="GG97" s="158">
        <f t="shared" si="364"/>
        <v>45.6938461538461</v>
      </c>
      <c r="GH97" s="33">
        <f t="shared" si="365"/>
        <v>11.2964903860772</v>
      </c>
      <c r="GI97" s="33">
        <f t="shared" si="366"/>
        <v>0.24722126362581</v>
      </c>
      <c r="GJ97" s="62">
        <v>47.09</v>
      </c>
      <c r="GK97" s="89">
        <f t="shared" si="322"/>
        <v>31.94</v>
      </c>
      <c r="GL97" s="89">
        <f t="shared" si="323"/>
        <v>60.08</v>
      </c>
      <c r="GM97" s="178">
        <f t="shared" si="324"/>
        <v>39.8371428571429</v>
      </c>
      <c r="GN97" s="36">
        <f t="shared" si="325"/>
        <v>7.62666646894772</v>
      </c>
      <c r="GO97" s="36">
        <f t="shared" si="367"/>
        <v>0.191446120930338</v>
      </c>
      <c r="GP97" s="89">
        <f t="shared" si="326"/>
        <v>43.45</v>
      </c>
      <c r="GQ97" s="89">
        <f t="shared" si="327"/>
        <v>73.74</v>
      </c>
      <c r="GR97" s="178">
        <f t="shared" si="328"/>
        <v>50.6542857142857</v>
      </c>
      <c r="GS97" s="36">
        <f t="shared" si="329"/>
        <v>6.7926078712908</v>
      </c>
      <c r="GT97" s="36">
        <f t="shared" si="368"/>
        <v>0.134097397199604</v>
      </c>
      <c r="GU97" s="89">
        <f t="shared" si="330"/>
        <v>37.58</v>
      </c>
      <c r="GV97" s="89">
        <f t="shared" si="331"/>
        <v>91.28</v>
      </c>
      <c r="GW97" s="178">
        <f t="shared" si="332"/>
        <v>54.7052631578947</v>
      </c>
      <c r="GX97" s="36">
        <f t="shared" si="333"/>
        <v>11.5325483203078</v>
      </c>
      <c r="GY97" s="36">
        <f t="shared" si="369"/>
        <v>0.210812409164757</v>
      </c>
      <c r="GZ97" s="89">
        <f t="shared" si="334"/>
        <v>22.64</v>
      </c>
      <c r="HA97" s="89">
        <f t="shared" si="335"/>
        <v>60.23</v>
      </c>
      <c r="HB97" s="178">
        <f t="shared" si="336"/>
        <v>37.5582608695652</v>
      </c>
      <c r="HC97" s="36">
        <f t="shared" si="337"/>
        <v>10.0167312996233</v>
      </c>
      <c r="HD97" s="36">
        <f t="shared" si="370"/>
        <v>0.266698485704918</v>
      </c>
    </row>
    <row r="98" ht="15.5" spans="1:212">
      <c r="A98" s="42" t="s">
        <v>244</v>
      </c>
      <c r="B98" s="196">
        <v>4.5</v>
      </c>
      <c r="C98" s="47">
        <v>5.7</v>
      </c>
      <c r="D98" s="196">
        <v>7.38</v>
      </c>
      <c r="E98" s="197">
        <v>7.81</v>
      </c>
      <c r="F98" s="47">
        <v>5.8</v>
      </c>
      <c r="G98" s="62">
        <v>8.7</v>
      </c>
      <c r="H98" s="42" t="s">
        <v>244</v>
      </c>
      <c r="I98" s="42">
        <v>5.142</v>
      </c>
      <c r="J98" s="42">
        <v>8.748</v>
      </c>
      <c r="K98" s="42">
        <v>7.173</v>
      </c>
      <c r="L98" s="42">
        <v>8.984</v>
      </c>
      <c r="M98" s="42">
        <v>8.83</v>
      </c>
      <c r="N98" s="42">
        <v>7.784</v>
      </c>
      <c r="O98" s="84">
        <v>6.654</v>
      </c>
      <c r="P98" s="42">
        <v>7.655</v>
      </c>
      <c r="Q98" s="42">
        <v>7.661</v>
      </c>
      <c r="R98" s="42">
        <v>8.563</v>
      </c>
      <c r="S98" s="42">
        <v>5.409</v>
      </c>
      <c r="T98" s="42">
        <v>6.623</v>
      </c>
      <c r="U98" s="42">
        <v>9.306</v>
      </c>
      <c r="V98" s="42">
        <v>7.9</v>
      </c>
      <c r="W98" s="42">
        <v>7.398</v>
      </c>
      <c r="X98" s="84">
        <v>7.115</v>
      </c>
      <c r="Y98" s="84">
        <v>8.561</v>
      </c>
      <c r="Z98" s="42">
        <v>10.2</v>
      </c>
      <c r="AA98" s="42">
        <v>8.052</v>
      </c>
      <c r="AB98" s="42">
        <v>10.16</v>
      </c>
      <c r="AC98" s="42"/>
      <c r="AD98" s="42">
        <v>8.998</v>
      </c>
      <c r="AE98" s="42">
        <v>7.992</v>
      </c>
      <c r="AF98" s="42">
        <v>7.695</v>
      </c>
      <c r="AG98" s="42">
        <v>8.97</v>
      </c>
      <c r="AH98" s="42">
        <v>7.927</v>
      </c>
      <c r="AI98" s="42">
        <v>8.595</v>
      </c>
      <c r="AJ98" s="42">
        <v>8.105</v>
      </c>
      <c r="AK98" s="42">
        <v>7.879</v>
      </c>
      <c r="AL98" s="42">
        <v>7.333</v>
      </c>
      <c r="AM98" s="42">
        <v>8.107</v>
      </c>
      <c r="AN98" s="42">
        <v>8.591</v>
      </c>
      <c r="AO98" s="42">
        <v>9.001</v>
      </c>
      <c r="AP98" s="42"/>
      <c r="AQ98" s="42">
        <v>7.728</v>
      </c>
      <c r="AR98" s="42">
        <v>7.614</v>
      </c>
      <c r="AS98" s="42">
        <v>7.857</v>
      </c>
      <c r="AT98" s="42">
        <v>7.548</v>
      </c>
      <c r="AU98" s="42">
        <v>7.47</v>
      </c>
      <c r="AV98" s="42">
        <v>7.705</v>
      </c>
      <c r="AW98" s="42">
        <v>8.719</v>
      </c>
      <c r="AX98" s="42">
        <v>9.579</v>
      </c>
      <c r="AY98" s="42">
        <v>8.967</v>
      </c>
      <c r="AZ98" s="42">
        <v>8.682</v>
      </c>
      <c r="BA98" s="42"/>
      <c r="BB98" s="27">
        <v>8.317</v>
      </c>
      <c r="BC98" s="89">
        <v>8.007</v>
      </c>
      <c r="BD98" s="89">
        <v>8.661</v>
      </c>
      <c r="BE98" s="89">
        <v>7.028</v>
      </c>
      <c r="BF98" s="89">
        <v>6.805</v>
      </c>
      <c r="BG98" s="89">
        <v>8.169</v>
      </c>
      <c r="BH98" s="89">
        <v>7.344</v>
      </c>
      <c r="BI98" s="89">
        <v>7.981</v>
      </c>
      <c r="BJ98" s="42" t="s">
        <v>244</v>
      </c>
      <c r="BK98" s="95">
        <v>6.291</v>
      </c>
      <c r="BL98" s="95">
        <v>6.404</v>
      </c>
      <c r="BM98" s="95">
        <v>8.764</v>
      </c>
      <c r="BN98" s="95">
        <v>6.448</v>
      </c>
      <c r="BO98" s="95">
        <v>6.242</v>
      </c>
      <c r="BP98" s="95">
        <v>12.15</v>
      </c>
      <c r="BQ98" s="95">
        <v>6.346</v>
      </c>
      <c r="BR98" s="95">
        <v>6.523</v>
      </c>
      <c r="BS98" s="95">
        <v>8.817</v>
      </c>
      <c r="BT98" s="95">
        <v>6.635</v>
      </c>
      <c r="BU98" s="95">
        <v>6.383</v>
      </c>
      <c r="BV98" s="95">
        <v>9.67</v>
      </c>
      <c r="BW98" s="95">
        <v>7.111</v>
      </c>
      <c r="BX98" s="95">
        <v>6.894</v>
      </c>
      <c r="BY98" s="95">
        <v>10.09</v>
      </c>
      <c r="BZ98" s="95">
        <v>6.602</v>
      </c>
      <c r="CA98" s="95">
        <v>6.859</v>
      </c>
      <c r="CB98" s="95">
        <v>8.755</v>
      </c>
      <c r="CC98" s="95">
        <v>5.907</v>
      </c>
      <c r="CD98" s="95">
        <v>6.4</v>
      </c>
      <c r="CE98" s="95">
        <v>8.93</v>
      </c>
      <c r="CF98" s="95"/>
      <c r="CG98" s="95">
        <v>8.753</v>
      </c>
      <c r="CH98" s="95">
        <v>8.945</v>
      </c>
      <c r="CI98" s="95">
        <v>9.509</v>
      </c>
      <c r="CJ98" s="95">
        <v>8.511</v>
      </c>
      <c r="CK98" s="95">
        <v>11.66</v>
      </c>
      <c r="CL98" s="95">
        <v>12.77</v>
      </c>
      <c r="CM98" s="95">
        <v>9.012</v>
      </c>
      <c r="CN98" s="95">
        <v>9.071</v>
      </c>
      <c r="CO98" s="95">
        <v>8.834</v>
      </c>
      <c r="CP98" s="95">
        <v>9.181</v>
      </c>
      <c r="CQ98" s="95">
        <v>8.505</v>
      </c>
      <c r="CR98" s="95">
        <v>8.82</v>
      </c>
      <c r="CS98" s="95">
        <v>9.405</v>
      </c>
      <c r="CT98" s="95"/>
      <c r="CU98" s="95">
        <v>9.441</v>
      </c>
      <c r="CV98" s="95">
        <v>8.922</v>
      </c>
      <c r="CW98" s="95">
        <v>8.882</v>
      </c>
      <c r="CX98" s="95">
        <v>10.57</v>
      </c>
      <c r="CY98" s="95">
        <v>9.198</v>
      </c>
      <c r="CZ98" s="95"/>
      <c r="DA98" s="95">
        <v>9.781</v>
      </c>
      <c r="DB98" s="95">
        <v>8.545</v>
      </c>
      <c r="DC98" s="95">
        <v>9.04</v>
      </c>
      <c r="DD98" s="95">
        <v>10.05</v>
      </c>
      <c r="DE98" s="95">
        <v>8.923</v>
      </c>
      <c r="DF98" s="95">
        <v>9.057</v>
      </c>
      <c r="DG98" s="95">
        <v>8.155</v>
      </c>
      <c r="DH98" s="95">
        <v>9.144</v>
      </c>
      <c r="DI98" s="95">
        <v>10</v>
      </c>
      <c r="DJ98" s="114">
        <v>14.71</v>
      </c>
      <c r="DK98" s="114"/>
      <c r="DL98" s="114">
        <v>15.61</v>
      </c>
      <c r="DM98" s="114"/>
      <c r="DN98" s="121">
        <v>10.96</v>
      </c>
      <c r="DO98" s="121">
        <v>7.015</v>
      </c>
      <c r="DP98" s="121">
        <v>12.28</v>
      </c>
      <c r="DQ98" s="121">
        <v>12.42</v>
      </c>
      <c r="DR98" s="124">
        <v>9.049</v>
      </c>
      <c r="DS98" s="114"/>
      <c r="DT98" s="121">
        <v>7.64</v>
      </c>
      <c r="DU98" s="121">
        <v>9.402</v>
      </c>
      <c r="DV98" s="121">
        <v>11.01</v>
      </c>
      <c r="DW98" s="121">
        <v>9.819</v>
      </c>
      <c r="DX98" s="121">
        <v>8.818</v>
      </c>
      <c r="DY98" s="121">
        <v>11.23</v>
      </c>
      <c r="DZ98" s="121">
        <v>10.45</v>
      </c>
      <c r="EA98" s="121">
        <v>11.04</v>
      </c>
      <c r="EB98" s="121">
        <v>9.805</v>
      </c>
      <c r="EC98" s="121">
        <v>9.502</v>
      </c>
      <c r="ED98" s="121">
        <v>10.29</v>
      </c>
      <c r="EE98" s="121">
        <v>9.206</v>
      </c>
      <c r="EF98" s="121">
        <v>9.555</v>
      </c>
      <c r="EG98" s="121"/>
      <c r="EH98" s="95">
        <v>6.209</v>
      </c>
      <c r="EI98" s="95">
        <v>6.352</v>
      </c>
      <c r="EJ98" s="95">
        <v>5.064</v>
      </c>
      <c r="EK98" s="95">
        <v>5.911</v>
      </c>
      <c r="EL98" s="95">
        <v>5.047</v>
      </c>
      <c r="EM98" s="95">
        <v>5.484</v>
      </c>
      <c r="EN98" s="95">
        <v>4.146</v>
      </c>
      <c r="EO98" s="95">
        <v>5.31</v>
      </c>
      <c r="EP98" s="95">
        <v>5.89</v>
      </c>
      <c r="EQ98" s="95">
        <v>7.523</v>
      </c>
      <c r="ER98" s="95">
        <v>5.499</v>
      </c>
      <c r="ES98" s="95">
        <v>6.878</v>
      </c>
      <c r="ET98" s="95">
        <v>8.749</v>
      </c>
      <c r="EU98" s="95">
        <v>10.19</v>
      </c>
      <c r="EV98" s="95">
        <v>8.982</v>
      </c>
      <c r="EW98" s="95">
        <v>10.98</v>
      </c>
      <c r="EX98" s="95">
        <v>6.549</v>
      </c>
      <c r="EY98" s="95">
        <v>4.34</v>
      </c>
      <c r="EZ98" s="95">
        <v>8.655</v>
      </c>
      <c r="FA98" s="121">
        <v>6.197</v>
      </c>
      <c r="FB98" s="95">
        <v>7.958</v>
      </c>
      <c r="FC98" s="95">
        <v>8.032</v>
      </c>
      <c r="FD98" s="121">
        <v>8.105</v>
      </c>
      <c r="FE98" s="42" t="s">
        <v>244</v>
      </c>
      <c r="FF98" s="138">
        <f t="shared" si="338"/>
        <v>5.142</v>
      </c>
      <c r="FG98" s="138">
        <f t="shared" si="339"/>
        <v>10.2</v>
      </c>
      <c r="FH98" s="139">
        <f t="shared" si="340"/>
        <v>7.8959</v>
      </c>
      <c r="FI98" s="138">
        <f t="shared" si="341"/>
        <v>1.3485860782784</v>
      </c>
      <c r="FJ98" s="140">
        <f t="shared" si="354"/>
        <v>0.170795739343001</v>
      </c>
      <c r="FK98" s="138">
        <f t="shared" si="342"/>
        <v>7.333</v>
      </c>
      <c r="FL98" s="138">
        <f t="shared" si="343"/>
        <v>9.001</v>
      </c>
      <c r="FM98" s="139">
        <f t="shared" si="344"/>
        <v>8.26608333333333</v>
      </c>
      <c r="FN98" s="138">
        <f t="shared" si="345"/>
        <v>0.553749936726175</v>
      </c>
      <c r="FO98" s="73">
        <f t="shared" si="355"/>
        <v>0.0669906066024225</v>
      </c>
      <c r="FP98" s="138">
        <f t="shared" si="346"/>
        <v>7.47</v>
      </c>
      <c r="FQ98" s="138">
        <f t="shared" si="347"/>
        <v>9.579</v>
      </c>
      <c r="FR98" s="139">
        <f t="shared" si="348"/>
        <v>8.1869</v>
      </c>
      <c r="FS98" s="138">
        <f t="shared" si="349"/>
        <v>0.736112680082186</v>
      </c>
      <c r="FT98" s="73">
        <f t="shared" si="356"/>
        <v>0.0899134813033243</v>
      </c>
      <c r="FU98" s="138">
        <f t="shared" si="350"/>
        <v>6.805</v>
      </c>
      <c r="FV98" s="138">
        <f t="shared" si="351"/>
        <v>8.661</v>
      </c>
      <c r="FW98" s="139">
        <f t="shared" si="352"/>
        <v>7.789</v>
      </c>
      <c r="FX98" s="138">
        <f t="shared" si="353"/>
        <v>0.656109529183744</v>
      </c>
      <c r="FY98" s="42" t="s">
        <v>244</v>
      </c>
      <c r="FZ98" s="156">
        <f t="shared" si="357"/>
        <v>5.142</v>
      </c>
      <c r="GA98" s="70">
        <f t="shared" si="358"/>
        <v>10.2</v>
      </c>
      <c r="GB98" s="157">
        <f t="shared" si="359"/>
        <v>8.02584</v>
      </c>
      <c r="GC98" s="31">
        <f t="shared" si="360"/>
        <v>0.985161198039412</v>
      </c>
      <c r="GD98" s="31">
        <f t="shared" si="361"/>
        <v>0.122748671545833</v>
      </c>
      <c r="GE98" s="156">
        <f t="shared" si="362"/>
        <v>4.146</v>
      </c>
      <c r="GF98" s="156">
        <f t="shared" si="363"/>
        <v>15.61</v>
      </c>
      <c r="GG98" s="158">
        <f t="shared" si="364"/>
        <v>8.55786813186813</v>
      </c>
      <c r="GH98" s="33">
        <f t="shared" si="365"/>
        <v>2.15026735396524</v>
      </c>
      <c r="GI98" s="33">
        <f t="shared" si="366"/>
        <v>0.251262034052382</v>
      </c>
      <c r="GJ98" s="62">
        <v>8.7</v>
      </c>
      <c r="GK98" s="89">
        <f t="shared" si="322"/>
        <v>5.907</v>
      </c>
      <c r="GL98" s="89">
        <f t="shared" si="323"/>
        <v>12.15</v>
      </c>
      <c r="GM98" s="178">
        <f t="shared" si="324"/>
        <v>7.53433333333333</v>
      </c>
      <c r="GN98" s="36">
        <f t="shared" si="325"/>
        <v>1.65958836261687</v>
      </c>
      <c r="GO98" s="36">
        <f t="shared" si="367"/>
        <v>0.220270100776472</v>
      </c>
      <c r="GP98" s="89">
        <f t="shared" si="326"/>
        <v>8.155</v>
      </c>
      <c r="GQ98" s="89">
        <f t="shared" si="327"/>
        <v>14.71</v>
      </c>
      <c r="GR98" s="178">
        <f t="shared" si="328"/>
        <v>9.54978571428571</v>
      </c>
      <c r="GS98" s="36">
        <f t="shared" si="329"/>
        <v>1.39949732661258</v>
      </c>
      <c r="GT98" s="36">
        <f t="shared" si="368"/>
        <v>0.146547510958183</v>
      </c>
      <c r="GU98" s="89">
        <f t="shared" si="330"/>
        <v>7.015</v>
      </c>
      <c r="GV98" s="89">
        <f t="shared" si="331"/>
        <v>15.61</v>
      </c>
      <c r="GW98" s="178">
        <f t="shared" si="332"/>
        <v>10.2684736842105</v>
      </c>
      <c r="GX98" s="36">
        <f t="shared" si="333"/>
        <v>1.88953875525281</v>
      </c>
      <c r="GY98" s="36">
        <f t="shared" si="369"/>
        <v>0.184013594752479</v>
      </c>
      <c r="GZ98" s="89">
        <f t="shared" si="334"/>
        <v>4.146</v>
      </c>
      <c r="HA98" s="89">
        <f t="shared" si="335"/>
        <v>10.98</v>
      </c>
      <c r="HB98" s="178">
        <f t="shared" si="336"/>
        <v>6.87173913043478</v>
      </c>
      <c r="HC98" s="36">
        <f t="shared" si="337"/>
        <v>1.82606258524109</v>
      </c>
      <c r="HD98" s="36">
        <f t="shared" si="370"/>
        <v>0.265735143692156</v>
      </c>
    </row>
    <row r="99" ht="15.5" spans="1:212">
      <c r="A99" s="42" t="s">
        <v>245</v>
      </c>
      <c r="B99" s="196">
        <v>0.88</v>
      </c>
      <c r="C99" s="47">
        <v>1.24</v>
      </c>
      <c r="D99" s="196">
        <v>1.47</v>
      </c>
      <c r="E99" s="197">
        <v>0.74</v>
      </c>
      <c r="F99" s="47">
        <v>1.2</v>
      </c>
      <c r="G99" s="62">
        <v>1.44</v>
      </c>
      <c r="H99" s="42" t="s">
        <v>245</v>
      </c>
      <c r="I99" s="42">
        <v>0.8</v>
      </c>
      <c r="J99" s="42">
        <v>1.42</v>
      </c>
      <c r="K99" s="42">
        <v>1.262</v>
      </c>
      <c r="L99" s="42">
        <v>1.496</v>
      </c>
      <c r="M99" s="42">
        <v>1.155</v>
      </c>
      <c r="N99" s="42">
        <v>1.032</v>
      </c>
      <c r="O99" s="84">
        <v>1.01</v>
      </c>
      <c r="P99" s="42">
        <v>1.113</v>
      </c>
      <c r="Q99" s="42">
        <v>1.124</v>
      </c>
      <c r="R99" s="42">
        <v>1.076</v>
      </c>
      <c r="S99" s="42">
        <v>0.837</v>
      </c>
      <c r="T99" s="42">
        <v>0.979</v>
      </c>
      <c r="U99" s="42">
        <v>1.377</v>
      </c>
      <c r="V99" s="42">
        <v>1.2</v>
      </c>
      <c r="W99" s="42">
        <v>1.235</v>
      </c>
      <c r="X99" s="84">
        <v>1.192</v>
      </c>
      <c r="Y99" s="84">
        <v>1.461</v>
      </c>
      <c r="Z99" s="42">
        <v>1.689</v>
      </c>
      <c r="AA99" s="42">
        <v>1.3</v>
      </c>
      <c r="AB99" s="42">
        <v>1.752</v>
      </c>
      <c r="AC99" s="42"/>
      <c r="AD99" s="42">
        <v>1.173</v>
      </c>
      <c r="AE99" s="42">
        <v>1.303</v>
      </c>
      <c r="AF99" s="42">
        <v>1.072</v>
      </c>
      <c r="AG99" s="42">
        <v>1.271</v>
      </c>
      <c r="AH99" s="42">
        <v>1.294</v>
      </c>
      <c r="AI99" s="42">
        <v>1.389</v>
      </c>
      <c r="AJ99" s="42">
        <v>1.26</v>
      </c>
      <c r="AK99" s="42">
        <v>1.307</v>
      </c>
      <c r="AL99" s="42">
        <v>1.188</v>
      </c>
      <c r="AM99" s="42">
        <v>0.965</v>
      </c>
      <c r="AN99" s="42">
        <v>1.174</v>
      </c>
      <c r="AO99" s="42">
        <v>1.028</v>
      </c>
      <c r="AP99" s="42"/>
      <c r="AQ99" s="42">
        <v>1.352</v>
      </c>
      <c r="AR99" s="42">
        <v>1.244</v>
      </c>
      <c r="AS99" s="42">
        <v>1.371</v>
      </c>
      <c r="AT99" s="42">
        <v>1.373</v>
      </c>
      <c r="AU99" s="42">
        <v>1.176</v>
      </c>
      <c r="AV99" s="42">
        <v>1.303</v>
      </c>
      <c r="AW99" s="42">
        <v>1.497</v>
      </c>
      <c r="AX99" s="42">
        <v>1.626</v>
      </c>
      <c r="AY99" s="42">
        <v>1.597</v>
      </c>
      <c r="AZ99" s="42">
        <v>1.516</v>
      </c>
      <c r="BA99" s="42"/>
      <c r="BB99" s="27">
        <v>1.629</v>
      </c>
      <c r="BC99" s="89">
        <v>1.549</v>
      </c>
      <c r="BD99" s="89">
        <v>1.697</v>
      </c>
      <c r="BE99" s="89">
        <v>1.323</v>
      </c>
      <c r="BF99" s="89">
        <v>1.317</v>
      </c>
      <c r="BG99" s="89">
        <v>1.515</v>
      </c>
      <c r="BH99" s="89">
        <v>1.361</v>
      </c>
      <c r="BI99" s="89">
        <v>1.53</v>
      </c>
      <c r="BJ99" s="42" t="s">
        <v>245</v>
      </c>
      <c r="BK99" s="95">
        <v>1.094</v>
      </c>
      <c r="BL99" s="95">
        <v>1.122</v>
      </c>
      <c r="BM99" s="95">
        <v>1.563</v>
      </c>
      <c r="BN99" s="95">
        <v>1.157</v>
      </c>
      <c r="BO99" s="95">
        <v>1.146</v>
      </c>
      <c r="BP99" s="95">
        <v>1.399</v>
      </c>
      <c r="BQ99" s="95">
        <v>1.154</v>
      </c>
      <c r="BR99" s="95">
        <v>1.196</v>
      </c>
      <c r="BS99" s="95">
        <v>1.536</v>
      </c>
      <c r="BT99" s="95">
        <v>1.142</v>
      </c>
      <c r="BU99" s="95">
        <v>1.093</v>
      </c>
      <c r="BV99" s="95">
        <v>1.686</v>
      </c>
      <c r="BW99" s="95">
        <v>1.26</v>
      </c>
      <c r="BX99" s="95">
        <v>1.221</v>
      </c>
      <c r="BY99" s="95">
        <v>1.772</v>
      </c>
      <c r="BZ99" s="95">
        <v>1.128</v>
      </c>
      <c r="CA99" s="95">
        <v>1.03</v>
      </c>
      <c r="CB99" s="95">
        <v>1.575</v>
      </c>
      <c r="CC99" s="95">
        <v>1.091</v>
      </c>
      <c r="CD99" s="95">
        <v>1.147</v>
      </c>
      <c r="CE99" s="95">
        <v>1.56</v>
      </c>
      <c r="CF99" s="95"/>
      <c r="CG99" s="95">
        <v>1.53</v>
      </c>
      <c r="CH99" s="95">
        <v>1.528</v>
      </c>
      <c r="CI99" s="95">
        <v>1.576</v>
      </c>
      <c r="CJ99" s="95">
        <v>1.292</v>
      </c>
      <c r="CK99" s="95">
        <v>1.625</v>
      </c>
      <c r="CL99" s="95">
        <v>1.59</v>
      </c>
      <c r="CM99" s="95">
        <v>1.615</v>
      </c>
      <c r="CN99" s="95">
        <v>1.57</v>
      </c>
      <c r="CO99" s="95">
        <v>1.475</v>
      </c>
      <c r="CP99" s="95">
        <v>1.556</v>
      </c>
      <c r="CQ99" s="95">
        <v>1.364</v>
      </c>
      <c r="CR99" s="95">
        <v>1.542</v>
      </c>
      <c r="CS99" s="95">
        <v>1.592</v>
      </c>
      <c r="CT99" s="95"/>
      <c r="CU99" s="95">
        <v>1.715</v>
      </c>
      <c r="CV99" s="95">
        <v>1.446</v>
      </c>
      <c r="CW99" s="95">
        <v>1.576</v>
      </c>
      <c r="CX99" s="95">
        <v>1.588</v>
      </c>
      <c r="CY99" s="95">
        <v>1.516</v>
      </c>
      <c r="CZ99" s="95"/>
      <c r="DA99" s="95">
        <v>1.559</v>
      </c>
      <c r="DB99" s="95">
        <v>1.504</v>
      </c>
      <c r="DC99" s="95">
        <v>1.551</v>
      </c>
      <c r="DD99" s="95">
        <v>1.564</v>
      </c>
      <c r="DE99" s="95">
        <v>1.516</v>
      </c>
      <c r="DF99" s="95">
        <v>1.493</v>
      </c>
      <c r="DG99" s="95">
        <v>1.335</v>
      </c>
      <c r="DH99" s="95">
        <v>1.413</v>
      </c>
      <c r="DI99" s="95">
        <v>1.527</v>
      </c>
      <c r="DJ99" s="114">
        <v>1.743</v>
      </c>
      <c r="DK99" s="114"/>
      <c r="DL99" s="114">
        <v>1.167</v>
      </c>
      <c r="DM99" s="114"/>
      <c r="DN99" s="121">
        <v>1.438</v>
      </c>
      <c r="DO99" s="121">
        <v>1.2</v>
      </c>
      <c r="DP99" s="121">
        <v>1.587</v>
      </c>
      <c r="DQ99" s="121">
        <v>1.674</v>
      </c>
      <c r="DR99" s="124">
        <v>0.976</v>
      </c>
      <c r="DS99" s="114"/>
      <c r="DT99" s="121">
        <v>1.053</v>
      </c>
      <c r="DU99" s="121">
        <v>1.501</v>
      </c>
      <c r="DV99" s="121">
        <v>1.502</v>
      </c>
      <c r="DW99" s="121">
        <v>1.608</v>
      </c>
      <c r="DX99" s="121">
        <v>1.56</v>
      </c>
      <c r="DY99" s="121">
        <v>1.593</v>
      </c>
      <c r="DZ99" s="121">
        <v>1.759</v>
      </c>
      <c r="EA99" s="121">
        <v>1.557</v>
      </c>
      <c r="EB99" s="121">
        <v>1.675</v>
      </c>
      <c r="EC99" s="121">
        <v>1.586</v>
      </c>
      <c r="ED99" s="121">
        <v>1.768</v>
      </c>
      <c r="EE99" s="121">
        <v>1.584</v>
      </c>
      <c r="EF99" s="121">
        <v>1.647</v>
      </c>
      <c r="EG99" s="121"/>
      <c r="EH99" s="95">
        <v>1.074</v>
      </c>
      <c r="EI99" s="95">
        <v>1.095</v>
      </c>
      <c r="EJ99" s="95">
        <v>0.905</v>
      </c>
      <c r="EK99" s="95">
        <v>1.062</v>
      </c>
      <c r="EL99" s="95">
        <v>0.867</v>
      </c>
      <c r="EM99" s="95">
        <v>0.937</v>
      </c>
      <c r="EN99" s="95">
        <v>0.737</v>
      </c>
      <c r="EO99" s="95">
        <v>0.82</v>
      </c>
      <c r="EP99" s="95">
        <v>1.116</v>
      </c>
      <c r="EQ99" s="95">
        <v>1.174</v>
      </c>
      <c r="ER99" s="95">
        <v>0.949</v>
      </c>
      <c r="ES99" s="95">
        <v>1.193</v>
      </c>
      <c r="ET99" s="95">
        <v>1.388</v>
      </c>
      <c r="EU99" s="95">
        <v>1.319</v>
      </c>
      <c r="EV99" s="95">
        <v>1.179</v>
      </c>
      <c r="EW99" s="95">
        <v>1.456</v>
      </c>
      <c r="EX99" s="95">
        <v>1.112</v>
      </c>
      <c r="EY99" s="95">
        <v>0.829</v>
      </c>
      <c r="EZ99" s="95">
        <v>1.098</v>
      </c>
      <c r="FA99" s="121">
        <v>1.117</v>
      </c>
      <c r="FB99" s="95">
        <v>1.465</v>
      </c>
      <c r="FC99" s="95">
        <v>1.501</v>
      </c>
      <c r="FD99" s="121">
        <v>1.573</v>
      </c>
      <c r="FE99" s="42" t="s">
        <v>245</v>
      </c>
      <c r="FF99" s="138">
        <f t="shared" si="338"/>
        <v>0.8</v>
      </c>
      <c r="FG99" s="138">
        <f t="shared" si="339"/>
        <v>1.752</v>
      </c>
      <c r="FH99" s="139">
        <f t="shared" si="340"/>
        <v>1.2255</v>
      </c>
      <c r="FI99" s="138">
        <f t="shared" si="341"/>
        <v>0.253096507493215</v>
      </c>
      <c r="FJ99" s="140">
        <f t="shared" si="354"/>
        <v>0.20652509791368</v>
      </c>
      <c r="FK99" s="138">
        <f t="shared" si="342"/>
        <v>0.965</v>
      </c>
      <c r="FL99" s="138">
        <f t="shared" si="343"/>
        <v>1.389</v>
      </c>
      <c r="FM99" s="139">
        <f t="shared" si="344"/>
        <v>1.202</v>
      </c>
      <c r="FN99" s="138">
        <f t="shared" si="345"/>
        <v>0.127189908118815</v>
      </c>
      <c r="FO99" s="73">
        <f t="shared" si="355"/>
        <v>0.105815231380046</v>
      </c>
      <c r="FP99" s="138">
        <f t="shared" si="346"/>
        <v>1.176</v>
      </c>
      <c r="FQ99" s="138">
        <f t="shared" si="347"/>
        <v>1.626</v>
      </c>
      <c r="FR99" s="139">
        <f t="shared" si="348"/>
        <v>1.4055</v>
      </c>
      <c r="FS99" s="138">
        <f t="shared" si="349"/>
        <v>0.149161545535928</v>
      </c>
      <c r="FT99" s="73">
        <f t="shared" si="356"/>
        <v>0.106127033465619</v>
      </c>
      <c r="FU99" s="138">
        <f t="shared" si="350"/>
        <v>1.317</v>
      </c>
      <c r="FV99" s="138">
        <f t="shared" si="351"/>
        <v>1.697</v>
      </c>
      <c r="FW99" s="139">
        <f t="shared" si="352"/>
        <v>1.490125</v>
      </c>
      <c r="FX99" s="138">
        <f t="shared" si="353"/>
        <v>0.142595769823051</v>
      </c>
      <c r="FY99" s="42" t="s">
        <v>245</v>
      </c>
      <c r="FZ99" s="156">
        <f t="shared" si="357"/>
        <v>0.8</v>
      </c>
      <c r="GA99" s="70">
        <f t="shared" si="358"/>
        <v>1.752</v>
      </c>
      <c r="GB99" s="157">
        <f t="shared" si="359"/>
        <v>1.2982</v>
      </c>
      <c r="GC99" s="31">
        <f t="shared" si="360"/>
        <v>0.21965650364111</v>
      </c>
      <c r="GD99" s="31">
        <f t="shared" si="361"/>
        <v>0.169200819319912</v>
      </c>
      <c r="GE99" s="156">
        <f t="shared" si="362"/>
        <v>0.737</v>
      </c>
      <c r="GF99" s="156">
        <f t="shared" si="363"/>
        <v>1.772</v>
      </c>
      <c r="GG99" s="158">
        <f t="shared" si="364"/>
        <v>1.36674725274725</v>
      </c>
      <c r="GH99" s="33">
        <f t="shared" si="365"/>
        <v>0.25765082285944</v>
      </c>
      <c r="GI99" s="33">
        <f t="shared" si="366"/>
        <v>0.188513876535361</v>
      </c>
      <c r="GJ99" s="62">
        <v>1.44</v>
      </c>
      <c r="GK99" s="89">
        <f t="shared" si="322"/>
        <v>1.03</v>
      </c>
      <c r="GL99" s="89">
        <f t="shared" si="323"/>
        <v>1.772</v>
      </c>
      <c r="GM99" s="178">
        <f t="shared" si="324"/>
        <v>1.28914285714286</v>
      </c>
      <c r="GN99" s="36">
        <f t="shared" si="325"/>
        <v>0.228346290907973</v>
      </c>
      <c r="GO99" s="36">
        <f t="shared" si="367"/>
        <v>0.177130323177727</v>
      </c>
      <c r="GP99" s="89">
        <f t="shared" si="326"/>
        <v>1.292</v>
      </c>
      <c r="GQ99" s="89">
        <f t="shared" si="327"/>
        <v>1.743</v>
      </c>
      <c r="GR99" s="178">
        <f t="shared" si="328"/>
        <v>1.53217857142857</v>
      </c>
      <c r="GS99" s="36">
        <f t="shared" si="329"/>
        <v>0.098892779038875</v>
      </c>
      <c r="GT99" s="36">
        <f t="shared" si="368"/>
        <v>0.0645438990487051</v>
      </c>
      <c r="GU99" s="89">
        <f t="shared" si="330"/>
        <v>0.976</v>
      </c>
      <c r="GV99" s="89">
        <f t="shared" si="331"/>
        <v>1.768</v>
      </c>
      <c r="GW99" s="178">
        <f t="shared" si="332"/>
        <v>1.49657894736842</v>
      </c>
      <c r="GX99" s="36">
        <f t="shared" si="333"/>
        <v>0.229673516054003</v>
      </c>
      <c r="GY99" s="36">
        <f t="shared" si="369"/>
        <v>0.153465686830527</v>
      </c>
      <c r="GZ99" s="89">
        <f t="shared" si="334"/>
        <v>0.737</v>
      </c>
      <c r="HA99" s="89">
        <f t="shared" si="335"/>
        <v>1.573</v>
      </c>
      <c r="HB99" s="178">
        <f t="shared" si="336"/>
        <v>1.12895652173913</v>
      </c>
      <c r="HC99" s="36">
        <f t="shared" si="337"/>
        <v>0.233997761889232</v>
      </c>
      <c r="HD99" s="36">
        <f t="shared" si="370"/>
        <v>0.207269064293782</v>
      </c>
    </row>
    <row r="100" ht="15.5" spans="1:212">
      <c r="A100" s="42" t="s">
        <v>246</v>
      </c>
      <c r="B100" s="196">
        <v>3.8</v>
      </c>
      <c r="C100" s="47">
        <v>5.2</v>
      </c>
      <c r="D100" s="196">
        <v>6.16</v>
      </c>
      <c r="E100" s="197">
        <v>7.18</v>
      </c>
      <c r="F100" s="47">
        <v>5.1</v>
      </c>
      <c r="G100" s="62">
        <v>7.77</v>
      </c>
      <c r="H100" s="42" t="s">
        <v>246</v>
      </c>
      <c r="I100" s="42">
        <v>4.462</v>
      </c>
      <c r="J100" s="42">
        <v>7.929</v>
      </c>
      <c r="K100" s="42">
        <v>6.708</v>
      </c>
      <c r="L100" s="42">
        <v>8.402</v>
      </c>
      <c r="M100" s="42">
        <v>7.215</v>
      </c>
      <c r="N100" s="42">
        <v>7.212</v>
      </c>
      <c r="O100" s="84">
        <v>5.735</v>
      </c>
      <c r="P100" s="42">
        <v>6.446</v>
      </c>
      <c r="Q100" s="42">
        <v>6.88</v>
      </c>
      <c r="R100" s="42">
        <v>7.885</v>
      </c>
      <c r="S100" s="42">
        <v>4.763</v>
      </c>
      <c r="T100" s="42">
        <v>6.075</v>
      </c>
      <c r="U100" s="42">
        <v>9.419</v>
      </c>
      <c r="V100" s="42">
        <v>7.268</v>
      </c>
      <c r="W100" s="42">
        <v>6.65</v>
      </c>
      <c r="X100" s="84">
        <v>6.333</v>
      </c>
      <c r="Y100" s="84">
        <v>7.569</v>
      </c>
      <c r="Z100" s="42">
        <v>9.63</v>
      </c>
      <c r="AA100" s="42">
        <v>7.258</v>
      </c>
      <c r="AB100" s="42">
        <v>9.286</v>
      </c>
      <c r="AC100" s="42"/>
      <c r="AD100" s="42">
        <v>7.592</v>
      </c>
      <c r="AE100" s="42">
        <v>7.228</v>
      </c>
      <c r="AF100" s="42">
        <v>6.607</v>
      </c>
      <c r="AG100" s="42">
        <v>8.277</v>
      </c>
      <c r="AH100" s="42">
        <v>6.897</v>
      </c>
      <c r="AI100" s="42">
        <v>7.236</v>
      </c>
      <c r="AJ100" s="42">
        <v>7.213</v>
      </c>
      <c r="AK100" s="42">
        <v>7.065</v>
      </c>
      <c r="AL100" s="42">
        <v>7</v>
      </c>
      <c r="AM100" s="42">
        <v>6.44</v>
      </c>
      <c r="AN100" s="42">
        <v>7.573</v>
      </c>
      <c r="AO100" s="42">
        <v>7.59</v>
      </c>
      <c r="AP100" s="42"/>
      <c r="AQ100" s="42">
        <v>6.988</v>
      </c>
      <c r="AR100" s="42">
        <v>7.015</v>
      </c>
      <c r="AS100" s="42">
        <v>7.413</v>
      </c>
      <c r="AT100" s="42">
        <v>7.036</v>
      </c>
      <c r="AU100" s="42">
        <v>6.946</v>
      </c>
      <c r="AV100" s="42">
        <v>6.782</v>
      </c>
      <c r="AW100" s="42">
        <v>8.277</v>
      </c>
      <c r="AX100" s="42">
        <v>8.818</v>
      </c>
      <c r="AY100" s="42">
        <v>8.308</v>
      </c>
      <c r="AZ100" s="42">
        <v>7.919</v>
      </c>
      <c r="BA100" s="42"/>
      <c r="BB100" s="27">
        <v>7.86</v>
      </c>
      <c r="BC100" s="89">
        <v>6.963</v>
      </c>
      <c r="BD100" s="89">
        <v>7.975</v>
      </c>
      <c r="BE100" s="89">
        <v>6.277</v>
      </c>
      <c r="BF100" s="89">
        <v>5.976</v>
      </c>
      <c r="BG100" s="89">
        <v>7.232</v>
      </c>
      <c r="BH100" s="89">
        <v>6.316</v>
      </c>
      <c r="BI100" s="89">
        <v>7.109</v>
      </c>
      <c r="BJ100" s="42" t="s">
        <v>246</v>
      </c>
      <c r="BK100" s="95">
        <v>5.843</v>
      </c>
      <c r="BL100" s="95">
        <v>6.019</v>
      </c>
      <c r="BM100" s="95">
        <v>8.038</v>
      </c>
      <c r="BN100" s="95">
        <v>6.155</v>
      </c>
      <c r="BO100" s="95">
        <v>5.899</v>
      </c>
      <c r="BP100" s="95">
        <v>10.58</v>
      </c>
      <c r="BQ100" s="95">
        <v>6.004</v>
      </c>
      <c r="BR100" s="95">
        <v>6.127</v>
      </c>
      <c r="BS100" s="95">
        <v>7.878</v>
      </c>
      <c r="BT100" s="95">
        <v>6.251</v>
      </c>
      <c r="BU100" s="95">
        <v>6.051</v>
      </c>
      <c r="BV100" s="95">
        <v>8.711</v>
      </c>
      <c r="BW100" s="95">
        <v>6.64</v>
      </c>
      <c r="BX100" s="95">
        <v>6.534</v>
      </c>
      <c r="BY100" s="95">
        <v>9.191</v>
      </c>
      <c r="BZ100" s="95">
        <v>6.159</v>
      </c>
      <c r="CA100" s="95">
        <v>6.534</v>
      </c>
      <c r="CB100" s="95">
        <v>7.851</v>
      </c>
      <c r="CC100" s="95">
        <v>5.669</v>
      </c>
      <c r="CD100" s="95">
        <v>6.059</v>
      </c>
      <c r="CE100" s="95">
        <v>7.869</v>
      </c>
      <c r="CF100" s="95"/>
      <c r="CG100" s="95">
        <v>7.587</v>
      </c>
      <c r="CH100" s="95">
        <v>7.769</v>
      </c>
      <c r="CI100" s="95">
        <v>8.401</v>
      </c>
      <c r="CJ100" s="95">
        <v>7.328</v>
      </c>
      <c r="CK100" s="95">
        <v>9.864</v>
      </c>
      <c r="CL100" s="95">
        <v>11.24</v>
      </c>
      <c r="CM100" s="95">
        <v>7.865</v>
      </c>
      <c r="CN100" s="95">
        <v>7.795</v>
      </c>
      <c r="CO100" s="95">
        <v>7.521</v>
      </c>
      <c r="CP100" s="95">
        <v>8.028</v>
      </c>
      <c r="CQ100" s="95">
        <v>7.431</v>
      </c>
      <c r="CR100" s="95">
        <v>8.011</v>
      </c>
      <c r="CS100" s="95">
        <v>8.15</v>
      </c>
      <c r="CT100" s="95"/>
      <c r="CU100" s="95">
        <v>8.315</v>
      </c>
      <c r="CV100" s="95">
        <v>7.618</v>
      </c>
      <c r="CW100" s="95">
        <v>7.722</v>
      </c>
      <c r="CX100" s="95">
        <v>9.11</v>
      </c>
      <c r="CY100" s="95">
        <v>7.817</v>
      </c>
      <c r="CZ100" s="95"/>
      <c r="DA100" s="95">
        <v>8.614</v>
      </c>
      <c r="DB100" s="95">
        <v>7.529</v>
      </c>
      <c r="DC100" s="95">
        <v>7.848</v>
      </c>
      <c r="DD100" s="95">
        <v>8.777</v>
      </c>
      <c r="DE100" s="95">
        <v>7.778</v>
      </c>
      <c r="DF100" s="95">
        <v>7.759</v>
      </c>
      <c r="DG100" s="95">
        <v>7.238</v>
      </c>
      <c r="DH100" s="95">
        <v>7.78</v>
      </c>
      <c r="DI100" s="95">
        <v>8.618</v>
      </c>
      <c r="DJ100" s="114">
        <v>13.62</v>
      </c>
      <c r="DK100" s="114"/>
      <c r="DL100" s="114">
        <v>12.11</v>
      </c>
      <c r="DM100" s="114"/>
      <c r="DN100" s="121">
        <v>9.603</v>
      </c>
      <c r="DO100" s="121">
        <v>5.993</v>
      </c>
      <c r="DP100" s="121">
        <v>10.4</v>
      </c>
      <c r="DQ100" s="121">
        <v>10.7</v>
      </c>
      <c r="DR100" s="124">
        <v>7.501</v>
      </c>
      <c r="DS100" s="114"/>
      <c r="DT100" s="121">
        <v>7.127</v>
      </c>
      <c r="DU100" s="121">
        <v>7.672</v>
      </c>
      <c r="DV100" s="121">
        <v>9.447</v>
      </c>
      <c r="DW100" s="121">
        <v>8.676</v>
      </c>
      <c r="DX100" s="121">
        <v>7.714</v>
      </c>
      <c r="DY100" s="121">
        <v>9.729</v>
      </c>
      <c r="DZ100" s="121">
        <v>9.353</v>
      </c>
      <c r="EA100" s="121">
        <v>9.178</v>
      </c>
      <c r="EB100" s="121">
        <v>8.611</v>
      </c>
      <c r="EC100" s="121">
        <v>8.533</v>
      </c>
      <c r="ED100" s="121">
        <v>9.006</v>
      </c>
      <c r="EE100" s="121">
        <v>7.907</v>
      </c>
      <c r="EF100" s="121">
        <v>8.811</v>
      </c>
      <c r="EG100" s="121"/>
      <c r="EH100" s="95">
        <v>5.041</v>
      </c>
      <c r="EI100" s="95">
        <v>5.3</v>
      </c>
      <c r="EJ100" s="95">
        <v>4.269</v>
      </c>
      <c r="EK100" s="95">
        <v>5.021</v>
      </c>
      <c r="EL100" s="95">
        <v>4.358</v>
      </c>
      <c r="EM100" s="95">
        <v>4.913</v>
      </c>
      <c r="EN100" s="95">
        <v>3.571</v>
      </c>
      <c r="EO100" s="95">
        <v>4.683</v>
      </c>
      <c r="EP100" s="95">
        <v>5.264</v>
      </c>
      <c r="EQ100" s="95">
        <v>6.504</v>
      </c>
      <c r="ER100" s="95">
        <v>4.742</v>
      </c>
      <c r="ES100" s="95">
        <v>5.917</v>
      </c>
      <c r="ET100" s="95">
        <v>7.489</v>
      </c>
      <c r="EU100" s="95">
        <v>8.884</v>
      </c>
      <c r="EV100" s="95">
        <v>7.219</v>
      </c>
      <c r="EW100" s="95">
        <v>9.459</v>
      </c>
      <c r="EX100" s="95">
        <v>5.821</v>
      </c>
      <c r="EY100" s="95">
        <v>3.835</v>
      </c>
      <c r="EZ100" s="95">
        <v>6.982</v>
      </c>
      <c r="FA100" s="121">
        <v>5.527</v>
      </c>
      <c r="FB100" s="95">
        <v>6.737</v>
      </c>
      <c r="FC100" s="95">
        <v>6.857</v>
      </c>
      <c r="FD100" s="121">
        <v>7.293</v>
      </c>
      <c r="FE100" s="42" t="s">
        <v>246</v>
      </c>
      <c r="FF100" s="138">
        <f t="shared" si="338"/>
        <v>4.462</v>
      </c>
      <c r="FG100" s="138">
        <f t="shared" si="339"/>
        <v>9.63</v>
      </c>
      <c r="FH100" s="139">
        <f t="shared" si="340"/>
        <v>7.15625</v>
      </c>
      <c r="FI100" s="138">
        <f t="shared" si="341"/>
        <v>1.38690484153517</v>
      </c>
      <c r="FJ100" s="140">
        <f t="shared" si="354"/>
        <v>0.193803296633735</v>
      </c>
      <c r="FK100" s="138">
        <f t="shared" si="342"/>
        <v>6.44</v>
      </c>
      <c r="FL100" s="138">
        <f t="shared" si="343"/>
        <v>8.277</v>
      </c>
      <c r="FM100" s="139">
        <f t="shared" si="344"/>
        <v>7.2265</v>
      </c>
      <c r="FN100" s="138">
        <f t="shared" si="345"/>
        <v>0.493404407247147</v>
      </c>
      <c r="FO100" s="73">
        <f t="shared" si="355"/>
        <v>0.068277092264187</v>
      </c>
      <c r="FP100" s="138">
        <f t="shared" si="346"/>
        <v>6.782</v>
      </c>
      <c r="FQ100" s="138">
        <f t="shared" si="347"/>
        <v>8.818</v>
      </c>
      <c r="FR100" s="139">
        <f t="shared" si="348"/>
        <v>7.5502</v>
      </c>
      <c r="FS100" s="138">
        <f t="shared" si="349"/>
        <v>0.721630222328429</v>
      </c>
      <c r="FT100" s="73">
        <f t="shared" si="356"/>
        <v>0.0955776300400557</v>
      </c>
      <c r="FU100" s="138">
        <f t="shared" si="350"/>
        <v>5.976</v>
      </c>
      <c r="FV100" s="138">
        <f t="shared" si="351"/>
        <v>7.975</v>
      </c>
      <c r="FW100" s="139">
        <f t="shared" si="352"/>
        <v>6.9635</v>
      </c>
      <c r="FX100" s="138">
        <f t="shared" si="353"/>
        <v>0.735410672442858</v>
      </c>
      <c r="FY100" s="42" t="s">
        <v>246</v>
      </c>
      <c r="FZ100" s="156">
        <f t="shared" si="357"/>
        <v>4.462</v>
      </c>
      <c r="GA100" s="70">
        <f t="shared" si="358"/>
        <v>9.63</v>
      </c>
      <c r="GB100" s="157">
        <f t="shared" si="359"/>
        <v>7.22106</v>
      </c>
      <c r="GC100" s="31">
        <f t="shared" si="360"/>
        <v>1.00402726627745</v>
      </c>
      <c r="GD100" s="31">
        <f t="shared" si="361"/>
        <v>0.139041534937731</v>
      </c>
      <c r="GE100" s="156">
        <f t="shared" si="362"/>
        <v>3.571</v>
      </c>
      <c r="GF100" s="156">
        <f t="shared" si="363"/>
        <v>13.62</v>
      </c>
      <c r="GG100" s="158">
        <f t="shared" si="364"/>
        <v>7.50496703296703</v>
      </c>
      <c r="GH100" s="33">
        <f t="shared" si="365"/>
        <v>1.79188069078614</v>
      </c>
      <c r="GI100" s="33">
        <f t="shared" si="366"/>
        <v>0.238759302061548</v>
      </c>
      <c r="GJ100" s="62">
        <v>7.77</v>
      </c>
      <c r="GK100" s="89">
        <f t="shared" si="322"/>
        <v>5.669</v>
      </c>
      <c r="GL100" s="89">
        <f t="shared" si="323"/>
        <v>10.58</v>
      </c>
      <c r="GM100" s="178">
        <f t="shared" si="324"/>
        <v>6.95533333333333</v>
      </c>
      <c r="GN100" s="36">
        <f t="shared" si="325"/>
        <v>1.32667653681421</v>
      </c>
      <c r="GO100" s="36">
        <f t="shared" si="367"/>
        <v>0.190742337316334</v>
      </c>
      <c r="GP100" s="89">
        <f t="shared" si="326"/>
        <v>7.238</v>
      </c>
      <c r="GQ100" s="89">
        <f t="shared" si="327"/>
        <v>13.62</v>
      </c>
      <c r="GR100" s="178">
        <f t="shared" si="328"/>
        <v>8.32617857142857</v>
      </c>
      <c r="GS100" s="36">
        <f t="shared" si="329"/>
        <v>1.33309309095556</v>
      </c>
      <c r="GT100" s="36">
        <f t="shared" si="368"/>
        <v>0.160108635614673</v>
      </c>
      <c r="GU100" s="89">
        <f t="shared" si="330"/>
        <v>5.993</v>
      </c>
      <c r="GV100" s="89">
        <f t="shared" si="331"/>
        <v>12.11</v>
      </c>
      <c r="GW100" s="178">
        <f t="shared" si="332"/>
        <v>8.84584210526316</v>
      </c>
      <c r="GX100" s="36">
        <f t="shared" si="333"/>
        <v>1.39922745602143</v>
      </c>
      <c r="GY100" s="36">
        <f t="shared" si="369"/>
        <v>0.158179112782141</v>
      </c>
      <c r="GZ100" s="89">
        <f t="shared" si="334"/>
        <v>3.571</v>
      </c>
      <c r="HA100" s="89">
        <f t="shared" si="335"/>
        <v>9.459</v>
      </c>
      <c r="HB100" s="178">
        <f t="shared" si="336"/>
        <v>5.89939130434783</v>
      </c>
      <c r="HC100" s="36">
        <f t="shared" si="337"/>
        <v>1.53550565373372</v>
      </c>
      <c r="HD100" s="36">
        <f t="shared" si="370"/>
        <v>0.260282048522881</v>
      </c>
    </row>
    <row r="101" ht="15.5" spans="1:212">
      <c r="A101" s="42" t="s">
        <v>247</v>
      </c>
      <c r="B101" s="196">
        <v>0.64</v>
      </c>
      <c r="C101" s="47">
        <v>0.85</v>
      </c>
      <c r="D101" s="196">
        <v>0.94</v>
      </c>
      <c r="E101" s="197">
        <v>1.22</v>
      </c>
      <c r="F101" s="47">
        <v>0.8</v>
      </c>
      <c r="G101" s="62">
        <v>1.26</v>
      </c>
      <c r="H101" s="42" t="s">
        <v>247</v>
      </c>
      <c r="I101" s="42">
        <v>0.739</v>
      </c>
      <c r="J101" s="42">
        <v>1.304</v>
      </c>
      <c r="K101" s="42">
        <v>1.064</v>
      </c>
      <c r="L101" s="42">
        <v>1.318</v>
      </c>
      <c r="M101" s="42">
        <v>1.101</v>
      </c>
      <c r="N101" s="42">
        <v>1.232</v>
      </c>
      <c r="O101" s="84">
        <v>0.933</v>
      </c>
      <c r="P101" s="42">
        <v>1.014</v>
      </c>
      <c r="Q101" s="42">
        <v>1.134</v>
      </c>
      <c r="R101" s="42">
        <v>1.248</v>
      </c>
      <c r="S101" s="42">
        <v>0.8</v>
      </c>
      <c r="T101" s="42">
        <v>0.982</v>
      </c>
      <c r="U101" s="42">
        <v>1.49</v>
      </c>
      <c r="V101" s="42">
        <v>1.163</v>
      </c>
      <c r="W101" s="42">
        <v>1.042</v>
      </c>
      <c r="X101" s="84">
        <v>1.053</v>
      </c>
      <c r="Y101" s="84">
        <v>1.21</v>
      </c>
      <c r="Z101" s="42">
        <v>1.509</v>
      </c>
      <c r="AA101" s="42">
        <v>1.132</v>
      </c>
      <c r="AB101" s="42">
        <v>1.443</v>
      </c>
      <c r="AD101" s="42">
        <v>1.167</v>
      </c>
      <c r="AE101" s="42">
        <v>1.105</v>
      </c>
      <c r="AF101" s="42">
        <v>1.047</v>
      </c>
      <c r="AG101" s="42">
        <v>1.338</v>
      </c>
      <c r="AH101" s="42">
        <v>1.102</v>
      </c>
      <c r="AI101" s="42">
        <v>1.102</v>
      </c>
      <c r="AJ101" s="42">
        <v>1.128</v>
      </c>
      <c r="AK101" s="42">
        <v>1.187</v>
      </c>
      <c r="AL101" s="42">
        <v>1.117</v>
      </c>
      <c r="AM101" s="42">
        <v>0.97</v>
      </c>
      <c r="AN101" s="42">
        <v>1.131</v>
      </c>
      <c r="AO101" s="42">
        <v>1.114</v>
      </c>
      <c r="AQ101" s="42">
        <v>1.12</v>
      </c>
      <c r="AR101" s="42">
        <v>1.118</v>
      </c>
      <c r="AS101" s="42">
        <v>1.197</v>
      </c>
      <c r="AT101" s="42">
        <v>1.153</v>
      </c>
      <c r="AU101" s="42">
        <v>1.177</v>
      </c>
      <c r="AV101" s="42">
        <v>1.102</v>
      </c>
      <c r="AW101" s="42">
        <v>1.34</v>
      </c>
      <c r="AX101" s="42">
        <v>1.418</v>
      </c>
      <c r="AY101" s="42">
        <v>1.295</v>
      </c>
      <c r="AZ101" s="42">
        <v>1.279</v>
      </c>
      <c r="BA101" s="42"/>
      <c r="BB101" s="27">
        <v>1.234</v>
      </c>
      <c r="BC101" s="89">
        <v>1.112</v>
      </c>
      <c r="BD101" s="89">
        <v>1.274</v>
      </c>
      <c r="BE101" s="89">
        <v>1.005</v>
      </c>
      <c r="BF101" s="89">
        <v>0.961</v>
      </c>
      <c r="BG101" s="89">
        <v>1.172</v>
      </c>
      <c r="BH101" s="89">
        <v>0.978</v>
      </c>
      <c r="BI101" s="89">
        <v>1.104</v>
      </c>
      <c r="BJ101" s="42" t="s">
        <v>247</v>
      </c>
      <c r="BK101" s="95">
        <v>0.902</v>
      </c>
      <c r="BL101" s="95">
        <v>0.92</v>
      </c>
      <c r="BM101" s="95">
        <v>1.288</v>
      </c>
      <c r="BN101" s="95">
        <v>0.918</v>
      </c>
      <c r="BO101" s="95">
        <v>0.885</v>
      </c>
      <c r="BP101" s="95">
        <v>1.701</v>
      </c>
      <c r="BQ101" s="95">
        <v>0.913</v>
      </c>
      <c r="BR101" s="95">
        <v>0.931</v>
      </c>
      <c r="BS101" s="95">
        <v>1.25</v>
      </c>
      <c r="BT101" s="95">
        <v>0.955</v>
      </c>
      <c r="BU101" s="95">
        <v>0.933</v>
      </c>
      <c r="BV101" s="95">
        <v>1.339</v>
      </c>
      <c r="BW101" s="95">
        <v>0.999</v>
      </c>
      <c r="BX101" s="95">
        <v>1.006</v>
      </c>
      <c r="BY101" s="95">
        <v>1.471</v>
      </c>
      <c r="BZ101" s="95">
        <v>0.939</v>
      </c>
      <c r="CA101" s="95">
        <v>1.042</v>
      </c>
      <c r="CB101" s="95">
        <v>1.243</v>
      </c>
      <c r="CC101" s="95">
        <v>0.851</v>
      </c>
      <c r="CD101" s="95">
        <v>0.909</v>
      </c>
      <c r="CE101" s="95">
        <v>1.233</v>
      </c>
      <c r="CF101" s="95"/>
      <c r="CG101" s="95">
        <v>1.283</v>
      </c>
      <c r="CH101" s="95">
        <v>1.261</v>
      </c>
      <c r="CI101" s="95">
        <v>1.32</v>
      </c>
      <c r="CJ101" s="95">
        <v>1.225</v>
      </c>
      <c r="CK101" s="95">
        <v>1.661</v>
      </c>
      <c r="CL101" s="95">
        <v>1.719</v>
      </c>
      <c r="CM101" s="95">
        <v>1.304</v>
      </c>
      <c r="CN101" s="95">
        <v>1.303</v>
      </c>
      <c r="CO101" s="95">
        <v>1.23</v>
      </c>
      <c r="CP101" s="95">
        <v>1.366</v>
      </c>
      <c r="CQ101" s="95">
        <v>1.253</v>
      </c>
      <c r="CR101" s="95">
        <v>1.255</v>
      </c>
      <c r="CS101" s="95">
        <v>1.352</v>
      </c>
      <c r="CT101" s="95"/>
      <c r="CU101" s="95">
        <v>1.319</v>
      </c>
      <c r="CV101" s="95">
        <v>1.248</v>
      </c>
      <c r="CW101" s="95">
        <v>1.28</v>
      </c>
      <c r="CX101" s="95">
        <v>1.4</v>
      </c>
      <c r="CY101" s="95">
        <v>1.321</v>
      </c>
      <c r="CZ101" s="95"/>
      <c r="DA101" s="95">
        <v>1.334</v>
      </c>
      <c r="DB101" s="95">
        <v>1.253</v>
      </c>
      <c r="DC101" s="95">
        <v>1.311</v>
      </c>
      <c r="DD101" s="95">
        <v>1.364</v>
      </c>
      <c r="DE101" s="95">
        <v>1.308</v>
      </c>
      <c r="DF101" s="95">
        <v>1.298</v>
      </c>
      <c r="DG101" s="95">
        <v>1.114</v>
      </c>
      <c r="DH101" s="95">
        <v>1.277</v>
      </c>
      <c r="DI101" s="95">
        <v>1.438</v>
      </c>
      <c r="DJ101" s="114">
        <v>2.24</v>
      </c>
      <c r="DK101" s="114"/>
      <c r="DL101" s="114">
        <v>1.773</v>
      </c>
      <c r="DM101" s="114"/>
      <c r="DN101" s="121">
        <v>1.512</v>
      </c>
      <c r="DO101" s="121">
        <v>0.975</v>
      </c>
      <c r="DP101" s="121">
        <v>1.714</v>
      </c>
      <c r="DQ101" s="121">
        <v>1.662</v>
      </c>
      <c r="DR101" s="124">
        <v>1.238</v>
      </c>
      <c r="DS101" s="114"/>
      <c r="DT101" s="121">
        <v>1.177</v>
      </c>
      <c r="DU101" s="121">
        <v>1.255</v>
      </c>
      <c r="DV101" s="121">
        <v>1.584</v>
      </c>
      <c r="DW101" s="121">
        <v>1.394</v>
      </c>
      <c r="DX101" s="121">
        <v>1.285</v>
      </c>
      <c r="DY101" s="121">
        <v>1.64</v>
      </c>
      <c r="DZ101" s="121">
        <v>1.444</v>
      </c>
      <c r="EA101" s="121">
        <v>1.457</v>
      </c>
      <c r="EB101" s="121">
        <v>1.429</v>
      </c>
      <c r="EC101" s="121">
        <v>1.344</v>
      </c>
      <c r="ED101" s="121">
        <v>1.469</v>
      </c>
      <c r="EE101" s="121">
        <v>1.318</v>
      </c>
      <c r="EF101" s="121">
        <v>1.361</v>
      </c>
      <c r="EG101" s="121"/>
      <c r="EH101" s="95">
        <v>0.806</v>
      </c>
      <c r="EI101" s="95">
        <v>0.844</v>
      </c>
      <c r="EJ101" s="95">
        <v>0.702</v>
      </c>
      <c r="EK101" s="95">
        <v>0.836</v>
      </c>
      <c r="EL101" s="95">
        <v>0.72</v>
      </c>
      <c r="EM101" s="95">
        <v>0.814</v>
      </c>
      <c r="EN101" s="95">
        <v>0.591</v>
      </c>
      <c r="EO101" s="95">
        <v>0.779</v>
      </c>
      <c r="EP101" s="95">
        <v>0.874</v>
      </c>
      <c r="EQ101" s="95">
        <v>1.1</v>
      </c>
      <c r="ER101" s="95">
        <v>0.755</v>
      </c>
      <c r="ES101" s="95">
        <v>0.972</v>
      </c>
      <c r="ET101" s="95">
        <v>1.232</v>
      </c>
      <c r="EU101" s="95">
        <v>1.369</v>
      </c>
      <c r="EV101" s="95">
        <v>1.114</v>
      </c>
      <c r="EW101" s="95">
        <v>1.598</v>
      </c>
      <c r="EX101" s="95">
        <v>0.936</v>
      </c>
      <c r="EY101" s="95">
        <v>0.661</v>
      </c>
      <c r="EZ101" s="95">
        <v>1.109</v>
      </c>
      <c r="FA101" s="121">
        <v>0.878</v>
      </c>
      <c r="FB101" s="95">
        <v>1.076</v>
      </c>
      <c r="FC101" s="95">
        <v>1.109</v>
      </c>
      <c r="FD101" s="121">
        <v>1.163</v>
      </c>
      <c r="FE101" s="42" t="s">
        <v>247</v>
      </c>
      <c r="FF101" s="138">
        <f t="shared" si="338"/>
        <v>0.739</v>
      </c>
      <c r="FG101" s="138">
        <f t="shared" si="339"/>
        <v>1.509</v>
      </c>
      <c r="FH101" s="139">
        <f t="shared" si="340"/>
        <v>1.14555</v>
      </c>
      <c r="FI101" s="138">
        <f t="shared" si="341"/>
        <v>0.207573823265997</v>
      </c>
      <c r="FJ101" s="140">
        <f t="shared" si="354"/>
        <v>0.18120014252193</v>
      </c>
      <c r="FK101" s="138">
        <f t="shared" si="342"/>
        <v>0.97</v>
      </c>
      <c r="FL101" s="138">
        <f t="shared" si="343"/>
        <v>1.338</v>
      </c>
      <c r="FM101" s="139">
        <f t="shared" si="344"/>
        <v>1.12566666666667</v>
      </c>
      <c r="FN101" s="138">
        <f t="shared" si="345"/>
        <v>0.0867434391895102</v>
      </c>
      <c r="FO101" s="73">
        <f t="shared" si="355"/>
        <v>0.0770596143229288</v>
      </c>
      <c r="FP101" s="138">
        <f t="shared" si="346"/>
        <v>1.102</v>
      </c>
      <c r="FQ101" s="138">
        <f t="shared" si="347"/>
        <v>1.418</v>
      </c>
      <c r="FR101" s="139">
        <f t="shared" si="348"/>
        <v>1.2199</v>
      </c>
      <c r="FS101" s="138">
        <f t="shared" si="349"/>
        <v>0.107447609972902</v>
      </c>
      <c r="FT101" s="73">
        <f t="shared" si="356"/>
        <v>0.0880790310459071</v>
      </c>
      <c r="FU101" s="138">
        <f t="shared" si="350"/>
        <v>0.961</v>
      </c>
      <c r="FV101" s="138">
        <f t="shared" si="351"/>
        <v>1.274</v>
      </c>
      <c r="FW101" s="139">
        <f t="shared" si="352"/>
        <v>1.105</v>
      </c>
      <c r="FX101" s="138">
        <f t="shared" si="353"/>
        <v>0.117477049430334</v>
      </c>
      <c r="FY101" s="42" t="s">
        <v>247</v>
      </c>
      <c r="FZ101" s="156">
        <f t="shared" si="357"/>
        <v>0.739</v>
      </c>
      <c r="GA101" s="70">
        <f t="shared" si="358"/>
        <v>1.509</v>
      </c>
      <c r="GB101" s="157">
        <f t="shared" si="359"/>
        <v>1.14916</v>
      </c>
      <c r="GC101" s="31">
        <f t="shared" si="360"/>
        <v>0.154817649154726</v>
      </c>
      <c r="GD101" s="31">
        <f t="shared" si="361"/>
        <v>0.134722448705773</v>
      </c>
      <c r="GE101" s="156">
        <f t="shared" si="362"/>
        <v>0.591</v>
      </c>
      <c r="GF101" s="156">
        <f t="shared" si="363"/>
        <v>2.24</v>
      </c>
      <c r="GG101" s="158">
        <f t="shared" si="364"/>
        <v>1.20586813186813</v>
      </c>
      <c r="GH101" s="33">
        <f t="shared" si="365"/>
        <v>0.28991880889469</v>
      </c>
      <c r="GI101" s="33">
        <f t="shared" si="366"/>
        <v>0.240423311001301</v>
      </c>
      <c r="GJ101" s="62">
        <v>1.26</v>
      </c>
      <c r="GK101" s="89">
        <f t="shared" si="322"/>
        <v>0.851</v>
      </c>
      <c r="GL101" s="89">
        <f t="shared" si="323"/>
        <v>1.701</v>
      </c>
      <c r="GM101" s="178">
        <f t="shared" si="324"/>
        <v>1.07752380952381</v>
      </c>
      <c r="GN101" s="36">
        <f t="shared" si="325"/>
        <v>0.229296449830262</v>
      </c>
      <c r="GO101" s="36">
        <f t="shared" si="367"/>
        <v>0.212799427542669</v>
      </c>
      <c r="GP101" s="89">
        <f t="shared" si="326"/>
        <v>1.114</v>
      </c>
      <c r="GQ101" s="89">
        <f t="shared" si="327"/>
        <v>2.24</v>
      </c>
      <c r="GR101" s="178">
        <f t="shared" si="328"/>
        <v>1.35846428571429</v>
      </c>
      <c r="GS101" s="36">
        <f t="shared" si="329"/>
        <v>0.210251609786916</v>
      </c>
      <c r="GT101" s="36">
        <f t="shared" si="368"/>
        <v>0.154771540185441</v>
      </c>
      <c r="GU101" s="89">
        <f t="shared" si="330"/>
        <v>0.975</v>
      </c>
      <c r="GV101" s="89">
        <f t="shared" si="331"/>
        <v>1.773</v>
      </c>
      <c r="GW101" s="178">
        <f t="shared" si="332"/>
        <v>1.42268421052632</v>
      </c>
      <c r="GX101" s="36">
        <f t="shared" si="333"/>
        <v>0.199115280018491</v>
      </c>
      <c r="GY101" s="36">
        <f t="shared" si="369"/>
        <v>0.139957468105188</v>
      </c>
      <c r="GZ101" s="89">
        <f t="shared" si="334"/>
        <v>0.591</v>
      </c>
      <c r="HA101" s="89">
        <f t="shared" si="335"/>
        <v>1.598</v>
      </c>
      <c r="HB101" s="178">
        <f t="shared" si="336"/>
        <v>0.958173913043479</v>
      </c>
      <c r="HC101" s="36">
        <f t="shared" si="337"/>
        <v>0.243444160514352</v>
      </c>
      <c r="HD101" s="36">
        <f t="shared" si="370"/>
        <v>0.254070954343865</v>
      </c>
    </row>
    <row r="102" ht="15.5" spans="1:212">
      <c r="A102" s="42" t="s">
        <v>248</v>
      </c>
      <c r="B102" s="196">
        <v>3.5</v>
      </c>
      <c r="C102" s="47">
        <v>5.8</v>
      </c>
      <c r="D102" s="196">
        <v>5.47</v>
      </c>
      <c r="E102" s="197">
        <v>7.33</v>
      </c>
      <c r="F102" s="47">
        <v>4.7</v>
      </c>
      <c r="G102" s="62">
        <v>7.38</v>
      </c>
      <c r="H102" s="42" t="s">
        <v>248</v>
      </c>
      <c r="I102" s="42">
        <v>4.527</v>
      </c>
      <c r="J102" s="42">
        <v>7.634</v>
      </c>
      <c r="K102" s="42">
        <v>6.156</v>
      </c>
      <c r="L102" s="42">
        <v>7.469</v>
      </c>
      <c r="M102" s="42">
        <v>6.282</v>
      </c>
      <c r="N102" s="42">
        <v>7.46</v>
      </c>
      <c r="O102" s="84">
        <v>5.234</v>
      </c>
      <c r="P102" s="42">
        <v>5.777</v>
      </c>
      <c r="Q102" s="42">
        <v>6.775</v>
      </c>
      <c r="R102" s="42">
        <v>7.331</v>
      </c>
      <c r="S102" s="42">
        <v>4.635</v>
      </c>
      <c r="T102" s="42">
        <v>5.699</v>
      </c>
      <c r="U102" s="42">
        <v>8.127</v>
      </c>
      <c r="V102" s="42">
        <v>6.549</v>
      </c>
      <c r="W102" s="42">
        <v>6.172</v>
      </c>
      <c r="X102" s="84">
        <v>6.185</v>
      </c>
      <c r="Y102" s="84">
        <v>6.798</v>
      </c>
      <c r="Z102" s="42">
        <v>8.396</v>
      </c>
      <c r="AA102" s="42">
        <v>6.276</v>
      </c>
      <c r="AB102" s="42">
        <v>7.952</v>
      </c>
      <c r="AD102" s="42">
        <v>6.676</v>
      </c>
      <c r="AE102" s="42">
        <v>6.376</v>
      </c>
      <c r="AF102" s="42">
        <v>5.999</v>
      </c>
      <c r="AG102" s="42">
        <v>7.842</v>
      </c>
      <c r="AH102" s="42">
        <v>6.19</v>
      </c>
      <c r="AI102" s="42">
        <v>6.272</v>
      </c>
      <c r="AJ102" s="42">
        <v>6.388</v>
      </c>
      <c r="AK102" s="42">
        <v>7.002</v>
      </c>
      <c r="AL102" s="42">
        <v>6.343</v>
      </c>
      <c r="AM102" s="42">
        <v>5.316</v>
      </c>
      <c r="AN102" s="42">
        <v>6.359</v>
      </c>
      <c r="AO102" s="42">
        <v>5.777</v>
      </c>
      <c r="AQ102" s="42">
        <v>6.469</v>
      </c>
      <c r="AR102" s="42">
        <v>6.223</v>
      </c>
      <c r="AS102" s="42">
        <v>6.934</v>
      </c>
      <c r="AT102" s="42">
        <v>6.757</v>
      </c>
      <c r="AU102" s="42">
        <v>7.378</v>
      </c>
      <c r="AV102" s="42">
        <v>6.391</v>
      </c>
      <c r="AW102" s="42">
        <v>7.701</v>
      </c>
      <c r="AX102" s="42">
        <v>7.955</v>
      </c>
      <c r="AY102" s="42">
        <v>7.141</v>
      </c>
      <c r="AZ102" s="42">
        <v>7.384</v>
      </c>
      <c r="BA102" s="42"/>
      <c r="BB102" s="27">
        <v>7.155</v>
      </c>
      <c r="BC102" s="89">
        <v>6.43</v>
      </c>
      <c r="BD102" s="89">
        <v>7.194</v>
      </c>
      <c r="BE102" s="89">
        <v>5.768</v>
      </c>
      <c r="BF102" s="89">
        <v>5.581</v>
      </c>
      <c r="BG102" s="89">
        <v>6.797</v>
      </c>
      <c r="BH102" s="89">
        <v>5.554</v>
      </c>
      <c r="BI102" s="89">
        <v>6.284</v>
      </c>
      <c r="BJ102" s="42" t="s">
        <v>248</v>
      </c>
      <c r="BK102" s="95">
        <v>5.297</v>
      </c>
      <c r="BL102" s="95">
        <v>5.487</v>
      </c>
      <c r="BM102" s="95">
        <v>7.455</v>
      </c>
      <c r="BN102" s="95">
        <v>5.32</v>
      </c>
      <c r="BO102" s="95">
        <v>5.143</v>
      </c>
      <c r="BP102" s="95">
        <v>10.04</v>
      </c>
      <c r="BQ102" s="95">
        <v>5.312</v>
      </c>
      <c r="BR102" s="95">
        <v>5.49</v>
      </c>
      <c r="BS102" s="95">
        <v>7.145</v>
      </c>
      <c r="BT102" s="95">
        <v>5.599</v>
      </c>
      <c r="BU102" s="95">
        <v>5.573</v>
      </c>
      <c r="BV102" s="95">
        <v>7.649</v>
      </c>
      <c r="BW102" s="95">
        <v>5.838</v>
      </c>
      <c r="BX102" s="95">
        <v>5.989</v>
      </c>
      <c r="BY102" s="95">
        <v>8.426</v>
      </c>
      <c r="BZ102" s="95">
        <v>5.403</v>
      </c>
      <c r="CA102" s="95">
        <v>6.223</v>
      </c>
      <c r="CB102" s="95">
        <v>7.159</v>
      </c>
      <c r="CC102" s="95">
        <v>5.03</v>
      </c>
      <c r="CD102" s="95">
        <v>5.322</v>
      </c>
      <c r="CE102" s="95">
        <v>7.169</v>
      </c>
      <c r="CF102" s="95"/>
      <c r="CG102" s="95">
        <v>7.547</v>
      </c>
      <c r="CH102" s="95">
        <v>7.281</v>
      </c>
      <c r="CI102" s="95">
        <v>7.501</v>
      </c>
      <c r="CJ102" s="95">
        <v>7.079</v>
      </c>
      <c r="CK102" s="95">
        <v>9.659</v>
      </c>
      <c r="CL102" s="95">
        <v>9.88</v>
      </c>
      <c r="CM102" s="95">
        <v>7.571</v>
      </c>
      <c r="CN102" s="95">
        <v>7.43</v>
      </c>
      <c r="CO102" s="95">
        <v>6.98</v>
      </c>
      <c r="CP102" s="95">
        <v>7.859</v>
      </c>
      <c r="CQ102" s="95">
        <v>7.312</v>
      </c>
      <c r="CR102" s="95">
        <v>7.185</v>
      </c>
      <c r="CS102" s="95">
        <v>7.951</v>
      </c>
      <c r="CT102" s="95"/>
      <c r="CU102" s="95">
        <v>7.457</v>
      </c>
      <c r="CV102" s="95">
        <v>7.088</v>
      </c>
      <c r="CW102" s="95">
        <v>7.421</v>
      </c>
      <c r="CX102" s="95">
        <v>7.915</v>
      </c>
      <c r="CY102" s="95">
        <v>7.726</v>
      </c>
      <c r="CZ102" s="95"/>
      <c r="DA102" s="95">
        <v>7.462</v>
      </c>
      <c r="DB102" s="95">
        <v>7.238</v>
      </c>
      <c r="DC102" s="95">
        <v>7.741</v>
      </c>
      <c r="DD102" s="95">
        <v>7.606</v>
      </c>
      <c r="DE102" s="95">
        <v>7.605</v>
      </c>
      <c r="DF102" s="95">
        <v>7.461</v>
      </c>
      <c r="DG102" s="95">
        <v>6.423</v>
      </c>
      <c r="DH102" s="95">
        <v>7.394</v>
      </c>
      <c r="DI102" s="95">
        <v>8.467</v>
      </c>
      <c r="DJ102" s="114">
        <v>12.98</v>
      </c>
      <c r="DK102" s="114"/>
      <c r="DL102" s="114">
        <v>9.479</v>
      </c>
      <c r="DM102" s="114"/>
      <c r="DN102" s="121">
        <v>9.083</v>
      </c>
      <c r="DO102" s="121">
        <v>5.582</v>
      </c>
      <c r="DP102" s="121">
        <v>9.965</v>
      </c>
      <c r="DQ102" s="121">
        <v>9.45</v>
      </c>
      <c r="DR102" s="124">
        <v>7.033</v>
      </c>
      <c r="DS102" s="114"/>
      <c r="DT102" s="121">
        <v>6.917</v>
      </c>
      <c r="DU102" s="121">
        <v>7.027</v>
      </c>
      <c r="DV102" s="121">
        <v>9.186</v>
      </c>
      <c r="DW102" s="121">
        <v>8.115</v>
      </c>
      <c r="DX102" s="121">
        <v>7.485</v>
      </c>
      <c r="DY102" s="121">
        <v>9.684</v>
      </c>
      <c r="DZ102" s="121">
        <v>8.401</v>
      </c>
      <c r="EA102" s="121">
        <v>8.139</v>
      </c>
      <c r="EB102" s="121">
        <v>8.302</v>
      </c>
      <c r="EC102" s="121">
        <v>7.682</v>
      </c>
      <c r="ED102" s="121">
        <v>8.544</v>
      </c>
      <c r="EE102" s="121">
        <v>7.536</v>
      </c>
      <c r="EF102" s="121">
        <v>7.916</v>
      </c>
      <c r="EG102" s="121"/>
      <c r="EH102" s="95">
        <v>4.42</v>
      </c>
      <c r="EI102" s="95">
        <v>4.774</v>
      </c>
      <c r="EJ102" s="95">
        <v>4.052</v>
      </c>
      <c r="EK102" s="95">
        <v>4.71</v>
      </c>
      <c r="EL102" s="95">
        <v>4.153</v>
      </c>
      <c r="EM102" s="95">
        <v>4.713</v>
      </c>
      <c r="EN102" s="95">
        <v>3.476</v>
      </c>
      <c r="EO102" s="95">
        <v>4.561</v>
      </c>
      <c r="EP102" s="95">
        <v>5.15</v>
      </c>
      <c r="EQ102" s="95">
        <v>6.475</v>
      </c>
      <c r="ER102" s="95">
        <v>4.467</v>
      </c>
      <c r="ES102" s="95">
        <v>5.619</v>
      </c>
      <c r="ET102" s="95">
        <v>7.08</v>
      </c>
      <c r="EU102" s="95">
        <v>7.856</v>
      </c>
      <c r="EV102" s="95">
        <v>6.172</v>
      </c>
      <c r="EW102" s="95">
        <v>9.378</v>
      </c>
      <c r="EX102" s="95">
        <v>5.48</v>
      </c>
      <c r="EY102" s="95">
        <v>4.008</v>
      </c>
      <c r="EZ102" s="95">
        <v>6.14</v>
      </c>
      <c r="FA102" s="121">
        <v>5.069</v>
      </c>
      <c r="FB102" s="95">
        <v>6.116</v>
      </c>
      <c r="FC102" s="95">
        <v>6.244</v>
      </c>
      <c r="FD102" s="121">
        <v>6.73</v>
      </c>
      <c r="FE102" s="42" t="s">
        <v>248</v>
      </c>
      <c r="FF102" s="138">
        <f t="shared" si="338"/>
        <v>4.527</v>
      </c>
      <c r="FG102" s="138">
        <f t="shared" si="339"/>
        <v>8.396</v>
      </c>
      <c r="FH102" s="139">
        <f t="shared" si="340"/>
        <v>6.5717</v>
      </c>
      <c r="FI102" s="138">
        <f t="shared" si="341"/>
        <v>1.09573873662811</v>
      </c>
      <c r="FJ102" s="140">
        <f t="shared" si="354"/>
        <v>0.166735964305752</v>
      </c>
      <c r="FK102" s="138">
        <f t="shared" si="342"/>
        <v>5.316</v>
      </c>
      <c r="FL102" s="138">
        <f t="shared" si="343"/>
        <v>7.842</v>
      </c>
      <c r="FM102" s="139">
        <f t="shared" si="344"/>
        <v>6.37833333333333</v>
      </c>
      <c r="FN102" s="138">
        <f t="shared" si="345"/>
        <v>0.62540391796507</v>
      </c>
      <c r="FO102" s="73">
        <f t="shared" si="355"/>
        <v>0.0980513067099666</v>
      </c>
      <c r="FP102" s="138">
        <f t="shared" si="346"/>
        <v>6.223</v>
      </c>
      <c r="FQ102" s="138">
        <f t="shared" si="347"/>
        <v>7.955</v>
      </c>
      <c r="FR102" s="139">
        <f t="shared" si="348"/>
        <v>7.0333</v>
      </c>
      <c r="FS102" s="138">
        <f t="shared" si="349"/>
        <v>0.57951455738594</v>
      </c>
      <c r="FT102" s="73">
        <f t="shared" si="356"/>
        <v>0.082395825200964</v>
      </c>
      <c r="FU102" s="138">
        <f t="shared" si="350"/>
        <v>5.554</v>
      </c>
      <c r="FV102" s="138">
        <f t="shared" si="351"/>
        <v>7.194</v>
      </c>
      <c r="FW102" s="139">
        <f t="shared" si="352"/>
        <v>6.345375</v>
      </c>
      <c r="FX102" s="138">
        <f t="shared" si="353"/>
        <v>0.669163216797132</v>
      </c>
      <c r="FY102" s="42" t="s">
        <v>248</v>
      </c>
      <c r="FZ102" s="156">
        <f t="shared" si="357"/>
        <v>4.527</v>
      </c>
      <c r="GA102" s="70">
        <f t="shared" si="358"/>
        <v>8.396</v>
      </c>
      <c r="GB102" s="157">
        <f t="shared" si="359"/>
        <v>6.5814</v>
      </c>
      <c r="GC102" s="31">
        <f t="shared" si="360"/>
        <v>0.860186951677794</v>
      </c>
      <c r="GD102" s="31">
        <f t="shared" si="361"/>
        <v>0.130699691809918</v>
      </c>
      <c r="GE102" s="156">
        <f t="shared" si="362"/>
        <v>3.476</v>
      </c>
      <c r="GF102" s="156">
        <f t="shared" si="363"/>
        <v>12.98</v>
      </c>
      <c r="GG102" s="158">
        <f t="shared" si="364"/>
        <v>6.96326373626374</v>
      </c>
      <c r="GH102" s="33">
        <f t="shared" si="365"/>
        <v>1.66022906609075</v>
      </c>
      <c r="GI102" s="33">
        <f t="shared" si="366"/>
        <v>0.238426853982924</v>
      </c>
      <c r="GJ102" s="62">
        <v>7.38</v>
      </c>
      <c r="GK102" s="89">
        <f t="shared" si="322"/>
        <v>5.03</v>
      </c>
      <c r="GL102" s="89">
        <f t="shared" si="323"/>
        <v>10.04</v>
      </c>
      <c r="GM102" s="178">
        <f t="shared" si="324"/>
        <v>6.289</v>
      </c>
      <c r="GN102" s="36">
        <f t="shared" si="325"/>
        <v>1.30717473965802</v>
      </c>
      <c r="GO102" s="36">
        <f t="shared" si="367"/>
        <v>0.207850968303071</v>
      </c>
      <c r="GP102" s="89">
        <f t="shared" si="326"/>
        <v>6.423</v>
      </c>
      <c r="GQ102" s="89">
        <f t="shared" si="327"/>
        <v>12.98</v>
      </c>
      <c r="GR102" s="178">
        <f t="shared" si="328"/>
        <v>7.82925</v>
      </c>
      <c r="GS102" s="36">
        <f t="shared" si="329"/>
        <v>1.23160042296674</v>
      </c>
      <c r="GT102" s="36">
        <f t="shared" si="368"/>
        <v>0.157307586673914</v>
      </c>
      <c r="GU102" s="89">
        <f t="shared" si="330"/>
        <v>5.582</v>
      </c>
      <c r="GV102" s="89">
        <f t="shared" si="331"/>
        <v>9.965</v>
      </c>
      <c r="GW102" s="178">
        <f t="shared" si="332"/>
        <v>8.18557894736842</v>
      </c>
      <c r="GX102" s="36">
        <f t="shared" si="333"/>
        <v>1.12996496090166</v>
      </c>
      <c r="GY102" s="36">
        <f t="shared" si="369"/>
        <v>0.138043377037483</v>
      </c>
      <c r="GZ102" s="89">
        <f t="shared" si="334"/>
        <v>3.476</v>
      </c>
      <c r="HA102" s="89">
        <f t="shared" si="335"/>
        <v>9.378</v>
      </c>
      <c r="HB102" s="178">
        <f t="shared" si="336"/>
        <v>5.51491304347826</v>
      </c>
      <c r="HC102" s="36">
        <f t="shared" si="337"/>
        <v>1.39448484828443</v>
      </c>
      <c r="HD102" s="36">
        <f t="shared" si="370"/>
        <v>0.252857087190795</v>
      </c>
    </row>
    <row r="103" spans="1:212">
      <c r="A103" s="64" t="s">
        <v>249</v>
      </c>
      <c r="B103" s="47">
        <v>17.4</v>
      </c>
      <c r="C103" s="47">
        <v>27</v>
      </c>
      <c r="D103" s="47">
        <v>28</v>
      </c>
      <c r="E103" s="198">
        <v>41.7</v>
      </c>
      <c r="F103" s="47">
        <v>23</v>
      </c>
      <c r="G103" s="62">
        <v>39.39</v>
      </c>
      <c r="H103" s="64" t="s">
        <v>249</v>
      </c>
      <c r="I103" s="42">
        <v>26.18</v>
      </c>
      <c r="J103" s="42">
        <v>40.14</v>
      </c>
      <c r="K103" s="42">
        <v>36.42</v>
      </c>
      <c r="L103" s="42">
        <v>42.42</v>
      </c>
      <c r="M103" s="42">
        <v>38.46</v>
      </c>
      <c r="N103" s="42">
        <v>44.71</v>
      </c>
      <c r="O103" s="84">
        <v>29.1</v>
      </c>
      <c r="P103" s="42">
        <v>32.7</v>
      </c>
      <c r="Q103" s="42">
        <v>38.58</v>
      </c>
      <c r="R103" s="42">
        <v>46.19</v>
      </c>
      <c r="S103" s="42">
        <v>25.75</v>
      </c>
      <c r="T103" s="42">
        <v>34.84</v>
      </c>
      <c r="U103" s="42">
        <v>43.4</v>
      </c>
      <c r="V103" s="42">
        <v>36.05</v>
      </c>
      <c r="W103" s="42">
        <v>37.45</v>
      </c>
      <c r="X103" s="84">
        <v>36.11</v>
      </c>
      <c r="Y103" s="84">
        <v>37.82</v>
      </c>
      <c r="Z103" s="42">
        <v>42.01</v>
      </c>
      <c r="AA103" s="42">
        <v>35.97</v>
      </c>
      <c r="AB103" s="42">
        <v>40.92</v>
      </c>
      <c r="AD103" s="42">
        <v>38.32</v>
      </c>
      <c r="AE103" s="42">
        <v>33.15</v>
      </c>
      <c r="AF103" s="42">
        <v>33.53</v>
      </c>
      <c r="AG103" s="42">
        <v>41.76</v>
      </c>
      <c r="AH103" s="42">
        <v>33.96</v>
      </c>
      <c r="AI103" s="42">
        <v>37.77</v>
      </c>
      <c r="AJ103" s="42">
        <v>33.49</v>
      </c>
      <c r="AK103" s="42">
        <v>40.98</v>
      </c>
      <c r="AL103" s="42">
        <v>35.93</v>
      </c>
      <c r="AM103" s="42">
        <v>29.63</v>
      </c>
      <c r="AN103" s="42">
        <v>35.79</v>
      </c>
      <c r="AO103" s="42">
        <v>29.32</v>
      </c>
      <c r="AQ103" s="42">
        <v>35.13</v>
      </c>
      <c r="AR103" s="42">
        <v>34.27</v>
      </c>
      <c r="AS103" s="42">
        <v>37.69</v>
      </c>
      <c r="AT103" s="42">
        <v>38.24</v>
      </c>
      <c r="AU103" s="42">
        <v>47.12</v>
      </c>
      <c r="AV103" s="42">
        <v>35.99</v>
      </c>
      <c r="AW103" s="42">
        <v>42.2</v>
      </c>
      <c r="AX103" s="42">
        <v>43.98</v>
      </c>
      <c r="AY103" s="42">
        <v>43.02</v>
      </c>
      <c r="AZ103" s="42">
        <v>39.02</v>
      </c>
      <c r="BA103" s="42"/>
      <c r="BB103" s="27">
        <v>39.3</v>
      </c>
      <c r="BC103" s="89">
        <v>38.33</v>
      </c>
      <c r="BD103" s="89">
        <v>42.21</v>
      </c>
      <c r="BE103" s="89">
        <v>36.38</v>
      </c>
      <c r="BF103" s="89">
        <v>34.31</v>
      </c>
      <c r="BG103" s="89">
        <v>36.22</v>
      </c>
      <c r="BH103" s="89">
        <v>34.68</v>
      </c>
      <c r="BI103" s="89">
        <v>36.78</v>
      </c>
      <c r="BJ103" s="64" t="s">
        <v>249</v>
      </c>
      <c r="BK103" s="95">
        <v>32.45</v>
      </c>
      <c r="BL103" s="95">
        <v>33.53</v>
      </c>
      <c r="BM103" s="95">
        <v>40.23</v>
      </c>
      <c r="BN103" s="95">
        <v>31.76</v>
      </c>
      <c r="BO103" s="95">
        <v>31.39</v>
      </c>
      <c r="BP103" s="95">
        <v>54.94</v>
      </c>
      <c r="BQ103" s="95">
        <v>32.36</v>
      </c>
      <c r="BR103" s="95">
        <v>33.3</v>
      </c>
      <c r="BS103" s="95">
        <v>38.88</v>
      </c>
      <c r="BT103" s="95">
        <v>34.21</v>
      </c>
      <c r="BU103" s="95">
        <v>34.51</v>
      </c>
      <c r="BV103" s="95">
        <v>41.11</v>
      </c>
      <c r="BW103" s="95">
        <v>36.47</v>
      </c>
      <c r="BX103" s="95">
        <v>37.41</v>
      </c>
      <c r="BY103" s="95">
        <v>46.36</v>
      </c>
      <c r="BZ103" s="95">
        <v>33.06</v>
      </c>
      <c r="CA103" s="95">
        <v>38.26</v>
      </c>
      <c r="CB103" s="95">
        <v>39.49</v>
      </c>
      <c r="CC103" s="95">
        <v>31.45</v>
      </c>
      <c r="CD103" s="95">
        <v>32.51</v>
      </c>
      <c r="CE103" s="95">
        <v>39.22</v>
      </c>
      <c r="CF103" s="95"/>
      <c r="CG103" s="95">
        <v>41.25</v>
      </c>
      <c r="CH103" s="95">
        <v>39.5</v>
      </c>
      <c r="CI103" s="95">
        <v>40.15</v>
      </c>
      <c r="CJ103" s="95">
        <v>38.81</v>
      </c>
      <c r="CK103" s="95">
        <v>52.28</v>
      </c>
      <c r="CL103" s="95">
        <v>49.75</v>
      </c>
      <c r="CM103" s="95">
        <v>41.82</v>
      </c>
      <c r="CN103" s="95">
        <v>40.63</v>
      </c>
      <c r="CO103" s="95">
        <v>37.58</v>
      </c>
      <c r="CP103" s="95">
        <v>43.52</v>
      </c>
      <c r="CQ103" s="95">
        <v>40.66</v>
      </c>
      <c r="CR103" s="95">
        <v>38.61</v>
      </c>
      <c r="CS103" s="95">
        <v>43.95</v>
      </c>
      <c r="CT103" s="95"/>
      <c r="CU103" s="95">
        <v>40.38</v>
      </c>
      <c r="CV103" s="95">
        <v>39.08</v>
      </c>
      <c r="CW103" s="95">
        <v>40.78</v>
      </c>
      <c r="CX103" s="95">
        <v>41.11</v>
      </c>
      <c r="CY103" s="95">
        <v>43.26</v>
      </c>
      <c r="CZ103" s="95"/>
      <c r="DA103" s="95">
        <v>40.64</v>
      </c>
      <c r="DB103" s="95">
        <v>39.86</v>
      </c>
      <c r="DC103" s="95">
        <v>43.36</v>
      </c>
      <c r="DD103" s="95">
        <v>39.82</v>
      </c>
      <c r="DE103" s="95">
        <v>42.57</v>
      </c>
      <c r="DF103" s="95">
        <v>41.86</v>
      </c>
      <c r="DG103" s="95">
        <v>34.44</v>
      </c>
      <c r="DH103" s="95">
        <v>41.31</v>
      </c>
      <c r="DI103" s="95">
        <v>47.06</v>
      </c>
      <c r="DJ103" s="114">
        <v>70.66</v>
      </c>
      <c r="DK103" s="114"/>
      <c r="DL103" s="114">
        <v>50.39</v>
      </c>
      <c r="DM103" s="114"/>
      <c r="DN103" s="121">
        <v>49.54</v>
      </c>
      <c r="DO103" s="121">
        <v>31.37</v>
      </c>
      <c r="DP103" s="121">
        <v>55.01</v>
      </c>
      <c r="DQ103" s="121">
        <v>50.93</v>
      </c>
      <c r="DR103" s="124">
        <v>37.34</v>
      </c>
      <c r="DS103" s="114"/>
      <c r="DT103" s="121">
        <v>37.54</v>
      </c>
      <c r="DU103" s="121">
        <v>38.97</v>
      </c>
      <c r="DV103" s="121">
        <v>50.57</v>
      </c>
      <c r="DW103" s="121">
        <v>44.27</v>
      </c>
      <c r="DX103" s="121">
        <v>41.74</v>
      </c>
      <c r="DY103" s="121">
        <v>54.62</v>
      </c>
      <c r="DZ103" s="121">
        <v>44.93</v>
      </c>
      <c r="EA103" s="121">
        <v>44.75</v>
      </c>
      <c r="EB103" s="121">
        <v>47.66</v>
      </c>
      <c r="EC103" s="121">
        <v>41.48</v>
      </c>
      <c r="ED103" s="121">
        <v>50.19</v>
      </c>
      <c r="EE103" s="121">
        <v>41.09</v>
      </c>
      <c r="EF103" s="121">
        <v>44</v>
      </c>
      <c r="EG103" s="121"/>
      <c r="EH103" s="95">
        <v>26.42</v>
      </c>
      <c r="EI103" s="95">
        <v>29.39</v>
      </c>
      <c r="EJ103" s="95">
        <v>23.56</v>
      </c>
      <c r="EK103" s="95">
        <v>27.95</v>
      </c>
      <c r="EL103" s="95">
        <v>23.08</v>
      </c>
      <c r="EM103" s="95">
        <v>26.45</v>
      </c>
      <c r="EN103" s="95">
        <v>19.12</v>
      </c>
      <c r="EO103" s="95">
        <v>25.83</v>
      </c>
      <c r="EP103" s="95">
        <v>28.59</v>
      </c>
      <c r="EQ103" s="95">
        <v>37.02</v>
      </c>
      <c r="ER103" s="95">
        <v>24.63</v>
      </c>
      <c r="ES103" s="95">
        <v>30.66</v>
      </c>
      <c r="ET103" s="95">
        <v>39.47</v>
      </c>
      <c r="EU103" s="95">
        <v>41.88</v>
      </c>
      <c r="EV103" s="95">
        <v>32.86</v>
      </c>
      <c r="EW103" s="95">
        <v>52.04</v>
      </c>
      <c r="EX103" s="95">
        <v>30.57</v>
      </c>
      <c r="EY103" s="95">
        <v>22.77</v>
      </c>
      <c r="EZ103" s="95">
        <v>33.06</v>
      </c>
      <c r="FA103" s="121">
        <v>27.68</v>
      </c>
      <c r="FB103" s="95">
        <v>34.18</v>
      </c>
      <c r="FC103" s="95">
        <v>35.23</v>
      </c>
      <c r="FD103" s="121">
        <v>38.05</v>
      </c>
      <c r="FE103" s="64" t="s">
        <v>249</v>
      </c>
      <c r="FF103" s="138">
        <f t="shared" si="338"/>
        <v>25.75</v>
      </c>
      <c r="FG103" s="138">
        <f t="shared" si="339"/>
        <v>46.19</v>
      </c>
      <c r="FH103" s="139">
        <f t="shared" si="340"/>
        <v>37.261</v>
      </c>
      <c r="FI103" s="138">
        <f t="shared" si="341"/>
        <v>5.62417516759475</v>
      </c>
      <c r="FJ103" s="140">
        <f t="shared" si="354"/>
        <v>0.150939995373038</v>
      </c>
      <c r="FK103" s="138">
        <f t="shared" si="342"/>
        <v>29.32</v>
      </c>
      <c r="FL103" s="138">
        <f t="shared" si="343"/>
        <v>41.76</v>
      </c>
      <c r="FM103" s="139">
        <f t="shared" si="344"/>
        <v>35.3025</v>
      </c>
      <c r="FN103" s="138">
        <f t="shared" si="345"/>
        <v>3.93802702100707</v>
      </c>
      <c r="FO103" s="73">
        <f t="shared" si="355"/>
        <v>0.111550938913875</v>
      </c>
      <c r="FP103" s="138">
        <f t="shared" si="346"/>
        <v>34.27</v>
      </c>
      <c r="FQ103" s="138">
        <f t="shared" si="347"/>
        <v>47.12</v>
      </c>
      <c r="FR103" s="139">
        <f t="shared" si="348"/>
        <v>39.666</v>
      </c>
      <c r="FS103" s="138">
        <f t="shared" si="349"/>
        <v>4.23482440932062</v>
      </c>
      <c r="FT103" s="73">
        <f t="shared" si="356"/>
        <v>0.106762073547134</v>
      </c>
      <c r="FU103" s="138">
        <f t="shared" si="350"/>
        <v>34.31</v>
      </c>
      <c r="FV103" s="138">
        <f t="shared" si="351"/>
        <v>42.21</v>
      </c>
      <c r="FW103" s="139">
        <f t="shared" si="352"/>
        <v>37.27625</v>
      </c>
      <c r="FX103" s="138">
        <f t="shared" si="353"/>
        <v>2.5981363513103</v>
      </c>
      <c r="FY103" s="64" t="s">
        <v>249</v>
      </c>
      <c r="FZ103" s="156">
        <f t="shared" si="357"/>
        <v>25.75</v>
      </c>
      <c r="GA103" s="70">
        <f t="shared" si="358"/>
        <v>47.12</v>
      </c>
      <c r="GB103" s="157">
        <f t="shared" si="359"/>
        <v>37.2744</v>
      </c>
      <c r="GC103" s="31">
        <f t="shared" si="360"/>
        <v>4.70367167047972</v>
      </c>
      <c r="GD103" s="31">
        <f t="shared" si="361"/>
        <v>0.126190406028795</v>
      </c>
      <c r="GE103" s="156">
        <f t="shared" si="362"/>
        <v>19.12</v>
      </c>
      <c r="GF103" s="156">
        <f t="shared" si="363"/>
        <v>70.66</v>
      </c>
      <c r="GG103" s="158">
        <f t="shared" si="364"/>
        <v>38.8404395604395</v>
      </c>
      <c r="GH103" s="33">
        <f t="shared" si="365"/>
        <v>8.45535516201129</v>
      </c>
      <c r="GI103" s="33">
        <f t="shared" si="366"/>
        <v>0.217694631103593</v>
      </c>
      <c r="GJ103" s="62">
        <v>39.39</v>
      </c>
      <c r="GK103" s="89">
        <f t="shared" si="322"/>
        <v>31.39</v>
      </c>
      <c r="GL103" s="89">
        <f t="shared" si="323"/>
        <v>54.94</v>
      </c>
      <c r="GM103" s="178">
        <f t="shared" si="324"/>
        <v>36.8047619047619</v>
      </c>
      <c r="GN103" s="36">
        <f t="shared" si="325"/>
        <v>5.74473813071372</v>
      </c>
      <c r="GO103" s="36">
        <f t="shared" si="367"/>
        <v>0.1560868168521</v>
      </c>
      <c r="GP103" s="89">
        <f t="shared" si="326"/>
        <v>34.44</v>
      </c>
      <c r="GQ103" s="89">
        <f t="shared" si="327"/>
        <v>70.66</v>
      </c>
      <c r="GR103" s="178">
        <f t="shared" si="328"/>
        <v>42.6678571428571</v>
      </c>
      <c r="GS103" s="36">
        <f t="shared" si="329"/>
        <v>6.51929577947783</v>
      </c>
      <c r="GT103" s="36">
        <f t="shared" si="368"/>
        <v>0.152791731669356</v>
      </c>
      <c r="GU103" s="89">
        <f t="shared" si="330"/>
        <v>31.37</v>
      </c>
      <c r="GV103" s="89">
        <f t="shared" si="331"/>
        <v>55.01</v>
      </c>
      <c r="GW103" s="178">
        <f t="shared" si="332"/>
        <v>45.0731578947368</v>
      </c>
      <c r="GX103" s="36">
        <f t="shared" si="333"/>
        <v>6.31963171626636</v>
      </c>
      <c r="GY103" s="36">
        <f t="shared" si="369"/>
        <v>0.140208319351068</v>
      </c>
      <c r="GZ103" s="89">
        <f t="shared" si="334"/>
        <v>19.12</v>
      </c>
      <c r="HA103" s="89">
        <f t="shared" si="335"/>
        <v>52.04</v>
      </c>
      <c r="HB103" s="178">
        <f t="shared" si="336"/>
        <v>30.8908695652174</v>
      </c>
      <c r="HC103" s="36">
        <f t="shared" si="337"/>
        <v>7.44413125344906</v>
      </c>
      <c r="HD103" s="36">
        <f t="shared" si="370"/>
        <v>0.240981602597262</v>
      </c>
    </row>
    <row r="104" ht="15.5" spans="1:212">
      <c r="A104" s="42" t="s">
        <v>250</v>
      </c>
      <c r="B104" s="196">
        <v>0.8</v>
      </c>
      <c r="C104" s="47">
        <v>1.04</v>
      </c>
      <c r="D104" s="196">
        <v>1.1</v>
      </c>
      <c r="E104" s="197">
        <v>1.47</v>
      </c>
      <c r="F104" s="47">
        <v>1</v>
      </c>
      <c r="G104" s="62">
        <v>1.51</v>
      </c>
      <c r="H104" s="42" t="s">
        <v>250</v>
      </c>
      <c r="I104" s="42">
        <v>0.918</v>
      </c>
      <c r="J104" s="42">
        <v>1.493</v>
      </c>
      <c r="K104" s="42">
        <v>1.249</v>
      </c>
      <c r="L104" s="42">
        <v>1.445</v>
      </c>
      <c r="M104" s="42">
        <v>1.324</v>
      </c>
      <c r="N104" s="42">
        <v>1.568</v>
      </c>
      <c r="O104" s="84">
        <v>1.088</v>
      </c>
      <c r="P104" s="42">
        <v>1.202</v>
      </c>
      <c r="Q104" s="42">
        <v>1.427</v>
      </c>
      <c r="R104" s="42">
        <v>1.58</v>
      </c>
      <c r="S104" s="42">
        <v>0.961</v>
      </c>
      <c r="T104" s="42">
        <v>1.193</v>
      </c>
      <c r="U104" s="42">
        <v>1.613</v>
      </c>
      <c r="V104" s="42">
        <v>1.291</v>
      </c>
      <c r="W104" s="42">
        <v>1.261</v>
      </c>
      <c r="X104" s="84">
        <v>1.285</v>
      </c>
      <c r="Y104" s="84">
        <v>1.401</v>
      </c>
      <c r="Z104" s="42">
        <v>1.675</v>
      </c>
      <c r="AA104" s="42">
        <v>1.267</v>
      </c>
      <c r="AB104" s="42">
        <v>1.596</v>
      </c>
      <c r="AD104" s="42">
        <v>1.369</v>
      </c>
      <c r="AE104" s="42">
        <v>1.256</v>
      </c>
      <c r="AF104" s="42">
        <v>1.223</v>
      </c>
      <c r="AG104" s="42">
        <v>1.589</v>
      </c>
      <c r="AH104" s="42">
        <v>1.257</v>
      </c>
      <c r="AI104" s="42">
        <v>1.322</v>
      </c>
      <c r="AJ104" s="42">
        <v>1.274</v>
      </c>
      <c r="AK104" s="42">
        <v>1.44</v>
      </c>
      <c r="AL104" s="42">
        <v>1.289</v>
      </c>
      <c r="AM104" s="42">
        <v>1.06</v>
      </c>
      <c r="AN104" s="42">
        <v>1.26</v>
      </c>
      <c r="AO104" s="42">
        <v>1.098</v>
      </c>
      <c r="AQ104" s="42">
        <v>1.307</v>
      </c>
      <c r="AR104" s="42">
        <v>1.274</v>
      </c>
      <c r="AS104" s="42">
        <v>1.395</v>
      </c>
      <c r="AT104" s="42">
        <v>1.352</v>
      </c>
      <c r="AU104" s="42">
        <v>1.623</v>
      </c>
      <c r="AV104" s="42">
        <v>1.323</v>
      </c>
      <c r="AW104" s="42">
        <v>1.549</v>
      </c>
      <c r="AX104" s="42">
        <v>1.562</v>
      </c>
      <c r="AY104" s="42">
        <v>1.448</v>
      </c>
      <c r="AZ104" s="42">
        <v>1.498</v>
      </c>
      <c r="BA104" s="42"/>
      <c r="BB104" s="27">
        <v>1.458</v>
      </c>
      <c r="BC104" s="89">
        <v>1.313</v>
      </c>
      <c r="BD104" s="89">
        <v>1.473</v>
      </c>
      <c r="BE104" s="89">
        <v>1.159</v>
      </c>
      <c r="BF104" s="89">
        <v>1.146</v>
      </c>
      <c r="BG104" s="89">
        <v>1.382</v>
      </c>
      <c r="BH104" s="89">
        <v>1.139</v>
      </c>
      <c r="BI104" s="89">
        <v>1.305</v>
      </c>
      <c r="BJ104" s="42" t="s">
        <v>250</v>
      </c>
      <c r="BK104" s="95">
        <v>1.11</v>
      </c>
      <c r="BL104" s="95">
        <v>1.129</v>
      </c>
      <c r="BM104" s="95">
        <v>1.521</v>
      </c>
      <c r="BN104" s="95">
        <v>1.078</v>
      </c>
      <c r="BO104" s="95">
        <v>1.054</v>
      </c>
      <c r="BP104" s="95">
        <v>2.175</v>
      </c>
      <c r="BQ104" s="95">
        <v>1.099</v>
      </c>
      <c r="BR104" s="95">
        <v>1.127</v>
      </c>
      <c r="BS104" s="95">
        <v>1.5</v>
      </c>
      <c r="BT104" s="95">
        <v>1.148</v>
      </c>
      <c r="BU104" s="95">
        <v>1.159</v>
      </c>
      <c r="BV104" s="95">
        <v>1.586</v>
      </c>
      <c r="BW104" s="95">
        <v>1.192</v>
      </c>
      <c r="BX104" s="95">
        <v>1.224</v>
      </c>
      <c r="BY104" s="95">
        <v>1.748</v>
      </c>
      <c r="BZ104" s="95">
        <v>1.113</v>
      </c>
      <c r="CA104" s="95">
        <v>1.296</v>
      </c>
      <c r="CB104" s="95">
        <v>1.48</v>
      </c>
      <c r="CC104" s="95">
        <v>1.047</v>
      </c>
      <c r="CD104" s="95">
        <v>1.105</v>
      </c>
      <c r="CE104" s="95">
        <v>1.484</v>
      </c>
      <c r="CF104" s="95"/>
      <c r="CG104" s="95">
        <v>1.527</v>
      </c>
      <c r="CH104" s="95">
        <v>1.484</v>
      </c>
      <c r="CI104" s="95">
        <v>1.536</v>
      </c>
      <c r="CJ104" s="95">
        <v>1.452</v>
      </c>
      <c r="CK104" s="95">
        <v>1.963</v>
      </c>
      <c r="CL104" s="95">
        <v>2.042</v>
      </c>
      <c r="CM104" s="95">
        <v>1.54</v>
      </c>
      <c r="CN104" s="95">
        <v>1.51</v>
      </c>
      <c r="CO104" s="95">
        <v>1.435</v>
      </c>
      <c r="CP104" s="95">
        <v>1.611</v>
      </c>
      <c r="CQ104" s="95">
        <v>1.513</v>
      </c>
      <c r="CR104" s="95">
        <v>1.478</v>
      </c>
      <c r="CS104" s="95">
        <v>1.621</v>
      </c>
      <c r="CT104" s="95"/>
      <c r="CU104" s="95">
        <v>1.535</v>
      </c>
      <c r="CV104" s="95">
        <v>1.458</v>
      </c>
      <c r="CW104" s="95">
        <v>1.53</v>
      </c>
      <c r="CX104" s="95">
        <v>1.587</v>
      </c>
      <c r="CY104" s="95">
        <v>1.575</v>
      </c>
      <c r="CZ104" s="95"/>
      <c r="DA104" s="95">
        <v>1.542</v>
      </c>
      <c r="DB104" s="95">
        <v>1.468</v>
      </c>
      <c r="DC104" s="95">
        <v>1.565</v>
      </c>
      <c r="DD104" s="95">
        <v>1.534</v>
      </c>
      <c r="DE104" s="95">
        <v>1.548</v>
      </c>
      <c r="DF104" s="95">
        <v>1.514</v>
      </c>
      <c r="DG104" s="95">
        <v>1.344</v>
      </c>
      <c r="DH104" s="95">
        <v>1.505</v>
      </c>
      <c r="DI104" s="95">
        <v>1.731</v>
      </c>
      <c r="DJ104" s="114">
        <v>2.666</v>
      </c>
      <c r="DK104" s="114"/>
      <c r="DL104" s="114">
        <v>1.853</v>
      </c>
      <c r="DM104" s="114"/>
      <c r="DN104" s="121">
        <v>1.914</v>
      </c>
      <c r="DO104" s="121">
        <v>1.147</v>
      </c>
      <c r="DP104" s="121">
        <v>2.016</v>
      </c>
      <c r="DQ104" s="121">
        <v>1.96</v>
      </c>
      <c r="DR104" s="124">
        <v>1.432</v>
      </c>
      <c r="DS104" s="114"/>
      <c r="DT104" s="121">
        <v>1.459</v>
      </c>
      <c r="DU104" s="121">
        <v>1.41</v>
      </c>
      <c r="DV104" s="121">
        <v>1.892</v>
      </c>
      <c r="DW104" s="121">
        <v>1.682</v>
      </c>
      <c r="DX104" s="121">
        <v>1.539</v>
      </c>
      <c r="DY104" s="121">
        <v>2.001</v>
      </c>
      <c r="DZ104" s="121">
        <v>1.722</v>
      </c>
      <c r="EA104" s="121">
        <v>1.637</v>
      </c>
      <c r="EB104" s="121">
        <v>1.722</v>
      </c>
      <c r="EC104" s="121">
        <v>1.575</v>
      </c>
      <c r="ED104" s="121">
        <v>1.746</v>
      </c>
      <c r="EE104" s="121">
        <v>1.526</v>
      </c>
      <c r="EF104" s="121">
        <v>1.634</v>
      </c>
      <c r="EG104" s="121"/>
      <c r="EH104" s="95">
        <v>0.857</v>
      </c>
      <c r="EI104" s="95">
        <v>0.972</v>
      </c>
      <c r="EJ104" s="95">
        <v>0.817</v>
      </c>
      <c r="EK104" s="95">
        <v>0.946</v>
      </c>
      <c r="EL104" s="95">
        <v>0.822</v>
      </c>
      <c r="EM104" s="95">
        <v>0.949</v>
      </c>
      <c r="EN104" s="95">
        <v>0.692</v>
      </c>
      <c r="EO104" s="95">
        <v>0.935</v>
      </c>
      <c r="EP104" s="95">
        <v>1.06</v>
      </c>
      <c r="EQ104" s="95">
        <v>1.343</v>
      </c>
      <c r="ER104" s="95">
        <v>0.943</v>
      </c>
      <c r="ES104" s="95">
        <v>1.136</v>
      </c>
      <c r="ET104" s="95">
        <v>1.455</v>
      </c>
      <c r="EU104" s="95">
        <v>1.611</v>
      </c>
      <c r="EV104" s="95">
        <v>1.218</v>
      </c>
      <c r="EW104" s="95">
        <v>1.925</v>
      </c>
      <c r="EX104" s="95">
        <v>1.159</v>
      </c>
      <c r="EY104" s="95">
        <v>0.831</v>
      </c>
      <c r="EZ104" s="95">
        <v>1.219</v>
      </c>
      <c r="FA104" s="121">
        <v>1.059</v>
      </c>
      <c r="FB104" s="95">
        <v>1.194</v>
      </c>
      <c r="FC104" s="95">
        <v>1.263</v>
      </c>
      <c r="FD104" s="121">
        <v>1.378</v>
      </c>
      <c r="FE104" s="42" t="s">
        <v>250</v>
      </c>
      <c r="FF104" s="138">
        <f t="shared" si="338"/>
        <v>0.918</v>
      </c>
      <c r="FG104" s="138">
        <f t="shared" si="339"/>
        <v>1.675</v>
      </c>
      <c r="FH104" s="139">
        <f t="shared" si="340"/>
        <v>1.34185</v>
      </c>
      <c r="FI104" s="138">
        <f t="shared" si="341"/>
        <v>0.212620807765225</v>
      </c>
      <c r="FJ104" s="140">
        <f t="shared" si="354"/>
        <v>0.158453484193632</v>
      </c>
      <c r="FK104" s="138">
        <f t="shared" si="342"/>
        <v>1.06</v>
      </c>
      <c r="FL104" s="138">
        <f t="shared" si="343"/>
        <v>1.589</v>
      </c>
      <c r="FM104" s="139">
        <f t="shared" si="344"/>
        <v>1.28641666666667</v>
      </c>
      <c r="FN104" s="138">
        <f t="shared" si="345"/>
        <v>0.140345974022208</v>
      </c>
      <c r="FO104" s="73">
        <f t="shared" si="355"/>
        <v>0.109098379754259</v>
      </c>
      <c r="FP104" s="138">
        <f t="shared" si="346"/>
        <v>1.274</v>
      </c>
      <c r="FQ104" s="138">
        <f t="shared" si="347"/>
        <v>1.623</v>
      </c>
      <c r="FR104" s="139">
        <f t="shared" si="348"/>
        <v>1.4331</v>
      </c>
      <c r="FS104" s="138">
        <f t="shared" si="349"/>
        <v>0.121064216201339</v>
      </c>
      <c r="FT104" s="73">
        <f t="shared" si="356"/>
        <v>0.0844771587477068</v>
      </c>
      <c r="FU104" s="138">
        <f t="shared" si="350"/>
        <v>1.139</v>
      </c>
      <c r="FV104" s="138">
        <f t="shared" si="351"/>
        <v>1.473</v>
      </c>
      <c r="FW104" s="139">
        <f t="shared" si="352"/>
        <v>1.296875</v>
      </c>
      <c r="FX104" s="138">
        <f t="shared" si="353"/>
        <v>0.136931095810995</v>
      </c>
      <c r="FY104" s="42" t="s">
        <v>250</v>
      </c>
      <c r="FZ104" s="156">
        <f t="shared" si="357"/>
        <v>0.918</v>
      </c>
      <c r="GA104" s="70">
        <f t="shared" si="358"/>
        <v>1.675</v>
      </c>
      <c r="GB104" s="157">
        <f t="shared" si="359"/>
        <v>1.3396</v>
      </c>
      <c r="GC104" s="31">
        <f t="shared" si="360"/>
        <v>0.173489986772159</v>
      </c>
      <c r="GD104" s="31">
        <f t="shared" si="361"/>
        <v>0.129508798725112</v>
      </c>
      <c r="GE104" s="156">
        <f t="shared" si="362"/>
        <v>0.692</v>
      </c>
      <c r="GF104" s="156">
        <f t="shared" si="363"/>
        <v>2.666</v>
      </c>
      <c r="GG104" s="158">
        <f t="shared" si="364"/>
        <v>1.42681318681319</v>
      </c>
      <c r="GH104" s="33">
        <f t="shared" si="365"/>
        <v>0.3443636615262</v>
      </c>
      <c r="GI104" s="33">
        <f t="shared" si="366"/>
        <v>0.241351611205208</v>
      </c>
      <c r="GJ104" s="62">
        <v>1.51</v>
      </c>
      <c r="GK104" s="89">
        <f t="shared" si="322"/>
        <v>1.047</v>
      </c>
      <c r="GL104" s="89">
        <f t="shared" si="323"/>
        <v>2.175</v>
      </c>
      <c r="GM104" s="178">
        <f t="shared" si="324"/>
        <v>1.30357142857143</v>
      </c>
      <c r="GN104" s="36">
        <f t="shared" si="325"/>
        <v>0.286868362045829</v>
      </c>
      <c r="GO104" s="36">
        <f t="shared" si="367"/>
        <v>0.220063401021458</v>
      </c>
      <c r="GP104" s="89">
        <f t="shared" si="326"/>
        <v>1.344</v>
      </c>
      <c r="GQ104" s="89">
        <f t="shared" si="327"/>
        <v>2.666</v>
      </c>
      <c r="GR104" s="178">
        <f t="shared" si="328"/>
        <v>1.6005</v>
      </c>
      <c r="GS104" s="36">
        <f t="shared" si="329"/>
        <v>0.253017419982923</v>
      </c>
      <c r="GT104" s="36">
        <f t="shared" si="368"/>
        <v>0.15808648546262</v>
      </c>
      <c r="GU104" s="89">
        <f t="shared" si="330"/>
        <v>1.147</v>
      </c>
      <c r="GV104" s="89">
        <f t="shared" si="331"/>
        <v>2.016</v>
      </c>
      <c r="GW104" s="178">
        <f t="shared" si="332"/>
        <v>1.67721052631579</v>
      </c>
      <c r="GX104" s="36">
        <f t="shared" si="333"/>
        <v>0.230654522548182</v>
      </c>
      <c r="GY104" s="36">
        <f t="shared" si="369"/>
        <v>0.137522701491055</v>
      </c>
      <c r="GZ104" s="89">
        <f t="shared" si="334"/>
        <v>0.692</v>
      </c>
      <c r="HA104" s="89">
        <f t="shared" si="335"/>
        <v>1.925</v>
      </c>
      <c r="HB104" s="178">
        <f t="shared" si="336"/>
        <v>1.12104347826087</v>
      </c>
      <c r="HC104" s="36">
        <f t="shared" si="337"/>
        <v>0.288844796050636</v>
      </c>
      <c r="HD104" s="36">
        <f t="shared" si="370"/>
        <v>0.257657086145076</v>
      </c>
    </row>
    <row r="105" ht="15.5" spans="1:212">
      <c r="A105" s="42" t="s">
        <v>251</v>
      </c>
      <c r="B105" s="196">
        <v>2.3</v>
      </c>
      <c r="C105" s="47">
        <v>3.4</v>
      </c>
      <c r="D105" s="196">
        <v>3.15</v>
      </c>
      <c r="E105" s="197">
        <v>4.16</v>
      </c>
      <c r="F105" s="47">
        <v>2.8</v>
      </c>
      <c r="G105" s="62">
        <v>4.22</v>
      </c>
      <c r="H105" s="42" t="s">
        <v>251</v>
      </c>
      <c r="I105" s="42">
        <v>2.802</v>
      </c>
      <c r="J105" s="42">
        <v>4.218</v>
      </c>
      <c r="K105" s="42">
        <v>3.598</v>
      </c>
      <c r="L105" s="42">
        <v>4.294</v>
      </c>
      <c r="M105" s="42">
        <v>4.03</v>
      </c>
      <c r="N105" s="42">
        <v>4.495</v>
      </c>
      <c r="O105" s="84">
        <v>3.26</v>
      </c>
      <c r="P105" s="42">
        <v>3.572</v>
      </c>
      <c r="Q105" s="42">
        <v>4.098</v>
      </c>
      <c r="R105" s="42">
        <v>4.642</v>
      </c>
      <c r="S105" s="42">
        <v>2.764</v>
      </c>
      <c r="T105" s="42">
        <v>3.655</v>
      </c>
      <c r="U105" s="42">
        <v>4.524</v>
      </c>
      <c r="V105" s="42">
        <v>3.674</v>
      </c>
      <c r="W105" s="42">
        <v>3.71</v>
      </c>
      <c r="X105" s="84">
        <v>3.675</v>
      </c>
      <c r="Y105" s="84">
        <v>3.908</v>
      </c>
      <c r="Z105" s="42">
        <v>4.707</v>
      </c>
      <c r="AA105" s="42">
        <v>3.669</v>
      </c>
      <c r="AB105" s="42">
        <v>4.526</v>
      </c>
      <c r="AD105" s="42">
        <v>3.999</v>
      </c>
      <c r="AE105" s="42">
        <v>3.561</v>
      </c>
      <c r="AF105" s="42">
        <v>3.519</v>
      </c>
      <c r="AG105" s="42">
        <v>4.541</v>
      </c>
      <c r="AH105" s="42">
        <v>3.555</v>
      </c>
      <c r="AI105" s="42">
        <v>3.78</v>
      </c>
      <c r="AJ105" s="42">
        <v>3.59</v>
      </c>
      <c r="AK105" s="42">
        <v>4.295</v>
      </c>
      <c r="AL105" s="42">
        <v>3.703</v>
      </c>
      <c r="AM105" s="42">
        <v>3.087</v>
      </c>
      <c r="AN105" s="42">
        <v>3.6</v>
      </c>
      <c r="AO105" s="42">
        <v>3.172</v>
      </c>
      <c r="AQ105" s="42">
        <v>3.743</v>
      </c>
      <c r="AR105" s="42">
        <v>3.574</v>
      </c>
      <c r="AS105" s="42">
        <v>3.937</v>
      </c>
      <c r="AT105" s="42">
        <v>3.849</v>
      </c>
      <c r="AU105" s="42">
        <v>4.801</v>
      </c>
      <c r="AV105" s="42">
        <v>3.727</v>
      </c>
      <c r="AW105" s="42">
        <v>4.323</v>
      </c>
      <c r="AX105" s="42">
        <v>4.489</v>
      </c>
      <c r="AY105" s="42">
        <v>4.184</v>
      </c>
      <c r="AZ105" s="42">
        <v>4.188</v>
      </c>
      <c r="BA105" s="42"/>
      <c r="BB105" s="27">
        <v>4.02</v>
      </c>
      <c r="BC105" s="89">
        <v>3.752</v>
      </c>
      <c r="BD105" s="89">
        <v>4.28</v>
      </c>
      <c r="BE105" s="89">
        <v>3.257</v>
      </c>
      <c r="BF105" s="89">
        <v>3.32</v>
      </c>
      <c r="BG105" s="89">
        <v>3.938</v>
      </c>
      <c r="BH105" s="89">
        <v>3.309</v>
      </c>
      <c r="BI105" s="89">
        <v>3.757</v>
      </c>
      <c r="BJ105" s="42" t="s">
        <v>251</v>
      </c>
      <c r="BK105" s="95">
        <v>3.126</v>
      </c>
      <c r="BL105" s="95">
        <v>3.225</v>
      </c>
      <c r="BM105" s="95">
        <v>4.299</v>
      </c>
      <c r="BN105" s="95">
        <v>3.036</v>
      </c>
      <c r="BO105" s="95">
        <v>2.973</v>
      </c>
      <c r="BP105" s="95">
        <v>6.113</v>
      </c>
      <c r="BQ105" s="95">
        <v>3.094</v>
      </c>
      <c r="BR105" s="95">
        <v>3.213</v>
      </c>
      <c r="BS105" s="95">
        <v>4.122</v>
      </c>
      <c r="BT105" s="95">
        <v>3.247</v>
      </c>
      <c r="BU105" s="95">
        <v>3.257</v>
      </c>
      <c r="BV105" s="95">
        <v>4.399</v>
      </c>
      <c r="BW105" s="95">
        <v>3.319</v>
      </c>
      <c r="BX105" s="95">
        <v>3.446</v>
      </c>
      <c r="BY105" s="95">
        <v>4.845</v>
      </c>
      <c r="BZ105" s="95">
        <v>3.158</v>
      </c>
      <c r="CA105" s="95">
        <v>3.676</v>
      </c>
      <c r="CB105" s="95">
        <v>4.115</v>
      </c>
      <c r="CC105" s="95">
        <v>2.951</v>
      </c>
      <c r="CD105" s="95">
        <v>3.106</v>
      </c>
      <c r="CE105" s="95">
        <v>4.151</v>
      </c>
      <c r="CF105" s="95"/>
      <c r="CG105" s="95">
        <v>4.258</v>
      </c>
      <c r="CH105" s="95">
        <v>4.076</v>
      </c>
      <c r="CI105" s="95">
        <v>4.282</v>
      </c>
      <c r="CJ105" s="95">
        <v>3.999</v>
      </c>
      <c r="CK105" s="95">
        <v>5.465</v>
      </c>
      <c r="CL105" s="95">
        <v>5.647</v>
      </c>
      <c r="CM105" s="95">
        <v>4.285</v>
      </c>
      <c r="CN105" s="95">
        <v>4.236</v>
      </c>
      <c r="CO105" s="95">
        <v>3.998</v>
      </c>
      <c r="CP105" s="95">
        <v>4.433</v>
      </c>
      <c r="CQ105" s="95">
        <v>4.214</v>
      </c>
      <c r="CR105" s="95">
        <v>4.115</v>
      </c>
      <c r="CS105" s="95">
        <v>4.604</v>
      </c>
      <c r="CT105" s="95"/>
      <c r="CU105" s="95">
        <v>4.292</v>
      </c>
      <c r="CV105" s="95">
        <v>4.006</v>
      </c>
      <c r="CW105" s="95">
        <v>4.211</v>
      </c>
      <c r="CX105" s="95">
        <v>4.307</v>
      </c>
      <c r="CY105" s="95">
        <v>4.329</v>
      </c>
      <c r="CZ105" s="95"/>
      <c r="DA105" s="95">
        <v>4.381</v>
      </c>
      <c r="DB105" s="95">
        <v>4.003</v>
      </c>
      <c r="DC105" s="95">
        <v>4.341</v>
      </c>
      <c r="DD105" s="95">
        <v>4.283</v>
      </c>
      <c r="DE105" s="95">
        <v>4.35</v>
      </c>
      <c r="DF105" s="95">
        <v>4.285</v>
      </c>
      <c r="DG105" s="95">
        <v>3.782</v>
      </c>
      <c r="DH105" s="95">
        <v>4.179</v>
      </c>
      <c r="DI105" s="95">
        <v>4.849</v>
      </c>
      <c r="DJ105" s="114">
        <v>7.402</v>
      </c>
      <c r="DK105" s="114"/>
      <c r="DL105" s="114">
        <v>5.366</v>
      </c>
      <c r="DM105" s="114"/>
      <c r="DN105" s="121">
        <v>5.567</v>
      </c>
      <c r="DO105" s="121">
        <v>3.271</v>
      </c>
      <c r="DP105" s="121">
        <v>5.743</v>
      </c>
      <c r="DQ105" s="121">
        <v>5.457</v>
      </c>
      <c r="DR105" s="124">
        <v>4.073</v>
      </c>
      <c r="DS105" s="114"/>
      <c r="DT105" s="121">
        <v>4.149</v>
      </c>
      <c r="DU105" s="121">
        <v>3.948</v>
      </c>
      <c r="DV105" s="121">
        <v>5.315</v>
      </c>
      <c r="DW105" s="121">
        <v>4.688</v>
      </c>
      <c r="DX105" s="121">
        <v>4.28</v>
      </c>
      <c r="DY105" s="121">
        <v>5.664</v>
      </c>
      <c r="DZ105" s="121">
        <v>4.714</v>
      </c>
      <c r="EA105" s="121">
        <v>4.595</v>
      </c>
      <c r="EB105" s="121">
        <v>4.801</v>
      </c>
      <c r="EC105" s="121">
        <v>4.35</v>
      </c>
      <c r="ED105" s="121">
        <v>4.827</v>
      </c>
      <c r="EE105" s="121">
        <v>4.179</v>
      </c>
      <c r="EF105" s="121">
        <v>4.526</v>
      </c>
      <c r="EG105" s="121"/>
      <c r="EH105" s="95">
        <v>2.386</v>
      </c>
      <c r="EI105" s="95">
        <v>2.711</v>
      </c>
      <c r="EJ105" s="95">
        <v>2.307</v>
      </c>
      <c r="EK105" s="95">
        <v>2.687</v>
      </c>
      <c r="EL105" s="95">
        <v>2.325</v>
      </c>
      <c r="EM105" s="95">
        <v>2.633</v>
      </c>
      <c r="EN105" s="95">
        <v>1.907</v>
      </c>
      <c r="EO105" s="95">
        <v>2.654</v>
      </c>
      <c r="EP105" s="95">
        <v>2.937</v>
      </c>
      <c r="EQ105" s="95">
        <v>3.773</v>
      </c>
      <c r="ER105" s="95">
        <v>2.765</v>
      </c>
      <c r="ES105" s="95">
        <v>3.178</v>
      </c>
      <c r="ET105" s="95">
        <v>4.056</v>
      </c>
      <c r="EU105" s="95">
        <v>4.53</v>
      </c>
      <c r="EV105" s="95">
        <v>3.383</v>
      </c>
      <c r="EW105" s="95">
        <v>5.474</v>
      </c>
      <c r="EX105" s="95">
        <v>3.267</v>
      </c>
      <c r="EY105" s="95">
        <v>2.351</v>
      </c>
      <c r="EZ105" s="95">
        <v>3.417</v>
      </c>
      <c r="FA105" s="121">
        <v>2.938</v>
      </c>
      <c r="FB105" s="95">
        <v>3.386</v>
      </c>
      <c r="FC105" s="95">
        <v>3.473</v>
      </c>
      <c r="FD105" s="121">
        <v>3.868</v>
      </c>
      <c r="FE105" s="42" t="s">
        <v>251</v>
      </c>
      <c r="FF105" s="138">
        <f t="shared" si="338"/>
        <v>2.764</v>
      </c>
      <c r="FG105" s="138">
        <f t="shared" si="339"/>
        <v>4.707</v>
      </c>
      <c r="FH105" s="139">
        <f t="shared" si="340"/>
        <v>3.89105</v>
      </c>
      <c r="FI105" s="138">
        <f t="shared" si="341"/>
        <v>0.562124304945558</v>
      </c>
      <c r="FJ105" s="140">
        <f t="shared" si="354"/>
        <v>0.144465968040904</v>
      </c>
      <c r="FK105" s="138">
        <f t="shared" si="342"/>
        <v>3.087</v>
      </c>
      <c r="FL105" s="138">
        <f t="shared" si="343"/>
        <v>4.541</v>
      </c>
      <c r="FM105" s="139">
        <f t="shared" si="344"/>
        <v>3.70016666666667</v>
      </c>
      <c r="FN105" s="138">
        <f t="shared" si="345"/>
        <v>0.41635601752987</v>
      </c>
      <c r="FO105" s="73">
        <f t="shared" si="355"/>
        <v>0.112523584756507</v>
      </c>
      <c r="FP105" s="138">
        <f t="shared" si="346"/>
        <v>3.574</v>
      </c>
      <c r="FQ105" s="138">
        <f t="shared" si="347"/>
        <v>4.801</v>
      </c>
      <c r="FR105" s="139">
        <f t="shared" si="348"/>
        <v>4.0815</v>
      </c>
      <c r="FS105" s="138">
        <f t="shared" si="349"/>
        <v>0.385378962119684</v>
      </c>
      <c r="FT105" s="73">
        <f t="shared" si="356"/>
        <v>0.0944209143990404</v>
      </c>
      <c r="FU105" s="138">
        <f t="shared" si="350"/>
        <v>3.257</v>
      </c>
      <c r="FV105" s="138">
        <f t="shared" si="351"/>
        <v>4.28</v>
      </c>
      <c r="FW105" s="139">
        <f t="shared" si="352"/>
        <v>3.704125</v>
      </c>
      <c r="FX105" s="138">
        <f t="shared" si="353"/>
        <v>0.37697875555906</v>
      </c>
      <c r="FY105" s="42" t="s">
        <v>251</v>
      </c>
      <c r="FZ105" s="156">
        <f t="shared" si="357"/>
        <v>2.764</v>
      </c>
      <c r="GA105" s="70">
        <f t="shared" si="358"/>
        <v>4.801</v>
      </c>
      <c r="GB105" s="157">
        <f t="shared" si="359"/>
        <v>3.85342</v>
      </c>
      <c r="GC105" s="31">
        <f t="shared" si="360"/>
        <v>0.479172036337852</v>
      </c>
      <c r="GD105" s="31">
        <f t="shared" si="361"/>
        <v>0.124349807790963</v>
      </c>
      <c r="GE105" s="156">
        <f t="shared" si="362"/>
        <v>1.907</v>
      </c>
      <c r="GF105" s="156">
        <f t="shared" si="363"/>
        <v>7.402</v>
      </c>
      <c r="GG105" s="158">
        <f t="shared" si="364"/>
        <v>3.99342857142857</v>
      </c>
      <c r="GH105" s="33">
        <f t="shared" si="365"/>
        <v>0.959924535724405</v>
      </c>
      <c r="GI105" s="33">
        <f t="shared" si="366"/>
        <v>0.24037603742115</v>
      </c>
      <c r="GJ105" s="62">
        <v>4.22</v>
      </c>
      <c r="GK105" s="89">
        <f t="shared" si="322"/>
        <v>2.951</v>
      </c>
      <c r="GL105" s="89">
        <f t="shared" si="323"/>
        <v>6.113</v>
      </c>
      <c r="GM105" s="178">
        <f t="shared" si="324"/>
        <v>3.66052380952381</v>
      </c>
      <c r="GN105" s="36">
        <f t="shared" si="325"/>
        <v>0.788993765440996</v>
      </c>
      <c r="GO105" s="36">
        <f t="shared" si="367"/>
        <v>0.215541219370906</v>
      </c>
      <c r="GP105" s="89">
        <f t="shared" si="326"/>
        <v>3.782</v>
      </c>
      <c r="GQ105" s="89">
        <f t="shared" si="327"/>
        <v>7.402</v>
      </c>
      <c r="GR105" s="178">
        <f t="shared" si="328"/>
        <v>4.45042857142857</v>
      </c>
      <c r="GS105" s="36">
        <f t="shared" si="329"/>
        <v>0.702632374694089</v>
      </c>
      <c r="GT105" s="36">
        <f t="shared" si="368"/>
        <v>0.157879710553032</v>
      </c>
      <c r="GU105" s="89">
        <f t="shared" si="330"/>
        <v>3.271</v>
      </c>
      <c r="GV105" s="89">
        <f t="shared" si="331"/>
        <v>5.743</v>
      </c>
      <c r="GW105" s="178">
        <f t="shared" si="332"/>
        <v>4.71121052631579</v>
      </c>
      <c r="GX105" s="36">
        <f t="shared" si="333"/>
        <v>0.670980342396885</v>
      </c>
      <c r="GY105" s="36">
        <f t="shared" si="369"/>
        <v>0.142422067247671</v>
      </c>
      <c r="GZ105" s="89">
        <f t="shared" si="334"/>
        <v>1.907</v>
      </c>
      <c r="HA105" s="89">
        <f t="shared" si="335"/>
        <v>5.474</v>
      </c>
      <c r="HB105" s="178">
        <f t="shared" si="336"/>
        <v>3.14808695652174</v>
      </c>
      <c r="HC105" s="36">
        <f t="shared" si="337"/>
        <v>0.815954817880337</v>
      </c>
      <c r="HD105" s="36">
        <f t="shared" si="370"/>
        <v>0.259190686010106</v>
      </c>
    </row>
    <row r="106" ht="15.5" spans="1:212">
      <c r="A106" s="42" t="s">
        <v>252</v>
      </c>
      <c r="B106" s="196">
        <v>0.33</v>
      </c>
      <c r="C106" s="47">
        <v>0.5</v>
      </c>
      <c r="D106" s="196">
        <v>0.44</v>
      </c>
      <c r="E106" s="197">
        <v>0.67</v>
      </c>
      <c r="F106" s="47">
        <v>0.42</v>
      </c>
      <c r="G106" s="62">
        <v>0.63</v>
      </c>
      <c r="H106" s="42" t="s">
        <v>252</v>
      </c>
      <c r="I106" s="42">
        <v>0.447</v>
      </c>
      <c r="J106" s="42">
        <v>0.653</v>
      </c>
      <c r="K106" s="42">
        <v>0.555</v>
      </c>
      <c r="L106" s="42">
        <v>0.645</v>
      </c>
      <c r="M106" s="42">
        <v>0.647</v>
      </c>
      <c r="N106" s="42">
        <v>0.715</v>
      </c>
      <c r="O106" s="84">
        <v>0.523</v>
      </c>
      <c r="P106" s="42">
        <v>0.56</v>
      </c>
      <c r="Q106" s="42">
        <v>0.63</v>
      </c>
      <c r="R106" s="42">
        <v>0.725</v>
      </c>
      <c r="S106" s="42">
        <v>0.428</v>
      </c>
      <c r="T106" s="42">
        <v>0.594</v>
      </c>
      <c r="U106" s="42">
        <v>0.686</v>
      </c>
      <c r="V106" s="42">
        <v>0.566</v>
      </c>
      <c r="W106" s="42">
        <v>0.567</v>
      </c>
      <c r="X106" s="84">
        <v>0.573</v>
      </c>
      <c r="Y106" s="84">
        <v>0.572</v>
      </c>
      <c r="Z106" s="42">
        <v>0.716</v>
      </c>
      <c r="AA106" s="42">
        <v>0.56</v>
      </c>
      <c r="AB106" s="42">
        <v>0.699</v>
      </c>
      <c r="AD106" s="42">
        <v>0.615</v>
      </c>
      <c r="AE106" s="42">
        <v>0.532</v>
      </c>
      <c r="AF106" s="42">
        <v>0.542</v>
      </c>
      <c r="AG106" s="42">
        <v>0.698</v>
      </c>
      <c r="AH106" s="42">
        <v>0.533</v>
      </c>
      <c r="AI106" s="42">
        <v>0.589</v>
      </c>
      <c r="AJ106" s="42">
        <v>0.55</v>
      </c>
      <c r="AK106" s="42">
        <v>0.641</v>
      </c>
      <c r="AL106" s="42">
        <v>0.588</v>
      </c>
      <c r="AM106" s="42">
        <v>0.492</v>
      </c>
      <c r="AN106" s="42">
        <v>0.557</v>
      </c>
      <c r="AO106" s="42">
        <v>0.482</v>
      </c>
      <c r="AQ106" s="42">
        <v>0.55</v>
      </c>
      <c r="AR106" s="42">
        <v>0.532</v>
      </c>
      <c r="AS106" s="42">
        <v>0.601</v>
      </c>
      <c r="AT106" s="42">
        <v>0.595</v>
      </c>
      <c r="AU106" s="42">
        <v>0.754</v>
      </c>
      <c r="AV106" s="42">
        <v>0.551</v>
      </c>
      <c r="AW106" s="42">
        <v>0.642</v>
      </c>
      <c r="AX106" s="42">
        <v>0.678</v>
      </c>
      <c r="AY106" s="42">
        <v>0.643</v>
      </c>
      <c r="AZ106" s="42">
        <v>0.623</v>
      </c>
      <c r="BA106" s="42"/>
      <c r="BB106" s="27">
        <v>0.611</v>
      </c>
      <c r="BC106" s="89">
        <v>0.567</v>
      </c>
      <c r="BD106" s="89">
        <v>0.657</v>
      </c>
      <c r="BE106" s="89">
        <v>0.491</v>
      </c>
      <c r="BF106" s="89">
        <v>0.484</v>
      </c>
      <c r="BG106" s="89">
        <v>0.593</v>
      </c>
      <c r="BH106" s="89">
        <v>0.515</v>
      </c>
      <c r="BI106" s="89">
        <v>0.564</v>
      </c>
      <c r="BJ106" s="42" t="s">
        <v>252</v>
      </c>
      <c r="BK106" s="95">
        <v>0.468</v>
      </c>
      <c r="BL106" s="95">
        <v>0.478</v>
      </c>
      <c r="BM106" s="95">
        <v>0.633</v>
      </c>
      <c r="BN106" s="95">
        <v>0.435</v>
      </c>
      <c r="BO106" s="95">
        <v>0.432</v>
      </c>
      <c r="BP106" s="95">
        <v>0.977</v>
      </c>
      <c r="BQ106" s="95">
        <v>0.447</v>
      </c>
      <c r="BR106" s="95">
        <v>0.459</v>
      </c>
      <c r="BS106" s="95">
        <v>0.611</v>
      </c>
      <c r="BT106" s="95">
        <v>0.476</v>
      </c>
      <c r="BU106" s="95">
        <v>0.487</v>
      </c>
      <c r="BV106" s="95">
        <v>0.632</v>
      </c>
      <c r="BW106" s="95">
        <v>0.484</v>
      </c>
      <c r="BX106" s="95">
        <v>0.511</v>
      </c>
      <c r="BY106" s="95">
        <v>0.713</v>
      </c>
      <c r="BZ106" s="95">
        <v>0.466</v>
      </c>
      <c r="CA106" s="95">
        <v>0.553</v>
      </c>
      <c r="CB106" s="95">
        <v>0.59</v>
      </c>
      <c r="CC106" s="95">
        <v>0.432</v>
      </c>
      <c r="CD106" s="95">
        <v>0.454</v>
      </c>
      <c r="CE106" s="95">
        <v>0.617</v>
      </c>
      <c r="CF106" s="95"/>
      <c r="CG106" s="95">
        <v>0.638</v>
      </c>
      <c r="CH106" s="95">
        <v>0.608</v>
      </c>
      <c r="CI106" s="95">
        <v>0.628</v>
      </c>
      <c r="CJ106" s="95">
        <v>0.602</v>
      </c>
      <c r="CK106" s="95">
        <v>0.832</v>
      </c>
      <c r="CL106" s="95">
        <v>0.836</v>
      </c>
      <c r="CM106" s="95">
        <v>0.63</v>
      </c>
      <c r="CN106" s="95">
        <v>0.623</v>
      </c>
      <c r="CO106" s="95">
        <v>0.593</v>
      </c>
      <c r="CP106" s="95">
        <v>0.657</v>
      </c>
      <c r="CQ106" s="95">
        <v>0.639</v>
      </c>
      <c r="CR106" s="95">
        <v>0.615</v>
      </c>
      <c r="CS106" s="95">
        <v>0.682</v>
      </c>
      <c r="CT106" s="95"/>
      <c r="CU106" s="95">
        <v>0.622</v>
      </c>
      <c r="CV106" s="95">
        <v>0.611</v>
      </c>
      <c r="CW106" s="95">
        <v>0.631</v>
      </c>
      <c r="CX106" s="95">
        <v>0.641</v>
      </c>
      <c r="CY106" s="95">
        <v>0.649</v>
      </c>
      <c r="CZ106" s="95"/>
      <c r="DA106" s="95">
        <v>0.649</v>
      </c>
      <c r="DB106" s="95">
        <v>0.59</v>
      </c>
      <c r="DC106" s="95">
        <v>0.649</v>
      </c>
      <c r="DD106" s="95">
        <v>0.629</v>
      </c>
      <c r="DE106" s="95">
        <v>0.644</v>
      </c>
      <c r="DF106" s="95">
        <v>0.636</v>
      </c>
      <c r="DG106" s="95">
        <v>0.565</v>
      </c>
      <c r="DH106" s="95">
        <v>0.643</v>
      </c>
      <c r="DI106" s="95">
        <v>0.735</v>
      </c>
      <c r="DJ106" s="114">
        <v>1.094</v>
      </c>
      <c r="DK106" s="114"/>
      <c r="DL106" s="114">
        <v>0.844</v>
      </c>
      <c r="DM106" s="114"/>
      <c r="DN106" s="121">
        <v>0.858</v>
      </c>
      <c r="DO106" s="121">
        <v>0.497</v>
      </c>
      <c r="DP106" s="121">
        <v>0.878</v>
      </c>
      <c r="DQ106" s="121">
        <v>0.835</v>
      </c>
      <c r="DR106" s="124">
        <v>0.631</v>
      </c>
      <c r="DS106" s="114"/>
      <c r="DT106" s="121">
        <v>0.647</v>
      </c>
      <c r="DU106" s="121">
        <v>0.586</v>
      </c>
      <c r="DV106" s="121">
        <v>0.828</v>
      </c>
      <c r="DW106" s="121">
        <v>0.704</v>
      </c>
      <c r="DX106" s="121">
        <v>0.631</v>
      </c>
      <c r="DY106" s="121">
        <v>0.868</v>
      </c>
      <c r="DZ106" s="121">
        <v>0.685</v>
      </c>
      <c r="EA106" s="121">
        <v>0.686</v>
      </c>
      <c r="EB106" s="121">
        <v>0.713</v>
      </c>
      <c r="EC106" s="121">
        <v>0.65</v>
      </c>
      <c r="ED106" s="121">
        <v>0.708</v>
      </c>
      <c r="EE106" s="121">
        <v>0.624</v>
      </c>
      <c r="EF106" s="121">
        <v>0.664</v>
      </c>
      <c r="EG106" s="121"/>
      <c r="EH106" s="95">
        <v>0.348</v>
      </c>
      <c r="EI106" s="95">
        <v>0.409</v>
      </c>
      <c r="EJ106" s="95">
        <v>0.341</v>
      </c>
      <c r="EK106" s="95">
        <v>0.401</v>
      </c>
      <c r="EL106" s="95">
        <v>0.355</v>
      </c>
      <c r="EM106" s="95">
        <v>0.402</v>
      </c>
      <c r="EN106" s="95">
        <v>0.284</v>
      </c>
      <c r="EO106" s="95">
        <v>0.398</v>
      </c>
      <c r="EP106" s="95">
        <v>0.429</v>
      </c>
      <c r="EQ106" s="95">
        <v>0.559</v>
      </c>
      <c r="ER106" s="95">
        <v>0.419</v>
      </c>
      <c r="ES106" s="95">
        <v>0.474</v>
      </c>
      <c r="ET106" s="95">
        <v>0.611</v>
      </c>
      <c r="EU106" s="95">
        <v>0.681</v>
      </c>
      <c r="EV106" s="95">
        <v>0.505</v>
      </c>
      <c r="EW106" s="95">
        <v>0.832</v>
      </c>
      <c r="EX106" s="95">
        <v>0.496</v>
      </c>
      <c r="EY106" s="95">
        <v>0.358</v>
      </c>
      <c r="EZ106" s="95">
        <v>0.51</v>
      </c>
      <c r="FA106" s="121">
        <v>0.444</v>
      </c>
      <c r="FB106" s="95">
        <v>0.505</v>
      </c>
      <c r="FC106" s="95">
        <v>0.516</v>
      </c>
      <c r="FD106" s="121">
        <v>0.572</v>
      </c>
      <c r="FE106" s="42" t="s">
        <v>252</v>
      </c>
      <c r="FF106" s="138">
        <f t="shared" si="338"/>
        <v>0.428</v>
      </c>
      <c r="FG106" s="138">
        <f t="shared" si="339"/>
        <v>0.725</v>
      </c>
      <c r="FH106" s="139">
        <f t="shared" si="340"/>
        <v>0.60305</v>
      </c>
      <c r="FI106" s="138">
        <f t="shared" si="341"/>
        <v>0.0843554353535337</v>
      </c>
      <c r="FJ106" s="140">
        <f t="shared" si="354"/>
        <v>0.139881328834315</v>
      </c>
      <c r="FK106" s="138">
        <f t="shared" si="342"/>
        <v>0.482</v>
      </c>
      <c r="FL106" s="138">
        <f t="shared" si="343"/>
        <v>0.698</v>
      </c>
      <c r="FM106" s="139">
        <f t="shared" si="344"/>
        <v>0.56825</v>
      </c>
      <c r="FN106" s="138">
        <f t="shared" si="345"/>
        <v>0.0618592610836743</v>
      </c>
      <c r="FO106" s="73">
        <f t="shared" si="355"/>
        <v>0.108859236398899</v>
      </c>
      <c r="FP106" s="138">
        <f t="shared" si="346"/>
        <v>0.532</v>
      </c>
      <c r="FQ106" s="138">
        <f t="shared" si="347"/>
        <v>0.754</v>
      </c>
      <c r="FR106" s="139">
        <f t="shared" si="348"/>
        <v>0.6169</v>
      </c>
      <c r="FS106" s="138">
        <f t="shared" si="349"/>
        <v>0.0671953206042736</v>
      </c>
      <c r="FT106" s="73">
        <f t="shared" si="356"/>
        <v>0.108924170212796</v>
      </c>
      <c r="FU106" s="138">
        <f t="shared" si="350"/>
        <v>0.484</v>
      </c>
      <c r="FV106" s="138">
        <f t="shared" si="351"/>
        <v>0.657</v>
      </c>
      <c r="FW106" s="139">
        <f t="shared" si="352"/>
        <v>0.56025</v>
      </c>
      <c r="FX106" s="138">
        <f t="shared" si="353"/>
        <v>0.0606223673949758</v>
      </c>
      <c r="FY106" s="42" t="s">
        <v>252</v>
      </c>
      <c r="FZ106" s="156">
        <f t="shared" si="357"/>
        <v>0.428</v>
      </c>
      <c r="GA106" s="70">
        <f t="shared" si="358"/>
        <v>0.754</v>
      </c>
      <c r="GB106" s="157">
        <f t="shared" si="359"/>
        <v>0.59062</v>
      </c>
      <c r="GC106" s="31">
        <f t="shared" si="360"/>
        <v>0.0738221497649477</v>
      </c>
      <c r="GD106" s="31">
        <f t="shared" si="361"/>
        <v>0.124990941324282</v>
      </c>
      <c r="GE106" s="156">
        <f t="shared" si="362"/>
        <v>0.284</v>
      </c>
      <c r="GF106" s="156">
        <f t="shared" si="363"/>
        <v>1.094</v>
      </c>
      <c r="GG106" s="158">
        <f t="shared" si="364"/>
        <v>0.596835164835165</v>
      </c>
      <c r="GH106" s="33">
        <f t="shared" si="365"/>
        <v>0.148345562322591</v>
      </c>
      <c r="GI106" s="33">
        <f t="shared" si="366"/>
        <v>0.248553656123063</v>
      </c>
      <c r="GJ106" s="62">
        <v>0.63</v>
      </c>
      <c r="GK106" s="89">
        <f t="shared" si="322"/>
        <v>0.432</v>
      </c>
      <c r="GL106" s="89">
        <f t="shared" si="323"/>
        <v>0.977</v>
      </c>
      <c r="GM106" s="178">
        <f t="shared" si="324"/>
        <v>0.540714285714286</v>
      </c>
      <c r="GN106" s="36">
        <f t="shared" si="325"/>
        <v>0.129225439777601</v>
      </c>
      <c r="GO106" s="36">
        <f t="shared" si="367"/>
        <v>0.23899024529543</v>
      </c>
      <c r="GP106" s="89">
        <f t="shared" si="326"/>
        <v>0.565</v>
      </c>
      <c r="GQ106" s="89">
        <f t="shared" si="327"/>
        <v>1.094</v>
      </c>
      <c r="GR106" s="178">
        <f t="shared" si="328"/>
        <v>0.66325</v>
      </c>
      <c r="GS106" s="36">
        <f t="shared" si="329"/>
        <v>0.104164266639018</v>
      </c>
      <c r="GT106" s="36">
        <f t="shared" si="368"/>
        <v>0.157051287808546</v>
      </c>
      <c r="GU106" s="89">
        <f t="shared" si="330"/>
        <v>0.497</v>
      </c>
      <c r="GV106" s="89">
        <f t="shared" si="331"/>
        <v>0.878</v>
      </c>
      <c r="GW106" s="178">
        <f t="shared" si="332"/>
        <v>0.712473684210526</v>
      </c>
      <c r="GX106" s="36">
        <f t="shared" si="333"/>
        <v>0.109046049610577</v>
      </c>
      <c r="GY106" s="36">
        <f t="shared" si="369"/>
        <v>0.153052740090195</v>
      </c>
      <c r="GZ106" s="89">
        <f t="shared" si="334"/>
        <v>0.284</v>
      </c>
      <c r="HA106" s="89">
        <f t="shared" si="335"/>
        <v>0.832</v>
      </c>
      <c r="HB106" s="178">
        <f t="shared" si="336"/>
        <v>0.471695652173913</v>
      </c>
      <c r="HC106" s="36">
        <f t="shared" si="337"/>
        <v>0.123527852870446</v>
      </c>
      <c r="HD106" s="36">
        <f t="shared" si="370"/>
        <v>0.261880414417943</v>
      </c>
    </row>
    <row r="107" ht="15.5" spans="1:212">
      <c r="A107" s="42" t="s">
        <v>253</v>
      </c>
      <c r="B107" s="196">
        <v>2.2</v>
      </c>
      <c r="C107" s="47">
        <v>3.1</v>
      </c>
      <c r="D107" s="196">
        <v>2.88</v>
      </c>
      <c r="E107" s="197">
        <v>4.38</v>
      </c>
      <c r="F107" s="47">
        <v>2.6</v>
      </c>
      <c r="G107" s="62">
        <v>4.11</v>
      </c>
      <c r="H107" s="42" t="s">
        <v>253</v>
      </c>
      <c r="I107" s="42">
        <v>3.024</v>
      </c>
      <c r="J107" s="42">
        <v>4.291</v>
      </c>
      <c r="K107" s="42">
        <v>3.662</v>
      </c>
      <c r="L107" s="42">
        <v>4.263</v>
      </c>
      <c r="M107" s="42">
        <v>4.418</v>
      </c>
      <c r="N107" s="42">
        <v>4.907</v>
      </c>
      <c r="O107" s="84">
        <v>3.648</v>
      </c>
      <c r="P107" s="42">
        <v>3.885</v>
      </c>
      <c r="Q107" s="42">
        <v>4.161</v>
      </c>
      <c r="R107" s="42">
        <v>4.74</v>
      </c>
      <c r="S107" s="42">
        <v>2.731</v>
      </c>
      <c r="T107" s="42">
        <v>4.115</v>
      </c>
      <c r="U107" s="42">
        <v>4.501</v>
      </c>
      <c r="V107" s="42">
        <v>3.84</v>
      </c>
      <c r="W107" s="42">
        <v>3.749</v>
      </c>
      <c r="X107" s="84">
        <v>3.821</v>
      </c>
      <c r="Y107" s="84">
        <v>3.664</v>
      </c>
      <c r="Z107" s="42">
        <v>4.639</v>
      </c>
      <c r="AA107" s="42">
        <v>3.676</v>
      </c>
      <c r="AB107" s="42">
        <v>4.522</v>
      </c>
      <c r="AD107" s="42">
        <v>4.138</v>
      </c>
      <c r="AE107" s="42">
        <v>3.552</v>
      </c>
      <c r="AF107" s="42">
        <v>3.526</v>
      </c>
      <c r="AG107" s="42">
        <v>4.7</v>
      </c>
      <c r="AH107" s="42">
        <v>3.486</v>
      </c>
      <c r="AI107" s="42">
        <v>3.768</v>
      </c>
      <c r="AJ107" s="42">
        <v>3.698</v>
      </c>
      <c r="AK107" s="42">
        <v>4.151</v>
      </c>
      <c r="AL107" s="42">
        <v>3.916</v>
      </c>
      <c r="AM107" s="42">
        <v>3.228</v>
      </c>
      <c r="AN107" s="42">
        <v>3.659</v>
      </c>
      <c r="AO107" s="42">
        <v>3.341</v>
      </c>
      <c r="AQ107" s="42">
        <v>3.541</v>
      </c>
      <c r="AR107" s="42">
        <v>3.35</v>
      </c>
      <c r="AS107" s="42">
        <v>3.985</v>
      </c>
      <c r="AT107" s="42">
        <v>3.892</v>
      </c>
      <c r="AU107" s="42">
        <v>4.92</v>
      </c>
      <c r="AV107" s="42">
        <v>3.569</v>
      </c>
      <c r="AW107" s="42">
        <v>4.142</v>
      </c>
      <c r="AX107" s="42">
        <v>4.36</v>
      </c>
      <c r="AY107" s="42">
        <v>4.13</v>
      </c>
      <c r="AZ107" s="42">
        <v>3.956</v>
      </c>
      <c r="BA107" s="42"/>
      <c r="BB107" s="27">
        <v>3.94</v>
      </c>
      <c r="BC107" s="89">
        <v>3.66</v>
      </c>
      <c r="BD107" s="89">
        <v>4.243</v>
      </c>
      <c r="BE107" s="89">
        <v>3.109</v>
      </c>
      <c r="BF107" s="89">
        <v>3.122</v>
      </c>
      <c r="BG107" s="89">
        <v>3.794</v>
      </c>
      <c r="BH107" s="89">
        <v>3.265</v>
      </c>
      <c r="BI107" s="89">
        <v>3.657</v>
      </c>
      <c r="BJ107" s="42" t="s">
        <v>253</v>
      </c>
      <c r="BK107" s="95">
        <v>3.075</v>
      </c>
      <c r="BL107" s="95">
        <v>3.127</v>
      </c>
      <c r="BM107" s="95">
        <v>4.064</v>
      </c>
      <c r="BN107" s="95">
        <v>2.867</v>
      </c>
      <c r="BO107" s="95">
        <v>2.832</v>
      </c>
      <c r="BP107" s="95">
        <v>6.693</v>
      </c>
      <c r="BQ107" s="95">
        <v>2.945</v>
      </c>
      <c r="BR107" s="95">
        <v>3.006</v>
      </c>
      <c r="BS107" s="95">
        <v>3.978</v>
      </c>
      <c r="BT107" s="95">
        <v>3.074</v>
      </c>
      <c r="BU107" s="95">
        <v>3.191</v>
      </c>
      <c r="BV107" s="95">
        <v>4.151</v>
      </c>
      <c r="BW107" s="95">
        <v>3.139</v>
      </c>
      <c r="BX107" s="95">
        <v>3.36</v>
      </c>
      <c r="BY107" s="95">
        <v>4.56</v>
      </c>
      <c r="BZ107" s="95">
        <v>3.049</v>
      </c>
      <c r="CA107" s="95">
        <v>3.69</v>
      </c>
      <c r="CB107" s="95">
        <v>3.94</v>
      </c>
      <c r="CC107" s="95">
        <v>2.856</v>
      </c>
      <c r="CD107" s="95">
        <v>3.024</v>
      </c>
      <c r="CE107" s="95">
        <v>4.047</v>
      </c>
      <c r="CF107" s="95"/>
      <c r="CG107" s="95">
        <v>4.219</v>
      </c>
      <c r="CH107" s="95">
        <v>4.032</v>
      </c>
      <c r="CI107" s="95">
        <v>4.097</v>
      </c>
      <c r="CJ107" s="95">
        <v>4.001</v>
      </c>
      <c r="CK107" s="95">
        <v>5.613</v>
      </c>
      <c r="CL107" s="95">
        <v>5.618</v>
      </c>
      <c r="CM107" s="95">
        <v>4.189</v>
      </c>
      <c r="CN107" s="95">
        <v>4.089</v>
      </c>
      <c r="CO107" s="95">
        <v>3.959</v>
      </c>
      <c r="CP107" s="95">
        <v>4.344</v>
      </c>
      <c r="CQ107" s="95">
        <v>4.184</v>
      </c>
      <c r="CR107" s="95">
        <v>4.083</v>
      </c>
      <c r="CS107" s="95">
        <v>4.537</v>
      </c>
      <c r="CT107" s="95"/>
      <c r="CU107" s="95">
        <v>4.146</v>
      </c>
      <c r="CV107" s="95">
        <v>4.057</v>
      </c>
      <c r="CW107" s="95">
        <v>4.148</v>
      </c>
      <c r="CX107" s="95">
        <v>4.291</v>
      </c>
      <c r="CY107" s="95">
        <v>4.252</v>
      </c>
      <c r="CZ107" s="95"/>
      <c r="DA107" s="95">
        <v>4.274</v>
      </c>
      <c r="DB107" s="95">
        <v>3.911</v>
      </c>
      <c r="DC107" s="95">
        <v>4.323</v>
      </c>
      <c r="DD107" s="95">
        <v>4.155</v>
      </c>
      <c r="DE107" s="95">
        <v>4.184</v>
      </c>
      <c r="DF107" s="95">
        <v>4.132</v>
      </c>
      <c r="DG107" s="95">
        <v>3.785</v>
      </c>
      <c r="DH107" s="95">
        <v>4.353</v>
      </c>
      <c r="DI107" s="95">
        <v>4.839</v>
      </c>
      <c r="DJ107" s="114">
        <v>7.161</v>
      </c>
      <c r="DK107" s="114"/>
      <c r="DL107" s="114">
        <v>5.991</v>
      </c>
      <c r="DM107" s="114"/>
      <c r="DN107" s="121">
        <v>5.82</v>
      </c>
      <c r="DO107" s="121">
        <v>3.382</v>
      </c>
      <c r="DP107" s="121">
        <v>6.001</v>
      </c>
      <c r="DQ107" s="121">
        <v>5.555</v>
      </c>
      <c r="DR107" s="124">
        <v>4.374</v>
      </c>
      <c r="DS107" s="114"/>
      <c r="DT107" s="121">
        <v>4.452</v>
      </c>
      <c r="DU107" s="121">
        <v>3.881</v>
      </c>
      <c r="DV107" s="121">
        <v>5.678</v>
      </c>
      <c r="DW107" s="121">
        <v>4.654</v>
      </c>
      <c r="DX107" s="121">
        <v>4.199</v>
      </c>
      <c r="DY107" s="121">
        <v>5.819</v>
      </c>
      <c r="DZ107" s="121">
        <v>4.483</v>
      </c>
      <c r="EA107" s="121">
        <v>4.63</v>
      </c>
      <c r="EB107" s="121">
        <v>4.737</v>
      </c>
      <c r="EC107" s="121">
        <v>4.208</v>
      </c>
      <c r="ED107" s="121">
        <v>4.668</v>
      </c>
      <c r="EE107" s="121">
        <v>4.077</v>
      </c>
      <c r="EF107" s="121">
        <v>4.362</v>
      </c>
      <c r="EG107" s="121"/>
      <c r="EH107" s="95">
        <v>2.335</v>
      </c>
      <c r="EI107" s="95">
        <v>2.776</v>
      </c>
      <c r="EJ107" s="95">
        <v>2.291</v>
      </c>
      <c r="EK107" s="95">
        <v>2.651</v>
      </c>
      <c r="EL107" s="95">
        <v>2.304</v>
      </c>
      <c r="EM107" s="95">
        <v>2.692</v>
      </c>
      <c r="EN107" s="95">
        <v>1.86</v>
      </c>
      <c r="EO107" s="95">
        <v>2.606</v>
      </c>
      <c r="EP107" s="95">
        <v>2.856</v>
      </c>
      <c r="EQ107" s="95">
        <v>3.705</v>
      </c>
      <c r="ER107" s="95">
        <v>2.772</v>
      </c>
      <c r="ES107" s="95">
        <v>3.173</v>
      </c>
      <c r="ET107" s="95">
        <v>4.099</v>
      </c>
      <c r="EU107" s="95">
        <v>4.483</v>
      </c>
      <c r="EV107" s="95">
        <v>3.37</v>
      </c>
      <c r="EW107" s="95">
        <v>5.721</v>
      </c>
      <c r="EX107" s="95">
        <v>3.253</v>
      </c>
      <c r="EY107" s="95">
        <v>2.354</v>
      </c>
      <c r="EZ107" s="95">
        <v>3.385</v>
      </c>
      <c r="FA107" s="121">
        <v>2.846</v>
      </c>
      <c r="FB107" s="95">
        <v>3.34</v>
      </c>
      <c r="FC107" s="95">
        <v>3.398</v>
      </c>
      <c r="FD107" s="121">
        <v>3.716</v>
      </c>
      <c r="FE107" s="42" t="s">
        <v>253</v>
      </c>
      <c r="FF107" s="138">
        <f t="shared" si="338"/>
        <v>2.731</v>
      </c>
      <c r="FG107" s="138">
        <f t="shared" si="339"/>
        <v>4.907</v>
      </c>
      <c r="FH107" s="139">
        <f t="shared" si="340"/>
        <v>4.01285</v>
      </c>
      <c r="FI107" s="138">
        <f t="shared" si="341"/>
        <v>0.553424580037311</v>
      </c>
      <c r="FJ107" s="140">
        <f t="shared" si="354"/>
        <v>0.137913099178218</v>
      </c>
      <c r="FK107" s="138">
        <f t="shared" si="342"/>
        <v>3.228</v>
      </c>
      <c r="FL107" s="138">
        <f t="shared" si="343"/>
        <v>4.7</v>
      </c>
      <c r="FM107" s="139">
        <f t="shared" si="344"/>
        <v>3.76358333333333</v>
      </c>
      <c r="FN107" s="138">
        <f t="shared" si="345"/>
        <v>0.410026264864567</v>
      </c>
      <c r="FO107" s="73">
        <f t="shared" si="355"/>
        <v>0.108945711719213</v>
      </c>
      <c r="FP107" s="138">
        <f t="shared" si="346"/>
        <v>3.35</v>
      </c>
      <c r="FQ107" s="138">
        <f t="shared" si="347"/>
        <v>4.92</v>
      </c>
      <c r="FR107" s="139">
        <f t="shared" si="348"/>
        <v>3.9845</v>
      </c>
      <c r="FS107" s="138">
        <f t="shared" si="349"/>
        <v>0.452576390114298</v>
      </c>
      <c r="FT107" s="73">
        <f t="shared" si="356"/>
        <v>0.113584236444798</v>
      </c>
      <c r="FU107" s="138">
        <f t="shared" si="350"/>
        <v>3.109</v>
      </c>
      <c r="FV107" s="138">
        <f t="shared" si="351"/>
        <v>4.243</v>
      </c>
      <c r="FW107" s="139">
        <f t="shared" si="352"/>
        <v>3.59875</v>
      </c>
      <c r="FX107" s="138">
        <f t="shared" si="353"/>
        <v>0.406256692252571</v>
      </c>
      <c r="FY107" s="42" t="s">
        <v>253</v>
      </c>
      <c r="FZ107" s="156">
        <f t="shared" si="357"/>
        <v>2.731</v>
      </c>
      <c r="GA107" s="70">
        <f t="shared" si="358"/>
        <v>4.92</v>
      </c>
      <c r="GB107" s="157">
        <f t="shared" si="359"/>
        <v>3.8811</v>
      </c>
      <c r="GC107" s="31">
        <f t="shared" si="360"/>
        <v>0.493321613438652</v>
      </c>
      <c r="GD107" s="31">
        <f t="shared" si="361"/>
        <v>0.127108709757196</v>
      </c>
      <c r="GE107" s="156">
        <f t="shared" si="362"/>
        <v>1.86</v>
      </c>
      <c r="GF107" s="156">
        <f t="shared" si="363"/>
        <v>7.161</v>
      </c>
      <c r="GG107" s="158">
        <f t="shared" si="364"/>
        <v>3.96264835164835</v>
      </c>
      <c r="GH107" s="33">
        <f t="shared" si="365"/>
        <v>1.01573785303128</v>
      </c>
      <c r="GI107" s="33">
        <f t="shared" si="366"/>
        <v>0.256328031885231</v>
      </c>
      <c r="GJ107" s="62">
        <v>4.11</v>
      </c>
      <c r="GK107" s="89">
        <f t="shared" si="322"/>
        <v>2.832</v>
      </c>
      <c r="GL107" s="89">
        <f t="shared" si="323"/>
        <v>6.693</v>
      </c>
      <c r="GM107" s="178">
        <f t="shared" si="324"/>
        <v>3.55561904761905</v>
      </c>
      <c r="GN107" s="36">
        <f t="shared" si="325"/>
        <v>0.887228689582933</v>
      </c>
      <c r="GO107" s="36">
        <f t="shared" si="367"/>
        <v>0.249528613077109</v>
      </c>
      <c r="GP107" s="89">
        <f t="shared" si="326"/>
        <v>3.785</v>
      </c>
      <c r="GQ107" s="89">
        <f t="shared" si="327"/>
        <v>7.161</v>
      </c>
      <c r="GR107" s="178">
        <f t="shared" si="328"/>
        <v>4.392</v>
      </c>
      <c r="GS107" s="36">
        <f t="shared" si="329"/>
        <v>0.688321361208772</v>
      </c>
      <c r="GT107" s="36">
        <f t="shared" si="368"/>
        <v>0.156721621404547</v>
      </c>
      <c r="GU107" s="89">
        <f t="shared" si="330"/>
        <v>3.382</v>
      </c>
      <c r="GV107" s="89">
        <f t="shared" si="331"/>
        <v>6.001</v>
      </c>
      <c r="GW107" s="178">
        <f t="shared" si="332"/>
        <v>4.78794736842105</v>
      </c>
      <c r="GX107" s="36">
        <f t="shared" si="333"/>
        <v>0.782942915024547</v>
      </c>
      <c r="GY107" s="36">
        <f t="shared" si="369"/>
        <v>0.163523709593897</v>
      </c>
      <c r="GZ107" s="89">
        <f t="shared" si="334"/>
        <v>1.86</v>
      </c>
      <c r="HA107" s="89">
        <f t="shared" si="335"/>
        <v>5.721</v>
      </c>
      <c r="HB107" s="178">
        <f t="shared" si="336"/>
        <v>3.12982608695652</v>
      </c>
      <c r="HC107" s="36">
        <f t="shared" si="337"/>
        <v>0.846134776077982</v>
      </c>
      <c r="HD107" s="36">
        <f t="shared" si="370"/>
        <v>0.270345620673375</v>
      </c>
    </row>
    <row r="108" ht="15.5" spans="1:212">
      <c r="A108" s="42" t="s">
        <v>254</v>
      </c>
      <c r="B108" s="196">
        <v>0.32</v>
      </c>
      <c r="C108" s="47">
        <v>0.48</v>
      </c>
      <c r="D108" s="196">
        <v>0.42</v>
      </c>
      <c r="E108" s="197">
        <v>0.65</v>
      </c>
      <c r="F108" s="47">
        <v>0.4</v>
      </c>
      <c r="G108" s="62">
        <v>0.63</v>
      </c>
      <c r="H108" s="42" t="s">
        <v>254</v>
      </c>
      <c r="I108" s="42">
        <v>0.478</v>
      </c>
      <c r="J108" s="42">
        <v>0.671</v>
      </c>
      <c r="K108" s="42">
        <v>0.568</v>
      </c>
      <c r="L108" s="42">
        <v>0.654</v>
      </c>
      <c r="M108" s="42">
        <v>0.706</v>
      </c>
      <c r="N108" s="42">
        <v>0.754</v>
      </c>
      <c r="O108" s="84">
        <v>0.604</v>
      </c>
      <c r="P108" s="42">
        <v>0.622</v>
      </c>
      <c r="Q108" s="42">
        <v>0.654</v>
      </c>
      <c r="R108" s="42">
        <v>0.724</v>
      </c>
      <c r="S108" s="42">
        <v>0.424</v>
      </c>
      <c r="T108" s="42">
        <v>0.671</v>
      </c>
      <c r="U108" s="42">
        <v>0.686</v>
      </c>
      <c r="V108" s="42">
        <v>0.591</v>
      </c>
      <c r="W108" s="42">
        <v>0.569</v>
      </c>
      <c r="X108" s="84">
        <v>0.576</v>
      </c>
      <c r="Y108" s="84">
        <v>0.557</v>
      </c>
      <c r="Z108" s="42">
        <v>0.703</v>
      </c>
      <c r="AA108" s="42">
        <v>0.559</v>
      </c>
      <c r="AB108" s="42">
        <v>0.698</v>
      </c>
      <c r="AD108" s="42">
        <v>0.633</v>
      </c>
      <c r="AE108" s="42">
        <v>0.553</v>
      </c>
      <c r="AF108" s="42">
        <v>0.543</v>
      </c>
      <c r="AG108" s="42">
        <v>0.75</v>
      </c>
      <c r="AH108" s="42">
        <v>0.541</v>
      </c>
      <c r="AI108" s="42">
        <v>0.58</v>
      </c>
      <c r="AJ108" s="42">
        <v>0.592</v>
      </c>
      <c r="AK108" s="42">
        <v>0.635</v>
      </c>
      <c r="AL108" s="42">
        <v>0.622</v>
      </c>
      <c r="AM108" s="42">
        <v>0.511</v>
      </c>
      <c r="AN108" s="42">
        <v>0.56</v>
      </c>
      <c r="AO108" s="42">
        <v>0.545</v>
      </c>
      <c r="AQ108" s="42">
        <v>0.552</v>
      </c>
      <c r="AR108" s="42">
        <v>0.526</v>
      </c>
      <c r="AS108" s="42">
        <v>0.611</v>
      </c>
      <c r="AT108" s="42">
        <v>0.592</v>
      </c>
      <c r="AU108" s="42">
        <v>0.723</v>
      </c>
      <c r="AV108" s="42">
        <v>0.541</v>
      </c>
      <c r="AW108" s="42">
        <v>0.633</v>
      </c>
      <c r="AX108" s="42">
        <v>0.68</v>
      </c>
      <c r="AY108" s="42">
        <v>0.63</v>
      </c>
      <c r="AZ108" s="42">
        <v>0.619</v>
      </c>
      <c r="BA108" s="42"/>
      <c r="BB108" s="27">
        <v>0.606</v>
      </c>
      <c r="BC108" s="89">
        <v>0.546</v>
      </c>
      <c r="BD108" s="89">
        <v>0.629</v>
      </c>
      <c r="BE108" s="89">
        <v>0.476</v>
      </c>
      <c r="BF108" s="89">
        <v>0.48</v>
      </c>
      <c r="BG108" s="89">
        <v>0.591</v>
      </c>
      <c r="BH108" s="89">
        <v>0.499</v>
      </c>
      <c r="BI108" s="89">
        <v>0.546</v>
      </c>
      <c r="BJ108" s="42" t="s">
        <v>254</v>
      </c>
      <c r="BK108" s="95">
        <v>0.462</v>
      </c>
      <c r="BL108" s="95">
        <v>0.479</v>
      </c>
      <c r="BM108" s="95">
        <v>0.653</v>
      </c>
      <c r="BN108" s="95">
        <v>0.436</v>
      </c>
      <c r="BO108" s="95">
        <v>0.431</v>
      </c>
      <c r="BP108" s="95">
        <v>1.081</v>
      </c>
      <c r="BQ108" s="95">
        <v>0.445</v>
      </c>
      <c r="BR108" s="95">
        <v>0.456</v>
      </c>
      <c r="BS108" s="95">
        <v>0.606</v>
      </c>
      <c r="BT108" s="95">
        <v>0.475</v>
      </c>
      <c r="BU108" s="95">
        <v>0.486</v>
      </c>
      <c r="BV108" s="95">
        <v>0.635</v>
      </c>
      <c r="BW108" s="95">
        <v>0.469</v>
      </c>
      <c r="BX108" s="95">
        <v>0.515</v>
      </c>
      <c r="BY108" s="95">
        <v>0.69</v>
      </c>
      <c r="BZ108" s="95">
        <v>0.458</v>
      </c>
      <c r="CA108" s="95">
        <v>0.569</v>
      </c>
      <c r="CB108" s="95">
        <v>0.589</v>
      </c>
      <c r="CC108" s="95">
        <v>0.424</v>
      </c>
      <c r="CD108" s="95">
        <v>0.459</v>
      </c>
      <c r="CE108" s="95">
        <v>0.606</v>
      </c>
      <c r="CF108" s="95"/>
      <c r="CG108" s="95">
        <v>0.641</v>
      </c>
      <c r="CH108" s="95">
        <v>0.61</v>
      </c>
      <c r="CI108" s="95">
        <v>0.62</v>
      </c>
      <c r="CJ108" s="95">
        <v>0.613</v>
      </c>
      <c r="CK108" s="95">
        <v>0.851</v>
      </c>
      <c r="CL108" s="95">
        <v>0.873</v>
      </c>
      <c r="CM108" s="95">
        <v>0.631</v>
      </c>
      <c r="CN108" s="95">
        <v>0.625</v>
      </c>
      <c r="CO108" s="95">
        <v>0.589</v>
      </c>
      <c r="CP108" s="95">
        <v>0.652</v>
      </c>
      <c r="CQ108" s="95">
        <v>0.633</v>
      </c>
      <c r="CR108" s="95">
        <v>0.609</v>
      </c>
      <c r="CS108" s="95">
        <v>0.676</v>
      </c>
      <c r="CT108" s="95"/>
      <c r="CU108" s="95">
        <v>0.627</v>
      </c>
      <c r="CV108" s="95">
        <v>0.622</v>
      </c>
      <c r="CW108" s="95">
        <v>0.622</v>
      </c>
      <c r="CX108" s="95">
        <v>0.655</v>
      </c>
      <c r="CY108" s="95">
        <v>0.64</v>
      </c>
      <c r="CZ108" s="95"/>
      <c r="DA108" s="95">
        <v>0.662</v>
      </c>
      <c r="DB108" s="95">
        <v>0.592</v>
      </c>
      <c r="DC108" s="95">
        <v>0.642</v>
      </c>
      <c r="DD108" s="95">
        <v>0.62</v>
      </c>
      <c r="DE108" s="95">
        <v>0.631</v>
      </c>
      <c r="DF108" s="95">
        <v>0.636</v>
      </c>
      <c r="DG108" s="95">
        <v>0.6</v>
      </c>
      <c r="DH108" s="95">
        <v>0.658</v>
      </c>
      <c r="DI108" s="95">
        <v>0.732</v>
      </c>
      <c r="DJ108" s="114">
        <v>1.104</v>
      </c>
      <c r="DK108" s="114"/>
      <c r="DL108" s="114">
        <v>0.975</v>
      </c>
      <c r="DM108" s="114"/>
      <c r="DN108" s="121">
        <v>0.939</v>
      </c>
      <c r="DO108" s="121">
        <v>0.523</v>
      </c>
      <c r="DP108" s="121">
        <v>0.94</v>
      </c>
      <c r="DQ108" s="121">
        <v>0.88</v>
      </c>
      <c r="DR108" s="124">
        <v>0.702</v>
      </c>
      <c r="DS108" s="114"/>
      <c r="DT108" s="121">
        <v>0.705</v>
      </c>
      <c r="DU108" s="121">
        <v>0.585</v>
      </c>
      <c r="DV108" s="121">
        <v>0.877</v>
      </c>
      <c r="DW108" s="121">
        <v>0.697</v>
      </c>
      <c r="DX108" s="121">
        <v>0.63</v>
      </c>
      <c r="DY108" s="121">
        <v>0.912</v>
      </c>
      <c r="DZ108" s="121">
        <v>0.676</v>
      </c>
      <c r="EA108" s="121">
        <v>0.695</v>
      </c>
      <c r="EB108" s="121">
        <v>0.708</v>
      </c>
      <c r="EC108" s="121">
        <v>0.64</v>
      </c>
      <c r="ED108" s="121">
        <v>0.702</v>
      </c>
      <c r="EE108" s="121">
        <v>0.616</v>
      </c>
      <c r="EF108" s="121">
        <v>0.666</v>
      </c>
      <c r="EG108" s="121"/>
      <c r="EH108" s="95">
        <v>0.353</v>
      </c>
      <c r="EI108" s="95">
        <v>0.431</v>
      </c>
      <c r="EJ108" s="95">
        <v>0.346</v>
      </c>
      <c r="EK108" s="95">
        <v>0.396</v>
      </c>
      <c r="EL108" s="95">
        <v>0.347</v>
      </c>
      <c r="EM108" s="95">
        <v>0.409</v>
      </c>
      <c r="EN108" s="95">
        <v>0.285</v>
      </c>
      <c r="EO108" s="95">
        <v>0.4</v>
      </c>
      <c r="EP108" s="95">
        <v>0.421</v>
      </c>
      <c r="EQ108" s="95">
        <v>0.569</v>
      </c>
      <c r="ER108" s="95">
        <v>0.43</v>
      </c>
      <c r="ES108" s="95">
        <v>0.48</v>
      </c>
      <c r="ET108" s="95">
        <v>0.62</v>
      </c>
      <c r="EU108" s="95">
        <v>0.703</v>
      </c>
      <c r="EV108" s="95">
        <v>0.526</v>
      </c>
      <c r="EW108" s="95">
        <v>0.869</v>
      </c>
      <c r="EX108" s="95">
        <v>0.501</v>
      </c>
      <c r="EY108" s="95">
        <v>0.356</v>
      </c>
      <c r="EZ108" s="95">
        <v>0.516</v>
      </c>
      <c r="FA108" s="121">
        <v>0.444</v>
      </c>
      <c r="FB108" s="95">
        <v>0.5</v>
      </c>
      <c r="FC108" s="95">
        <v>0.509</v>
      </c>
      <c r="FD108" s="121">
        <v>0.581</v>
      </c>
      <c r="FE108" s="42" t="s">
        <v>254</v>
      </c>
      <c r="FF108" s="138">
        <f t="shared" si="338"/>
        <v>0.424</v>
      </c>
      <c r="FG108" s="138">
        <f t="shared" si="339"/>
        <v>0.754</v>
      </c>
      <c r="FH108" s="139">
        <f t="shared" si="340"/>
        <v>0.62345</v>
      </c>
      <c r="FI108" s="138">
        <f t="shared" si="341"/>
        <v>0.0844128170612172</v>
      </c>
      <c r="FJ108" s="140">
        <f t="shared" si="354"/>
        <v>0.135396290097389</v>
      </c>
      <c r="FK108" s="138">
        <f t="shared" si="342"/>
        <v>0.511</v>
      </c>
      <c r="FL108" s="138">
        <f t="shared" si="343"/>
        <v>0.75</v>
      </c>
      <c r="FM108" s="139">
        <f t="shared" si="344"/>
        <v>0.58875</v>
      </c>
      <c r="FN108" s="138">
        <f t="shared" si="345"/>
        <v>0.0644756825195642</v>
      </c>
      <c r="FO108" s="73">
        <f t="shared" si="355"/>
        <v>0.109512836551277</v>
      </c>
      <c r="FP108" s="138">
        <f t="shared" si="346"/>
        <v>0.526</v>
      </c>
      <c r="FQ108" s="138">
        <f t="shared" si="347"/>
        <v>0.723</v>
      </c>
      <c r="FR108" s="139">
        <f t="shared" si="348"/>
        <v>0.6107</v>
      </c>
      <c r="FS108" s="138">
        <f t="shared" si="349"/>
        <v>0.0616262029407044</v>
      </c>
      <c r="FT108" s="73">
        <f t="shared" si="356"/>
        <v>0.100910762961691</v>
      </c>
      <c r="FU108" s="138">
        <f t="shared" si="350"/>
        <v>0.476</v>
      </c>
      <c r="FV108" s="138">
        <f t="shared" si="351"/>
        <v>0.629</v>
      </c>
      <c r="FW108" s="139">
        <f t="shared" si="352"/>
        <v>0.546625</v>
      </c>
      <c r="FX108" s="138">
        <f t="shared" si="353"/>
        <v>0.0585245674909264</v>
      </c>
      <c r="FY108" s="42" t="s">
        <v>254</v>
      </c>
      <c r="FZ108" s="156">
        <f t="shared" si="357"/>
        <v>0.424</v>
      </c>
      <c r="GA108" s="70">
        <f t="shared" si="358"/>
        <v>0.754</v>
      </c>
      <c r="GB108" s="157">
        <f t="shared" si="359"/>
        <v>0.60028</v>
      </c>
      <c r="GC108" s="31">
        <f t="shared" si="360"/>
        <v>0.0750126628765886</v>
      </c>
      <c r="GD108" s="31">
        <f t="shared" si="361"/>
        <v>0.124962788826195</v>
      </c>
      <c r="GE108" s="156">
        <f t="shared" si="362"/>
        <v>0.285</v>
      </c>
      <c r="GF108" s="156">
        <f t="shared" si="363"/>
        <v>1.104</v>
      </c>
      <c r="GG108" s="158">
        <f t="shared" si="364"/>
        <v>0.606043956043956</v>
      </c>
      <c r="GH108" s="33">
        <f t="shared" si="365"/>
        <v>0.16208625358726</v>
      </c>
      <c r="GI108" s="33">
        <f t="shared" si="366"/>
        <v>0.267449665937274</v>
      </c>
      <c r="GJ108" s="62">
        <v>0.63</v>
      </c>
      <c r="GK108" s="89">
        <f t="shared" si="322"/>
        <v>0.424</v>
      </c>
      <c r="GL108" s="89">
        <f t="shared" si="323"/>
        <v>1.081</v>
      </c>
      <c r="GM108" s="178">
        <f t="shared" si="324"/>
        <v>0.544</v>
      </c>
      <c r="GN108" s="36">
        <f t="shared" si="325"/>
        <v>0.147770768421904</v>
      </c>
      <c r="GO108" s="36">
        <f t="shared" si="367"/>
        <v>0.27163744195203</v>
      </c>
      <c r="GP108" s="89">
        <f t="shared" si="326"/>
        <v>0.589</v>
      </c>
      <c r="GQ108" s="89">
        <f t="shared" si="327"/>
        <v>1.104</v>
      </c>
      <c r="GR108" s="178">
        <f t="shared" si="328"/>
        <v>0.666642857142857</v>
      </c>
      <c r="GS108" s="36">
        <f t="shared" si="329"/>
        <v>0.108241230689437</v>
      </c>
      <c r="GT108" s="36">
        <f t="shared" si="368"/>
        <v>0.162367644878616</v>
      </c>
      <c r="GU108" s="89">
        <f t="shared" si="330"/>
        <v>0.523</v>
      </c>
      <c r="GV108" s="89">
        <f t="shared" si="331"/>
        <v>0.975</v>
      </c>
      <c r="GW108" s="178">
        <f t="shared" si="332"/>
        <v>0.740421052631579</v>
      </c>
      <c r="GX108" s="36">
        <f t="shared" si="333"/>
        <v>0.135390101307901</v>
      </c>
      <c r="GY108" s="36">
        <f t="shared" si="369"/>
        <v>0.182855553372912</v>
      </c>
      <c r="GZ108" s="89">
        <f t="shared" si="334"/>
        <v>0.285</v>
      </c>
      <c r="HA108" s="89">
        <f t="shared" si="335"/>
        <v>0.869</v>
      </c>
      <c r="HB108" s="178">
        <f t="shared" si="336"/>
        <v>0.477913043478261</v>
      </c>
      <c r="HC108" s="36">
        <f t="shared" si="337"/>
        <v>0.130926041941617</v>
      </c>
      <c r="HD108" s="36">
        <f t="shared" si="370"/>
        <v>0.273953690380021</v>
      </c>
    </row>
    <row r="109" s="15" customFormat="1" spans="1:223">
      <c r="A109" s="56" t="s">
        <v>255</v>
      </c>
      <c r="B109" s="56">
        <f t="shared" ref="B109:G109" si="371">B94+B95+B96+B97+B98+B99+B100+B101+B102+B103+B104+B105+B106+B107+B108</f>
        <v>163.77</v>
      </c>
      <c r="C109" s="56">
        <f t="shared" si="371"/>
        <v>200.21</v>
      </c>
      <c r="D109" s="56">
        <f t="shared" si="371"/>
        <v>233.31</v>
      </c>
      <c r="E109" s="56">
        <f t="shared" si="371"/>
        <v>276.04</v>
      </c>
      <c r="F109" s="56">
        <f t="shared" si="371"/>
        <v>198.02</v>
      </c>
      <c r="G109" s="49">
        <f t="shared" si="371"/>
        <v>302.42</v>
      </c>
      <c r="H109" s="56" t="s">
        <v>255</v>
      </c>
      <c r="I109" s="56">
        <f>I94+I95+I96+I97+I98+I99+I100+I101+I102+I103+I104+I105+I106+I107+I108</f>
        <v>182.488</v>
      </c>
      <c r="J109" s="56">
        <f>J94+J95+J96+J97+J98+J99+J100+J101+J102+J103+J104+J105+J106+J107+J108</f>
        <v>300.371</v>
      </c>
      <c r="K109" s="56">
        <f t="shared" ref="K109:BS109" si="372">K94+K95+K96+K97+K98+K99+K100+K101+K102+K103+K104+K105+K106+K107+K108</f>
        <v>248.995</v>
      </c>
      <c r="L109" s="56">
        <f t="shared" si="372"/>
        <v>301.13</v>
      </c>
      <c r="M109" s="56">
        <f t="shared" si="372"/>
        <v>295.418</v>
      </c>
      <c r="N109" s="56">
        <f t="shared" si="372"/>
        <v>278.419</v>
      </c>
      <c r="O109" s="56">
        <f t="shared" si="372"/>
        <v>224.059</v>
      </c>
      <c r="P109" s="56">
        <f t="shared" si="372"/>
        <v>258.616</v>
      </c>
      <c r="Q109" s="56">
        <f t="shared" si="372"/>
        <v>264.084</v>
      </c>
      <c r="R109" s="56">
        <f t="shared" si="372"/>
        <v>305.684</v>
      </c>
      <c r="S109" s="56">
        <f t="shared" si="372"/>
        <v>184.931</v>
      </c>
      <c r="T109" s="56">
        <f t="shared" si="372"/>
        <v>241.179</v>
      </c>
      <c r="U109" s="56">
        <f t="shared" si="372"/>
        <v>302.439</v>
      </c>
      <c r="V109" s="56">
        <f t="shared" si="372"/>
        <v>268.292</v>
      </c>
      <c r="W109" s="56">
        <f t="shared" si="372"/>
        <v>245.913</v>
      </c>
      <c r="X109" s="56">
        <f t="shared" si="372"/>
        <v>239.918</v>
      </c>
      <c r="Y109" s="56">
        <f t="shared" si="372"/>
        <v>293.741</v>
      </c>
      <c r="Z109" s="56">
        <f t="shared" si="372"/>
        <v>340.804</v>
      </c>
      <c r="AA109" s="56">
        <f t="shared" si="372"/>
        <v>273.689</v>
      </c>
      <c r="AB109" s="56">
        <f t="shared" si="372"/>
        <v>343.404</v>
      </c>
      <c r="AC109" s="56"/>
      <c r="AD109" s="56">
        <f t="shared" si="372"/>
        <v>304.83</v>
      </c>
      <c r="AE109" s="56">
        <f t="shared" si="372"/>
        <v>276.728</v>
      </c>
      <c r="AF109" s="56">
        <f t="shared" si="372"/>
        <v>263.593</v>
      </c>
      <c r="AG109" s="56">
        <f t="shared" si="372"/>
        <v>299.566</v>
      </c>
      <c r="AH109" s="56">
        <f t="shared" si="372"/>
        <v>277.562</v>
      </c>
      <c r="AI109" s="56">
        <f t="shared" si="372"/>
        <v>273.533</v>
      </c>
      <c r="AJ109" s="56">
        <f t="shared" si="372"/>
        <v>286.618</v>
      </c>
      <c r="AK109" s="56">
        <f t="shared" si="372"/>
        <v>273.522</v>
      </c>
      <c r="AL109" s="56">
        <f t="shared" si="372"/>
        <v>253.479</v>
      </c>
      <c r="AM109" s="56">
        <f t="shared" si="372"/>
        <v>257.106</v>
      </c>
      <c r="AN109" s="56">
        <f t="shared" si="372"/>
        <v>287.674</v>
      </c>
      <c r="AO109" s="56">
        <f t="shared" si="372"/>
        <v>296.618</v>
      </c>
      <c r="AP109" s="56"/>
      <c r="AQ109" s="56">
        <f t="shared" si="372"/>
        <v>272.6</v>
      </c>
      <c r="AR109" s="56">
        <f t="shared" si="372"/>
        <v>266.02</v>
      </c>
      <c r="AS109" s="56">
        <f t="shared" si="372"/>
        <v>281.621</v>
      </c>
      <c r="AT109" s="56">
        <f t="shared" si="372"/>
        <v>262.227</v>
      </c>
      <c r="AU109" s="56">
        <f t="shared" si="372"/>
        <v>265.978</v>
      </c>
      <c r="AV109" s="56">
        <f t="shared" si="372"/>
        <v>266.394</v>
      </c>
      <c r="AW109" s="56">
        <f t="shared" si="372"/>
        <v>307.313</v>
      </c>
      <c r="AX109" s="56">
        <f t="shared" si="372"/>
        <v>324.365</v>
      </c>
      <c r="AY109" s="56">
        <f t="shared" si="372"/>
        <v>304.973</v>
      </c>
      <c r="AZ109" s="56">
        <f t="shared" si="372"/>
        <v>305.184</v>
      </c>
      <c r="BA109" s="56"/>
      <c r="BB109" s="56">
        <f t="shared" si="372"/>
        <v>297.95</v>
      </c>
      <c r="BC109" s="56">
        <f t="shared" si="372"/>
        <v>276.919</v>
      </c>
      <c r="BD109" s="56">
        <f t="shared" si="372"/>
        <v>299.403</v>
      </c>
      <c r="BE109" s="56">
        <f t="shared" si="372"/>
        <v>258.013</v>
      </c>
      <c r="BF109" s="56">
        <f t="shared" si="372"/>
        <v>256.652</v>
      </c>
      <c r="BG109" s="56">
        <f t="shared" si="372"/>
        <v>296.543</v>
      </c>
      <c r="BH109" s="56">
        <f t="shared" si="372"/>
        <v>261.04</v>
      </c>
      <c r="BI109" s="56">
        <f t="shared" si="372"/>
        <v>281.667</v>
      </c>
      <c r="BJ109" s="56" t="s">
        <v>255</v>
      </c>
      <c r="BK109" s="56">
        <f t="shared" si="372"/>
        <v>225.837</v>
      </c>
      <c r="BL109" s="56">
        <f t="shared" si="372"/>
        <v>233.131</v>
      </c>
      <c r="BM109" s="56">
        <f t="shared" si="372"/>
        <v>305.658</v>
      </c>
      <c r="BN109" s="56">
        <f t="shared" si="372"/>
        <v>234.164</v>
      </c>
      <c r="BO109" s="56">
        <f t="shared" si="372"/>
        <v>227.946</v>
      </c>
      <c r="BP109" s="56">
        <f t="shared" si="372"/>
        <v>391.309</v>
      </c>
      <c r="BQ109" s="56">
        <f t="shared" si="372"/>
        <v>229.97</v>
      </c>
      <c r="BR109" s="56">
        <f t="shared" si="372"/>
        <v>239.398</v>
      </c>
      <c r="BS109" s="56">
        <f t="shared" si="372"/>
        <v>302.313</v>
      </c>
      <c r="BT109" s="56">
        <f t="shared" ref="BT109:EE109" si="373">BT94+BT95+BT96+BT97+BT98+BT99+BT100+BT101+BT102+BT103+BT104+BT105+BT106+BT107+BT108</f>
        <v>238.268</v>
      </c>
      <c r="BU109" s="56">
        <f t="shared" si="373"/>
        <v>229.901</v>
      </c>
      <c r="BV109" s="56">
        <f t="shared" si="373"/>
        <v>330.788</v>
      </c>
      <c r="BW109" s="56">
        <f t="shared" si="373"/>
        <v>252.821</v>
      </c>
      <c r="BX109" s="56">
        <f t="shared" si="373"/>
        <v>248.35</v>
      </c>
      <c r="BY109" s="56">
        <f t="shared" si="373"/>
        <v>342.886</v>
      </c>
      <c r="BZ109" s="56">
        <f t="shared" si="373"/>
        <v>234.352</v>
      </c>
      <c r="CA109" s="56">
        <f t="shared" si="373"/>
        <v>245.262</v>
      </c>
      <c r="CB109" s="56">
        <f t="shared" si="373"/>
        <v>295.167</v>
      </c>
      <c r="CC109" s="56">
        <f t="shared" si="373"/>
        <v>213.861</v>
      </c>
      <c r="CD109" s="56">
        <f t="shared" si="373"/>
        <v>227.545</v>
      </c>
      <c r="CE109" s="56">
        <f t="shared" si="373"/>
        <v>300.386</v>
      </c>
      <c r="CF109" s="56"/>
      <c r="CG109" s="56">
        <f t="shared" si="373"/>
        <v>300.843</v>
      </c>
      <c r="CH109" s="56">
        <f t="shared" si="373"/>
        <v>307.854</v>
      </c>
      <c r="CI109" s="56">
        <f t="shared" si="373"/>
        <v>320.86</v>
      </c>
      <c r="CJ109" s="56">
        <f t="shared" si="373"/>
        <v>284.262</v>
      </c>
      <c r="CK109" s="56">
        <f t="shared" si="373"/>
        <v>389.673</v>
      </c>
      <c r="CL109" s="56">
        <f t="shared" si="373"/>
        <v>434.445</v>
      </c>
      <c r="CM109" s="56">
        <f t="shared" si="373"/>
        <v>310.042</v>
      </c>
      <c r="CN109" s="56">
        <f t="shared" si="373"/>
        <v>310.532</v>
      </c>
      <c r="CO109" s="56">
        <f t="shared" si="373"/>
        <v>256.724</v>
      </c>
      <c r="CP109" s="56">
        <f t="shared" si="373"/>
        <v>311.767</v>
      </c>
      <c r="CQ109" s="56">
        <f t="shared" si="373"/>
        <v>290.238</v>
      </c>
      <c r="CR109" s="56">
        <f t="shared" si="373"/>
        <v>298.073</v>
      </c>
      <c r="CS109" s="56">
        <f t="shared" si="373"/>
        <v>319.65</v>
      </c>
      <c r="CT109" s="56"/>
      <c r="CU109" s="56">
        <f t="shared" si="373"/>
        <v>324.199</v>
      </c>
      <c r="CV109" s="56">
        <f t="shared" si="373"/>
        <v>309.986</v>
      </c>
      <c r="CW109" s="56">
        <f t="shared" si="373"/>
        <v>304.953</v>
      </c>
      <c r="CX109" s="56">
        <f t="shared" si="373"/>
        <v>357.094</v>
      </c>
      <c r="CY109" s="56">
        <f t="shared" si="373"/>
        <v>324.933</v>
      </c>
      <c r="CZ109" s="56"/>
      <c r="DA109" s="56">
        <f t="shared" si="373"/>
        <v>331.258</v>
      </c>
      <c r="DB109" s="56">
        <f t="shared" si="373"/>
        <v>298.293</v>
      </c>
      <c r="DC109" s="56">
        <f t="shared" si="373"/>
        <v>315.261</v>
      </c>
      <c r="DD109" s="56">
        <f t="shared" si="373"/>
        <v>343.522</v>
      </c>
      <c r="DE109" s="56">
        <f t="shared" si="373"/>
        <v>309.247</v>
      </c>
      <c r="DF109" s="56">
        <f t="shared" si="373"/>
        <v>313.611</v>
      </c>
      <c r="DG109" s="56">
        <f t="shared" si="373"/>
        <v>284.651</v>
      </c>
      <c r="DH109" s="56">
        <f t="shared" si="373"/>
        <v>302.746</v>
      </c>
      <c r="DI109" s="56">
        <f t="shared" si="373"/>
        <v>342.836</v>
      </c>
      <c r="DJ109" s="56">
        <f t="shared" si="373"/>
        <v>490.43</v>
      </c>
      <c r="DK109" s="56"/>
      <c r="DL109" s="56">
        <f t="shared" si="373"/>
        <v>531.148</v>
      </c>
      <c r="DM109" s="56"/>
      <c r="DN109" s="56">
        <f t="shared" si="373"/>
        <v>369.274</v>
      </c>
      <c r="DO109" s="56">
        <f t="shared" si="373"/>
        <v>242.985</v>
      </c>
      <c r="DP109" s="56">
        <f t="shared" si="373"/>
        <v>407.554</v>
      </c>
      <c r="DQ109" s="56">
        <f t="shared" si="373"/>
        <v>419.013</v>
      </c>
      <c r="DR109" s="56">
        <f t="shared" si="373"/>
        <v>305.609</v>
      </c>
      <c r="DS109" s="56"/>
      <c r="DT109" s="56">
        <f t="shared" si="373"/>
        <v>256.116</v>
      </c>
      <c r="DU109" s="56">
        <f t="shared" si="373"/>
        <v>307.787</v>
      </c>
      <c r="DV109" s="56">
        <f t="shared" si="373"/>
        <v>372.209</v>
      </c>
      <c r="DW109" s="56">
        <f t="shared" si="373"/>
        <v>331.407</v>
      </c>
      <c r="DX109" s="56">
        <f t="shared" si="373"/>
        <v>304.851</v>
      </c>
      <c r="DY109" s="56">
        <f t="shared" si="373"/>
        <v>394.48</v>
      </c>
      <c r="DZ109" s="56">
        <f t="shared" si="373"/>
        <v>349.627</v>
      </c>
      <c r="EA109" s="56">
        <f t="shared" si="373"/>
        <v>372.134</v>
      </c>
      <c r="EB109" s="56">
        <f t="shared" si="373"/>
        <v>332.323</v>
      </c>
      <c r="EC109" s="56">
        <f t="shared" si="373"/>
        <v>327.98</v>
      </c>
      <c r="ED109" s="56">
        <f t="shared" si="373"/>
        <v>354.468</v>
      </c>
      <c r="EE109" s="56">
        <f t="shared" si="373"/>
        <v>317.263</v>
      </c>
      <c r="EF109" s="56">
        <f t="shared" ref="EF109:GJ109" si="374">EF94+EF95+EF96+EF97+EF98+EF99+EF100+EF101+EF102+EF103+EF104+EF105+EF106+EF107+EF108</f>
        <v>333.522</v>
      </c>
      <c r="EG109" s="56"/>
      <c r="EH109" s="56">
        <f t="shared" si="374"/>
        <v>213.707</v>
      </c>
      <c r="EI109" s="56">
        <f t="shared" si="374"/>
        <v>234.184</v>
      </c>
      <c r="EJ109" s="56">
        <f t="shared" si="374"/>
        <v>178.018</v>
      </c>
      <c r="EK109" s="56">
        <f t="shared" si="374"/>
        <v>213.265</v>
      </c>
      <c r="EL109" s="56">
        <f t="shared" si="374"/>
        <v>180.723</v>
      </c>
      <c r="EM109" s="56">
        <f t="shared" si="374"/>
        <v>199.818</v>
      </c>
      <c r="EN109" s="56">
        <f t="shared" si="374"/>
        <v>148.06</v>
      </c>
      <c r="EO109" s="56">
        <f t="shared" si="374"/>
        <v>188.821</v>
      </c>
      <c r="EP109" s="56">
        <f t="shared" si="374"/>
        <v>212.869</v>
      </c>
      <c r="EQ109" s="56">
        <f t="shared" si="374"/>
        <v>267.925</v>
      </c>
      <c r="ER109" s="56">
        <f t="shared" si="374"/>
        <v>191.951</v>
      </c>
      <c r="ES109" s="56">
        <f t="shared" si="374"/>
        <v>245.45</v>
      </c>
      <c r="ET109" s="56">
        <f t="shared" si="374"/>
        <v>313.349</v>
      </c>
      <c r="EU109" s="56">
        <f t="shared" si="374"/>
        <v>353.706</v>
      </c>
      <c r="EV109" s="56">
        <f t="shared" si="374"/>
        <v>304.208</v>
      </c>
      <c r="EW109" s="56">
        <f t="shared" si="374"/>
        <v>390.382</v>
      </c>
      <c r="EX109" s="56">
        <f t="shared" si="374"/>
        <v>231.63</v>
      </c>
      <c r="EY109" s="56">
        <f t="shared" si="374"/>
        <v>158.469</v>
      </c>
      <c r="EZ109" s="56">
        <f t="shared" si="374"/>
        <v>305.321</v>
      </c>
      <c r="FA109" s="56">
        <f t="shared" si="374"/>
        <v>217.117</v>
      </c>
      <c r="FB109" s="56">
        <f t="shared" si="374"/>
        <v>279.177</v>
      </c>
      <c r="FC109" s="56">
        <f t="shared" si="374"/>
        <v>282.022</v>
      </c>
      <c r="FD109" s="56">
        <f t="shared" si="374"/>
        <v>286.439</v>
      </c>
      <c r="FE109" s="56" t="s">
        <v>255</v>
      </c>
      <c r="FF109" s="69">
        <f t="shared" ref="FF109:FF119" si="375">MIN(I109:AB109)</f>
        <v>182.488</v>
      </c>
      <c r="FG109" s="69">
        <f t="shared" ref="FG109:FG119" si="376">MAX(I109:AB109)</f>
        <v>343.404</v>
      </c>
      <c r="FH109" s="62">
        <f t="shared" ref="FH109:FH119" si="377">AVERAGE(I109:AB109)</f>
        <v>269.6787</v>
      </c>
      <c r="FI109" s="69">
        <f t="shared" ref="FI109:FI119" si="378">STDEV(I109:AB109)</f>
        <v>43.4321859092152</v>
      </c>
      <c r="FJ109" s="145">
        <f t="shared" ref="FJ109:FJ119" si="379">FI109/FH109</f>
        <v>0.161051599214974</v>
      </c>
      <c r="FK109" s="69">
        <f t="shared" ref="FK109:FK119" si="380">MIN(AD109:AO109)</f>
        <v>253.479</v>
      </c>
      <c r="FL109" s="69">
        <f t="shared" ref="FL109:FL119" si="381">MAX(AD109:AO109)</f>
        <v>304.83</v>
      </c>
      <c r="FM109" s="62">
        <f t="shared" ref="FM109:FM119" si="382">AVERAGE(AD109:AO109)</f>
        <v>279.23575</v>
      </c>
      <c r="FN109" s="69">
        <f t="shared" ref="FN109:FN119" si="383">STDEV(AD109:AO109)</f>
        <v>16.4270264288901</v>
      </c>
      <c r="FO109" s="47">
        <f t="shared" ref="FO109:FO119" si="384">FN109/FM109</f>
        <v>0.0588285218812066</v>
      </c>
      <c r="FP109" s="69">
        <f t="shared" ref="FP109:FP119" si="385">MIN(AQ109:AZ109)</f>
        <v>262.227</v>
      </c>
      <c r="FQ109" s="69">
        <f t="shared" ref="FQ109:FQ119" si="386">MAX(AQ109:AZ109)</f>
        <v>324.365</v>
      </c>
      <c r="FR109" s="62">
        <f t="shared" ref="FR109:FR119" si="387">AVERAGE(AQ109:AZ109)</f>
        <v>285.6675</v>
      </c>
      <c r="FS109" s="69">
        <f t="shared" ref="FS109:FS119" si="388">STDEV(AQ109:AZ109)</f>
        <v>22.6111563085816</v>
      </c>
      <c r="FT109" s="47">
        <f t="shared" ref="FT109:FT119" si="389">FS109/FR109</f>
        <v>0.0791520082213819</v>
      </c>
      <c r="FU109" s="69">
        <f t="shared" ref="FU109:FU119" si="390">MIN(BB109:BI109)</f>
        <v>256.652</v>
      </c>
      <c r="FV109" s="69">
        <f t="shared" ref="FV109:FV119" si="391">MAX(BB109:BI109)</f>
        <v>299.403</v>
      </c>
      <c r="FW109" s="62">
        <f t="shared" ref="FW109:FW119" si="392">AVERAGE(BB109:BI109)</f>
        <v>278.523375</v>
      </c>
      <c r="FX109" s="69">
        <f t="shared" ref="FX109:FX119" si="393">STDEV(BB109:BI109)</f>
        <v>18.3428332048826</v>
      </c>
      <c r="FY109" s="56" t="s">
        <v>255</v>
      </c>
      <c r="FZ109" s="156">
        <f t="shared" ref="FZ109:FZ119" si="394">MIN(I109:BI109)</f>
        <v>182.488</v>
      </c>
      <c r="GA109" s="70">
        <f t="shared" ref="GA109:GA119" si="395">MAX(I109:BI109)</f>
        <v>343.404</v>
      </c>
      <c r="GB109" s="157">
        <f t="shared" ref="GB109:GB119" si="396">AVERAGE(I109:BI109)</f>
        <v>276.5853</v>
      </c>
      <c r="GC109" s="31">
        <f t="shared" ref="GC109:GC119" si="397">STDEV(I109:BI109)</f>
        <v>31.1870230111166</v>
      </c>
      <c r="GD109" s="31">
        <f t="shared" ref="GD109:GD119" si="398">GC109/GB109</f>
        <v>0.112757341084709</v>
      </c>
      <c r="GE109" s="156">
        <f t="shared" ref="GE109:GE119" si="399">MIN(BK109:FD109)</f>
        <v>148.06</v>
      </c>
      <c r="GF109" s="156">
        <f t="shared" ref="GF109:GF119" si="400">MAX(BK109:FD109)</f>
        <v>531.148</v>
      </c>
      <c r="GG109" s="158">
        <f t="shared" ref="GG109:GG119" si="401">AVERAGE(BK109:FD109)</f>
        <v>295.205021978022</v>
      </c>
      <c r="GH109" s="33">
        <f t="shared" ref="GH109:GH119" si="402">STDEV(BK109:FD109)</f>
        <v>68.7878271800692</v>
      </c>
      <c r="GI109" s="33">
        <f t="shared" ref="GI109:GI119" si="403">GH109/GG109</f>
        <v>0.233017130667887</v>
      </c>
      <c r="GJ109" s="49">
        <f t="shared" si="374"/>
        <v>302.42</v>
      </c>
      <c r="GK109" s="69">
        <f t="shared" ref="GK109:GK119" si="404">MIN(BK109:CE109)</f>
        <v>213.861</v>
      </c>
      <c r="GL109" s="69">
        <f t="shared" ref="GL109:GL119" si="405">MAX(BK109:CE109)</f>
        <v>391.309</v>
      </c>
      <c r="GM109" s="62">
        <f t="shared" ref="GM109:GM119" si="406">AVERAGE(BK109:CE109)</f>
        <v>264.253</v>
      </c>
      <c r="GN109" s="56">
        <f t="shared" ref="GN109:GN119" si="407">STDEV(BK109:CE109)</f>
        <v>47.9681837033674</v>
      </c>
      <c r="GO109" s="56">
        <f t="shared" ref="GO109:GO119" si="408">GN109/GM109</f>
        <v>0.181523705325455</v>
      </c>
      <c r="GP109" s="69">
        <f t="shared" ref="GP109:GP119" si="409">MIN(CG109:DJ109)</f>
        <v>256.724</v>
      </c>
      <c r="GQ109" s="69">
        <f t="shared" ref="GQ109:GQ119" si="410">MAX(CG109:DJ109)</f>
        <v>490.43</v>
      </c>
      <c r="GR109" s="62">
        <f t="shared" ref="GR109:GR119" si="411">AVERAGE(CG109:DJ109)</f>
        <v>324.570821428571</v>
      </c>
      <c r="GS109" s="56">
        <f t="shared" ref="GS109:GS119" si="412">STDEV(CG109:DJ109)</f>
        <v>46.7366373226208</v>
      </c>
      <c r="GT109" s="56">
        <f t="shared" ref="GT109:GT119" si="413">GS109/GR109</f>
        <v>0.143995190685698</v>
      </c>
      <c r="GU109" s="69">
        <f t="shared" ref="GU109:GU119" si="414">MIN(DL109:EF109)</f>
        <v>242.985</v>
      </c>
      <c r="GV109" s="69">
        <f t="shared" ref="GV109:GV119" si="415">MAX(DL109:EF109)</f>
        <v>531.148</v>
      </c>
      <c r="GW109" s="62">
        <f t="shared" ref="GW109:GW119" si="416">AVERAGE(DL109:EF109)</f>
        <v>348.934210526316</v>
      </c>
      <c r="GX109" s="56">
        <f t="shared" ref="GX109:GX119" si="417">STDEV(DL109:EF109)</f>
        <v>63.5807116895778</v>
      </c>
      <c r="GY109" s="56">
        <f t="shared" ref="GY109:GY119" si="418">GX109/GW109</f>
        <v>0.182214038553788</v>
      </c>
      <c r="GZ109" s="69">
        <f t="shared" ref="GZ109:GZ119" si="419">MIN(BJ109:FD109)</f>
        <v>148.06</v>
      </c>
      <c r="HA109" s="69">
        <f t="shared" ref="HA109:HA119" si="420">MAX(EH109:FD109)</f>
        <v>390.382</v>
      </c>
      <c r="HB109" s="62">
        <f t="shared" ref="HB109:HB119" si="421">AVERAGE(EH109:FD109)</f>
        <v>243.330913043478</v>
      </c>
      <c r="HC109" s="56">
        <f t="shared" ref="HC109:HC119" si="422">STDEV(EH109:FD109)</f>
        <v>62.9187941302937</v>
      </c>
      <c r="HD109" s="56">
        <f t="shared" ref="HD109:HD119" si="423">HC109/HB109</f>
        <v>0.258572958706037</v>
      </c>
      <c r="HE109" s="56"/>
      <c r="HF109" s="56"/>
      <c r="HG109" s="56"/>
      <c r="HH109" s="56"/>
      <c r="HI109" s="56"/>
      <c r="HJ109" s="56"/>
      <c r="HK109" s="56"/>
      <c r="HL109" s="56"/>
      <c r="HM109" s="56"/>
      <c r="HN109" s="56"/>
      <c r="HO109" s="56"/>
    </row>
    <row r="110" s="15" customFormat="1" spans="1:223">
      <c r="A110" s="56" t="s">
        <v>256</v>
      </c>
      <c r="B110" s="56">
        <f t="shared" ref="B110:G110" si="424">B74/B73</f>
        <v>2.23529411764706</v>
      </c>
      <c r="C110" s="56">
        <f t="shared" si="424"/>
        <v>2.39130434782609</v>
      </c>
      <c r="D110" s="56">
        <f t="shared" si="424"/>
        <v>1.94117647058824</v>
      </c>
      <c r="E110" s="56">
        <f t="shared" si="424"/>
        <v>1.65073529411765</v>
      </c>
      <c r="F110" s="56">
        <f t="shared" si="424"/>
        <v>2.11811023622047</v>
      </c>
      <c r="G110" s="49">
        <f t="shared" si="424"/>
        <v>2.38916256157635</v>
      </c>
      <c r="H110" s="56" t="s">
        <v>256</v>
      </c>
      <c r="I110" s="56">
        <f>I74/I73</f>
        <v>9.9783728115345</v>
      </c>
      <c r="J110" s="56">
        <f>J74/J73</f>
        <v>6.70967741935484</v>
      </c>
      <c r="K110" s="56">
        <f t="shared" ref="K110:BS110" si="425">K74/K73</f>
        <v>7.25075528700906</v>
      </c>
      <c r="L110" s="56">
        <f t="shared" si="425"/>
        <v>6.81623931623932</v>
      </c>
      <c r="M110" s="56">
        <f t="shared" si="425"/>
        <v>25.4553049289891</v>
      </c>
      <c r="N110" s="56">
        <f t="shared" si="425"/>
        <v>7.83587509077705</v>
      </c>
      <c r="O110" s="56">
        <f t="shared" si="425"/>
        <v>324.189473684211</v>
      </c>
      <c r="P110" s="56">
        <f t="shared" si="425"/>
        <v>30.5667144906743</v>
      </c>
      <c r="Q110" s="56">
        <f t="shared" si="425"/>
        <v>20.4806408544726</v>
      </c>
      <c r="R110" s="56">
        <f t="shared" si="425"/>
        <v>46.2857142857143</v>
      </c>
      <c r="S110" s="56">
        <f t="shared" si="425"/>
        <v>42.4152847873107</v>
      </c>
      <c r="T110" s="56">
        <f t="shared" si="425"/>
        <v>51.3327814569536</v>
      </c>
      <c r="U110" s="56">
        <f t="shared" si="425"/>
        <v>49.8357664233577</v>
      </c>
      <c r="V110" s="56">
        <f t="shared" si="425"/>
        <v>45.0571065989848</v>
      </c>
      <c r="W110" s="56">
        <f t="shared" si="425"/>
        <v>46.4519906323185</v>
      </c>
      <c r="X110" s="56">
        <f t="shared" si="425"/>
        <v>108.305739514349</v>
      </c>
      <c r="Y110" s="56">
        <f t="shared" si="425"/>
        <v>176.238704819277</v>
      </c>
      <c r="Z110" s="56">
        <f t="shared" si="425"/>
        <v>2.81311475409836</v>
      </c>
      <c r="AA110" s="56">
        <f t="shared" si="425"/>
        <v>2.65945945945946</v>
      </c>
      <c r="AB110" s="56">
        <f t="shared" si="425"/>
        <v>2.65617191404298</v>
      </c>
      <c r="AC110" s="56"/>
      <c r="AD110" s="56">
        <f t="shared" si="425"/>
        <v>2.43466107617051</v>
      </c>
      <c r="AE110" s="56">
        <f t="shared" si="425"/>
        <v>2.23794212218649</v>
      </c>
      <c r="AF110" s="56">
        <f t="shared" si="425"/>
        <v>2.35545722713864</v>
      </c>
      <c r="AG110" s="56">
        <f t="shared" si="425"/>
        <v>3.62762111352133</v>
      </c>
      <c r="AH110" s="56">
        <f t="shared" si="425"/>
        <v>6.72056594239515</v>
      </c>
      <c r="AI110" s="56">
        <f t="shared" si="425"/>
        <v>7.12953876349362</v>
      </c>
      <c r="AJ110" s="56">
        <f t="shared" si="425"/>
        <v>6.80023923444976</v>
      </c>
      <c r="AK110" s="56">
        <f t="shared" si="425"/>
        <v>6.67227833894501</v>
      </c>
      <c r="AL110" s="56">
        <f t="shared" si="425"/>
        <v>7.18120805369128</v>
      </c>
      <c r="AM110" s="56">
        <f t="shared" si="425"/>
        <v>2.22883787661406</v>
      </c>
      <c r="AN110" s="56">
        <f t="shared" si="425"/>
        <v>2.36260811709913</v>
      </c>
      <c r="AO110" s="56">
        <f t="shared" si="425"/>
        <v>2.16956920256645</v>
      </c>
      <c r="AP110" s="56"/>
      <c r="AQ110" s="56">
        <f t="shared" si="425"/>
        <v>2.48277809147374</v>
      </c>
      <c r="AR110" s="56">
        <f t="shared" si="425"/>
        <v>2.63641826923077</v>
      </c>
      <c r="AS110" s="56">
        <f t="shared" si="425"/>
        <v>2.49029395452024</v>
      </c>
      <c r="AT110" s="56">
        <f t="shared" si="425"/>
        <v>2.57826343768458</v>
      </c>
      <c r="AU110" s="56">
        <f t="shared" si="425"/>
        <v>2.47992588017295</v>
      </c>
      <c r="AV110" s="56">
        <f t="shared" si="425"/>
        <v>39.0010570824524</v>
      </c>
      <c r="AW110" s="56">
        <f t="shared" si="425"/>
        <v>2.77969543147208</v>
      </c>
      <c r="AX110" s="56">
        <f t="shared" si="425"/>
        <v>2.95704633204633</v>
      </c>
      <c r="AY110" s="56">
        <f t="shared" si="425"/>
        <v>2.76215953307393</v>
      </c>
      <c r="AZ110" s="56">
        <f t="shared" si="425"/>
        <v>2.647</v>
      </c>
      <c r="BA110" s="56"/>
      <c r="BB110" s="56">
        <f t="shared" si="425"/>
        <v>1.45112781954887</v>
      </c>
      <c r="BC110" s="56">
        <f t="shared" si="425"/>
        <v>1.41913177103342</v>
      </c>
      <c r="BD110" s="56">
        <f t="shared" si="425"/>
        <v>26.3922691481747</v>
      </c>
      <c r="BE110" s="56">
        <f t="shared" si="425"/>
        <v>1.47944078947368</v>
      </c>
      <c r="BF110" s="56">
        <f t="shared" si="425"/>
        <v>1.74898602974313</v>
      </c>
      <c r="BG110" s="56">
        <f t="shared" si="425"/>
        <v>31.244019138756</v>
      </c>
      <c r="BH110" s="56">
        <f t="shared" si="425"/>
        <v>32.2381573229031</v>
      </c>
      <c r="BI110" s="56">
        <f t="shared" si="425"/>
        <v>31.1879507848961</v>
      </c>
      <c r="BJ110" s="56" t="s">
        <v>256</v>
      </c>
      <c r="BK110" s="56">
        <f t="shared" si="425"/>
        <v>2.35889175257732</v>
      </c>
      <c r="BL110" s="56">
        <f t="shared" si="425"/>
        <v>2.30287859824781</v>
      </c>
      <c r="BM110" s="56">
        <f t="shared" si="425"/>
        <v>2.373</v>
      </c>
      <c r="BN110" s="56">
        <f t="shared" si="425"/>
        <v>2.40494870247435</v>
      </c>
      <c r="BO110" s="56">
        <f t="shared" si="425"/>
        <v>2.32391048292108</v>
      </c>
      <c r="BP110" s="56">
        <f t="shared" si="425"/>
        <v>2.35726210350584</v>
      </c>
      <c r="BQ110" s="56">
        <f t="shared" si="425"/>
        <v>2.25139977603583</v>
      </c>
      <c r="BR110" s="56">
        <f t="shared" si="425"/>
        <v>2.23020774845592</v>
      </c>
      <c r="BS110" s="56">
        <f t="shared" si="425"/>
        <v>2.30523255813953</v>
      </c>
      <c r="BT110" s="56">
        <f t="shared" ref="BT110:EE110" si="426">BT74/BT73</f>
        <v>2.16424682395644</v>
      </c>
      <c r="BU110" s="56">
        <f t="shared" si="426"/>
        <v>2.44444444444444</v>
      </c>
      <c r="BV110" s="56">
        <f t="shared" si="426"/>
        <v>2.43295019157088</v>
      </c>
      <c r="BW110" s="56">
        <f t="shared" si="426"/>
        <v>2.98384118190212</v>
      </c>
      <c r="BX110" s="56">
        <f t="shared" si="426"/>
        <v>2.88349976224441</v>
      </c>
      <c r="BY110" s="56">
        <f t="shared" si="426"/>
        <v>3.14520343411721</v>
      </c>
      <c r="BZ110" s="56">
        <f t="shared" si="426"/>
        <v>2.70390753990094</v>
      </c>
      <c r="CA110" s="56">
        <f t="shared" si="426"/>
        <v>2.50970873786408</v>
      </c>
      <c r="CB110" s="56">
        <f t="shared" si="426"/>
        <v>2.18853451756157</v>
      </c>
      <c r="CC110" s="56">
        <f t="shared" si="426"/>
        <v>2.25133120340788</v>
      </c>
      <c r="CD110" s="56">
        <f t="shared" si="426"/>
        <v>2.25836758661186</v>
      </c>
      <c r="CE110" s="56">
        <f t="shared" si="426"/>
        <v>2.15996684624948</v>
      </c>
      <c r="CF110" s="56"/>
      <c r="CG110" s="56">
        <f t="shared" si="426"/>
        <v>2.46231617647059</v>
      </c>
      <c r="CH110" s="56">
        <f t="shared" si="426"/>
        <v>2.37889908256881</v>
      </c>
      <c r="CI110" s="56">
        <f t="shared" si="426"/>
        <v>2.48432055749129</v>
      </c>
      <c r="CJ110" s="56">
        <f t="shared" si="426"/>
        <v>2.10535959688502</v>
      </c>
      <c r="CK110" s="56">
        <f t="shared" si="426"/>
        <v>2.31722488038277</v>
      </c>
      <c r="CL110" s="56">
        <f t="shared" si="426"/>
        <v>2.4245630174793</v>
      </c>
      <c r="CM110" s="56">
        <f t="shared" si="426"/>
        <v>2.3852523659306</v>
      </c>
      <c r="CN110" s="56">
        <f t="shared" si="426"/>
        <v>2.33745512564818</v>
      </c>
      <c r="CO110" s="56">
        <f t="shared" si="426"/>
        <v>2.79204265791632</v>
      </c>
      <c r="CP110" s="56">
        <f t="shared" si="426"/>
        <v>2.53122398001665</v>
      </c>
      <c r="CQ110" s="56">
        <f t="shared" si="426"/>
        <v>2.19171483622351</v>
      </c>
      <c r="CR110" s="56">
        <f t="shared" si="426"/>
        <v>2.27910750507099</v>
      </c>
      <c r="CS110" s="56">
        <f t="shared" si="426"/>
        <v>2.43535729037588</v>
      </c>
      <c r="CT110" s="56"/>
      <c r="CU110" s="56">
        <f t="shared" si="426"/>
        <v>2.45984251968504</v>
      </c>
      <c r="CV110" s="56">
        <f t="shared" si="426"/>
        <v>2.42431299487657</v>
      </c>
      <c r="CW110" s="56">
        <f t="shared" si="426"/>
        <v>2.33894645941278</v>
      </c>
      <c r="CX110" s="56">
        <f t="shared" si="426"/>
        <v>2.53344993441189</v>
      </c>
      <c r="CY110" s="56">
        <f t="shared" si="426"/>
        <v>2.51873935264055</v>
      </c>
      <c r="CZ110" s="56"/>
      <c r="DA110" s="56">
        <f t="shared" si="426"/>
        <v>2.52602854743913</v>
      </c>
      <c r="DB110" s="56">
        <f t="shared" si="426"/>
        <v>2.55886102847429</v>
      </c>
      <c r="DC110" s="56">
        <f t="shared" si="426"/>
        <v>2.44662218515429</v>
      </c>
      <c r="DD110" s="56">
        <f t="shared" si="426"/>
        <v>2.4520264681555</v>
      </c>
      <c r="DE110" s="56">
        <f t="shared" si="426"/>
        <v>2.47541703248464</v>
      </c>
      <c r="DF110" s="56">
        <f t="shared" si="426"/>
        <v>2.45336787564767</v>
      </c>
      <c r="DG110" s="56">
        <f t="shared" si="426"/>
        <v>2.48887515451174</v>
      </c>
      <c r="DH110" s="56">
        <f t="shared" si="426"/>
        <v>2.98145117294053</v>
      </c>
      <c r="DI110" s="56">
        <f t="shared" si="426"/>
        <v>2.76281719316416</v>
      </c>
      <c r="DJ110" s="56">
        <f t="shared" si="426"/>
        <v>2.23845076994867</v>
      </c>
      <c r="DK110" s="56"/>
      <c r="DL110" s="56">
        <f t="shared" si="426"/>
        <v>3.07844827586207</v>
      </c>
      <c r="DM110" s="56"/>
      <c r="DN110" s="56">
        <f t="shared" si="426"/>
        <v>2.35426829268293</v>
      </c>
      <c r="DO110" s="56">
        <f t="shared" si="426"/>
        <v>2.49945474372955</v>
      </c>
      <c r="DP110" s="56">
        <f t="shared" si="426"/>
        <v>2.36224719101124</v>
      </c>
      <c r="DQ110" s="56">
        <f t="shared" si="426"/>
        <v>2.45770461819845</v>
      </c>
      <c r="DR110" s="56">
        <f t="shared" si="426"/>
        <v>2.47014925373134</v>
      </c>
      <c r="DS110" s="56"/>
      <c r="DT110" s="56">
        <f t="shared" si="426"/>
        <v>2.70494699646643</v>
      </c>
      <c r="DU110" s="56">
        <f t="shared" si="426"/>
        <v>2.59306141584623</v>
      </c>
      <c r="DV110" s="56">
        <f t="shared" si="426"/>
        <v>2.61363636363636</v>
      </c>
      <c r="DW110" s="56">
        <f t="shared" si="426"/>
        <v>2.61475054229935</v>
      </c>
      <c r="DX110" s="56">
        <f t="shared" si="426"/>
        <v>2.42942583732057</v>
      </c>
      <c r="DY110" s="56">
        <f t="shared" si="426"/>
        <v>2.31594827586207</v>
      </c>
      <c r="DZ110" s="56">
        <f t="shared" si="426"/>
        <v>2.3855193328279</v>
      </c>
      <c r="EA110" s="56">
        <f t="shared" si="426"/>
        <v>2.4532667876588</v>
      </c>
      <c r="EB110" s="56">
        <f t="shared" si="426"/>
        <v>3.3668402082499</v>
      </c>
      <c r="EC110" s="56">
        <f t="shared" si="426"/>
        <v>3.20168855534709</v>
      </c>
      <c r="ED110" s="56">
        <f t="shared" si="426"/>
        <v>3.53174603174603</v>
      </c>
      <c r="EE110" s="56">
        <f t="shared" si="426"/>
        <v>2.4259626836046</v>
      </c>
      <c r="EF110" s="56">
        <f t="shared" ref="EF110:GJ110" si="427">EF74/EF73</f>
        <v>3.22482935153584</v>
      </c>
      <c r="EG110" s="56"/>
      <c r="EH110" s="56">
        <f t="shared" si="427"/>
        <v>2.63727121464226</v>
      </c>
      <c r="EI110" s="56">
        <f t="shared" si="427"/>
        <v>2.60166666666667</v>
      </c>
      <c r="EJ110" s="56">
        <f t="shared" si="427"/>
        <v>2.53927625772286</v>
      </c>
      <c r="EK110" s="56">
        <f t="shared" si="427"/>
        <v>2.58291457286432</v>
      </c>
      <c r="EL110" s="56">
        <f t="shared" si="427"/>
        <v>2.40290088638195</v>
      </c>
      <c r="EM110" s="56">
        <f t="shared" si="427"/>
        <v>2.56786011656953</v>
      </c>
      <c r="EN110" s="56">
        <f t="shared" si="427"/>
        <v>2.33120437956204</v>
      </c>
      <c r="EO110" s="56">
        <f t="shared" si="427"/>
        <v>2.44662095984329</v>
      </c>
      <c r="EP110" s="56">
        <f t="shared" si="427"/>
        <v>2.46369737644905</v>
      </c>
      <c r="EQ110" s="56">
        <f t="shared" si="427"/>
        <v>2.48387096774194</v>
      </c>
      <c r="ER110" s="56">
        <f t="shared" si="427"/>
        <v>2.43675213675214</v>
      </c>
      <c r="ES110" s="56">
        <f t="shared" si="427"/>
        <v>2.42940831868776</v>
      </c>
      <c r="ET110" s="56">
        <f t="shared" si="427"/>
        <v>2.31741409435061</v>
      </c>
      <c r="EU110" s="56">
        <f t="shared" si="427"/>
        <v>2.51823972206138</v>
      </c>
      <c r="EV110" s="56">
        <f t="shared" si="427"/>
        <v>2.48235294117647</v>
      </c>
      <c r="EW110" s="56">
        <f t="shared" si="427"/>
        <v>2.4533183352081</v>
      </c>
      <c r="EX110" s="56">
        <f t="shared" si="427"/>
        <v>2.29095674967235</v>
      </c>
      <c r="EY110" s="56">
        <f t="shared" si="427"/>
        <v>2.47510917030568</v>
      </c>
      <c r="EZ110" s="56">
        <f t="shared" si="427"/>
        <v>2.60800842992624</v>
      </c>
      <c r="FA110" s="56">
        <f t="shared" si="427"/>
        <v>2.32913269088213</v>
      </c>
      <c r="FB110" s="56">
        <f t="shared" si="427"/>
        <v>2.35130023640662</v>
      </c>
      <c r="FC110" s="56">
        <f t="shared" si="427"/>
        <v>2.49276139410188</v>
      </c>
      <c r="FD110" s="56">
        <f t="shared" si="427"/>
        <v>2.29392212725546</v>
      </c>
      <c r="FE110" s="56" t="s">
        <v>256</v>
      </c>
      <c r="FF110" s="69">
        <f t="shared" si="375"/>
        <v>2.65617191404298</v>
      </c>
      <c r="FG110" s="69">
        <f t="shared" si="376"/>
        <v>324.189473684211</v>
      </c>
      <c r="FH110" s="62">
        <f t="shared" si="377"/>
        <v>50.6667444264564</v>
      </c>
      <c r="FI110" s="69">
        <f t="shared" si="378"/>
        <v>76.8195011675044</v>
      </c>
      <c r="FJ110" s="145">
        <f t="shared" si="379"/>
        <v>1.51617203822932</v>
      </c>
      <c r="FK110" s="69">
        <f t="shared" si="380"/>
        <v>2.16956920256645</v>
      </c>
      <c r="FL110" s="69">
        <f t="shared" si="381"/>
        <v>7.18120805369128</v>
      </c>
      <c r="FM110" s="62">
        <f t="shared" si="382"/>
        <v>4.32671058902262</v>
      </c>
      <c r="FN110" s="69">
        <f t="shared" si="383"/>
        <v>2.3077729408355</v>
      </c>
      <c r="FO110" s="47">
        <f t="shared" si="384"/>
        <v>0.533378161851314</v>
      </c>
      <c r="FP110" s="69">
        <f t="shared" si="385"/>
        <v>2.47992588017295</v>
      </c>
      <c r="FQ110" s="69">
        <f t="shared" si="386"/>
        <v>39.0010570824524</v>
      </c>
      <c r="FR110" s="62">
        <f t="shared" si="387"/>
        <v>6.28146380121271</v>
      </c>
      <c r="FS110" s="69">
        <f t="shared" si="388"/>
        <v>11.4975140778056</v>
      </c>
      <c r="FT110" s="47">
        <f t="shared" si="389"/>
        <v>1.83038769969284</v>
      </c>
      <c r="FU110" s="69">
        <f t="shared" si="390"/>
        <v>1.41913177103342</v>
      </c>
      <c r="FV110" s="69">
        <f t="shared" si="391"/>
        <v>32.2381573229031</v>
      </c>
      <c r="FW110" s="62">
        <f t="shared" si="392"/>
        <v>15.8951353505661</v>
      </c>
      <c r="FX110" s="69">
        <f t="shared" si="393"/>
        <v>15.4589430708824</v>
      </c>
      <c r="FY110" s="56" t="s">
        <v>256</v>
      </c>
      <c r="FZ110" s="156">
        <f t="shared" si="394"/>
        <v>1.41913177103342</v>
      </c>
      <c r="GA110" s="70">
        <f t="shared" si="395"/>
        <v>324.189473684211</v>
      </c>
      <c r="GB110" s="157">
        <f t="shared" si="396"/>
        <v>25.1046227282811</v>
      </c>
      <c r="GC110" s="31">
        <f t="shared" si="397"/>
        <v>52.9758093840265</v>
      </c>
      <c r="GD110" s="31">
        <f t="shared" si="398"/>
        <v>2.11020137436074</v>
      </c>
      <c r="GE110" s="156">
        <f t="shared" si="399"/>
        <v>2.10535959688502</v>
      </c>
      <c r="GF110" s="156">
        <f t="shared" si="400"/>
        <v>3.53174603174603</v>
      </c>
      <c r="GG110" s="158">
        <f t="shared" si="401"/>
        <v>2.49931466215872</v>
      </c>
      <c r="GH110" s="33">
        <f t="shared" si="402"/>
        <v>0.260946617595082</v>
      </c>
      <c r="GI110" s="33">
        <f t="shared" si="403"/>
        <v>0.104407268738901</v>
      </c>
      <c r="GJ110" s="49">
        <f t="shared" si="427"/>
        <v>2.38916256157635</v>
      </c>
      <c r="GK110" s="69">
        <f t="shared" si="404"/>
        <v>2.15996684624948</v>
      </c>
      <c r="GL110" s="69">
        <f t="shared" si="405"/>
        <v>3.14520343411721</v>
      </c>
      <c r="GM110" s="62">
        <f t="shared" si="406"/>
        <v>2.43017780915186</v>
      </c>
      <c r="GN110" s="56">
        <f t="shared" si="407"/>
        <v>0.27365694683986</v>
      </c>
      <c r="GO110" s="56">
        <f t="shared" si="408"/>
        <v>0.112607787713841</v>
      </c>
      <c r="GP110" s="69">
        <f t="shared" si="409"/>
        <v>2.10535959688502</v>
      </c>
      <c r="GQ110" s="69">
        <f t="shared" si="410"/>
        <v>2.98145117294053</v>
      </c>
      <c r="GR110" s="62">
        <f t="shared" si="411"/>
        <v>2.45657306290741</v>
      </c>
      <c r="GS110" s="56">
        <f t="shared" si="412"/>
        <v>0.177268293041216</v>
      </c>
      <c r="GT110" s="56">
        <f t="shared" si="413"/>
        <v>0.0721608063353976</v>
      </c>
      <c r="GU110" s="69">
        <f t="shared" si="414"/>
        <v>2.31594827586207</v>
      </c>
      <c r="GV110" s="69">
        <f t="shared" si="415"/>
        <v>3.53174603174603</v>
      </c>
      <c r="GW110" s="62">
        <f t="shared" si="416"/>
        <v>2.68862603987457</v>
      </c>
      <c r="GX110" s="56">
        <f t="shared" si="417"/>
        <v>0.385249435782474</v>
      </c>
      <c r="GY110" s="56">
        <f t="shared" si="418"/>
        <v>0.143288590554768</v>
      </c>
      <c r="GZ110" s="69">
        <f t="shared" si="419"/>
        <v>2.10535959688502</v>
      </c>
      <c r="HA110" s="69">
        <f t="shared" si="420"/>
        <v>2.63727121464226</v>
      </c>
      <c r="HB110" s="62">
        <f t="shared" si="421"/>
        <v>2.45808520631438</v>
      </c>
      <c r="HC110" s="56">
        <f t="shared" si="422"/>
        <v>0.104250248804574</v>
      </c>
      <c r="HD110" s="56">
        <f t="shared" si="423"/>
        <v>0.0424111615564724</v>
      </c>
      <c r="HE110" s="56"/>
      <c r="HF110" s="56"/>
      <c r="HG110" s="56"/>
      <c r="HH110" s="56"/>
      <c r="HI110" s="56"/>
      <c r="HJ110" s="56"/>
      <c r="HK110" s="56"/>
      <c r="HL110" s="56"/>
      <c r="HM110" s="56"/>
      <c r="HN110" s="56"/>
      <c r="HO110" s="56"/>
    </row>
    <row r="111" s="15" customFormat="1" spans="1:223">
      <c r="A111" s="56" t="s">
        <v>257</v>
      </c>
      <c r="B111" s="56">
        <f t="shared" ref="B111:G111" si="428">B74/B71</f>
        <v>0.475</v>
      </c>
      <c r="C111" s="56">
        <f t="shared" si="428"/>
        <v>0.5</v>
      </c>
      <c r="D111" s="56">
        <f t="shared" si="428"/>
        <v>0.402439024390244</v>
      </c>
      <c r="E111" s="56">
        <f t="shared" si="428"/>
        <v>0.55776397515528</v>
      </c>
      <c r="F111" s="56">
        <f t="shared" si="428"/>
        <v>0.440983606557377</v>
      </c>
      <c r="G111" s="49">
        <f t="shared" si="428"/>
        <v>0.530634573304158</v>
      </c>
      <c r="H111" s="56" t="s">
        <v>257</v>
      </c>
      <c r="I111" s="56">
        <f>I74/I71</f>
        <v>1.92931103146157</v>
      </c>
      <c r="J111" s="56">
        <f>J74/J71</f>
        <v>1.58980891719745</v>
      </c>
      <c r="K111" s="56">
        <f t="shared" ref="K111:BS111" si="429">K74/K71</f>
        <v>1.53256704980843</v>
      </c>
      <c r="L111" s="56">
        <f t="shared" si="429"/>
        <v>1.45098931089379</v>
      </c>
      <c r="M111" s="56">
        <f t="shared" si="429"/>
        <v>3.80875</v>
      </c>
      <c r="N111" s="56">
        <f t="shared" si="429"/>
        <v>1.4524162067573</v>
      </c>
      <c r="O111" s="56">
        <f t="shared" si="429"/>
        <v>15.5765729314182</v>
      </c>
      <c r="P111" s="56">
        <f t="shared" si="429"/>
        <v>5.35570638511815</v>
      </c>
      <c r="Q111" s="56">
        <f t="shared" si="429"/>
        <v>4.0267751673448</v>
      </c>
      <c r="R111" s="56">
        <f t="shared" si="429"/>
        <v>6.40846366145354</v>
      </c>
      <c r="S111" s="56">
        <f t="shared" si="429"/>
        <v>6.58938172043011</v>
      </c>
      <c r="T111" s="56">
        <f t="shared" si="429"/>
        <v>6.79487179487179</v>
      </c>
      <c r="U111" s="56">
        <f t="shared" si="429"/>
        <v>6.87909319899244</v>
      </c>
      <c r="V111" s="56">
        <f t="shared" si="429"/>
        <v>6.21803852889667</v>
      </c>
      <c r="W111" s="56">
        <f t="shared" si="429"/>
        <v>6.93531468531468</v>
      </c>
      <c r="X111" s="56">
        <f t="shared" si="429"/>
        <v>11.2722573233774</v>
      </c>
      <c r="Y111" s="56">
        <f t="shared" si="429"/>
        <v>13.7189331770223</v>
      </c>
      <c r="Z111" s="56">
        <f t="shared" si="429"/>
        <v>0.801494628678188</v>
      </c>
      <c r="AA111" s="56">
        <f t="shared" si="429"/>
        <v>0.652231551038445</v>
      </c>
      <c r="AB111" s="56">
        <f t="shared" si="429"/>
        <v>0.689543331603529</v>
      </c>
      <c r="AC111" s="56"/>
      <c r="AD111" s="56">
        <f t="shared" si="429"/>
        <v>0.480684326710817</v>
      </c>
      <c r="AE111" s="56">
        <f t="shared" si="429"/>
        <v>0.477366255144033</v>
      </c>
      <c r="AF111" s="56">
        <f t="shared" si="429"/>
        <v>0.532599633149908</v>
      </c>
      <c r="AG111" s="56">
        <f t="shared" si="429"/>
        <v>0.799649346509404</v>
      </c>
      <c r="AH111" s="56">
        <f t="shared" si="429"/>
        <v>1.37212421334984</v>
      </c>
      <c r="AI111" s="56">
        <f t="shared" si="429"/>
        <v>1.68074031231926</v>
      </c>
      <c r="AJ111" s="56">
        <f t="shared" si="429"/>
        <v>1.36069889899473</v>
      </c>
      <c r="AK111" s="56">
        <f t="shared" si="429"/>
        <v>1.48848272408613</v>
      </c>
      <c r="AL111" s="56">
        <f t="shared" si="429"/>
        <v>1.38100154878678</v>
      </c>
      <c r="AM111" s="56">
        <f t="shared" si="429"/>
        <v>0.4344846874563</v>
      </c>
      <c r="AN111" s="56">
        <f t="shared" si="429"/>
        <v>0.364878750513769</v>
      </c>
      <c r="AO111" s="56">
        <f t="shared" si="429"/>
        <v>0.445762711864407</v>
      </c>
      <c r="AP111" s="56"/>
      <c r="AQ111" s="56">
        <f t="shared" si="429"/>
        <v>0.603734724701359</v>
      </c>
      <c r="AR111" s="56">
        <f t="shared" si="429"/>
        <v>0.597358387799564</v>
      </c>
      <c r="AS111" s="56">
        <f t="shared" si="429"/>
        <v>0.564637826961771</v>
      </c>
      <c r="AT111" s="56">
        <f t="shared" si="429"/>
        <v>0.47031569873936</v>
      </c>
      <c r="AU111" s="56">
        <f t="shared" si="429"/>
        <v>0.610739275935503</v>
      </c>
      <c r="AV111" s="56">
        <f t="shared" si="429"/>
        <v>5.60288534548216</v>
      </c>
      <c r="AW111" s="56">
        <f t="shared" si="429"/>
        <v>0.671736997055937</v>
      </c>
      <c r="AX111" s="56">
        <f t="shared" si="429"/>
        <v>0.714019345064678</v>
      </c>
      <c r="AY111" s="56">
        <f t="shared" si="429"/>
        <v>0.667724867724868</v>
      </c>
      <c r="AZ111" s="56">
        <f t="shared" si="429"/>
        <v>0.671997969027672</v>
      </c>
      <c r="BA111" s="56"/>
      <c r="BB111" s="56">
        <f t="shared" si="429"/>
        <v>0.396475294626446</v>
      </c>
      <c r="BC111" s="56">
        <f t="shared" si="429"/>
        <v>0.40768127138285</v>
      </c>
      <c r="BD111" s="56">
        <f t="shared" si="429"/>
        <v>5.28981348637016</v>
      </c>
      <c r="BE111" s="56">
        <f t="shared" si="429"/>
        <v>0.4375</v>
      </c>
      <c r="BF111" s="56">
        <f t="shared" si="429"/>
        <v>0.407411295402058</v>
      </c>
      <c r="BG111" s="56">
        <f t="shared" si="429"/>
        <v>6.12883959044369</v>
      </c>
      <c r="BH111" s="56">
        <f t="shared" si="429"/>
        <v>5.67993874425727</v>
      </c>
      <c r="BI111" s="56">
        <f t="shared" si="429"/>
        <v>5.70287044220326</v>
      </c>
      <c r="BJ111" s="56" t="s">
        <v>257</v>
      </c>
      <c r="BK111" s="56">
        <f t="shared" si="429"/>
        <v>0.461897552359324</v>
      </c>
      <c r="BL111" s="56">
        <f t="shared" si="429"/>
        <v>0.469447633626738</v>
      </c>
      <c r="BM111" s="56">
        <f t="shared" si="429"/>
        <v>0.537973248696441</v>
      </c>
      <c r="BN111" s="56">
        <f t="shared" si="429"/>
        <v>0.408215529604589</v>
      </c>
      <c r="BO111" s="56">
        <f t="shared" si="429"/>
        <v>0.553513816804601</v>
      </c>
      <c r="BP111" s="56">
        <f t="shared" si="429"/>
        <v>0.437784208350558</v>
      </c>
      <c r="BQ111" s="56">
        <f t="shared" si="429"/>
        <v>0.450784753363229</v>
      </c>
      <c r="BR111" s="56">
        <f t="shared" si="429"/>
        <v>0.547635461188474</v>
      </c>
      <c r="BS111" s="56">
        <f t="shared" si="429"/>
        <v>0.513157894736842</v>
      </c>
      <c r="BT111" s="56">
        <f t="shared" ref="BT111:EE111" si="430">BT74/BT71</f>
        <v>0.500892575868949</v>
      </c>
      <c r="BU111" s="56">
        <f t="shared" si="430"/>
        <v>0.451222104144527</v>
      </c>
      <c r="BV111" s="56">
        <f t="shared" si="430"/>
        <v>0.690067376657248</v>
      </c>
      <c r="BW111" s="56">
        <f t="shared" si="430"/>
        <v>0.544940978077572</v>
      </c>
      <c r="BX111" s="56">
        <f t="shared" si="430"/>
        <v>0.641353781068218</v>
      </c>
      <c r="BY111" s="56">
        <f t="shared" si="430"/>
        <v>0.840079760717847</v>
      </c>
      <c r="BZ111" s="56">
        <f t="shared" si="430"/>
        <v>0.480724070450098</v>
      </c>
      <c r="CA111" s="56">
        <f t="shared" si="430"/>
        <v>0.421401956217979</v>
      </c>
      <c r="CB111" s="56">
        <f t="shared" si="430"/>
        <v>0.517270992366412</v>
      </c>
      <c r="CC111" s="56">
        <f t="shared" si="430"/>
        <v>0.527313544524819</v>
      </c>
      <c r="CD111" s="56">
        <f t="shared" si="430"/>
        <v>0.418680600914435</v>
      </c>
      <c r="CE111" s="56">
        <f t="shared" si="430"/>
        <v>0.510479921645446</v>
      </c>
      <c r="CF111" s="56"/>
      <c r="CG111" s="56">
        <f t="shared" si="430"/>
        <v>0.559231812963156</v>
      </c>
      <c r="CH111" s="56">
        <f t="shared" si="430"/>
        <v>0.660384566407742</v>
      </c>
      <c r="CI111" s="56">
        <f t="shared" si="430"/>
        <v>0.5807962529274</v>
      </c>
      <c r="CJ111" s="56">
        <f t="shared" si="430"/>
        <v>0.512203276496155</v>
      </c>
      <c r="CK111" s="56">
        <f t="shared" si="430"/>
        <v>0.578406783709543</v>
      </c>
      <c r="CL111" s="56">
        <f t="shared" si="430"/>
        <v>0.563924253771264</v>
      </c>
      <c r="CM111" s="56">
        <f t="shared" si="430"/>
        <v>0.626190476190476</v>
      </c>
      <c r="CN111" s="56">
        <f t="shared" si="430"/>
        <v>0.634130505356563</v>
      </c>
      <c r="CO111" s="56">
        <f t="shared" si="430"/>
        <v>0.734541922952412</v>
      </c>
      <c r="CP111" s="56">
        <f t="shared" si="430"/>
        <v>0.579599618684461</v>
      </c>
      <c r="CQ111" s="56">
        <f t="shared" si="430"/>
        <v>0.574277420169128</v>
      </c>
      <c r="CR111" s="56">
        <f t="shared" si="430"/>
        <v>0.557894736842105</v>
      </c>
      <c r="CS111" s="56">
        <f t="shared" si="430"/>
        <v>0.562595419847328</v>
      </c>
      <c r="CT111" s="56"/>
      <c r="CU111" s="56">
        <f t="shared" si="430"/>
        <v>0.558355674709562</v>
      </c>
      <c r="CV111" s="56">
        <f t="shared" si="430"/>
        <v>0.583193277310924</v>
      </c>
      <c r="CW111" s="56">
        <f t="shared" si="430"/>
        <v>0.635350692000938</v>
      </c>
      <c r="CX111" s="56">
        <f t="shared" si="430"/>
        <v>0.600476733340243</v>
      </c>
      <c r="CY111" s="56">
        <f t="shared" si="430"/>
        <v>0.659382316869216</v>
      </c>
      <c r="CZ111" s="56"/>
      <c r="DA111" s="56">
        <f t="shared" si="430"/>
        <v>0.633301757709715</v>
      </c>
      <c r="DB111" s="56">
        <f t="shared" si="430"/>
        <v>0.565883458646616</v>
      </c>
      <c r="DC111" s="56">
        <f t="shared" si="430"/>
        <v>0.566859903381642</v>
      </c>
      <c r="DD111" s="56">
        <f t="shared" si="430"/>
        <v>0.589950248756219</v>
      </c>
      <c r="DE111" s="56">
        <f t="shared" si="430"/>
        <v>0.623438363736871</v>
      </c>
      <c r="DF111" s="56">
        <f t="shared" si="430"/>
        <v>0.567065868263473</v>
      </c>
      <c r="DG111" s="56">
        <f t="shared" si="430"/>
        <v>0.518742754089914</v>
      </c>
      <c r="DH111" s="56">
        <f t="shared" si="430"/>
        <v>0.693000253614</v>
      </c>
      <c r="DI111" s="56">
        <f t="shared" si="430"/>
        <v>0.651006711409396</v>
      </c>
      <c r="DJ111" s="56">
        <f t="shared" si="430"/>
        <v>0.609607319862753</v>
      </c>
      <c r="DK111" s="56"/>
      <c r="DL111" s="56">
        <f t="shared" si="430"/>
        <v>0.249023709902371</v>
      </c>
      <c r="DM111" s="56"/>
      <c r="DN111" s="56">
        <f t="shared" si="430"/>
        <v>0.347837837837838</v>
      </c>
      <c r="DO111" s="56">
        <f t="shared" si="430"/>
        <v>0.42483781278962</v>
      </c>
      <c r="DP111" s="56">
        <f t="shared" si="430"/>
        <v>0.42048</v>
      </c>
      <c r="DQ111" s="56">
        <f t="shared" si="430"/>
        <v>0.538469244640353</v>
      </c>
      <c r="DR111" s="56">
        <f t="shared" si="430"/>
        <v>0.368853600780053</v>
      </c>
      <c r="DS111" s="56"/>
      <c r="DT111" s="56">
        <f t="shared" si="430"/>
        <v>0.318991561621002</v>
      </c>
      <c r="DU111" s="56">
        <f t="shared" si="430"/>
        <v>0.509300184162063</v>
      </c>
      <c r="DV111" s="56">
        <f t="shared" si="430"/>
        <v>0.460819234194123</v>
      </c>
      <c r="DW111" s="56">
        <f t="shared" si="430"/>
        <v>0.593208661417323</v>
      </c>
      <c r="DX111" s="56">
        <f t="shared" si="430"/>
        <v>0.597939156035329</v>
      </c>
      <c r="DY111" s="56">
        <f t="shared" si="430"/>
        <v>0.385714285714286</v>
      </c>
      <c r="DZ111" s="56">
        <f t="shared" si="430"/>
        <v>0.517942386831276</v>
      </c>
      <c r="EA111" s="56">
        <f t="shared" si="430"/>
        <v>0.400815418828762</v>
      </c>
      <c r="EB111" s="56">
        <f t="shared" si="430"/>
        <v>0.396556603773585</v>
      </c>
      <c r="EC111" s="56">
        <f t="shared" si="430"/>
        <v>0.483085633404105</v>
      </c>
      <c r="ED111" s="56">
        <f t="shared" si="430"/>
        <v>0.43935119887165</v>
      </c>
      <c r="EE111" s="56">
        <f t="shared" si="430"/>
        <v>0.514393939393939</v>
      </c>
      <c r="EF111" s="56">
        <f t="shared" ref="EF111:GJ111" si="431">EF74/EF71</f>
        <v>0.368731707317073</v>
      </c>
      <c r="EG111" s="56"/>
      <c r="EH111" s="56">
        <f t="shared" si="431"/>
        <v>0.546740255260435</v>
      </c>
      <c r="EI111" s="56">
        <f t="shared" si="431"/>
        <v>0.524705882352941</v>
      </c>
      <c r="EJ111" s="56">
        <f t="shared" si="431"/>
        <v>0.535953800298063</v>
      </c>
      <c r="EK111" s="56">
        <f t="shared" si="431"/>
        <v>0.481724461105904</v>
      </c>
      <c r="EL111" s="56">
        <f t="shared" si="431"/>
        <v>0.501597981497056</v>
      </c>
      <c r="EM111" s="56">
        <f t="shared" si="431"/>
        <v>0.500649350649351</v>
      </c>
      <c r="EN111" s="56">
        <f t="shared" si="431"/>
        <v>0.574157303370787</v>
      </c>
      <c r="EO111" s="56">
        <f t="shared" si="431"/>
        <v>0.453851744186047</v>
      </c>
      <c r="EP111" s="56">
        <f t="shared" si="431"/>
        <v>0.514067472947167</v>
      </c>
      <c r="EQ111" s="56">
        <f t="shared" si="431"/>
        <v>0.527397260273972</v>
      </c>
      <c r="ER111" s="56">
        <f t="shared" si="431"/>
        <v>0.474376039933444</v>
      </c>
      <c r="ES111" s="56">
        <f t="shared" si="431"/>
        <v>0.578140248152795</v>
      </c>
      <c r="ET111" s="56">
        <f t="shared" si="431"/>
        <v>0.530038630611429</v>
      </c>
      <c r="EU111" s="56">
        <f t="shared" si="431"/>
        <v>0.486683079677708</v>
      </c>
      <c r="EV111" s="56">
        <f t="shared" si="431"/>
        <v>0.501187648456057</v>
      </c>
      <c r="EW111" s="56">
        <f t="shared" si="431"/>
        <v>0.524531024531025</v>
      </c>
      <c r="EX111" s="56">
        <f t="shared" si="431"/>
        <v>0.444049282357424</v>
      </c>
      <c r="EY111" s="56">
        <f t="shared" si="431"/>
        <v>0.458947368421053</v>
      </c>
      <c r="EZ111" s="56">
        <f t="shared" si="431"/>
        <v>0.35246368555967</v>
      </c>
      <c r="FA111" s="56">
        <f t="shared" si="431"/>
        <v>0.42084114653094</v>
      </c>
      <c r="FB111" s="56">
        <f t="shared" si="431"/>
        <v>0.471374407582938</v>
      </c>
      <c r="FC111" s="56">
        <f t="shared" si="431"/>
        <v>0.471262037506335</v>
      </c>
      <c r="FD111" s="56">
        <f t="shared" si="431"/>
        <v>0.413259195893926</v>
      </c>
      <c r="FE111" s="56" t="s">
        <v>257</v>
      </c>
      <c r="FF111" s="69">
        <f t="shared" si="375"/>
        <v>0.652231551038445</v>
      </c>
      <c r="FG111" s="69">
        <f t="shared" si="376"/>
        <v>15.5765729314182</v>
      </c>
      <c r="FH111" s="62">
        <f t="shared" si="377"/>
        <v>5.18412603008394</v>
      </c>
      <c r="FI111" s="69">
        <f t="shared" si="378"/>
        <v>4.34622748245708</v>
      </c>
      <c r="FJ111" s="145">
        <f t="shared" si="379"/>
        <v>0.83837226510998</v>
      </c>
      <c r="FK111" s="69">
        <f t="shared" si="380"/>
        <v>0.364878750513769</v>
      </c>
      <c r="FL111" s="69">
        <f t="shared" si="381"/>
        <v>1.68074031231926</v>
      </c>
      <c r="FM111" s="62">
        <f t="shared" si="382"/>
        <v>0.901539450740449</v>
      </c>
      <c r="FN111" s="69">
        <f t="shared" si="383"/>
        <v>0.507331263699686</v>
      </c>
      <c r="FO111" s="47">
        <f t="shared" si="384"/>
        <v>0.562738838863909</v>
      </c>
      <c r="FP111" s="69">
        <f t="shared" si="385"/>
        <v>0.47031569873936</v>
      </c>
      <c r="FQ111" s="69">
        <f t="shared" si="386"/>
        <v>5.60288534548216</v>
      </c>
      <c r="FR111" s="62">
        <f t="shared" si="387"/>
        <v>1.11751504384929</v>
      </c>
      <c r="FS111" s="69">
        <f t="shared" si="388"/>
        <v>1.57750736242661</v>
      </c>
      <c r="FT111" s="47">
        <f t="shared" si="389"/>
        <v>1.41162069460191</v>
      </c>
      <c r="FU111" s="69">
        <f t="shared" si="390"/>
        <v>0.396475294626446</v>
      </c>
      <c r="FV111" s="69">
        <f t="shared" si="391"/>
        <v>6.12883959044369</v>
      </c>
      <c r="FW111" s="62">
        <f t="shared" si="392"/>
        <v>3.05631626558572</v>
      </c>
      <c r="FX111" s="69">
        <f t="shared" si="393"/>
        <v>2.83552642718068</v>
      </c>
      <c r="FY111" s="56" t="s">
        <v>257</v>
      </c>
      <c r="FZ111" s="156">
        <f t="shared" si="394"/>
        <v>0.364878750513769</v>
      </c>
      <c r="GA111" s="70">
        <f t="shared" si="395"/>
        <v>15.5765729314182</v>
      </c>
      <c r="GB111" s="157">
        <f t="shared" si="396"/>
        <v>3.00253349147485</v>
      </c>
      <c r="GC111" s="31">
        <f t="shared" si="397"/>
        <v>3.56893273446495</v>
      </c>
      <c r="GD111" s="31">
        <f t="shared" si="398"/>
        <v>1.18864044134671</v>
      </c>
      <c r="GE111" s="156">
        <f t="shared" si="399"/>
        <v>0.249023709902371</v>
      </c>
      <c r="GF111" s="156">
        <f t="shared" si="400"/>
        <v>0.840079760717847</v>
      </c>
      <c r="GG111" s="158">
        <f t="shared" si="401"/>
        <v>0.520098699187635</v>
      </c>
      <c r="GH111" s="33">
        <f t="shared" si="402"/>
        <v>0.0949254453820196</v>
      </c>
      <c r="GI111" s="33">
        <f t="shared" si="403"/>
        <v>0.182514291095686</v>
      </c>
      <c r="GJ111" s="49">
        <f t="shared" si="431"/>
        <v>0.530634573304158</v>
      </c>
      <c r="GK111" s="69">
        <f t="shared" si="404"/>
        <v>0.408215529604589</v>
      </c>
      <c r="GL111" s="69">
        <f t="shared" si="405"/>
        <v>0.840079760717847</v>
      </c>
      <c r="GM111" s="62">
        <f t="shared" si="406"/>
        <v>0.520230369589731</v>
      </c>
      <c r="GN111" s="56">
        <f t="shared" si="407"/>
        <v>0.101423033579686</v>
      </c>
      <c r="GO111" s="56">
        <f t="shared" si="408"/>
        <v>0.194957925389229</v>
      </c>
      <c r="GP111" s="69">
        <f t="shared" si="409"/>
        <v>0.512203276496155</v>
      </c>
      <c r="GQ111" s="69">
        <f t="shared" si="410"/>
        <v>0.734541922952412</v>
      </c>
      <c r="GR111" s="62">
        <f t="shared" si="411"/>
        <v>0.599278299286401</v>
      </c>
      <c r="GS111" s="56">
        <f t="shared" si="412"/>
        <v>0.0506204267559774</v>
      </c>
      <c r="GT111" s="56">
        <f t="shared" si="413"/>
        <v>0.0844689801320262</v>
      </c>
      <c r="GU111" s="69">
        <f t="shared" si="414"/>
        <v>0.249023709902371</v>
      </c>
      <c r="GV111" s="69">
        <f t="shared" si="415"/>
        <v>0.597939156035329</v>
      </c>
      <c r="GW111" s="62">
        <f t="shared" si="416"/>
        <v>0.438755377763934</v>
      </c>
      <c r="GX111" s="56">
        <f t="shared" si="417"/>
        <v>0.0923511125051196</v>
      </c>
      <c r="GY111" s="56">
        <f t="shared" si="418"/>
        <v>0.210484286200152</v>
      </c>
      <c r="GZ111" s="69">
        <f t="shared" si="419"/>
        <v>0.249023709902371</v>
      </c>
      <c r="HA111" s="69">
        <f t="shared" si="420"/>
        <v>0.578140248152795</v>
      </c>
      <c r="HB111" s="62">
        <f t="shared" si="421"/>
        <v>0.49078257857202</v>
      </c>
      <c r="HC111" s="56">
        <f t="shared" si="422"/>
        <v>0.0528770134756012</v>
      </c>
      <c r="HD111" s="56">
        <f t="shared" si="423"/>
        <v>0.107740200618881</v>
      </c>
      <c r="HE111" s="56"/>
      <c r="HF111" s="56"/>
      <c r="HG111" s="56"/>
      <c r="HH111" s="56"/>
      <c r="HI111" s="56"/>
      <c r="HJ111" s="56"/>
      <c r="HK111" s="56"/>
      <c r="HL111" s="56"/>
      <c r="HM111" s="56"/>
      <c r="HN111" s="56"/>
      <c r="HO111" s="56"/>
    </row>
    <row r="112" s="15" customFormat="1" spans="1:223">
      <c r="A112" s="56" t="s">
        <v>258</v>
      </c>
      <c r="B112" s="56">
        <f t="shared" ref="B112:G112" si="432">B76/B80</f>
        <v>714.285714285714</v>
      </c>
      <c r="C112" s="56">
        <f t="shared" si="432"/>
        <v>236.666666666667</v>
      </c>
      <c r="D112" s="56">
        <f t="shared" si="432"/>
        <v>312</v>
      </c>
      <c r="E112" s="56">
        <f t="shared" si="432"/>
        <v>6381</v>
      </c>
      <c r="F112" s="56">
        <f t="shared" si="432"/>
        <v>824.444444444444</v>
      </c>
      <c r="G112" s="49">
        <f t="shared" si="432"/>
        <v>110.485436893204</v>
      </c>
      <c r="H112" s="56" t="s">
        <v>258</v>
      </c>
      <c r="I112" s="56">
        <f>I76/I80</f>
        <v>88.3682469680265</v>
      </c>
      <c r="J112" s="56">
        <f>J76/J80</f>
        <v>67.0103092783505</v>
      </c>
      <c r="K112" s="56">
        <f t="shared" ref="K112:BS112" si="433">K76/K80</f>
        <v>66.6750566322678</v>
      </c>
      <c r="L112" s="56">
        <f t="shared" si="433"/>
        <v>70.9878213802436</v>
      </c>
      <c r="M112" s="56">
        <f t="shared" si="433"/>
        <v>81.5371762740184</v>
      </c>
      <c r="N112" s="56">
        <f t="shared" si="433"/>
        <v>71.986301369863</v>
      </c>
      <c r="O112" s="56">
        <f t="shared" si="433"/>
        <v>85.0386539336062</v>
      </c>
      <c r="P112" s="56">
        <f t="shared" si="433"/>
        <v>69.749652294854</v>
      </c>
      <c r="Q112" s="56">
        <f t="shared" si="433"/>
        <v>76.3636363636364</v>
      </c>
      <c r="R112" s="56">
        <f t="shared" si="433"/>
        <v>76.274643099932</v>
      </c>
      <c r="S112" s="56">
        <f t="shared" si="433"/>
        <v>79.2020373514431</v>
      </c>
      <c r="T112" s="56">
        <f t="shared" si="433"/>
        <v>78.4520668425682</v>
      </c>
      <c r="U112" s="56">
        <f t="shared" si="433"/>
        <v>75.4871794871795</v>
      </c>
      <c r="V112" s="56">
        <f t="shared" si="433"/>
        <v>74.6473906911142</v>
      </c>
      <c r="W112" s="56">
        <f t="shared" si="433"/>
        <v>68.0237489397795</v>
      </c>
      <c r="X112" s="56">
        <f t="shared" si="433"/>
        <v>66.8521229868228</v>
      </c>
      <c r="Y112" s="56">
        <f t="shared" si="433"/>
        <v>65.0820877235972</v>
      </c>
      <c r="Z112" s="56">
        <f t="shared" si="433"/>
        <v>70.1523909616395</v>
      </c>
      <c r="AA112" s="56">
        <f t="shared" si="433"/>
        <v>69.1541079241614</v>
      </c>
      <c r="AB112" s="56">
        <f t="shared" si="433"/>
        <v>65.6301482701812</v>
      </c>
      <c r="AC112" s="56"/>
      <c r="AD112" s="56">
        <f t="shared" si="433"/>
        <v>76.9944341372913</v>
      </c>
      <c r="AE112" s="56">
        <f t="shared" si="433"/>
        <v>78.4659090909091</v>
      </c>
      <c r="AF112" s="56">
        <f t="shared" si="433"/>
        <v>77.7905198776758</v>
      </c>
      <c r="AG112" s="56">
        <f t="shared" si="433"/>
        <v>77.186453293636</v>
      </c>
      <c r="AH112" s="56">
        <f t="shared" si="433"/>
        <v>67.7951574887508</v>
      </c>
      <c r="AI112" s="56">
        <f t="shared" si="433"/>
        <v>71.3504049026045</v>
      </c>
      <c r="AJ112" s="56">
        <f t="shared" si="433"/>
        <v>80.5359661495064</v>
      </c>
      <c r="AK112" s="56">
        <f t="shared" si="433"/>
        <v>79.0242477359042</v>
      </c>
      <c r="AL112" s="56">
        <f t="shared" si="433"/>
        <v>75.5178907721281</v>
      </c>
      <c r="AM112" s="56">
        <f t="shared" si="433"/>
        <v>41.7297297297297</v>
      </c>
      <c r="AN112" s="56">
        <f t="shared" si="433"/>
        <v>70.9494451294698</v>
      </c>
      <c r="AO112" s="56">
        <f t="shared" si="433"/>
        <v>82.6394344069128</v>
      </c>
      <c r="AP112" s="56"/>
      <c r="AQ112" s="56">
        <f t="shared" si="433"/>
        <v>69.7288323187604</v>
      </c>
      <c r="AR112" s="56">
        <f t="shared" si="433"/>
        <v>74.0297542043984</v>
      </c>
      <c r="AS112" s="56">
        <f t="shared" si="433"/>
        <v>70.9252217997465</v>
      </c>
      <c r="AT112" s="56">
        <f t="shared" si="433"/>
        <v>76.308704756207</v>
      </c>
      <c r="AU112" s="56">
        <f t="shared" si="433"/>
        <v>70.2002355712603</v>
      </c>
      <c r="AV112" s="56">
        <f t="shared" si="433"/>
        <v>69.4689008804317</v>
      </c>
      <c r="AW112" s="56">
        <f t="shared" si="433"/>
        <v>75.9081030735796</v>
      </c>
      <c r="AX112" s="56">
        <f t="shared" si="433"/>
        <v>79.3724759242001</v>
      </c>
      <c r="AY112" s="56">
        <f t="shared" si="433"/>
        <v>76.1382799325464</v>
      </c>
      <c r="AZ112" s="56">
        <f t="shared" si="433"/>
        <v>76.9963851462373</v>
      </c>
      <c r="BA112" s="56"/>
      <c r="BB112" s="56">
        <f t="shared" si="433"/>
        <v>284.090909090909</v>
      </c>
      <c r="BC112" s="56">
        <f t="shared" si="433"/>
        <v>298.188153310105</v>
      </c>
      <c r="BD112" s="56">
        <f t="shared" si="433"/>
        <v>286.979166666667</v>
      </c>
      <c r="BE112" s="56">
        <f t="shared" si="433"/>
        <v>281.056338028169</v>
      </c>
      <c r="BF112" s="56">
        <f t="shared" si="433"/>
        <v>297.080745341615</v>
      </c>
      <c r="BG112" s="56">
        <f t="shared" si="433"/>
        <v>276.968838526912</v>
      </c>
      <c r="BH112" s="56">
        <f t="shared" si="433"/>
        <v>276.941176470588</v>
      </c>
      <c r="BI112" s="56">
        <f t="shared" si="433"/>
        <v>282.60736196319</v>
      </c>
      <c r="BJ112" s="56" t="s">
        <v>258</v>
      </c>
      <c r="BK112" s="56">
        <f t="shared" si="433"/>
        <v>31.7170495767836</v>
      </c>
      <c r="BL112" s="56">
        <f t="shared" si="433"/>
        <v>21.9580983078163</v>
      </c>
      <c r="BM112" s="56">
        <f t="shared" si="433"/>
        <v>27.5154730327144</v>
      </c>
      <c r="BN112" s="56">
        <f t="shared" si="433"/>
        <v>20.1459854014599</v>
      </c>
      <c r="BO112" s="56">
        <f t="shared" si="433"/>
        <v>25.4865424430642</v>
      </c>
      <c r="BP112" s="56">
        <f t="shared" si="433"/>
        <v>27.9861111111111</v>
      </c>
      <c r="BQ112" s="56">
        <f t="shared" si="433"/>
        <v>54.271186440678</v>
      </c>
      <c r="BR112" s="56">
        <f t="shared" si="433"/>
        <v>47.9549114331723</v>
      </c>
      <c r="BS112" s="56">
        <f t="shared" si="433"/>
        <v>46.25</v>
      </c>
      <c r="BT112" s="56">
        <f t="shared" ref="BT112:EE112" si="434">BT76/BT80</f>
        <v>18.6133560187154</v>
      </c>
      <c r="BU112" s="56">
        <f t="shared" si="434"/>
        <v>15.4891089108911</v>
      </c>
      <c r="BV112" s="56">
        <f t="shared" si="434"/>
        <v>24.5708582834331</v>
      </c>
      <c r="BW112" s="56">
        <f t="shared" si="434"/>
        <v>39.5597945707997</v>
      </c>
      <c r="BX112" s="56">
        <f t="shared" si="434"/>
        <v>30.9529553679132</v>
      </c>
      <c r="BY112" s="56">
        <f t="shared" si="434"/>
        <v>88.4844868735083</v>
      </c>
      <c r="BZ112" s="56">
        <f t="shared" si="434"/>
        <v>20.9931972789116</v>
      </c>
      <c r="CA112" s="56">
        <f t="shared" si="434"/>
        <v>16.8355041003377</v>
      </c>
      <c r="CB112" s="56">
        <f t="shared" si="434"/>
        <v>65.2449223416966</v>
      </c>
      <c r="CC112" s="56">
        <f t="shared" si="434"/>
        <v>45.0265111346766</v>
      </c>
      <c r="CD112" s="56">
        <f t="shared" si="434"/>
        <v>29.9227799227799</v>
      </c>
      <c r="CE112" s="56">
        <f t="shared" si="434"/>
        <v>28.5030674846626</v>
      </c>
      <c r="CF112" s="56"/>
      <c r="CG112" s="56">
        <f t="shared" si="434"/>
        <v>25.0914127423823</v>
      </c>
      <c r="CH112" s="56">
        <f t="shared" si="434"/>
        <v>29.0838323353293</v>
      </c>
      <c r="CI112" s="56">
        <f t="shared" si="434"/>
        <v>127.323076923077</v>
      </c>
      <c r="CJ112" s="56" t="e">
        <f t="shared" si="434"/>
        <v>#DIV/0!</v>
      </c>
      <c r="CK112" s="56" t="e">
        <f t="shared" si="434"/>
        <v>#DIV/0!</v>
      </c>
      <c r="CL112" s="56" t="e">
        <f t="shared" si="434"/>
        <v>#DIV/0!</v>
      </c>
      <c r="CM112" s="56" t="e">
        <f t="shared" si="434"/>
        <v>#DIV/0!</v>
      </c>
      <c r="CN112" s="56" t="e">
        <f t="shared" si="434"/>
        <v>#DIV/0!</v>
      </c>
      <c r="CO112" s="56" t="e">
        <f t="shared" si="434"/>
        <v>#DIV/0!</v>
      </c>
      <c r="CP112" s="56" t="e">
        <f t="shared" si="434"/>
        <v>#DIV/0!</v>
      </c>
      <c r="CQ112" s="56" t="e">
        <f t="shared" si="434"/>
        <v>#DIV/0!</v>
      </c>
      <c r="CR112" s="56" t="e">
        <f t="shared" si="434"/>
        <v>#DIV/0!</v>
      </c>
      <c r="CS112" s="56" t="e">
        <f t="shared" si="434"/>
        <v>#DIV/0!</v>
      </c>
      <c r="CT112" s="56"/>
      <c r="CU112" s="56" t="e">
        <f t="shared" si="434"/>
        <v>#DIV/0!</v>
      </c>
      <c r="CV112" s="56" t="e">
        <f t="shared" si="434"/>
        <v>#DIV/0!</v>
      </c>
      <c r="CW112" s="56" t="e">
        <f t="shared" si="434"/>
        <v>#DIV/0!</v>
      </c>
      <c r="CX112" s="56" t="e">
        <f t="shared" si="434"/>
        <v>#DIV/0!</v>
      </c>
      <c r="CY112" s="56" t="e">
        <f t="shared" si="434"/>
        <v>#DIV/0!</v>
      </c>
      <c r="CZ112" s="56"/>
      <c r="DA112" s="56" t="e">
        <f t="shared" si="434"/>
        <v>#DIV/0!</v>
      </c>
      <c r="DB112" s="56" t="e">
        <f t="shared" si="434"/>
        <v>#DIV/0!</v>
      </c>
      <c r="DC112" s="56" t="e">
        <f t="shared" si="434"/>
        <v>#DIV/0!</v>
      </c>
      <c r="DD112" s="56" t="e">
        <f t="shared" si="434"/>
        <v>#DIV/0!</v>
      </c>
      <c r="DE112" s="56" t="e">
        <f t="shared" si="434"/>
        <v>#DIV/0!</v>
      </c>
      <c r="DF112" s="56" t="e">
        <f t="shared" si="434"/>
        <v>#DIV/0!</v>
      </c>
      <c r="DG112" s="56" t="e">
        <f t="shared" si="434"/>
        <v>#DIV/0!</v>
      </c>
      <c r="DH112" s="56" t="e">
        <f t="shared" si="434"/>
        <v>#DIV/0!</v>
      </c>
      <c r="DI112" s="56" t="e">
        <f t="shared" si="434"/>
        <v>#DIV/0!</v>
      </c>
      <c r="DJ112" s="56" t="e">
        <f t="shared" si="434"/>
        <v>#DIV/0!</v>
      </c>
      <c r="DK112" s="56"/>
      <c r="DL112" s="56" t="e">
        <f t="shared" si="434"/>
        <v>#DIV/0!</v>
      </c>
      <c r="DM112" s="56"/>
      <c r="DN112" s="56" t="e">
        <f t="shared" si="434"/>
        <v>#DIV/0!</v>
      </c>
      <c r="DO112" s="56" t="e">
        <f t="shared" si="434"/>
        <v>#DIV/0!</v>
      </c>
      <c r="DP112" s="56" t="e">
        <f t="shared" si="434"/>
        <v>#DIV/0!</v>
      </c>
      <c r="DQ112" s="56" t="e">
        <f t="shared" si="434"/>
        <v>#DIV/0!</v>
      </c>
      <c r="DR112" s="56" t="e">
        <f t="shared" si="434"/>
        <v>#DIV/0!</v>
      </c>
      <c r="DS112" s="56"/>
      <c r="DT112" s="56" t="e">
        <f t="shared" si="434"/>
        <v>#DIV/0!</v>
      </c>
      <c r="DU112" s="56" t="e">
        <f t="shared" si="434"/>
        <v>#DIV/0!</v>
      </c>
      <c r="DV112" s="56" t="e">
        <f t="shared" si="434"/>
        <v>#DIV/0!</v>
      </c>
      <c r="DW112" s="56" t="e">
        <f t="shared" si="434"/>
        <v>#DIV/0!</v>
      </c>
      <c r="DX112" s="56" t="e">
        <f t="shared" si="434"/>
        <v>#DIV/0!</v>
      </c>
      <c r="DY112" s="56" t="e">
        <f t="shared" si="434"/>
        <v>#DIV/0!</v>
      </c>
      <c r="DZ112" s="56" t="e">
        <f t="shared" si="434"/>
        <v>#DIV/0!</v>
      </c>
      <c r="EA112" s="56" t="e">
        <f t="shared" si="434"/>
        <v>#DIV/0!</v>
      </c>
      <c r="EB112" s="56" t="e">
        <f t="shared" si="434"/>
        <v>#DIV/0!</v>
      </c>
      <c r="EC112" s="56" t="e">
        <f t="shared" si="434"/>
        <v>#DIV/0!</v>
      </c>
      <c r="ED112" s="56" t="e">
        <f t="shared" si="434"/>
        <v>#DIV/0!</v>
      </c>
      <c r="EE112" s="56" t="e">
        <f t="shared" si="434"/>
        <v>#DIV/0!</v>
      </c>
      <c r="EF112" s="56" t="e">
        <f t="shared" ref="EF112:GJ112" si="435">EF76/EF80</f>
        <v>#DIV/0!</v>
      </c>
      <c r="EG112" s="56"/>
      <c r="EH112" s="56" t="e">
        <f t="shared" si="435"/>
        <v>#DIV/0!</v>
      </c>
      <c r="EI112" s="56" t="e">
        <f t="shared" si="435"/>
        <v>#DIV/0!</v>
      </c>
      <c r="EJ112" s="56" t="e">
        <f t="shared" si="435"/>
        <v>#DIV/0!</v>
      </c>
      <c r="EK112" s="56" t="e">
        <f t="shared" si="435"/>
        <v>#DIV/0!</v>
      </c>
      <c r="EL112" s="56" t="e">
        <f t="shared" si="435"/>
        <v>#DIV/0!</v>
      </c>
      <c r="EM112" s="56" t="e">
        <f t="shared" si="435"/>
        <v>#DIV/0!</v>
      </c>
      <c r="EN112" s="56" t="e">
        <f t="shared" si="435"/>
        <v>#DIV/0!</v>
      </c>
      <c r="EO112" s="56" t="e">
        <f t="shared" si="435"/>
        <v>#DIV/0!</v>
      </c>
      <c r="EP112" s="56" t="e">
        <f t="shared" si="435"/>
        <v>#DIV/0!</v>
      </c>
      <c r="EQ112" s="56" t="e">
        <f t="shared" si="435"/>
        <v>#DIV/0!</v>
      </c>
      <c r="ER112" s="56" t="e">
        <f t="shared" si="435"/>
        <v>#DIV/0!</v>
      </c>
      <c r="ES112" s="56" t="e">
        <f t="shared" si="435"/>
        <v>#DIV/0!</v>
      </c>
      <c r="ET112" s="56" t="e">
        <f t="shared" si="435"/>
        <v>#DIV/0!</v>
      </c>
      <c r="EU112" s="56" t="e">
        <f t="shared" si="435"/>
        <v>#DIV/0!</v>
      </c>
      <c r="EV112" s="56" t="e">
        <f t="shared" si="435"/>
        <v>#DIV/0!</v>
      </c>
      <c r="EW112" s="56" t="e">
        <f t="shared" si="435"/>
        <v>#DIV/0!</v>
      </c>
      <c r="EX112" s="56" t="e">
        <f t="shared" si="435"/>
        <v>#DIV/0!</v>
      </c>
      <c r="EY112" s="56" t="e">
        <f t="shared" si="435"/>
        <v>#DIV/0!</v>
      </c>
      <c r="EZ112" s="56" t="e">
        <f t="shared" si="435"/>
        <v>#DIV/0!</v>
      </c>
      <c r="FA112" s="56" t="e">
        <f t="shared" si="435"/>
        <v>#DIV/0!</v>
      </c>
      <c r="FB112" s="56" t="e">
        <f t="shared" si="435"/>
        <v>#DIV/0!</v>
      </c>
      <c r="FC112" s="56" t="e">
        <f t="shared" si="435"/>
        <v>#DIV/0!</v>
      </c>
      <c r="FD112" s="56" t="e">
        <f t="shared" si="435"/>
        <v>#DIV/0!</v>
      </c>
      <c r="FE112" s="56" t="s">
        <v>258</v>
      </c>
      <c r="FF112" s="69">
        <f t="shared" si="375"/>
        <v>65.0820877235972</v>
      </c>
      <c r="FG112" s="69">
        <f t="shared" si="376"/>
        <v>88.3682469680265</v>
      </c>
      <c r="FH112" s="62">
        <f t="shared" si="377"/>
        <v>73.3337389386643</v>
      </c>
      <c r="FI112" s="69">
        <f t="shared" si="378"/>
        <v>6.66840679268723</v>
      </c>
      <c r="FJ112" s="145">
        <f t="shared" si="379"/>
        <v>0.0909323169552917</v>
      </c>
      <c r="FK112" s="69">
        <f t="shared" si="380"/>
        <v>41.7297297297297</v>
      </c>
      <c r="FL112" s="69">
        <f t="shared" si="381"/>
        <v>82.6394344069128</v>
      </c>
      <c r="FM112" s="62">
        <f t="shared" si="382"/>
        <v>73.3316327262099</v>
      </c>
      <c r="FN112" s="69">
        <f t="shared" si="383"/>
        <v>10.8257870542556</v>
      </c>
      <c r="FO112" s="47">
        <f t="shared" si="384"/>
        <v>0.147627792424514</v>
      </c>
      <c r="FP112" s="69">
        <f t="shared" si="385"/>
        <v>69.4689008804317</v>
      </c>
      <c r="FQ112" s="69">
        <f t="shared" si="386"/>
        <v>79.3724759242001</v>
      </c>
      <c r="FR112" s="62">
        <f t="shared" si="387"/>
        <v>73.9076893607368</v>
      </c>
      <c r="FS112" s="69">
        <f t="shared" si="388"/>
        <v>3.55850957596519</v>
      </c>
      <c r="FT112" s="47">
        <f t="shared" si="389"/>
        <v>0.0481480290717306</v>
      </c>
      <c r="FU112" s="69">
        <f t="shared" si="390"/>
        <v>276.941176470588</v>
      </c>
      <c r="FV112" s="69">
        <f t="shared" si="391"/>
        <v>298.188153310105</v>
      </c>
      <c r="FW112" s="62">
        <f t="shared" si="392"/>
        <v>285.489086174769</v>
      </c>
      <c r="FX112" s="69">
        <f t="shared" si="393"/>
        <v>8.22385969718312</v>
      </c>
      <c r="FY112" s="56" t="s">
        <v>258</v>
      </c>
      <c r="FZ112" s="156">
        <f t="shared" si="394"/>
        <v>41.7297297297297</v>
      </c>
      <c r="GA112" s="70">
        <f t="shared" si="395"/>
        <v>298.188153310105</v>
      </c>
      <c r="GB112" s="157">
        <f t="shared" si="396"/>
        <v>107.392879089866</v>
      </c>
      <c r="GC112" s="31">
        <f t="shared" si="397"/>
        <v>78.8699036496645</v>
      </c>
      <c r="GD112" s="31">
        <f t="shared" si="398"/>
        <v>0.734405337840566</v>
      </c>
      <c r="GE112" s="156" t="e">
        <f t="shared" si="399"/>
        <v>#DIV/0!</v>
      </c>
      <c r="GF112" s="156" t="e">
        <f t="shared" si="400"/>
        <v>#DIV/0!</v>
      </c>
      <c r="GG112" s="158" t="e">
        <f t="shared" si="401"/>
        <v>#DIV/0!</v>
      </c>
      <c r="GH112" s="33" t="e">
        <f t="shared" si="402"/>
        <v>#DIV/0!</v>
      </c>
      <c r="GI112" s="33" t="e">
        <f t="shared" si="403"/>
        <v>#DIV/0!</v>
      </c>
      <c r="GJ112" s="49">
        <f t="shared" si="435"/>
        <v>110.485436893204</v>
      </c>
      <c r="GK112" s="69">
        <f t="shared" si="404"/>
        <v>15.4891089108911</v>
      </c>
      <c r="GL112" s="69">
        <f t="shared" si="405"/>
        <v>88.4844868735083</v>
      </c>
      <c r="GM112" s="62">
        <f t="shared" si="406"/>
        <v>34.6419952397679</v>
      </c>
      <c r="GN112" s="56">
        <f t="shared" si="407"/>
        <v>18.0630109545089</v>
      </c>
      <c r="GO112" s="56">
        <f t="shared" si="408"/>
        <v>0.521419474527643</v>
      </c>
      <c r="GP112" s="69" t="e">
        <f t="shared" si="409"/>
        <v>#DIV/0!</v>
      </c>
      <c r="GQ112" s="69" t="e">
        <f t="shared" si="410"/>
        <v>#DIV/0!</v>
      </c>
      <c r="GR112" s="62" t="e">
        <f t="shared" si="411"/>
        <v>#DIV/0!</v>
      </c>
      <c r="GS112" s="56" t="e">
        <f t="shared" si="412"/>
        <v>#DIV/0!</v>
      </c>
      <c r="GT112" s="56" t="e">
        <f t="shared" si="413"/>
        <v>#DIV/0!</v>
      </c>
      <c r="GU112" s="69" t="e">
        <f t="shared" si="414"/>
        <v>#DIV/0!</v>
      </c>
      <c r="GV112" s="69" t="e">
        <f t="shared" si="415"/>
        <v>#DIV/0!</v>
      </c>
      <c r="GW112" s="62" t="e">
        <f t="shared" si="416"/>
        <v>#DIV/0!</v>
      </c>
      <c r="GX112" s="56" t="e">
        <f t="shared" si="417"/>
        <v>#DIV/0!</v>
      </c>
      <c r="GY112" s="56" t="e">
        <f t="shared" si="418"/>
        <v>#DIV/0!</v>
      </c>
      <c r="GZ112" s="69" t="e">
        <f t="shared" si="419"/>
        <v>#DIV/0!</v>
      </c>
      <c r="HA112" s="69" t="e">
        <f t="shared" si="420"/>
        <v>#DIV/0!</v>
      </c>
      <c r="HB112" s="62" t="e">
        <f t="shared" si="421"/>
        <v>#DIV/0!</v>
      </c>
      <c r="HC112" s="56" t="e">
        <f t="shared" si="422"/>
        <v>#DIV/0!</v>
      </c>
      <c r="HD112" s="56" t="e">
        <f t="shared" si="423"/>
        <v>#DIV/0!</v>
      </c>
      <c r="HE112" s="56"/>
      <c r="HF112" s="56"/>
      <c r="HG112" s="56"/>
      <c r="HH112" s="56"/>
      <c r="HI112" s="56"/>
      <c r="HJ112" s="56"/>
      <c r="HK112" s="56"/>
      <c r="HL112" s="56"/>
      <c r="HM112" s="56"/>
      <c r="HN112" s="56"/>
      <c r="HO112" s="56"/>
    </row>
    <row r="113" s="15" customFormat="1" spans="1:223">
      <c r="A113" s="56" t="s">
        <v>259</v>
      </c>
      <c r="B113" s="56">
        <f t="shared" ref="B113:G113" si="436">B71/B69</f>
        <v>5.33333333333333</v>
      </c>
      <c r="C113" s="56">
        <f t="shared" si="436"/>
        <v>7.33333333333333</v>
      </c>
      <c r="D113" s="56">
        <f t="shared" si="436"/>
        <v>6.30769230769231</v>
      </c>
      <c r="E113" s="56">
        <f t="shared" si="436"/>
        <v>3.17554240631164</v>
      </c>
      <c r="F113" s="56">
        <f t="shared" si="436"/>
        <v>5.4954954954955</v>
      </c>
      <c r="G113" s="49">
        <f t="shared" si="436"/>
        <v>6.19241192411924</v>
      </c>
      <c r="H113" s="56" t="s">
        <v>259</v>
      </c>
      <c r="I113" s="56">
        <f>I71/I69</f>
        <v>6.32175226586103</v>
      </c>
      <c r="J113" s="56">
        <f>J71/J69</f>
        <v>5.90669676448458</v>
      </c>
      <c r="K113" s="56">
        <f t="shared" ref="K113:BS113" si="437">K71/K69</f>
        <v>6.49253731343284</v>
      </c>
      <c r="L113" s="56">
        <f t="shared" si="437"/>
        <v>6.38171262699565</v>
      </c>
      <c r="M113" s="56">
        <f t="shared" si="437"/>
        <v>8.67208672086721</v>
      </c>
      <c r="N113" s="56">
        <f t="shared" si="437"/>
        <v>7.30481809242871</v>
      </c>
      <c r="O113" s="56">
        <f t="shared" si="437"/>
        <v>59.4396344396344</v>
      </c>
      <c r="P113" s="56">
        <f t="shared" si="437"/>
        <v>7.84615384615385</v>
      </c>
      <c r="Q113" s="56">
        <f t="shared" si="437"/>
        <v>7.30488974113135</v>
      </c>
      <c r="R113" s="56">
        <f t="shared" si="437"/>
        <v>10.2354048964218</v>
      </c>
      <c r="S113" s="56">
        <f t="shared" si="437"/>
        <v>9.87173816895179</v>
      </c>
      <c r="T113" s="56">
        <f t="shared" si="437"/>
        <v>10.1898168825368</v>
      </c>
      <c r="U113" s="56">
        <f t="shared" si="437"/>
        <v>10.2319587628866</v>
      </c>
      <c r="V113" s="56">
        <f t="shared" si="437"/>
        <v>10.1511111111111</v>
      </c>
      <c r="W113" s="56">
        <f t="shared" si="437"/>
        <v>9.67032967032967</v>
      </c>
      <c r="X113" s="56">
        <f t="shared" si="437"/>
        <v>15.3392070484581</v>
      </c>
      <c r="Y113" s="56">
        <f t="shared" si="437"/>
        <v>24.6710050614606</v>
      </c>
      <c r="Z113" s="56">
        <f t="shared" si="437"/>
        <v>4.64425162689805</v>
      </c>
      <c r="AA113" s="56">
        <f t="shared" si="437"/>
        <v>5.38809523809524</v>
      </c>
      <c r="AB113" s="56">
        <f t="shared" si="437"/>
        <v>5.25784447476125</v>
      </c>
      <c r="AC113" s="56"/>
      <c r="AD113" s="56">
        <f t="shared" si="437"/>
        <v>6.45989304812834</v>
      </c>
      <c r="AE113" s="56">
        <f t="shared" si="437"/>
        <v>6.41819515774028</v>
      </c>
      <c r="AF113" s="56">
        <f t="shared" si="437"/>
        <v>5.62570356472795</v>
      </c>
      <c r="AG113" s="56">
        <f t="shared" si="437"/>
        <v>5.63701707097933</v>
      </c>
      <c r="AH113" s="56">
        <f t="shared" si="437"/>
        <v>6.81166549543219</v>
      </c>
      <c r="AI113" s="56">
        <f t="shared" si="437"/>
        <v>5.62459336369551</v>
      </c>
      <c r="AJ113" s="56">
        <f t="shared" si="437"/>
        <v>7.06339814032122</v>
      </c>
      <c r="AK113" s="56">
        <f t="shared" si="437"/>
        <v>6.23088923556942</v>
      </c>
      <c r="AL113" s="56">
        <f t="shared" si="437"/>
        <v>6.74912891986063</v>
      </c>
      <c r="AM113" s="56">
        <f t="shared" si="437"/>
        <v>6.84961685823755</v>
      </c>
      <c r="AN113" s="56">
        <f t="shared" si="437"/>
        <v>8.55936675461741</v>
      </c>
      <c r="AO113" s="56">
        <f t="shared" si="437"/>
        <v>6.25662778366914</v>
      </c>
      <c r="AP113" s="56"/>
      <c r="AQ113" s="56">
        <f t="shared" si="437"/>
        <v>5.69429241594996</v>
      </c>
      <c r="AR113" s="56">
        <f t="shared" si="437"/>
        <v>6.08450704225352</v>
      </c>
      <c r="AS113" s="56">
        <f t="shared" si="437"/>
        <v>6.01968205904618</v>
      </c>
      <c r="AT113" s="56">
        <f t="shared" si="437"/>
        <v>6.48567435359888</v>
      </c>
      <c r="AU113" s="56">
        <f t="shared" si="437"/>
        <v>5.51047778709137</v>
      </c>
      <c r="AV113" s="56">
        <f t="shared" si="437"/>
        <v>9.82835820895522</v>
      </c>
      <c r="AW113" s="56">
        <f t="shared" si="437"/>
        <v>5.62206896551724</v>
      </c>
      <c r="AX113" s="56">
        <f t="shared" si="437"/>
        <v>5.52187902187902</v>
      </c>
      <c r="AY113" s="56">
        <f t="shared" si="437"/>
        <v>5.37950664136622</v>
      </c>
      <c r="AZ113" s="56">
        <f t="shared" si="437"/>
        <v>5.28370221327968</v>
      </c>
      <c r="BA113" s="56"/>
      <c r="BB113" s="56">
        <f t="shared" si="437"/>
        <v>5.88733290897517</v>
      </c>
      <c r="BC113" s="56">
        <f t="shared" si="437"/>
        <v>5.56230816451811</v>
      </c>
      <c r="BD113" s="56">
        <f t="shared" si="437"/>
        <v>8.48964677222899</v>
      </c>
      <c r="BE113" s="56">
        <f t="shared" si="437"/>
        <v>5.17558212712398</v>
      </c>
      <c r="BF113" s="56">
        <f t="shared" si="437"/>
        <v>5.88024691358025</v>
      </c>
      <c r="BG113" s="56">
        <f t="shared" si="437"/>
        <v>7.34796238244514</v>
      </c>
      <c r="BH113" s="56">
        <f t="shared" si="437"/>
        <v>8.01226993865031</v>
      </c>
      <c r="BI113" s="56">
        <f t="shared" si="437"/>
        <v>7.96662546353523</v>
      </c>
      <c r="BJ113" s="56" t="s">
        <v>259</v>
      </c>
      <c r="BK113" s="56">
        <f t="shared" si="437"/>
        <v>6.4126213592233</v>
      </c>
      <c r="BL113" s="56">
        <f t="shared" si="437"/>
        <v>6.69427839453459</v>
      </c>
      <c r="BM113" s="56">
        <f t="shared" si="437"/>
        <v>6.05075445816187</v>
      </c>
      <c r="BN113" s="56">
        <f t="shared" si="437"/>
        <v>7.66849960722702</v>
      </c>
      <c r="BO113" s="56">
        <f t="shared" si="437"/>
        <v>5.42955064737243</v>
      </c>
      <c r="BP113" s="56">
        <f t="shared" si="437"/>
        <v>9.29490874159462</v>
      </c>
      <c r="BQ113" s="56">
        <f t="shared" si="437"/>
        <v>7.35366859027205</v>
      </c>
      <c r="BR113" s="56">
        <f t="shared" si="437"/>
        <v>5.55359877488515</v>
      </c>
      <c r="BS113" s="56">
        <f t="shared" si="437"/>
        <v>6.56192498230715</v>
      </c>
      <c r="BT113" s="56">
        <f t="shared" ref="BT113:EE113" si="438">BT71/BT69</f>
        <v>7.59409888357257</v>
      </c>
      <c r="BU113" s="56">
        <f t="shared" si="438"/>
        <v>8.16840277777778</v>
      </c>
      <c r="BV113" s="56">
        <f t="shared" si="438"/>
        <v>6.15518394648829</v>
      </c>
      <c r="BW113" s="56">
        <f t="shared" si="438"/>
        <v>8.12328767123288</v>
      </c>
      <c r="BX113" s="56">
        <f t="shared" si="438"/>
        <v>6.71997157071784</v>
      </c>
      <c r="BY113" s="56">
        <f t="shared" si="438"/>
        <v>6.42536835361947</v>
      </c>
      <c r="BZ113" s="56">
        <f t="shared" si="438"/>
        <v>8.79518072289157</v>
      </c>
      <c r="CA113" s="56">
        <f t="shared" si="438"/>
        <v>7.80018165304269</v>
      </c>
      <c r="CB113" s="56">
        <f t="shared" si="438"/>
        <v>6.89473684210526</v>
      </c>
      <c r="CC113" s="56">
        <f t="shared" si="438"/>
        <v>6.40927258193445</v>
      </c>
      <c r="CD113" s="56">
        <f t="shared" si="438"/>
        <v>7.6359102244389</v>
      </c>
      <c r="CE113" s="56">
        <f t="shared" si="438"/>
        <v>6.57860824742268</v>
      </c>
      <c r="CF113" s="56"/>
      <c r="CG113" s="56">
        <f t="shared" si="438"/>
        <v>5.87791411042945</v>
      </c>
      <c r="CH113" s="56">
        <f t="shared" si="438"/>
        <v>4.80305810397553</v>
      </c>
      <c r="CI113" s="56">
        <f t="shared" si="438"/>
        <v>6.26339285714286</v>
      </c>
      <c r="CJ113" s="56">
        <f t="shared" si="438"/>
        <v>6.7263868065967</v>
      </c>
      <c r="CK113" s="56">
        <f t="shared" si="438"/>
        <v>5.49049180327869</v>
      </c>
      <c r="CL113" s="56">
        <f t="shared" si="438"/>
        <v>6.32836831415031</v>
      </c>
      <c r="CM113" s="56">
        <f t="shared" si="438"/>
        <v>5.60650029019153</v>
      </c>
      <c r="CN113" s="56">
        <f t="shared" si="438"/>
        <v>5.42630651790957</v>
      </c>
      <c r="CO113" s="56">
        <f t="shared" si="438"/>
        <v>7.29110936270653</v>
      </c>
      <c r="CP113" s="56">
        <f t="shared" si="438"/>
        <v>6.40024405125076</v>
      </c>
      <c r="CQ113" s="56">
        <f t="shared" si="438"/>
        <v>5.31388329979879</v>
      </c>
      <c r="CR113" s="56">
        <f t="shared" si="438"/>
        <v>6.625</v>
      </c>
      <c r="CS113" s="56">
        <f t="shared" si="438"/>
        <v>6.29429429429429</v>
      </c>
      <c r="CT113" s="56"/>
      <c r="CU113" s="56">
        <f t="shared" si="438"/>
        <v>6.63701067615658</v>
      </c>
      <c r="CV113" s="56">
        <f t="shared" si="438"/>
        <v>5.61320754716981</v>
      </c>
      <c r="CW113" s="56">
        <f t="shared" si="438"/>
        <v>5.28908188585608</v>
      </c>
      <c r="CX113" s="56">
        <f t="shared" si="438"/>
        <v>6.36897689768977</v>
      </c>
      <c r="CY113" s="56">
        <f t="shared" si="438"/>
        <v>5.24196376388077</v>
      </c>
      <c r="CZ113" s="56"/>
      <c r="DA113" s="56">
        <f t="shared" si="438"/>
        <v>6.01329113924051</v>
      </c>
      <c r="DB113" s="56">
        <f t="shared" si="438"/>
        <v>6.30705394190871</v>
      </c>
      <c r="DC113" s="56">
        <f t="shared" si="438"/>
        <v>6.23118603251054</v>
      </c>
      <c r="DD113" s="56">
        <f t="shared" si="438"/>
        <v>6.37690355329949</v>
      </c>
      <c r="DE113" s="56">
        <f t="shared" si="438"/>
        <v>5.50852618757613</v>
      </c>
      <c r="DF113" s="56">
        <f t="shared" si="438"/>
        <v>5.99282296650718</v>
      </c>
      <c r="DG113" s="56">
        <f t="shared" si="438"/>
        <v>6.62937660119556</v>
      </c>
      <c r="DH113" s="56">
        <f t="shared" si="438"/>
        <v>5.22944297082228</v>
      </c>
      <c r="DI113" s="56">
        <f t="shared" si="438"/>
        <v>5.83689458689459</v>
      </c>
      <c r="DJ113" s="56">
        <f t="shared" si="438"/>
        <v>6.21073401736385</v>
      </c>
      <c r="DK113" s="56"/>
      <c r="DL113" s="56">
        <f t="shared" si="438"/>
        <v>13.735632183908</v>
      </c>
      <c r="DM113" s="56"/>
      <c r="DN113" s="56">
        <f t="shared" si="438"/>
        <v>9.57722174288179</v>
      </c>
      <c r="DO113" s="56">
        <f t="shared" si="438"/>
        <v>7.98076923076923</v>
      </c>
      <c r="DP113" s="56">
        <f t="shared" si="438"/>
        <v>8.12215724496426</v>
      </c>
      <c r="DQ113" s="56">
        <f t="shared" si="438"/>
        <v>6.39052496798976</v>
      </c>
      <c r="DR113" s="56">
        <f t="shared" si="438"/>
        <v>6.91618497109827</v>
      </c>
      <c r="DS113" s="56"/>
      <c r="DT113" s="56">
        <f t="shared" si="438"/>
        <v>11.2190275829827</v>
      </c>
      <c r="DU113" s="56">
        <f t="shared" si="438"/>
        <v>7.22554890219561</v>
      </c>
      <c r="DV113" s="56">
        <f t="shared" si="438"/>
        <v>7.9645390070922</v>
      </c>
      <c r="DW113" s="56">
        <f t="shared" si="438"/>
        <v>6.71513549239921</v>
      </c>
      <c r="DX113" s="56">
        <f t="shared" si="438"/>
        <v>6.04030823947836</v>
      </c>
      <c r="DY113" s="56">
        <f t="shared" si="438"/>
        <v>9.12844036697248</v>
      </c>
      <c r="DZ113" s="56">
        <f t="shared" si="438"/>
        <v>7.15126545026486</v>
      </c>
      <c r="EA113" s="56">
        <f t="shared" si="438"/>
        <v>8.4576802507837</v>
      </c>
      <c r="EB113" s="56">
        <f t="shared" si="438"/>
        <v>12.5816023738872</v>
      </c>
      <c r="EC113" s="56">
        <f t="shared" si="438"/>
        <v>9.90883590462833</v>
      </c>
      <c r="ED113" s="56">
        <f t="shared" si="438"/>
        <v>11.969611705121</v>
      </c>
      <c r="EE113" s="56">
        <f t="shared" si="438"/>
        <v>7.18693284936479</v>
      </c>
      <c r="EF113" s="56">
        <f t="shared" ref="EF113:GJ113" si="439">EF71/EF69</f>
        <v>13.7768817204301</v>
      </c>
      <c r="EG113" s="56"/>
      <c r="EH113" s="56">
        <f t="shared" si="439"/>
        <v>5.95399466009447</v>
      </c>
      <c r="EI113" s="56">
        <f t="shared" si="439"/>
        <v>5.81622678396872</v>
      </c>
      <c r="EJ113" s="56">
        <f t="shared" si="439"/>
        <v>5.52889071995056</v>
      </c>
      <c r="EK113" s="56">
        <f t="shared" si="439"/>
        <v>6.56346114414599</v>
      </c>
      <c r="EL113" s="56">
        <f t="shared" si="439"/>
        <v>5.82272282076396</v>
      </c>
      <c r="EM113" s="56">
        <f t="shared" si="439"/>
        <v>5.90038314176245</v>
      </c>
      <c r="EN113" s="56">
        <f t="shared" si="439"/>
        <v>4.90899062327634</v>
      </c>
      <c r="EO113" s="56">
        <f t="shared" si="439"/>
        <v>6.21639936751751</v>
      </c>
      <c r="EP113" s="56">
        <f t="shared" si="439"/>
        <v>5.91936699321778</v>
      </c>
      <c r="EQ113" s="56">
        <f t="shared" si="439"/>
        <v>5.34007782101167</v>
      </c>
      <c r="ER113" s="56">
        <f t="shared" si="439"/>
        <v>6.67481119502443</v>
      </c>
      <c r="ES113" s="56">
        <f t="shared" si="439"/>
        <v>5.0621030345801</v>
      </c>
      <c r="ET113" s="56">
        <f t="shared" si="439"/>
        <v>5.19515570934256</v>
      </c>
      <c r="EU113" s="56">
        <f t="shared" si="439"/>
        <v>7.06403162055336</v>
      </c>
      <c r="EV113" s="56">
        <f t="shared" si="439"/>
        <v>6.01428571428571</v>
      </c>
      <c r="EW113" s="56">
        <f t="shared" si="439"/>
        <v>5.89787234042553</v>
      </c>
      <c r="EX113" s="56">
        <f t="shared" si="439"/>
        <v>7.20970695970696</v>
      </c>
      <c r="EY113" s="56">
        <f t="shared" si="439"/>
        <v>5.73884758364312</v>
      </c>
      <c r="EZ113" s="56">
        <f t="shared" si="439"/>
        <v>6.857421875</v>
      </c>
      <c r="FA113" s="56">
        <f t="shared" si="439"/>
        <v>7.35566502463054</v>
      </c>
      <c r="FB113" s="56">
        <f t="shared" si="439"/>
        <v>6.61442006269592</v>
      </c>
      <c r="FC113" s="56">
        <f t="shared" si="439"/>
        <v>6.8128453038674</v>
      </c>
      <c r="FD113" s="56">
        <f t="shared" si="439"/>
        <v>7.87735849056604</v>
      </c>
      <c r="FE113" s="56" t="s">
        <v>259</v>
      </c>
      <c r="FF113" s="69">
        <f t="shared" si="375"/>
        <v>4.64425162689805</v>
      </c>
      <c r="FG113" s="69">
        <f t="shared" si="376"/>
        <v>59.4396344396344</v>
      </c>
      <c r="FH113" s="62">
        <f t="shared" si="377"/>
        <v>11.566052237645</v>
      </c>
      <c r="FI113" s="69">
        <f t="shared" si="378"/>
        <v>12.1141859305267</v>
      </c>
      <c r="FJ113" s="145">
        <f t="shared" si="379"/>
        <v>1.04739159754938</v>
      </c>
      <c r="FK113" s="69">
        <f t="shared" si="380"/>
        <v>5.62459336369551</v>
      </c>
      <c r="FL113" s="69">
        <f t="shared" si="381"/>
        <v>8.55936675461741</v>
      </c>
      <c r="FM113" s="62">
        <f t="shared" si="382"/>
        <v>6.52384128274825</v>
      </c>
      <c r="FN113" s="69">
        <f t="shared" si="383"/>
        <v>0.8117569257267</v>
      </c>
      <c r="FO113" s="47">
        <f t="shared" si="384"/>
        <v>0.124429287983036</v>
      </c>
      <c r="FP113" s="69">
        <f t="shared" si="385"/>
        <v>5.28370221327968</v>
      </c>
      <c r="FQ113" s="69">
        <f t="shared" si="386"/>
        <v>9.82835820895522</v>
      </c>
      <c r="FR113" s="62">
        <f t="shared" si="387"/>
        <v>6.14301487089373</v>
      </c>
      <c r="FS113" s="69">
        <f t="shared" si="388"/>
        <v>1.34568518822528</v>
      </c>
      <c r="FT113" s="47">
        <f t="shared" si="389"/>
        <v>0.219059405928069</v>
      </c>
      <c r="FU113" s="69">
        <f t="shared" si="390"/>
        <v>5.17558212712398</v>
      </c>
      <c r="FV113" s="69">
        <f t="shared" si="391"/>
        <v>8.48964677222899</v>
      </c>
      <c r="FW113" s="62">
        <f t="shared" si="392"/>
        <v>6.79024683388215</v>
      </c>
      <c r="FX113" s="69">
        <f t="shared" si="393"/>
        <v>1.30024958231455</v>
      </c>
      <c r="FY113" s="56" t="s">
        <v>259</v>
      </c>
      <c r="FZ113" s="156">
        <f t="shared" si="394"/>
        <v>4.64425162689805</v>
      </c>
      <c r="GA113" s="70">
        <f t="shared" si="395"/>
        <v>59.4396344396344</v>
      </c>
      <c r="GB113" s="157">
        <f t="shared" si="396"/>
        <v>8.50718527051749</v>
      </c>
      <c r="GC113" s="31">
        <f t="shared" si="397"/>
        <v>8.00192647435636</v>
      </c>
      <c r="GD113" s="31">
        <f t="shared" si="398"/>
        <v>0.940607994290174</v>
      </c>
      <c r="GE113" s="156">
        <f t="shared" si="399"/>
        <v>4.80305810397553</v>
      </c>
      <c r="GF113" s="156">
        <f t="shared" si="400"/>
        <v>13.7768817204301</v>
      </c>
      <c r="GG113" s="158">
        <f t="shared" si="401"/>
        <v>6.93018429437211</v>
      </c>
      <c r="GH113" s="33">
        <f t="shared" si="402"/>
        <v>1.75532409688322</v>
      </c>
      <c r="GI113" s="33">
        <f t="shared" si="403"/>
        <v>0.253286784639868</v>
      </c>
      <c r="GJ113" s="49">
        <f t="shared" si="439"/>
        <v>6.19241192411924</v>
      </c>
      <c r="GK113" s="69">
        <f t="shared" si="404"/>
        <v>5.42955064737243</v>
      </c>
      <c r="GL113" s="69">
        <f t="shared" si="405"/>
        <v>9.29490874159462</v>
      </c>
      <c r="GM113" s="62">
        <f t="shared" si="406"/>
        <v>7.06285757289631</v>
      </c>
      <c r="GN113" s="56">
        <f t="shared" si="407"/>
        <v>1.01864204974947</v>
      </c>
      <c r="GO113" s="56">
        <f t="shared" si="408"/>
        <v>0.144225200527688</v>
      </c>
      <c r="GP113" s="69">
        <f t="shared" si="409"/>
        <v>4.80305810397553</v>
      </c>
      <c r="GQ113" s="69">
        <f t="shared" si="410"/>
        <v>7.29110936270653</v>
      </c>
      <c r="GR113" s="62">
        <f t="shared" si="411"/>
        <v>5.99762223499275</v>
      </c>
      <c r="GS113" s="56">
        <f t="shared" si="412"/>
        <v>0.578470955292352</v>
      </c>
      <c r="GT113" s="56">
        <f t="shared" si="413"/>
        <v>0.0964500484737601</v>
      </c>
      <c r="GU113" s="69">
        <f t="shared" si="414"/>
        <v>6.04030823947836</v>
      </c>
      <c r="GV113" s="69">
        <f t="shared" si="415"/>
        <v>13.7768817204301</v>
      </c>
      <c r="GW113" s="62">
        <f t="shared" si="416"/>
        <v>9.05517369406379</v>
      </c>
      <c r="GX113" s="56">
        <f t="shared" si="417"/>
        <v>2.48433597217142</v>
      </c>
      <c r="GY113" s="56">
        <f t="shared" si="418"/>
        <v>0.274355418913726</v>
      </c>
      <c r="GZ113" s="69">
        <f t="shared" si="419"/>
        <v>4.80305810397553</v>
      </c>
      <c r="HA113" s="69">
        <f t="shared" si="420"/>
        <v>7.87735849056604</v>
      </c>
      <c r="HB113" s="62">
        <f t="shared" si="421"/>
        <v>6.18891473869701</v>
      </c>
      <c r="HC113" s="56">
        <f t="shared" si="422"/>
        <v>0.776584828206968</v>
      </c>
      <c r="HD113" s="56">
        <f t="shared" si="423"/>
        <v>0.12547996878213</v>
      </c>
      <c r="HE113" s="56"/>
      <c r="HF113" s="56"/>
      <c r="HG113" s="56"/>
      <c r="HH113" s="56"/>
      <c r="HI113" s="56"/>
      <c r="HJ113" s="56"/>
      <c r="HK113" s="56"/>
      <c r="HL113" s="56"/>
      <c r="HM113" s="56"/>
      <c r="HN113" s="56"/>
      <c r="HO113" s="56"/>
    </row>
    <row r="114" s="15" customFormat="1" spans="1:223">
      <c r="A114" s="56" t="s">
        <v>260</v>
      </c>
      <c r="B114" s="56">
        <f t="shared" ref="B114:G114" si="440">B89/B90</f>
        <v>36.71875</v>
      </c>
      <c r="C114" s="56">
        <f t="shared" si="440"/>
        <v>42</v>
      </c>
      <c r="D114" s="56">
        <f t="shared" si="440"/>
        <v>30.3703703703704</v>
      </c>
      <c r="E114" s="56">
        <f t="shared" si="440"/>
        <v>30.2389705882353</v>
      </c>
      <c r="F114" s="56">
        <f t="shared" si="440"/>
        <v>33.160621761658</v>
      </c>
      <c r="G114" s="49">
        <f t="shared" si="440"/>
        <v>34.1495124593716</v>
      </c>
      <c r="H114" s="56" t="s">
        <v>260</v>
      </c>
      <c r="I114" s="56">
        <f>I89/I90</f>
        <v>36.2802335279399</v>
      </c>
      <c r="J114" s="56">
        <f>J89/J90</f>
        <v>32.8361138370952</v>
      </c>
      <c r="K114" s="56">
        <f t="shared" ref="K114:BS114" si="441">K89/K90</f>
        <v>35.7867112012406</v>
      </c>
      <c r="L114" s="56">
        <f t="shared" si="441"/>
        <v>35.0897072710104</v>
      </c>
      <c r="M114" s="56">
        <f t="shared" si="441"/>
        <v>36.4165968147527</v>
      </c>
      <c r="N114" s="56">
        <f t="shared" si="441"/>
        <v>35.329448677723</v>
      </c>
      <c r="O114" s="56">
        <f t="shared" si="441"/>
        <v>34.4033101045296</v>
      </c>
      <c r="P114" s="56">
        <f t="shared" si="441"/>
        <v>36.6093254866455</v>
      </c>
      <c r="Q114" s="56">
        <f t="shared" si="441"/>
        <v>36.330063473745</v>
      </c>
      <c r="R114" s="56">
        <f t="shared" si="441"/>
        <v>37.0071684587814</v>
      </c>
      <c r="S114" s="56">
        <f t="shared" si="441"/>
        <v>34.2687870283754</v>
      </c>
      <c r="T114" s="56">
        <f t="shared" si="441"/>
        <v>37.0426966292135</v>
      </c>
      <c r="U114" s="56">
        <f t="shared" si="441"/>
        <v>36.0048426150121</v>
      </c>
      <c r="V114" s="56">
        <f t="shared" si="441"/>
        <v>34.6601208459214</v>
      </c>
      <c r="W114" s="56">
        <f t="shared" si="441"/>
        <v>38.2036847492323</v>
      </c>
      <c r="X114" s="56">
        <f t="shared" si="441"/>
        <v>34.9059481443823</v>
      </c>
      <c r="Y114" s="56">
        <f t="shared" si="441"/>
        <v>34.3780068728522</v>
      </c>
      <c r="Z114" s="56">
        <f t="shared" si="441"/>
        <v>31.0327581895474</v>
      </c>
      <c r="AA114" s="56">
        <f t="shared" si="441"/>
        <v>35.8409578673896</v>
      </c>
      <c r="AB114" s="56">
        <f t="shared" si="441"/>
        <v>31.0872261264986</v>
      </c>
      <c r="AC114" s="56"/>
      <c r="AD114" s="56">
        <f t="shared" si="441"/>
        <v>36.2442244224422</v>
      </c>
      <c r="AE114" s="56">
        <f t="shared" si="441"/>
        <v>34.7331240188383</v>
      </c>
      <c r="AF114" s="56">
        <f t="shared" si="441"/>
        <v>35.0503144654088</v>
      </c>
      <c r="AG114" s="56">
        <f t="shared" si="441"/>
        <v>33.7952430196484</v>
      </c>
      <c r="AH114" s="56">
        <f t="shared" si="441"/>
        <v>34.4858156028369</v>
      </c>
      <c r="AI114" s="56">
        <f t="shared" si="441"/>
        <v>37.1488842011769</v>
      </c>
      <c r="AJ114" s="56">
        <f t="shared" si="441"/>
        <v>33.8968668407311</v>
      </c>
      <c r="AK114" s="56">
        <f t="shared" si="441"/>
        <v>35.0556586270872</v>
      </c>
      <c r="AL114" s="56">
        <f t="shared" si="441"/>
        <v>35.1515151515151</v>
      </c>
      <c r="AM114" s="56">
        <f t="shared" si="441"/>
        <v>37.3036487322202</v>
      </c>
      <c r="AN114" s="56">
        <f t="shared" si="441"/>
        <v>37.0243902439024</v>
      </c>
      <c r="AO114" s="56">
        <f t="shared" si="441"/>
        <v>35.4084507042254</v>
      </c>
      <c r="AP114" s="56"/>
      <c r="AQ114" s="56">
        <f t="shared" si="441"/>
        <v>34.5716360116167</v>
      </c>
      <c r="AR114" s="56">
        <f t="shared" si="441"/>
        <v>34.7716648687523</v>
      </c>
      <c r="AS114" s="56">
        <f t="shared" si="441"/>
        <v>33.3112758073054</v>
      </c>
      <c r="AT114" s="56">
        <f t="shared" si="441"/>
        <v>0</v>
      </c>
      <c r="AU114" s="56">
        <f t="shared" si="441"/>
        <v>37.256687535572</v>
      </c>
      <c r="AV114" s="56">
        <f t="shared" si="441"/>
        <v>36.5644009521291</v>
      </c>
      <c r="AW114" s="56">
        <f t="shared" si="441"/>
        <v>34.2387703723334</v>
      </c>
      <c r="AX114" s="56">
        <f t="shared" si="441"/>
        <v>32.9289681379714</v>
      </c>
      <c r="AY114" s="56">
        <f t="shared" si="441"/>
        <v>36.6149795201872</v>
      </c>
      <c r="AZ114" s="56">
        <f t="shared" si="441"/>
        <v>33.4868145667643</v>
      </c>
      <c r="BA114" s="56"/>
      <c r="BB114" s="56">
        <f t="shared" si="441"/>
        <v>35.8626108429678</v>
      </c>
      <c r="BC114" s="56">
        <f t="shared" si="441"/>
        <v>39.50233281493</v>
      </c>
      <c r="BD114" s="56">
        <f t="shared" si="441"/>
        <v>37.8139980824545</v>
      </c>
      <c r="BE114" s="56">
        <f t="shared" si="441"/>
        <v>42.9696825017904</v>
      </c>
      <c r="BF114" s="56">
        <f t="shared" si="441"/>
        <v>39.5066613903179</v>
      </c>
      <c r="BG114" s="56">
        <f t="shared" si="441"/>
        <v>34.1412501449611</v>
      </c>
      <c r="BH114" s="56">
        <f t="shared" si="441"/>
        <v>39.4439507426685</v>
      </c>
      <c r="BI114" s="56">
        <f t="shared" si="441"/>
        <v>37.2505787675008</v>
      </c>
      <c r="BJ114" s="56" t="s">
        <v>260</v>
      </c>
      <c r="BK114" s="56">
        <f t="shared" si="441"/>
        <v>34.4391244870041</v>
      </c>
      <c r="BL114" s="56">
        <f t="shared" si="441"/>
        <v>34.24072265625</v>
      </c>
      <c r="BM114" s="56">
        <f t="shared" si="441"/>
        <v>35.9948096885813</v>
      </c>
      <c r="BN114" s="56">
        <f t="shared" si="441"/>
        <v>33.85738349242</v>
      </c>
      <c r="BO114" s="56">
        <f t="shared" si="441"/>
        <v>34.220209453722</v>
      </c>
      <c r="BP114" s="56">
        <f t="shared" si="441"/>
        <v>37.0086289549377</v>
      </c>
      <c r="BQ114" s="56">
        <f t="shared" si="441"/>
        <v>33.5749452954048</v>
      </c>
      <c r="BR114" s="56">
        <f t="shared" si="441"/>
        <v>34.6907414521706</v>
      </c>
      <c r="BS114" s="56">
        <f t="shared" si="441"/>
        <v>35.3528225806452</v>
      </c>
      <c r="BT114" s="56">
        <f t="shared" ref="BT114:EE114" si="442">BT89/BT90</f>
        <v>33.3034781310643</v>
      </c>
      <c r="BU114" s="56">
        <f t="shared" si="442"/>
        <v>34.1144922467063</v>
      </c>
      <c r="BV114" s="56">
        <f t="shared" si="442"/>
        <v>35.5462686567164</v>
      </c>
      <c r="BW114" s="56">
        <f t="shared" si="442"/>
        <v>33.0210772833724</v>
      </c>
      <c r="BX114" s="56">
        <f t="shared" si="442"/>
        <v>33.6091469836016</v>
      </c>
      <c r="BY114" s="56">
        <f t="shared" si="442"/>
        <v>33.6677202143741</v>
      </c>
      <c r="BZ114" s="56">
        <f t="shared" si="442"/>
        <v>32.6422647983986</v>
      </c>
      <c r="CA114" s="56">
        <f t="shared" si="442"/>
        <v>33.1963087248322</v>
      </c>
      <c r="CB114" s="56">
        <f t="shared" si="442"/>
        <v>34.7385031559964</v>
      </c>
      <c r="CC114" s="56">
        <f t="shared" si="442"/>
        <v>33.784789403185</v>
      </c>
      <c r="CD114" s="56">
        <f t="shared" si="442"/>
        <v>33.920965451964</v>
      </c>
      <c r="CE114" s="56">
        <f t="shared" si="442"/>
        <v>35.7873210633947</v>
      </c>
      <c r="CF114" s="56"/>
      <c r="CG114" s="56">
        <f t="shared" si="442"/>
        <v>34.3149958770173</v>
      </c>
      <c r="CH114" s="56">
        <f t="shared" si="442"/>
        <v>34.373073603748</v>
      </c>
      <c r="CI114" s="56">
        <f t="shared" si="442"/>
        <v>35.6378001871296</v>
      </c>
      <c r="CJ114" s="56">
        <f t="shared" si="442"/>
        <v>35.0041356492969</v>
      </c>
      <c r="CK114" s="56">
        <f t="shared" si="442"/>
        <v>34.1599504029758</v>
      </c>
      <c r="CL114" s="56">
        <f t="shared" si="442"/>
        <v>35.4932047347655</v>
      </c>
      <c r="CM114" s="56">
        <f t="shared" si="442"/>
        <v>34.0780619111709</v>
      </c>
      <c r="CN114" s="56">
        <f t="shared" si="442"/>
        <v>34.6675110829639</v>
      </c>
      <c r="CO114" s="56">
        <f t="shared" si="442"/>
        <v>34.3956785955436</v>
      </c>
      <c r="CP114" s="56">
        <f t="shared" si="442"/>
        <v>35.329410407292</v>
      </c>
      <c r="CQ114" s="56">
        <f t="shared" si="442"/>
        <v>34.6647780925401</v>
      </c>
      <c r="CR114" s="56">
        <f t="shared" si="442"/>
        <v>35.0677506775068</v>
      </c>
      <c r="CS114" s="56">
        <f t="shared" si="442"/>
        <v>33.9588100686499</v>
      </c>
      <c r="CT114" s="56"/>
      <c r="CU114" s="56">
        <f t="shared" si="442"/>
        <v>35.1652056641942</v>
      </c>
      <c r="CV114" s="56">
        <f t="shared" si="442"/>
        <v>33.6442037705576</v>
      </c>
      <c r="CW114" s="56">
        <f t="shared" si="442"/>
        <v>33.9140145170296</v>
      </c>
      <c r="CX114" s="56">
        <f t="shared" si="442"/>
        <v>36.0850111856823</v>
      </c>
      <c r="CY114" s="56">
        <f t="shared" si="442"/>
        <v>34.8076923076923</v>
      </c>
      <c r="CZ114" s="56"/>
      <c r="DA114" s="56">
        <f t="shared" si="442"/>
        <v>35.2044025157233</v>
      </c>
      <c r="DB114" s="56">
        <f t="shared" si="442"/>
        <v>34.4373177842566</v>
      </c>
      <c r="DC114" s="56">
        <f t="shared" si="442"/>
        <v>34.3464052287582</v>
      </c>
      <c r="DD114" s="56">
        <f t="shared" si="442"/>
        <v>35.0478927203065</v>
      </c>
      <c r="DE114" s="56">
        <f t="shared" si="442"/>
        <v>34.6049748678953</v>
      </c>
      <c r="DF114" s="56">
        <f t="shared" si="442"/>
        <v>34.4878491937315</v>
      </c>
      <c r="DG114" s="56">
        <f t="shared" si="442"/>
        <v>36.8365320979484</v>
      </c>
      <c r="DH114" s="56">
        <f t="shared" si="442"/>
        <v>33.5156585156585</v>
      </c>
      <c r="DI114" s="56">
        <f t="shared" si="442"/>
        <v>35.0391644908616</v>
      </c>
      <c r="DJ114" s="56">
        <f t="shared" si="442"/>
        <v>35.8859339955143</v>
      </c>
      <c r="DK114" s="56"/>
      <c r="DL114" s="56">
        <f t="shared" si="442"/>
        <v>33.1629908552985</v>
      </c>
      <c r="DM114" s="56"/>
      <c r="DN114" s="56">
        <f t="shared" si="442"/>
        <v>36.463010673537</v>
      </c>
      <c r="DO114" s="56">
        <f t="shared" si="442"/>
        <v>32.3187108325873</v>
      </c>
      <c r="DP114" s="56">
        <f t="shared" si="442"/>
        <v>35.2725914861837</v>
      </c>
      <c r="DQ114" s="56">
        <f t="shared" si="442"/>
        <v>36.8925421010425</v>
      </c>
      <c r="DR114" s="56">
        <f t="shared" si="442"/>
        <v>34.6659201194476</v>
      </c>
      <c r="DS114" s="56"/>
      <c r="DT114" s="56">
        <f t="shared" si="442"/>
        <v>36.6729059429106</v>
      </c>
      <c r="DU114" s="56">
        <f t="shared" si="442"/>
        <v>33.3047578225461</v>
      </c>
      <c r="DV114" s="56">
        <f t="shared" si="442"/>
        <v>33.2215122470714</v>
      </c>
      <c r="DW114" s="56">
        <f t="shared" si="442"/>
        <v>34.960396039604</v>
      </c>
      <c r="DX114" s="56">
        <f t="shared" si="442"/>
        <v>34.0848412933848</v>
      </c>
      <c r="DY114" s="56">
        <f t="shared" si="442"/>
        <v>35.3717553893533</v>
      </c>
      <c r="DZ114" s="56">
        <f t="shared" si="442"/>
        <v>33.9669834917459</v>
      </c>
      <c r="EA114" s="56">
        <f t="shared" si="442"/>
        <v>34.211320754717</v>
      </c>
      <c r="EB114" s="56">
        <f t="shared" si="442"/>
        <v>34.8906560636183</v>
      </c>
      <c r="EC114" s="56">
        <f t="shared" si="442"/>
        <v>35.0773195876289</v>
      </c>
      <c r="ED114" s="56">
        <f t="shared" si="442"/>
        <v>34.6342045590166</v>
      </c>
      <c r="EE114" s="56">
        <f t="shared" si="442"/>
        <v>33.9317046834931</v>
      </c>
      <c r="EF114" s="56">
        <f t="shared" ref="EF114:GJ114" si="443">EF89/EF90</f>
        <v>35.5493482309125</v>
      </c>
      <c r="EG114" s="56"/>
      <c r="EH114" s="56">
        <f t="shared" si="443"/>
        <v>31.8236634061369</v>
      </c>
      <c r="EI114" s="56">
        <f t="shared" si="443"/>
        <v>31.9012702674791</v>
      </c>
      <c r="EJ114" s="56">
        <f t="shared" si="443"/>
        <v>32.1276282899574</v>
      </c>
      <c r="EK114" s="56">
        <f t="shared" si="443"/>
        <v>30.0446428571429</v>
      </c>
      <c r="EL114" s="56">
        <f t="shared" si="443"/>
        <v>31.1792684927013</v>
      </c>
      <c r="EM114" s="56">
        <f t="shared" si="443"/>
        <v>33.1057625549641</v>
      </c>
      <c r="EN114" s="56">
        <f t="shared" si="443"/>
        <v>31.9447308723448</v>
      </c>
      <c r="EO114" s="56">
        <f t="shared" si="443"/>
        <v>31.7708333333333</v>
      </c>
      <c r="EP114" s="56">
        <f t="shared" si="443"/>
        <v>34.4923023698322</v>
      </c>
      <c r="EQ114" s="56">
        <f t="shared" si="443"/>
        <v>34.4114366825509</v>
      </c>
      <c r="ER114" s="56">
        <f t="shared" si="443"/>
        <v>35.508329773601</v>
      </c>
      <c r="ES114" s="56">
        <f t="shared" si="443"/>
        <v>34.7727575636412</v>
      </c>
      <c r="ET114" s="56">
        <f t="shared" si="443"/>
        <v>35.0447518307567</v>
      </c>
      <c r="EU114" s="56">
        <f t="shared" si="443"/>
        <v>35.2689415847311</v>
      </c>
      <c r="EV114" s="56">
        <f t="shared" si="443"/>
        <v>34.0862230552952</v>
      </c>
      <c r="EW114" s="56">
        <f t="shared" si="443"/>
        <v>34.9525934188511</v>
      </c>
      <c r="EX114" s="56">
        <f t="shared" si="443"/>
        <v>35.2410770194114</v>
      </c>
      <c r="EY114" s="56">
        <f t="shared" si="443"/>
        <v>34.3218279047156</v>
      </c>
      <c r="EZ114" s="56">
        <f t="shared" si="443"/>
        <v>34.1977309562399</v>
      </c>
      <c r="FA114" s="56">
        <f t="shared" si="443"/>
        <v>34.4115310407445</v>
      </c>
      <c r="FB114" s="56">
        <f t="shared" si="443"/>
        <v>34.1073825503356</v>
      </c>
      <c r="FC114" s="56">
        <f t="shared" si="443"/>
        <v>33.312318749212</v>
      </c>
      <c r="FD114" s="56">
        <f t="shared" si="443"/>
        <v>34.2500835096314</v>
      </c>
      <c r="FE114" s="56" t="s">
        <v>260</v>
      </c>
      <c r="FF114" s="69">
        <f t="shared" si="375"/>
        <v>31.0327581895474</v>
      </c>
      <c r="FG114" s="69">
        <f t="shared" si="376"/>
        <v>38.2036847492323</v>
      </c>
      <c r="FH114" s="62">
        <f t="shared" si="377"/>
        <v>35.1756853960944</v>
      </c>
      <c r="FI114" s="69">
        <f t="shared" si="378"/>
        <v>1.85582926654667</v>
      </c>
      <c r="FJ114" s="145">
        <f t="shared" si="379"/>
        <v>0.052758865837273</v>
      </c>
      <c r="FK114" s="69">
        <f t="shared" si="380"/>
        <v>33.7952430196484</v>
      </c>
      <c r="FL114" s="69">
        <f t="shared" si="381"/>
        <v>37.3036487322202</v>
      </c>
      <c r="FM114" s="62">
        <f t="shared" si="382"/>
        <v>35.4415113358361</v>
      </c>
      <c r="FN114" s="69">
        <f t="shared" si="383"/>
        <v>1.22217885642391</v>
      </c>
      <c r="FO114" s="47">
        <f t="shared" si="384"/>
        <v>0.034484388796031</v>
      </c>
      <c r="FP114" s="69">
        <f t="shared" si="385"/>
        <v>0</v>
      </c>
      <c r="FQ114" s="69">
        <f t="shared" si="386"/>
        <v>37.256687535572</v>
      </c>
      <c r="FR114" s="62">
        <f t="shared" si="387"/>
        <v>31.3745197772632</v>
      </c>
      <c r="FS114" s="69">
        <f t="shared" si="388"/>
        <v>11.1253108574843</v>
      </c>
      <c r="FT114" s="47">
        <f t="shared" si="389"/>
        <v>0.354597008542796</v>
      </c>
      <c r="FU114" s="69">
        <f t="shared" si="390"/>
        <v>34.1412501449611</v>
      </c>
      <c r="FV114" s="69">
        <f t="shared" si="391"/>
        <v>42.9696825017904</v>
      </c>
      <c r="FW114" s="62">
        <f t="shared" si="392"/>
        <v>38.3113831609489</v>
      </c>
      <c r="FX114" s="69">
        <f t="shared" si="393"/>
        <v>2.68830021478728</v>
      </c>
      <c r="FY114" s="56" t="s">
        <v>260</v>
      </c>
      <c r="FZ114" s="156">
        <f t="shared" si="394"/>
        <v>0</v>
      </c>
      <c r="GA114" s="70">
        <f t="shared" si="395"/>
        <v>42.9696825017904</v>
      </c>
      <c r="GB114" s="157">
        <f t="shared" si="396"/>
        <v>34.9809621402429</v>
      </c>
      <c r="GC114" s="31">
        <f t="shared" si="397"/>
        <v>5.47445266191506</v>
      </c>
      <c r="GD114" s="31">
        <f t="shared" si="398"/>
        <v>0.156498058571612</v>
      </c>
      <c r="GE114" s="156">
        <f t="shared" si="399"/>
        <v>30.0446428571429</v>
      </c>
      <c r="GF114" s="156">
        <f t="shared" si="400"/>
        <v>37.0086289549377</v>
      </c>
      <c r="GG114" s="158">
        <f t="shared" si="401"/>
        <v>34.3495571931743</v>
      </c>
      <c r="GH114" s="33">
        <f t="shared" si="402"/>
        <v>1.24518763231843</v>
      </c>
      <c r="GI114" s="33">
        <f t="shared" si="403"/>
        <v>0.0362504711579183</v>
      </c>
      <c r="GJ114" s="49">
        <f t="shared" si="443"/>
        <v>34.1495124593716</v>
      </c>
      <c r="GK114" s="69">
        <f t="shared" si="404"/>
        <v>32.6422647983986</v>
      </c>
      <c r="GL114" s="69">
        <f t="shared" si="405"/>
        <v>37.0086289549377</v>
      </c>
      <c r="GM114" s="62">
        <f t="shared" si="406"/>
        <v>34.3196059130829</v>
      </c>
      <c r="GN114" s="56">
        <f t="shared" si="407"/>
        <v>1.09740681589168</v>
      </c>
      <c r="GO114" s="56">
        <f t="shared" si="408"/>
        <v>0.0319760902462269</v>
      </c>
      <c r="GP114" s="69">
        <f t="shared" si="409"/>
        <v>33.5156585156585</v>
      </c>
      <c r="GQ114" s="69">
        <f t="shared" si="410"/>
        <v>36.8365320979484</v>
      </c>
      <c r="GR114" s="62">
        <f t="shared" si="411"/>
        <v>34.7916935766575</v>
      </c>
      <c r="GS114" s="56">
        <f t="shared" si="412"/>
        <v>0.756848690526516</v>
      </c>
      <c r="GT114" s="56">
        <f t="shared" si="413"/>
        <v>0.0217537179918802</v>
      </c>
      <c r="GU114" s="69">
        <f t="shared" si="414"/>
        <v>32.3187108325873</v>
      </c>
      <c r="GV114" s="69">
        <f t="shared" si="415"/>
        <v>36.8925421010425</v>
      </c>
      <c r="GW114" s="62">
        <f t="shared" si="416"/>
        <v>34.6659722196894</v>
      </c>
      <c r="GX114" s="56">
        <f t="shared" si="417"/>
        <v>1.23487991043567</v>
      </c>
      <c r="GY114" s="56">
        <f t="shared" si="418"/>
        <v>0.0356222494672828</v>
      </c>
      <c r="GZ114" s="69">
        <f t="shared" si="419"/>
        <v>30.0446428571429</v>
      </c>
      <c r="HA114" s="69">
        <f t="shared" si="420"/>
        <v>35.508329773601</v>
      </c>
      <c r="HB114" s="62">
        <f t="shared" si="421"/>
        <v>33.5772646992874</v>
      </c>
      <c r="HC114" s="56">
        <f t="shared" si="422"/>
        <v>1.52897379196674</v>
      </c>
      <c r="HD114" s="56">
        <f t="shared" si="423"/>
        <v>0.0455359841148463</v>
      </c>
      <c r="HE114" s="56"/>
      <c r="HF114" s="56"/>
      <c r="HG114" s="56"/>
      <c r="HH114" s="56"/>
      <c r="HI114" s="56"/>
      <c r="HJ114" s="56"/>
      <c r="HK114" s="56"/>
      <c r="HL114" s="56"/>
      <c r="HM114" s="56"/>
      <c r="HN114" s="56"/>
      <c r="HO114" s="56"/>
    </row>
    <row r="115" s="15" customFormat="1" spans="1:223">
      <c r="A115" s="56" t="s">
        <v>261</v>
      </c>
      <c r="B115" s="56">
        <f t="shared" ref="B115:G115" si="444">B91/B92</f>
        <v>16.2162162162162</v>
      </c>
      <c r="C115" s="56">
        <f t="shared" si="444"/>
        <v>15.8333333333333</v>
      </c>
      <c r="D115" s="56">
        <f t="shared" si="444"/>
        <v>63.3333333333333</v>
      </c>
      <c r="E115" s="56">
        <f t="shared" si="444"/>
        <v>5.26347305389222</v>
      </c>
      <c r="F115" s="56">
        <f t="shared" si="444"/>
        <v>13.3333333333333</v>
      </c>
      <c r="G115" s="49">
        <f t="shared" si="444"/>
        <v>8.85185185185185</v>
      </c>
      <c r="H115" s="56" t="s">
        <v>261</v>
      </c>
      <c r="I115" s="56">
        <f>I91/I92</f>
        <v>9.45795691452397</v>
      </c>
      <c r="J115" s="56">
        <f>J91/J92</f>
        <v>8.10938236680811</v>
      </c>
      <c r="K115" s="56">
        <f t="shared" ref="K115:BS115" si="445">K91/K92</f>
        <v>8.92759934676102</v>
      </c>
      <c r="L115" s="56">
        <f t="shared" si="445"/>
        <v>9.32053941908714</v>
      </c>
      <c r="M115" s="56">
        <f t="shared" si="445"/>
        <v>8.53126514784295</v>
      </c>
      <c r="N115" s="56">
        <f t="shared" si="445"/>
        <v>7.66159695817491</v>
      </c>
      <c r="O115" s="56">
        <f t="shared" si="445"/>
        <v>8.89425981873112</v>
      </c>
      <c r="P115" s="56">
        <f t="shared" si="445"/>
        <v>8.11540251279665</v>
      </c>
      <c r="Q115" s="56">
        <f t="shared" si="445"/>
        <v>7.04416761041903</v>
      </c>
      <c r="R115" s="56">
        <f t="shared" si="445"/>
        <v>8.83081896551724</v>
      </c>
      <c r="S115" s="56">
        <f t="shared" si="445"/>
        <v>8.20026178010471</v>
      </c>
      <c r="T115" s="56">
        <f t="shared" si="445"/>
        <v>8.64327485380117</v>
      </c>
      <c r="U115" s="56">
        <f t="shared" si="445"/>
        <v>11.6846071044133</v>
      </c>
      <c r="V115" s="56">
        <f t="shared" si="445"/>
        <v>8</v>
      </c>
      <c r="W115" s="56">
        <f t="shared" si="445"/>
        <v>7.28305315765561</v>
      </c>
      <c r="X115" s="56">
        <f t="shared" si="445"/>
        <v>7.66650461837628</v>
      </c>
      <c r="Y115" s="56">
        <f t="shared" si="445"/>
        <v>8.4</v>
      </c>
      <c r="Z115" s="56">
        <f t="shared" si="445"/>
        <v>8.31213307240704</v>
      </c>
      <c r="AA115" s="56">
        <f t="shared" si="445"/>
        <v>7.87989080982712</v>
      </c>
      <c r="AB115" s="56">
        <f t="shared" si="445"/>
        <v>7.62921828278513</v>
      </c>
      <c r="AC115" s="56"/>
      <c r="AD115" s="56">
        <f t="shared" si="445"/>
        <v>9.68237704918033</v>
      </c>
      <c r="AE115" s="56">
        <f t="shared" si="445"/>
        <v>8.68044515103339</v>
      </c>
      <c r="AF115" s="56">
        <f t="shared" si="445"/>
        <v>8.23995472552349</v>
      </c>
      <c r="AG115" s="56">
        <f t="shared" si="445"/>
        <v>9.89606126914661</v>
      </c>
      <c r="AH115" s="56">
        <f t="shared" si="445"/>
        <v>9.0128068303095</v>
      </c>
      <c r="AI115" s="56">
        <f t="shared" si="445"/>
        <v>9.14686825053996</v>
      </c>
      <c r="AJ115" s="56">
        <f t="shared" si="445"/>
        <v>8.46933333333333</v>
      </c>
      <c r="AK115" s="56">
        <f t="shared" si="445"/>
        <v>8.88330541596873</v>
      </c>
      <c r="AL115" s="56">
        <f t="shared" si="445"/>
        <v>8.57142857142857</v>
      </c>
      <c r="AM115" s="56">
        <f t="shared" si="445"/>
        <v>7.78523489932886</v>
      </c>
      <c r="AN115" s="56">
        <f t="shared" si="445"/>
        <v>8.36766220391349</v>
      </c>
      <c r="AO115" s="56">
        <f t="shared" si="445"/>
        <v>8.285536159601</v>
      </c>
      <c r="AP115" s="56"/>
      <c r="AQ115" s="56">
        <f t="shared" si="445"/>
        <v>8.88513513513514</v>
      </c>
      <c r="AR115" s="56">
        <f t="shared" si="445"/>
        <v>8.66850828729282</v>
      </c>
      <c r="AS115" s="56">
        <f t="shared" si="445"/>
        <v>8.76923076923077</v>
      </c>
      <c r="AT115" s="56">
        <f t="shared" si="445"/>
        <v>9.25641025641026</v>
      </c>
      <c r="AU115" s="56">
        <f t="shared" si="445"/>
        <v>8.6550365785031</v>
      </c>
      <c r="AV115" s="56">
        <f t="shared" si="445"/>
        <v>9.50781702374059</v>
      </c>
      <c r="AW115" s="56">
        <f t="shared" si="445"/>
        <v>8.57209957726632</v>
      </c>
      <c r="AX115" s="56">
        <f t="shared" si="445"/>
        <v>9.02143522833178</v>
      </c>
      <c r="AY115" s="56">
        <f t="shared" si="445"/>
        <v>9.64213709677419</v>
      </c>
      <c r="AZ115" s="56">
        <f t="shared" si="445"/>
        <v>9.45859872611465</v>
      </c>
      <c r="BA115" s="56"/>
      <c r="BB115" s="56">
        <f t="shared" si="445"/>
        <v>12.0561317876754</v>
      </c>
      <c r="BC115" s="56">
        <f t="shared" si="445"/>
        <v>13.1413612565445</v>
      </c>
      <c r="BD115" s="56">
        <f t="shared" si="445"/>
        <v>12.8534538411879</v>
      </c>
      <c r="BE115" s="56">
        <f t="shared" si="445"/>
        <v>14.2791612057667</v>
      </c>
      <c r="BF115" s="56">
        <f t="shared" si="445"/>
        <v>13.2831325301205</v>
      </c>
      <c r="BG115" s="56">
        <f t="shared" si="445"/>
        <v>11.3821585903084</v>
      </c>
      <c r="BH115" s="56">
        <f t="shared" si="445"/>
        <v>13.134328358209</v>
      </c>
      <c r="BI115" s="56">
        <f t="shared" si="445"/>
        <v>12.4576271186441</v>
      </c>
      <c r="BJ115" s="56" t="s">
        <v>261</v>
      </c>
      <c r="BK115" s="56">
        <f t="shared" si="445"/>
        <v>9.26182965299684</v>
      </c>
      <c r="BL115" s="56">
        <f t="shared" si="445"/>
        <v>9.69336670838548</v>
      </c>
      <c r="BM115" s="56">
        <f t="shared" si="445"/>
        <v>10.0668380462725</v>
      </c>
      <c r="BN115" s="56">
        <f t="shared" si="445"/>
        <v>9.63772642098688</v>
      </c>
      <c r="BO115" s="56">
        <f t="shared" si="445"/>
        <v>9.94285714285714</v>
      </c>
      <c r="BP115" s="56">
        <f t="shared" si="445"/>
        <v>9.4616362865621</v>
      </c>
      <c r="BQ115" s="56">
        <f t="shared" si="445"/>
        <v>9.70775095298602</v>
      </c>
      <c r="BR115" s="56">
        <f t="shared" si="445"/>
        <v>9.46527350952674</v>
      </c>
      <c r="BS115" s="56">
        <f t="shared" si="445"/>
        <v>6.57211209842789</v>
      </c>
      <c r="BT115" s="56">
        <f t="shared" ref="BT115:EE115" si="446">BT91/BT92</f>
        <v>7.4942634235888</v>
      </c>
      <c r="BU115" s="56">
        <f t="shared" si="446"/>
        <v>8.51934941110488</v>
      </c>
      <c r="BV115" s="56">
        <f t="shared" si="446"/>
        <v>8.74504623513871</v>
      </c>
      <c r="BW115" s="56">
        <f t="shared" si="446"/>
        <v>7.8394495412844</v>
      </c>
      <c r="BX115" s="56">
        <f t="shared" si="446"/>
        <v>7.82876064333018</v>
      </c>
      <c r="BY115" s="56">
        <f t="shared" si="446"/>
        <v>6.92923471021454</v>
      </c>
      <c r="BZ115" s="56">
        <f t="shared" si="446"/>
        <v>7.72794480039428</v>
      </c>
      <c r="CA115" s="56">
        <f t="shared" si="446"/>
        <v>7.19411223551058</v>
      </c>
      <c r="CB115" s="56">
        <f t="shared" si="446"/>
        <v>9.07079646017699</v>
      </c>
      <c r="CC115" s="56">
        <f t="shared" si="446"/>
        <v>8.55216881594373</v>
      </c>
      <c r="CD115" s="56">
        <f t="shared" si="446"/>
        <v>8.28425821064553</v>
      </c>
      <c r="CE115" s="56">
        <f t="shared" si="446"/>
        <v>8.9476213358962</v>
      </c>
      <c r="CF115" s="56"/>
      <c r="CG115" s="56">
        <f t="shared" si="446"/>
        <v>8.70112359550562</v>
      </c>
      <c r="CH115" s="56">
        <f t="shared" si="446"/>
        <v>8.97231346785547</v>
      </c>
      <c r="CI115" s="56">
        <f t="shared" si="446"/>
        <v>8.53164556962025</v>
      </c>
      <c r="CJ115" s="56">
        <f t="shared" si="446"/>
        <v>8.63451776649746</v>
      </c>
      <c r="CK115" s="56">
        <f t="shared" si="446"/>
        <v>8.59610274579274</v>
      </c>
      <c r="CL115" s="56">
        <f t="shared" si="446"/>
        <v>3.73523131672598</v>
      </c>
      <c r="CM115" s="56">
        <f t="shared" si="446"/>
        <v>8.57393593681439</v>
      </c>
      <c r="CN115" s="56">
        <f t="shared" si="446"/>
        <v>8.31015592077539</v>
      </c>
      <c r="CO115" s="56">
        <f t="shared" si="446"/>
        <v>8.17578772802653</v>
      </c>
      <c r="CP115" s="56">
        <f t="shared" si="446"/>
        <v>7.62565641410353</v>
      </c>
      <c r="CQ115" s="56">
        <f t="shared" si="446"/>
        <v>8.53364269141531</v>
      </c>
      <c r="CR115" s="56">
        <f t="shared" si="446"/>
        <v>8.94761459307764</v>
      </c>
      <c r="CS115" s="56">
        <f t="shared" si="446"/>
        <v>8.96330275229358</v>
      </c>
      <c r="CT115" s="56"/>
      <c r="CU115" s="56">
        <f t="shared" si="446"/>
        <v>9.69022265246854</v>
      </c>
      <c r="CV115" s="56">
        <f t="shared" si="446"/>
        <v>8.83490566037736</v>
      </c>
      <c r="CW115" s="56">
        <f t="shared" si="446"/>
        <v>9.12732474964235</v>
      </c>
      <c r="CX115" s="56">
        <f t="shared" si="446"/>
        <v>8.9017094017094</v>
      </c>
      <c r="CY115" s="56">
        <f t="shared" si="446"/>
        <v>8.6183368869936</v>
      </c>
      <c r="CZ115" s="56"/>
      <c r="DA115" s="56">
        <f t="shared" si="446"/>
        <v>7.24780316344464</v>
      </c>
      <c r="DB115" s="56">
        <f t="shared" si="446"/>
        <v>5.09288917360666</v>
      </c>
      <c r="DC115" s="56">
        <f t="shared" si="446"/>
        <v>5.18622848200313</v>
      </c>
      <c r="DD115" s="56">
        <f t="shared" si="446"/>
        <v>8.78961267605634</v>
      </c>
      <c r="DE115" s="56">
        <f t="shared" si="446"/>
        <v>8.77155172413793</v>
      </c>
      <c r="DF115" s="56">
        <f t="shared" si="446"/>
        <v>8.77014418999152</v>
      </c>
      <c r="DG115" s="56">
        <f t="shared" si="446"/>
        <v>10</v>
      </c>
      <c r="DH115" s="56">
        <f t="shared" si="446"/>
        <v>9.45657694261046</v>
      </c>
      <c r="DI115" s="56">
        <f t="shared" si="446"/>
        <v>8.56304985337244</v>
      </c>
      <c r="DJ115" s="56">
        <f t="shared" si="446"/>
        <v>9.39774696707106</v>
      </c>
      <c r="DK115" s="56"/>
      <c r="DL115" s="56">
        <f t="shared" si="446"/>
        <v>9.15951359084406</v>
      </c>
      <c r="DM115" s="56"/>
      <c r="DN115" s="56">
        <f t="shared" si="446"/>
        <v>8.65798922800718</v>
      </c>
      <c r="DO115" s="56">
        <f t="shared" si="446"/>
        <v>8.51983723296033</v>
      </c>
      <c r="DP115" s="56">
        <f t="shared" si="446"/>
        <v>7.97496318114875</v>
      </c>
      <c r="DQ115" s="56">
        <f t="shared" si="446"/>
        <v>8.66288492706645</v>
      </c>
      <c r="DR115" s="56">
        <f t="shared" si="446"/>
        <v>7.39115290839429</v>
      </c>
      <c r="DS115" s="56"/>
      <c r="DT115" s="56">
        <f t="shared" si="446"/>
        <v>7.65548281505728</v>
      </c>
      <c r="DU115" s="56">
        <f t="shared" si="446"/>
        <v>7.98123980424144</v>
      </c>
      <c r="DV115" s="56">
        <f t="shared" si="446"/>
        <v>8.70450606585789</v>
      </c>
      <c r="DW115" s="56">
        <f t="shared" si="446"/>
        <v>8.48421926910299</v>
      </c>
      <c r="DX115" s="56">
        <f t="shared" si="446"/>
        <v>7.34421364985163</v>
      </c>
      <c r="DY115" s="56">
        <f t="shared" si="446"/>
        <v>7.86212238574748</v>
      </c>
      <c r="DZ115" s="56">
        <f t="shared" si="446"/>
        <v>8.93985287754219</v>
      </c>
      <c r="EA115" s="56">
        <f t="shared" si="446"/>
        <v>8.86108714408973</v>
      </c>
      <c r="EB115" s="56">
        <f t="shared" si="446"/>
        <v>8.66666666666667</v>
      </c>
      <c r="EC115" s="56">
        <f t="shared" si="446"/>
        <v>8.83273703041145</v>
      </c>
      <c r="ED115" s="56">
        <f t="shared" si="446"/>
        <v>8.5006045949214</v>
      </c>
      <c r="EE115" s="56">
        <f t="shared" si="446"/>
        <v>8.16813048933501</v>
      </c>
      <c r="EF115" s="56">
        <f t="shared" ref="EF115:GJ115" si="447">EF91/EF92</f>
        <v>8.43384338433843</v>
      </c>
      <c r="EG115" s="56"/>
      <c r="EH115" s="56">
        <f t="shared" si="447"/>
        <v>8.49824561403509</v>
      </c>
      <c r="EI115" s="56">
        <f t="shared" si="447"/>
        <v>8.37377049180328</v>
      </c>
      <c r="EJ115" s="56">
        <f t="shared" si="447"/>
        <v>8.49772382397572</v>
      </c>
      <c r="EK115" s="56">
        <f t="shared" si="447"/>
        <v>8.77464788732394</v>
      </c>
      <c r="EL115" s="56">
        <f t="shared" si="447"/>
        <v>8.32132564841499</v>
      </c>
      <c r="EM115" s="56">
        <f t="shared" si="447"/>
        <v>8.07765754296626</v>
      </c>
      <c r="EN115" s="56">
        <f t="shared" si="447"/>
        <v>8.1378763866878</v>
      </c>
      <c r="EO115" s="56">
        <f t="shared" si="447"/>
        <v>5.73080481036078</v>
      </c>
      <c r="EP115" s="56">
        <f t="shared" si="447"/>
        <v>8.73959571938169</v>
      </c>
      <c r="EQ115" s="56">
        <f t="shared" si="447"/>
        <v>9.42891136228435</v>
      </c>
      <c r="ER115" s="56">
        <f t="shared" si="447"/>
        <v>8.67690490253987</v>
      </c>
      <c r="ES115" s="56">
        <f t="shared" si="447"/>
        <v>8.89978213507625</v>
      </c>
      <c r="ET115" s="56">
        <f t="shared" si="447"/>
        <v>9.03638151425762</v>
      </c>
      <c r="EU115" s="56">
        <f t="shared" si="447"/>
        <v>9.376</v>
      </c>
      <c r="EV115" s="56">
        <f t="shared" si="447"/>
        <v>8.26021934197408</v>
      </c>
      <c r="EW115" s="56">
        <f t="shared" si="447"/>
        <v>8.64451246174027</v>
      </c>
      <c r="EX115" s="56">
        <f t="shared" si="447"/>
        <v>9.16558018252934</v>
      </c>
      <c r="EY115" s="56">
        <f t="shared" si="447"/>
        <v>8.27348066298343</v>
      </c>
      <c r="EZ115" s="56">
        <f t="shared" si="447"/>
        <v>7.90996784565916</v>
      </c>
      <c r="FA115" s="56">
        <f t="shared" si="447"/>
        <v>9.26147704590818</v>
      </c>
      <c r="FB115" s="56">
        <f t="shared" si="447"/>
        <v>9.23849814912744</v>
      </c>
      <c r="FC115" s="56">
        <f t="shared" si="447"/>
        <v>7.83892617449664</v>
      </c>
      <c r="FD115" s="56">
        <f t="shared" si="447"/>
        <v>9.39044481054366</v>
      </c>
      <c r="FE115" s="56" t="s">
        <v>261</v>
      </c>
      <c r="FF115" s="69">
        <f t="shared" si="375"/>
        <v>7.04416761041903</v>
      </c>
      <c r="FG115" s="69">
        <f t="shared" si="376"/>
        <v>11.6846071044133</v>
      </c>
      <c r="FH115" s="62">
        <f t="shared" si="377"/>
        <v>8.42959663700163</v>
      </c>
      <c r="FI115" s="69">
        <f t="shared" si="378"/>
        <v>0.9981366018261</v>
      </c>
      <c r="FJ115" s="145">
        <f t="shared" si="379"/>
        <v>0.118408584041233</v>
      </c>
      <c r="FK115" s="69">
        <f t="shared" si="380"/>
        <v>7.78523489932886</v>
      </c>
      <c r="FL115" s="69">
        <f t="shared" si="381"/>
        <v>9.89606126914661</v>
      </c>
      <c r="FM115" s="62">
        <f t="shared" si="382"/>
        <v>8.75175115494227</v>
      </c>
      <c r="FN115" s="69">
        <f t="shared" si="383"/>
        <v>0.610172472559344</v>
      </c>
      <c r="FO115" s="47">
        <f t="shared" si="384"/>
        <v>0.0697200436526088</v>
      </c>
      <c r="FP115" s="69">
        <f t="shared" si="385"/>
        <v>8.57209957726632</v>
      </c>
      <c r="FQ115" s="69">
        <f t="shared" si="386"/>
        <v>9.64213709677419</v>
      </c>
      <c r="FR115" s="62">
        <f t="shared" si="387"/>
        <v>9.04364086787996</v>
      </c>
      <c r="FS115" s="69">
        <f t="shared" si="388"/>
        <v>0.395267149034319</v>
      </c>
      <c r="FT115" s="47">
        <f t="shared" si="389"/>
        <v>0.0437066392627529</v>
      </c>
      <c r="FU115" s="69">
        <f t="shared" si="390"/>
        <v>11.3821585903084</v>
      </c>
      <c r="FV115" s="69">
        <f t="shared" si="391"/>
        <v>14.2791612057667</v>
      </c>
      <c r="FW115" s="62">
        <f t="shared" si="392"/>
        <v>12.823419336057</v>
      </c>
      <c r="FX115" s="69">
        <f t="shared" si="393"/>
        <v>0.872512041164262</v>
      </c>
      <c r="FY115" s="56" t="s">
        <v>261</v>
      </c>
      <c r="FZ115" s="156">
        <f t="shared" si="394"/>
        <v>7.04416761041903</v>
      </c>
      <c r="GA115" s="70">
        <f t="shared" si="395"/>
        <v>14.2791612057667</v>
      </c>
      <c r="GB115" s="157">
        <f t="shared" si="396"/>
        <v>9.33273419933192</v>
      </c>
      <c r="GC115" s="31">
        <f t="shared" si="397"/>
        <v>1.74050305708348</v>
      </c>
      <c r="GD115" s="31">
        <f t="shared" si="398"/>
        <v>0.186494442026226</v>
      </c>
      <c r="GE115" s="156">
        <f t="shared" si="399"/>
        <v>3.73523131672598</v>
      </c>
      <c r="GF115" s="156">
        <f t="shared" si="400"/>
        <v>10.0668380462725</v>
      </c>
      <c r="GG115" s="158">
        <f t="shared" si="401"/>
        <v>8.45104737828433</v>
      </c>
      <c r="GH115" s="33">
        <f t="shared" si="402"/>
        <v>1.03072333867</v>
      </c>
      <c r="GI115" s="33">
        <f t="shared" si="403"/>
        <v>0.121963975887596</v>
      </c>
      <c r="GJ115" s="49">
        <f t="shared" si="447"/>
        <v>8.85185185185185</v>
      </c>
      <c r="GK115" s="69">
        <f t="shared" si="404"/>
        <v>6.57211209842789</v>
      </c>
      <c r="GL115" s="69">
        <f t="shared" si="405"/>
        <v>10.0668380462725</v>
      </c>
      <c r="GM115" s="62">
        <f t="shared" si="406"/>
        <v>8.61630460201097</v>
      </c>
      <c r="GN115" s="56">
        <f t="shared" si="407"/>
        <v>1.04610157549214</v>
      </c>
      <c r="GO115" s="56">
        <f t="shared" si="408"/>
        <v>0.121409539682243</v>
      </c>
      <c r="GP115" s="69">
        <f t="shared" si="409"/>
        <v>3.73523131672598</v>
      </c>
      <c r="GQ115" s="69">
        <f t="shared" si="410"/>
        <v>10</v>
      </c>
      <c r="GR115" s="62">
        <f t="shared" si="411"/>
        <v>8.31246903649962</v>
      </c>
      <c r="GS115" s="56">
        <f t="shared" si="412"/>
        <v>1.41156813368942</v>
      </c>
      <c r="GT115" s="56">
        <f t="shared" si="413"/>
        <v>0.169813340355471</v>
      </c>
      <c r="GU115" s="69">
        <f t="shared" si="414"/>
        <v>7.34421364985163</v>
      </c>
      <c r="GV115" s="69">
        <f t="shared" si="415"/>
        <v>9.15951359084406</v>
      </c>
      <c r="GW115" s="62">
        <f t="shared" si="416"/>
        <v>8.35794985503077</v>
      </c>
      <c r="GX115" s="56">
        <f t="shared" si="417"/>
        <v>0.524544587265318</v>
      </c>
      <c r="GY115" s="56">
        <f t="shared" si="418"/>
        <v>0.06275995864579</v>
      </c>
      <c r="GZ115" s="69">
        <f t="shared" si="419"/>
        <v>3.73523131672598</v>
      </c>
      <c r="HA115" s="69">
        <f t="shared" si="420"/>
        <v>9.42891136228435</v>
      </c>
      <c r="HB115" s="62">
        <f t="shared" si="421"/>
        <v>8.54577106582913</v>
      </c>
      <c r="HC115" s="56">
        <f t="shared" si="422"/>
        <v>0.783219131919082</v>
      </c>
      <c r="HD115" s="56">
        <f t="shared" si="423"/>
        <v>0.0916499079937724</v>
      </c>
      <c r="HE115" s="56"/>
      <c r="HF115" s="56"/>
      <c r="HG115" s="56"/>
      <c r="HH115" s="56"/>
      <c r="HI115" s="56"/>
      <c r="HJ115" s="56"/>
      <c r="HK115" s="56"/>
      <c r="HL115" s="56"/>
      <c r="HM115" s="56"/>
      <c r="HN115" s="56"/>
      <c r="HO115" s="56"/>
    </row>
    <row r="116" s="15" customFormat="1" spans="1:223">
      <c r="A116" s="56" t="s">
        <v>262</v>
      </c>
      <c r="B116" s="56">
        <f t="shared" ref="B116:G116" si="448">B85/B86</f>
        <v>13.4328358208955</v>
      </c>
      <c r="C116" s="56">
        <f t="shared" si="448"/>
        <v>10.625</v>
      </c>
      <c r="D116" s="56">
        <f t="shared" si="448"/>
        <v>12.3076923076923</v>
      </c>
      <c r="E116" s="56">
        <f t="shared" si="448"/>
        <v>15.8333333333333</v>
      </c>
      <c r="F116" s="56">
        <f t="shared" si="448"/>
        <v>10.2941176470588</v>
      </c>
      <c r="G116" s="49">
        <f t="shared" si="448"/>
        <v>8.1897233201581</v>
      </c>
      <c r="H116" s="56" t="s">
        <v>262</v>
      </c>
      <c r="I116" s="56">
        <f>I85/I86</f>
        <v>5.86446104589114</v>
      </c>
      <c r="J116" s="56">
        <f>J85/J86</f>
        <v>7.54855258336387</v>
      </c>
      <c r="K116" s="56">
        <f t="shared" ref="K116:BS116" si="449">K85/K86</f>
        <v>7.1566803126163</v>
      </c>
      <c r="L116" s="56">
        <f t="shared" si="449"/>
        <v>6.99536730641959</v>
      </c>
      <c r="M116" s="56">
        <f t="shared" si="449"/>
        <v>5.32144338448776</v>
      </c>
      <c r="N116" s="56">
        <f t="shared" si="449"/>
        <v>6.05546357615894</v>
      </c>
      <c r="O116" s="56">
        <f t="shared" si="449"/>
        <v>5.64716720405343</v>
      </c>
      <c r="P116" s="56">
        <f t="shared" si="449"/>
        <v>6.42378185069289</v>
      </c>
      <c r="Q116" s="56">
        <f t="shared" si="449"/>
        <v>6.55274261603375</v>
      </c>
      <c r="R116" s="56">
        <f t="shared" si="449"/>
        <v>6.75842235004108</v>
      </c>
      <c r="S116" s="56">
        <f t="shared" si="449"/>
        <v>6.57425742574257</v>
      </c>
      <c r="T116" s="56">
        <f t="shared" si="449"/>
        <v>5.68618881118881</v>
      </c>
      <c r="U116" s="56">
        <f t="shared" si="449"/>
        <v>6.48363636363636</v>
      </c>
      <c r="V116" s="56">
        <f t="shared" si="449"/>
        <v>6.76667982629293</v>
      </c>
      <c r="W116" s="56">
        <f t="shared" si="449"/>
        <v>6.91987906273621</v>
      </c>
      <c r="X116" s="56">
        <f t="shared" si="449"/>
        <v>7.6171875</v>
      </c>
      <c r="Y116" s="56">
        <f t="shared" si="449"/>
        <v>7.52411575562701</v>
      </c>
      <c r="Z116" s="56">
        <f t="shared" si="449"/>
        <v>7.86988457502623</v>
      </c>
      <c r="AA116" s="56">
        <f t="shared" si="449"/>
        <v>7.81867493219682</v>
      </c>
      <c r="AB116" s="56">
        <f t="shared" si="449"/>
        <v>7.83273673934266</v>
      </c>
      <c r="AC116" s="56"/>
      <c r="AD116" s="56">
        <f t="shared" si="449"/>
        <v>6.22841444270016</v>
      </c>
      <c r="AE116" s="56">
        <f t="shared" si="449"/>
        <v>6.92619926199262</v>
      </c>
      <c r="AF116" s="56">
        <f t="shared" si="449"/>
        <v>6.19873150105708</v>
      </c>
      <c r="AG116" s="56">
        <f t="shared" si="449"/>
        <v>6.39344262295082</v>
      </c>
      <c r="AH116" s="56">
        <f t="shared" si="449"/>
        <v>7.53644314868805</v>
      </c>
      <c r="AI116" s="56">
        <f t="shared" si="449"/>
        <v>7.79985549132948</v>
      </c>
      <c r="AJ116" s="56">
        <f t="shared" si="449"/>
        <v>6.70127795527157</v>
      </c>
      <c r="AK116" s="56">
        <f t="shared" si="449"/>
        <v>7.26065969428801</v>
      </c>
      <c r="AL116" s="56">
        <f t="shared" si="449"/>
        <v>6.81760473973762</v>
      </c>
      <c r="AM116" s="56">
        <f t="shared" si="449"/>
        <v>7.4721706864564</v>
      </c>
      <c r="AN116" s="56">
        <f t="shared" si="449"/>
        <v>6.90924299456294</v>
      </c>
      <c r="AO116" s="56">
        <f t="shared" si="449"/>
        <v>5.30718954248366</v>
      </c>
      <c r="AP116" s="56"/>
      <c r="AQ116" s="56">
        <f t="shared" si="449"/>
        <v>7.49609984399376</v>
      </c>
      <c r="AR116" s="56">
        <f t="shared" si="449"/>
        <v>7.06017631276351</v>
      </c>
      <c r="AS116" s="56">
        <f t="shared" si="449"/>
        <v>7.65997023809524</v>
      </c>
      <c r="AT116" s="56">
        <f t="shared" si="449"/>
        <v>7.11096520026264</v>
      </c>
      <c r="AU116" s="56">
        <f t="shared" si="449"/>
        <v>7.50207125103563</v>
      </c>
      <c r="AV116" s="56">
        <f t="shared" si="449"/>
        <v>7.03080229226361</v>
      </c>
      <c r="AW116" s="56">
        <f t="shared" si="449"/>
        <v>7.72600834492351</v>
      </c>
      <c r="AX116" s="56">
        <f t="shared" si="449"/>
        <v>7.35802469135802</v>
      </c>
      <c r="AY116" s="56">
        <f t="shared" si="449"/>
        <v>7.92496679946879</v>
      </c>
      <c r="AZ116" s="56">
        <f t="shared" si="449"/>
        <v>7.41466711726935</v>
      </c>
      <c r="BA116" s="56"/>
      <c r="BB116" s="56">
        <f t="shared" si="449"/>
        <v>6.15407946618138</v>
      </c>
      <c r="BC116" s="56">
        <f t="shared" si="449"/>
        <v>6.18918102145663</v>
      </c>
      <c r="BD116" s="56">
        <f t="shared" si="449"/>
        <v>5.97237880496054</v>
      </c>
      <c r="BE116" s="56">
        <f t="shared" si="449"/>
        <v>6.14193548387097</v>
      </c>
      <c r="BF116" s="56">
        <f t="shared" si="449"/>
        <v>7.15646258503401</v>
      </c>
      <c r="BG116" s="56">
        <f t="shared" si="449"/>
        <v>7.85190615835777</v>
      </c>
      <c r="BH116" s="56">
        <f t="shared" si="449"/>
        <v>7.54891497687656</v>
      </c>
      <c r="BI116" s="56">
        <f t="shared" si="449"/>
        <v>7.73916159082766</v>
      </c>
      <c r="BJ116" s="56" t="s">
        <v>262</v>
      </c>
      <c r="BK116" s="56">
        <f t="shared" si="449"/>
        <v>5.28452959679726</v>
      </c>
      <c r="BL116" s="56">
        <f t="shared" si="449"/>
        <v>5.18303312027891</v>
      </c>
      <c r="BM116" s="56">
        <f t="shared" si="449"/>
        <v>8.50375049348598</v>
      </c>
      <c r="BN116" s="56">
        <f t="shared" si="449"/>
        <v>5.37964458804523</v>
      </c>
      <c r="BO116" s="56">
        <f t="shared" si="449"/>
        <v>5.48036758563074</v>
      </c>
      <c r="BP116" s="56">
        <f t="shared" si="449"/>
        <v>6.39403853144311</v>
      </c>
      <c r="BQ116" s="56">
        <f t="shared" si="449"/>
        <v>5.22510593220339</v>
      </c>
      <c r="BR116" s="56">
        <f t="shared" si="449"/>
        <v>5.27493782812932</v>
      </c>
      <c r="BS116" s="56">
        <f t="shared" si="449"/>
        <v>6.83560753736192</v>
      </c>
      <c r="BT116" s="56">
        <f t="shared" ref="BT116:EE116" si="450">BT85/BT86</f>
        <v>5.06458022851466</v>
      </c>
      <c r="BU116" s="56">
        <f t="shared" si="450"/>
        <v>4.85781372293243</v>
      </c>
      <c r="BV116" s="56">
        <f t="shared" si="450"/>
        <v>9.86263736263736</v>
      </c>
      <c r="BW116" s="56">
        <f t="shared" si="450"/>
        <v>5.0125260960334</v>
      </c>
      <c r="BX116" s="56">
        <f t="shared" si="450"/>
        <v>5.16949152542373</v>
      </c>
      <c r="BY116" s="56">
        <f t="shared" si="450"/>
        <v>9.52240758913968</v>
      </c>
      <c r="BZ116" s="56">
        <f t="shared" si="450"/>
        <v>5.07940446650124</v>
      </c>
      <c r="CA116" s="56">
        <f t="shared" si="450"/>
        <v>4.71293916023993</v>
      </c>
      <c r="CB116" s="56">
        <f t="shared" si="450"/>
        <v>8.99412915851272</v>
      </c>
      <c r="CC116" s="56">
        <f t="shared" si="450"/>
        <v>5.38397790055249</v>
      </c>
      <c r="CD116" s="56">
        <f t="shared" si="450"/>
        <v>4.99576390850042</v>
      </c>
      <c r="CE116" s="56">
        <f t="shared" si="450"/>
        <v>9.6010079798404</v>
      </c>
      <c r="CF116" s="56"/>
      <c r="CG116" s="56">
        <f t="shared" si="450"/>
        <v>7.05387729679228</v>
      </c>
      <c r="CH116" s="56">
        <f t="shared" si="450"/>
        <v>6.89292543021033</v>
      </c>
      <c r="CI116" s="56">
        <f t="shared" si="450"/>
        <v>9.1435011269722</v>
      </c>
      <c r="CJ116" s="56">
        <f t="shared" si="450"/>
        <v>5.62019391507857</v>
      </c>
      <c r="CK116" s="56">
        <f t="shared" si="450"/>
        <v>6.10800744878957</v>
      </c>
      <c r="CL116" s="56">
        <f t="shared" si="450"/>
        <v>7.70057066129574</v>
      </c>
      <c r="CM116" s="56">
        <f t="shared" si="450"/>
        <v>6.6657085369359</v>
      </c>
      <c r="CN116" s="56">
        <f t="shared" si="450"/>
        <v>6.47383720930233</v>
      </c>
      <c r="CO116" s="56">
        <f t="shared" si="450"/>
        <v>37.4231332357247</v>
      </c>
      <c r="CP116" s="56">
        <f t="shared" si="450"/>
        <v>6.58742100511586</v>
      </c>
      <c r="CQ116" s="56">
        <f t="shared" si="450"/>
        <v>6.48630594522378</v>
      </c>
      <c r="CR116" s="56">
        <f t="shared" si="450"/>
        <v>8.35917778579156</v>
      </c>
      <c r="CS116" s="56">
        <f t="shared" si="450"/>
        <v>6.37571730594986</v>
      </c>
      <c r="CT116" s="56"/>
      <c r="CU116" s="56">
        <f t="shared" si="450"/>
        <v>8.38829071332436</v>
      </c>
      <c r="CV116" s="56">
        <f t="shared" si="450"/>
        <v>6.20606788825473</v>
      </c>
      <c r="CW116" s="56">
        <f t="shared" si="450"/>
        <v>6.43844028246853</v>
      </c>
      <c r="CX116" s="56">
        <f t="shared" si="450"/>
        <v>9.07179690598969</v>
      </c>
      <c r="CY116" s="56">
        <f t="shared" si="450"/>
        <v>6.36015325670498</v>
      </c>
      <c r="CZ116" s="56"/>
      <c r="DA116" s="56">
        <f t="shared" si="450"/>
        <v>8.26771653543307</v>
      </c>
      <c r="DB116" s="56">
        <f t="shared" si="450"/>
        <v>6.15429744793195</v>
      </c>
      <c r="DC116" s="56">
        <f t="shared" si="450"/>
        <v>5.95301813856676</v>
      </c>
      <c r="DD116" s="56">
        <f t="shared" si="450"/>
        <v>8.37257617728532</v>
      </c>
      <c r="DE116" s="56">
        <f t="shared" si="450"/>
        <v>6.43939393939394</v>
      </c>
      <c r="DF116" s="56">
        <f t="shared" si="450"/>
        <v>6.07912607026867</v>
      </c>
      <c r="DG116" s="56">
        <f t="shared" si="450"/>
        <v>6.63987753539992</v>
      </c>
      <c r="DH116" s="56">
        <f t="shared" si="450"/>
        <v>6.0345932094811</v>
      </c>
      <c r="DI116" s="56">
        <f t="shared" si="450"/>
        <v>4.89403325725465</v>
      </c>
      <c r="DJ116" s="56">
        <f t="shared" si="450"/>
        <v>7.15558856294096</v>
      </c>
      <c r="DK116" s="56"/>
      <c r="DL116" s="56">
        <f t="shared" si="450"/>
        <v>3.70337738619677</v>
      </c>
      <c r="DM116" s="56"/>
      <c r="DN116" s="56">
        <f t="shared" si="450"/>
        <v>6.63908589440504</v>
      </c>
      <c r="DO116" s="56">
        <f t="shared" si="450"/>
        <v>6.48566610455312</v>
      </c>
      <c r="DP116" s="56">
        <f t="shared" si="450"/>
        <v>5.8223116733755</v>
      </c>
      <c r="DQ116" s="56">
        <f t="shared" si="450"/>
        <v>9.19984387197502</v>
      </c>
      <c r="DR116" s="56">
        <f t="shared" si="450"/>
        <v>5</v>
      </c>
      <c r="DS116" s="56"/>
      <c r="DT116" s="56">
        <f t="shared" si="450"/>
        <v>5.7548032936871</v>
      </c>
      <c r="DU116" s="56">
        <f t="shared" si="450"/>
        <v>6.48331273176761</v>
      </c>
      <c r="DV116" s="56">
        <f t="shared" si="450"/>
        <v>5.6071771867991</v>
      </c>
      <c r="DW116" s="56">
        <f t="shared" si="450"/>
        <v>8.77966101694915</v>
      </c>
      <c r="DX116" s="56">
        <f t="shared" si="450"/>
        <v>7.10951008645533</v>
      </c>
      <c r="DY116" s="56">
        <f t="shared" si="450"/>
        <v>5.65071624504724</v>
      </c>
      <c r="DZ116" s="56">
        <f t="shared" si="450"/>
        <v>9.93118435349511</v>
      </c>
      <c r="EA116" s="56">
        <f t="shared" si="450"/>
        <v>6.38253638253638</v>
      </c>
      <c r="EB116" s="56">
        <f t="shared" si="450"/>
        <v>6.34821933295647</v>
      </c>
      <c r="EC116" s="56">
        <f t="shared" si="450"/>
        <v>7.9463974939088</v>
      </c>
      <c r="ED116" s="56">
        <f t="shared" si="450"/>
        <v>6.5580662112454</v>
      </c>
      <c r="EE116" s="56">
        <f t="shared" si="450"/>
        <v>6.80011775095673</v>
      </c>
      <c r="EF116" s="56">
        <f t="shared" ref="EF116:GJ116" si="451">EF85/EF86</f>
        <v>9.28688524590164</v>
      </c>
      <c r="EG116" s="56"/>
      <c r="EH116" s="56">
        <f t="shared" si="451"/>
        <v>7.01335877862595</v>
      </c>
      <c r="EI116" s="56">
        <f t="shared" si="451"/>
        <v>6.49606299212598</v>
      </c>
      <c r="EJ116" s="56">
        <f t="shared" si="451"/>
        <v>6.67471042471042</v>
      </c>
      <c r="EK116" s="56">
        <f t="shared" si="451"/>
        <v>6.31893382352941</v>
      </c>
      <c r="EL116" s="56">
        <f t="shared" si="451"/>
        <v>7.07177033492823</v>
      </c>
      <c r="EM116" s="56">
        <f t="shared" si="451"/>
        <v>6.59430122116689</v>
      </c>
      <c r="EN116" s="56">
        <f t="shared" si="451"/>
        <v>7.19420600858369</v>
      </c>
      <c r="EO116" s="56">
        <f t="shared" si="451"/>
        <v>5.97793380140421</v>
      </c>
      <c r="EP116" s="56">
        <f t="shared" si="451"/>
        <v>7.00448765893792</v>
      </c>
      <c r="EQ116" s="56">
        <f t="shared" si="451"/>
        <v>6.34137291280148</v>
      </c>
      <c r="ER116" s="56">
        <f t="shared" si="451"/>
        <v>6.03471904979443</v>
      </c>
      <c r="ES116" s="56">
        <f t="shared" si="451"/>
        <v>7.11095603628751</v>
      </c>
      <c r="ET116" s="56">
        <f t="shared" si="451"/>
        <v>6.38671875</v>
      </c>
      <c r="EU116" s="56">
        <f t="shared" si="451"/>
        <v>6.87363834422658</v>
      </c>
      <c r="EV116" s="56">
        <f t="shared" si="451"/>
        <v>5.96679349705984</v>
      </c>
      <c r="EW116" s="56">
        <f t="shared" si="451"/>
        <v>5.63768554983338</v>
      </c>
      <c r="EX116" s="56">
        <f t="shared" si="451"/>
        <v>6.88983050847458</v>
      </c>
      <c r="EY116" s="56">
        <f t="shared" si="451"/>
        <v>6.33526526972804</v>
      </c>
      <c r="EZ116" s="56">
        <f t="shared" si="451"/>
        <v>4.72133757961783</v>
      </c>
      <c r="FA116" s="56">
        <f t="shared" si="451"/>
        <v>6.27927146574154</v>
      </c>
      <c r="FB116" s="56">
        <f t="shared" si="451"/>
        <v>6.92378328741965</v>
      </c>
      <c r="FC116" s="56">
        <f t="shared" si="451"/>
        <v>6.58631921824104</v>
      </c>
      <c r="FD116" s="56">
        <f t="shared" si="451"/>
        <v>8.41921735761333</v>
      </c>
      <c r="FE116" s="56" t="s">
        <v>262</v>
      </c>
      <c r="FF116" s="69">
        <f t="shared" si="375"/>
        <v>5.32144338448776</v>
      </c>
      <c r="FG116" s="69">
        <f t="shared" si="376"/>
        <v>7.86988457502623</v>
      </c>
      <c r="FH116" s="62">
        <f t="shared" si="377"/>
        <v>6.77086616107742</v>
      </c>
      <c r="FI116" s="69">
        <f t="shared" si="378"/>
        <v>0.784924013120716</v>
      </c>
      <c r="FJ116" s="145">
        <f t="shared" si="379"/>
        <v>0.115926676801394</v>
      </c>
      <c r="FK116" s="69">
        <f t="shared" si="380"/>
        <v>5.30718954248366</v>
      </c>
      <c r="FL116" s="69">
        <f t="shared" si="381"/>
        <v>7.79985549132948</v>
      </c>
      <c r="FM116" s="62">
        <f t="shared" si="382"/>
        <v>6.7959360067932</v>
      </c>
      <c r="FN116" s="69">
        <f t="shared" si="383"/>
        <v>0.695818953893893</v>
      </c>
      <c r="FO116" s="47">
        <f t="shared" si="384"/>
        <v>0.102387508239977</v>
      </c>
      <c r="FP116" s="69">
        <f t="shared" si="385"/>
        <v>7.03080229226361</v>
      </c>
      <c r="FQ116" s="69">
        <f t="shared" si="386"/>
        <v>7.92496679946879</v>
      </c>
      <c r="FR116" s="62">
        <f t="shared" si="387"/>
        <v>7.42837520914341</v>
      </c>
      <c r="FS116" s="69">
        <f t="shared" si="388"/>
        <v>0.297837307134925</v>
      </c>
      <c r="FT116" s="47">
        <f t="shared" si="389"/>
        <v>0.0400945427161951</v>
      </c>
      <c r="FU116" s="69">
        <f t="shared" si="390"/>
        <v>5.97237880496054</v>
      </c>
      <c r="FV116" s="69">
        <f t="shared" si="391"/>
        <v>7.85190615835777</v>
      </c>
      <c r="FW116" s="62">
        <f t="shared" si="392"/>
        <v>6.84425251094569</v>
      </c>
      <c r="FX116" s="69">
        <f t="shared" si="393"/>
        <v>0.807918216283597</v>
      </c>
      <c r="FY116" s="56" t="s">
        <v>262</v>
      </c>
      <c r="FZ116" s="156">
        <f t="shared" si="394"/>
        <v>5.30718954248366</v>
      </c>
      <c r="GA116" s="70">
        <f t="shared" si="395"/>
        <v>7.92496679946879</v>
      </c>
      <c r="GB116" s="157">
        <f t="shared" si="396"/>
        <v>6.92012654964133</v>
      </c>
      <c r="GC116" s="31">
        <f t="shared" si="397"/>
        <v>0.723641214893125</v>
      </c>
      <c r="GD116" s="31">
        <f t="shared" si="398"/>
        <v>0.104570517562375</v>
      </c>
      <c r="GE116" s="156">
        <f t="shared" si="399"/>
        <v>3.70337738619677</v>
      </c>
      <c r="GF116" s="156">
        <f t="shared" si="400"/>
        <v>37.4231332357247</v>
      </c>
      <c r="GG116" s="158">
        <f t="shared" si="401"/>
        <v>6.98356689306757</v>
      </c>
      <c r="GH116" s="33">
        <f t="shared" si="402"/>
        <v>3.48574229648279</v>
      </c>
      <c r="GI116" s="33">
        <f t="shared" si="403"/>
        <v>0.49913494777905</v>
      </c>
      <c r="GJ116" s="49">
        <f t="shared" si="451"/>
        <v>8.1897233201581</v>
      </c>
      <c r="GK116" s="69">
        <f t="shared" si="404"/>
        <v>4.71293916023993</v>
      </c>
      <c r="GL116" s="69">
        <f t="shared" si="405"/>
        <v>9.86263736263736</v>
      </c>
      <c r="GM116" s="62">
        <f t="shared" si="406"/>
        <v>6.27703306248592</v>
      </c>
      <c r="GN116" s="56">
        <f t="shared" si="407"/>
        <v>1.8092371444516</v>
      </c>
      <c r="GO116" s="56">
        <f t="shared" si="408"/>
        <v>0.288231259329242</v>
      </c>
      <c r="GP116" s="69">
        <f t="shared" si="409"/>
        <v>4.89403325725465</v>
      </c>
      <c r="GQ116" s="69">
        <f t="shared" si="410"/>
        <v>37.4231332357247</v>
      </c>
      <c r="GR116" s="62">
        <f t="shared" si="411"/>
        <v>7.97661952942433</v>
      </c>
      <c r="GS116" s="56">
        <f t="shared" si="412"/>
        <v>5.86666865331812</v>
      </c>
      <c r="GT116" s="56">
        <f t="shared" si="413"/>
        <v>0.735483074211703</v>
      </c>
      <c r="GU116" s="69">
        <f t="shared" si="414"/>
        <v>3.70337738619677</v>
      </c>
      <c r="GV116" s="69">
        <f t="shared" si="415"/>
        <v>9.93118435349511</v>
      </c>
      <c r="GW116" s="62">
        <f t="shared" si="416"/>
        <v>6.81520380327429</v>
      </c>
      <c r="GX116" s="56">
        <f t="shared" si="417"/>
        <v>1.58737762462284</v>
      </c>
      <c r="GY116" s="56">
        <f t="shared" si="418"/>
        <v>0.232917117439717</v>
      </c>
      <c r="GZ116" s="69">
        <f t="shared" si="419"/>
        <v>3.70337738619677</v>
      </c>
      <c r="HA116" s="69">
        <f t="shared" si="420"/>
        <v>8.41921735761333</v>
      </c>
      <c r="HB116" s="62">
        <f t="shared" si="421"/>
        <v>6.55881190742834</v>
      </c>
      <c r="HC116" s="56">
        <f t="shared" si="422"/>
        <v>0.695742241313246</v>
      </c>
      <c r="HD116" s="56">
        <f t="shared" si="423"/>
        <v>0.106077480362757</v>
      </c>
      <c r="HE116" s="56"/>
      <c r="HF116" s="56"/>
      <c r="HG116" s="56"/>
      <c r="HH116" s="56"/>
      <c r="HI116" s="56"/>
      <c r="HJ116" s="56"/>
      <c r="HK116" s="56"/>
      <c r="HL116" s="56"/>
      <c r="HM116" s="56"/>
      <c r="HN116" s="56"/>
      <c r="HO116" s="56"/>
    </row>
    <row r="117" s="15" customFormat="1" spans="1:223">
      <c r="A117" s="56" t="s">
        <v>263</v>
      </c>
      <c r="B117" s="56">
        <f t="shared" ref="B117:G117" si="452">B87/B88</f>
        <v>0.308270676691729</v>
      </c>
      <c r="C117" s="56">
        <f t="shared" si="452"/>
        <v>0.8</v>
      </c>
      <c r="D117" s="56">
        <f t="shared" si="452"/>
        <v>0.666666666666667</v>
      </c>
      <c r="E117" s="56">
        <f t="shared" si="452"/>
        <v>2.20134793597304</v>
      </c>
      <c r="F117" s="56">
        <f t="shared" si="452"/>
        <v>0.664670658682635</v>
      </c>
      <c r="G117" s="49">
        <f t="shared" si="452"/>
        <v>2.81433566433566</v>
      </c>
      <c r="H117" s="56" t="s">
        <v>263</v>
      </c>
      <c r="I117" s="56">
        <f>I87/I88</f>
        <v>3.31783704428676</v>
      </c>
      <c r="J117" s="56">
        <f>J87/J88</f>
        <v>3.20814880425155</v>
      </c>
      <c r="K117" s="56">
        <f t="shared" ref="K117:BS117" si="453">K87/K88</f>
        <v>3.17418873554644</v>
      </c>
      <c r="L117" s="56">
        <f t="shared" si="453"/>
        <v>3.12755102040816</v>
      </c>
      <c r="M117" s="56">
        <f t="shared" si="453"/>
        <v>3.02163136547995</v>
      </c>
      <c r="N117" s="56">
        <f t="shared" si="453"/>
        <v>3.43044906900329</v>
      </c>
      <c r="O117" s="56">
        <f t="shared" si="453"/>
        <v>3.37581209395302</v>
      </c>
      <c r="P117" s="56">
        <f t="shared" si="453"/>
        <v>3.37126905733305</v>
      </c>
      <c r="Q117" s="56">
        <f t="shared" si="453"/>
        <v>3.68954593453009</v>
      </c>
      <c r="R117" s="56">
        <f t="shared" si="453"/>
        <v>3.76335250616269</v>
      </c>
      <c r="S117" s="56">
        <f t="shared" si="453"/>
        <v>3.30693493150685</v>
      </c>
      <c r="T117" s="56">
        <f t="shared" si="453"/>
        <v>3.29690346083789</v>
      </c>
      <c r="U117" s="56">
        <f t="shared" si="453"/>
        <v>3.22134387351779</v>
      </c>
      <c r="V117" s="56">
        <f t="shared" si="453"/>
        <v>3.23664732946589</v>
      </c>
      <c r="W117" s="56">
        <f t="shared" si="453"/>
        <v>3.12076232362104</v>
      </c>
      <c r="X117" s="56">
        <f t="shared" si="453"/>
        <v>3.04197710339815</v>
      </c>
      <c r="Y117" s="56">
        <f t="shared" si="453"/>
        <v>3.16000668784484</v>
      </c>
      <c r="Z117" s="56">
        <f t="shared" si="453"/>
        <v>2.82519631273472</v>
      </c>
      <c r="AA117" s="56">
        <f t="shared" si="453"/>
        <v>3.19605468074061</v>
      </c>
      <c r="AB117" s="56">
        <f t="shared" si="453"/>
        <v>2.75856548190842</v>
      </c>
      <c r="AC117" s="56"/>
      <c r="AD117" s="56">
        <f t="shared" si="453"/>
        <v>3.00542215336948</v>
      </c>
      <c r="AE117" s="56">
        <f t="shared" si="453"/>
        <v>2.68144812056123</v>
      </c>
      <c r="AF117" s="56">
        <f t="shared" si="453"/>
        <v>2.84786459358394</v>
      </c>
      <c r="AG117" s="56">
        <f t="shared" si="453"/>
        <v>3.19898175647009</v>
      </c>
      <c r="AH117" s="56">
        <f t="shared" si="453"/>
        <v>2.85203833035569</v>
      </c>
      <c r="AI117" s="56">
        <f t="shared" si="453"/>
        <v>2.71704689480355</v>
      </c>
      <c r="AJ117" s="56">
        <f t="shared" si="453"/>
        <v>2.94919213548764</v>
      </c>
      <c r="AK117" s="56">
        <f t="shared" si="453"/>
        <v>2.85159696488442</v>
      </c>
      <c r="AL117" s="56">
        <f t="shared" si="453"/>
        <v>2.77522056003069</v>
      </c>
      <c r="AM117" s="56">
        <f t="shared" si="453"/>
        <v>4.58947368421053</v>
      </c>
      <c r="AN117" s="56">
        <f t="shared" si="453"/>
        <v>3.09138172365527</v>
      </c>
      <c r="AO117" s="56">
        <f t="shared" si="453"/>
        <v>3.38052657724789</v>
      </c>
      <c r="AP117" s="56"/>
      <c r="AQ117" s="56">
        <f t="shared" si="453"/>
        <v>3.20581202869229</v>
      </c>
      <c r="AR117" s="56">
        <f t="shared" si="453"/>
        <v>3.27293318233296</v>
      </c>
      <c r="AS117" s="56">
        <f t="shared" si="453"/>
        <v>3.17195037904893</v>
      </c>
      <c r="AT117" s="56">
        <f t="shared" si="453"/>
        <v>3.00288912964969</v>
      </c>
      <c r="AU117" s="56">
        <f t="shared" si="453"/>
        <v>3.23546019198193</v>
      </c>
      <c r="AV117" s="56">
        <f t="shared" si="453"/>
        <v>3.18149466192171</v>
      </c>
      <c r="AW117" s="56">
        <f t="shared" si="453"/>
        <v>3.20670773442847</v>
      </c>
      <c r="AX117" s="56">
        <f t="shared" si="453"/>
        <v>3.2208088714938</v>
      </c>
      <c r="AY117" s="56">
        <f t="shared" si="453"/>
        <v>3.07348242811502</v>
      </c>
      <c r="AZ117" s="56">
        <f t="shared" si="453"/>
        <v>3.28591749644381</v>
      </c>
      <c r="BA117" s="56"/>
      <c r="BB117" s="56">
        <f t="shared" si="453"/>
        <v>2.40311514926757</v>
      </c>
      <c r="BC117" s="56">
        <f t="shared" si="453"/>
        <v>2.36173136379251</v>
      </c>
      <c r="BD117" s="56">
        <f t="shared" si="453"/>
        <v>2.21383426966292</v>
      </c>
      <c r="BE117" s="56">
        <f t="shared" si="453"/>
        <v>2.4116563389717</v>
      </c>
      <c r="BF117" s="56">
        <f t="shared" si="453"/>
        <v>2.58983275376718</v>
      </c>
      <c r="BG117" s="56">
        <f t="shared" si="453"/>
        <v>2.25968188105118</v>
      </c>
      <c r="BH117" s="56">
        <f t="shared" si="453"/>
        <v>2.47042919905373</v>
      </c>
      <c r="BI117" s="56">
        <f t="shared" si="453"/>
        <v>2.25513698630137</v>
      </c>
      <c r="BJ117" s="56" t="s">
        <v>263</v>
      </c>
      <c r="BK117" s="56">
        <f t="shared" si="453"/>
        <v>2.65521523178808</v>
      </c>
      <c r="BL117" s="56">
        <f t="shared" si="453"/>
        <v>2.50100120144173</v>
      </c>
      <c r="BM117" s="56">
        <f t="shared" si="453"/>
        <v>2.43615539390187</v>
      </c>
      <c r="BN117" s="56">
        <f t="shared" si="453"/>
        <v>2.51094612602322</v>
      </c>
      <c r="BO117" s="56">
        <f t="shared" si="453"/>
        <v>2.46629213483146</v>
      </c>
      <c r="BP117" s="56">
        <f t="shared" si="453"/>
        <v>1.98998406555884</v>
      </c>
      <c r="BQ117" s="56">
        <f t="shared" si="453"/>
        <v>2.43814236771983</v>
      </c>
      <c r="BR117" s="56">
        <f t="shared" si="453"/>
        <v>2.30299667036626</v>
      </c>
      <c r="BS117" s="56">
        <f t="shared" si="453"/>
        <v>2.21304471660496</v>
      </c>
      <c r="BT117" s="56">
        <f t="shared" ref="BT117:EE117" si="454">BT87/BT88</f>
        <v>3.17093483239642</v>
      </c>
      <c r="BU117" s="56">
        <f t="shared" si="454"/>
        <v>3.06282722513089</v>
      </c>
      <c r="BV117" s="56">
        <f t="shared" si="454"/>
        <v>2.97595343850513</v>
      </c>
      <c r="BW117" s="56">
        <f t="shared" si="454"/>
        <v>3.36422613531047</v>
      </c>
      <c r="BX117" s="56">
        <f t="shared" si="454"/>
        <v>3.35096335474122</v>
      </c>
      <c r="BY117" s="56">
        <f t="shared" si="454"/>
        <v>3.42724921736763</v>
      </c>
      <c r="BZ117" s="56">
        <f t="shared" si="454"/>
        <v>3.24667472793229</v>
      </c>
      <c r="CA117" s="56">
        <f t="shared" si="454"/>
        <v>2.86554804968403</v>
      </c>
      <c r="CB117" s="56">
        <f t="shared" si="454"/>
        <v>2.58088453547047</v>
      </c>
      <c r="CC117" s="56">
        <f t="shared" si="454"/>
        <v>2.37540125021118</v>
      </c>
      <c r="CD117" s="56">
        <f t="shared" si="454"/>
        <v>2.09954604409857</v>
      </c>
      <c r="CE117" s="56">
        <f t="shared" si="454"/>
        <v>2.47344928428505</v>
      </c>
      <c r="CF117" s="56"/>
      <c r="CG117" s="56">
        <f t="shared" si="454"/>
        <v>2.91095890410959</v>
      </c>
      <c r="CH117" s="56">
        <f t="shared" si="454"/>
        <v>2.84993489583333</v>
      </c>
      <c r="CI117" s="56">
        <f t="shared" si="454"/>
        <v>2.98177083333333</v>
      </c>
      <c r="CJ117" s="56">
        <f t="shared" si="454"/>
        <v>2.6907123534716</v>
      </c>
      <c r="CK117" s="56">
        <f t="shared" si="454"/>
        <v>2.93926987376322</v>
      </c>
      <c r="CL117" s="56">
        <f t="shared" si="454"/>
        <v>3.02529510961214</v>
      </c>
      <c r="CM117" s="56">
        <f t="shared" si="454"/>
        <v>3.05459135373935</v>
      </c>
      <c r="CN117" s="56">
        <f t="shared" si="454"/>
        <v>2.99622522805914</v>
      </c>
      <c r="CO117" s="56">
        <f t="shared" si="454"/>
        <v>2.89742051589682</v>
      </c>
      <c r="CP117" s="56">
        <f t="shared" si="454"/>
        <v>3.0074812967581</v>
      </c>
      <c r="CQ117" s="56">
        <f t="shared" si="454"/>
        <v>2.94858523119393</v>
      </c>
      <c r="CR117" s="56">
        <f t="shared" si="454"/>
        <v>2.80741337630943</v>
      </c>
      <c r="CS117" s="56">
        <f t="shared" si="454"/>
        <v>2.90407358738502</v>
      </c>
      <c r="CT117" s="56"/>
      <c r="CU117" s="56">
        <f t="shared" si="454"/>
        <v>2.83684546615581</v>
      </c>
      <c r="CV117" s="56">
        <f t="shared" si="454"/>
        <v>2.9126213592233</v>
      </c>
      <c r="CW117" s="56">
        <f t="shared" si="454"/>
        <v>2.84386021160628</v>
      </c>
      <c r="CX117" s="56">
        <f t="shared" si="454"/>
        <v>3.05356533606278</v>
      </c>
      <c r="CY117" s="56">
        <f t="shared" si="454"/>
        <v>3.10788518640713</v>
      </c>
      <c r="CZ117" s="56"/>
      <c r="DA117" s="56">
        <f t="shared" si="454"/>
        <v>3.04369010881923</v>
      </c>
      <c r="DB117" s="56">
        <f t="shared" si="454"/>
        <v>3.02446982055465</v>
      </c>
      <c r="DC117" s="56">
        <f t="shared" si="454"/>
        <v>2.85533796588756</v>
      </c>
      <c r="DD117" s="56">
        <f t="shared" si="454"/>
        <v>3.03697617091208</v>
      </c>
      <c r="DE117" s="56">
        <f t="shared" si="454"/>
        <v>2.94432721960721</v>
      </c>
      <c r="DF117" s="56">
        <f t="shared" si="454"/>
        <v>2.8980179028133</v>
      </c>
      <c r="DG117" s="56">
        <f t="shared" si="454"/>
        <v>2.43287078752928</v>
      </c>
      <c r="DH117" s="56">
        <f t="shared" si="454"/>
        <v>3.22613929492691</v>
      </c>
      <c r="DI117" s="56">
        <f t="shared" si="454"/>
        <v>2.60916860916861</v>
      </c>
      <c r="DJ117" s="56">
        <f t="shared" si="454"/>
        <v>2.9674938832576</v>
      </c>
      <c r="DK117" s="56"/>
      <c r="DL117" s="56">
        <f t="shared" si="454"/>
        <v>3.11864406779661</v>
      </c>
      <c r="DM117" s="56"/>
      <c r="DN117" s="56">
        <f t="shared" si="454"/>
        <v>3.22044462912944</v>
      </c>
      <c r="DO117" s="56">
        <f t="shared" si="454"/>
        <v>3.47094502054392</v>
      </c>
      <c r="DP117" s="56">
        <f t="shared" si="454"/>
        <v>2.77560975609756</v>
      </c>
      <c r="DQ117" s="56">
        <f t="shared" si="454"/>
        <v>3.26909959072306</v>
      </c>
      <c r="DR117" s="56">
        <f t="shared" si="454"/>
        <v>3.29917520619845</v>
      </c>
      <c r="DS117" s="56"/>
      <c r="DT117" s="56">
        <f t="shared" si="454"/>
        <v>3.21275583055688</v>
      </c>
      <c r="DU117" s="56">
        <f t="shared" si="454"/>
        <v>3.01857585139319</v>
      </c>
      <c r="DV117" s="56">
        <f t="shared" si="454"/>
        <v>2.73389830508475</v>
      </c>
      <c r="DW117" s="56">
        <f t="shared" si="454"/>
        <v>3.00945967612634</v>
      </c>
      <c r="DX117" s="56">
        <f t="shared" si="454"/>
        <v>3.14630225080386</v>
      </c>
      <c r="DY117" s="56">
        <f t="shared" si="454"/>
        <v>2.77961068954141</v>
      </c>
      <c r="DZ117" s="56">
        <f t="shared" si="454"/>
        <v>3.00015306903413</v>
      </c>
      <c r="EA117" s="56">
        <f t="shared" si="454"/>
        <v>3.0222371967655</v>
      </c>
      <c r="EB117" s="56">
        <f t="shared" si="454"/>
        <v>2.43362203606418</v>
      </c>
      <c r="EC117" s="56">
        <f t="shared" si="454"/>
        <v>2.8522121117038</v>
      </c>
      <c r="ED117" s="56">
        <f t="shared" si="454"/>
        <v>2.52891902672517</v>
      </c>
      <c r="EE117" s="56">
        <f t="shared" si="454"/>
        <v>2.97067171239357</v>
      </c>
      <c r="EF117" s="56">
        <f t="shared" ref="EF117:GJ117" si="455">EF87/EF88</f>
        <v>2.77460219372779</v>
      </c>
      <c r="EG117" s="56"/>
      <c r="EH117" s="56">
        <f t="shared" si="455"/>
        <v>3.23629169022046</v>
      </c>
      <c r="EI117" s="56">
        <f t="shared" si="455"/>
        <v>2.95559792971942</v>
      </c>
      <c r="EJ117" s="56">
        <f t="shared" si="455"/>
        <v>3.20047239444937</v>
      </c>
      <c r="EK117" s="56">
        <f t="shared" si="455"/>
        <v>2.93298520452567</v>
      </c>
      <c r="EL117" s="56">
        <f t="shared" si="455"/>
        <v>3.17721172281567</v>
      </c>
      <c r="EM117" s="56">
        <f t="shared" si="455"/>
        <v>2.93169398907104</v>
      </c>
      <c r="EN117" s="56">
        <f t="shared" si="455"/>
        <v>3.26026637069922</v>
      </c>
      <c r="EO117" s="56">
        <f t="shared" si="455"/>
        <v>2.82328232823282</v>
      </c>
      <c r="EP117" s="56">
        <f t="shared" si="455"/>
        <v>3.11734492295535</v>
      </c>
      <c r="EQ117" s="56">
        <f t="shared" si="455"/>
        <v>2.74847870182556</v>
      </c>
      <c r="ER117" s="56">
        <f t="shared" si="455"/>
        <v>3.1363526277549</v>
      </c>
      <c r="ES117" s="56">
        <f t="shared" si="455"/>
        <v>3.24709185720016</v>
      </c>
      <c r="ET117" s="56">
        <f t="shared" si="455"/>
        <v>2.9423226812159</v>
      </c>
      <c r="EU117" s="56">
        <f t="shared" si="455"/>
        <v>3.15126050420168</v>
      </c>
      <c r="EV117" s="56">
        <f t="shared" si="455"/>
        <v>3.11821348084409</v>
      </c>
      <c r="EW117" s="56">
        <f t="shared" si="455"/>
        <v>2.86886774855437</v>
      </c>
      <c r="EX117" s="56">
        <f t="shared" si="455"/>
        <v>2.96990931574608</v>
      </c>
      <c r="EY117" s="56">
        <f t="shared" si="455"/>
        <v>2.96558012309095</v>
      </c>
      <c r="EZ117" s="56">
        <f t="shared" si="455"/>
        <v>2.36172695449242</v>
      </c>
      <c r="FA117" s="56">
        <f t="shared" si="455"/>
        <v>2.81996587030717</v>
      </c>
      <c r="FB117" s="56">
        <f t="shared" si="455"/>
        <v>2.99703264094955</v>
      </c>
      <c r="FC117" s="56">
        <f t="shared" si="455"/>
        <v>2.75294117647059</v>
      </c>
      <c r="FD117" s="56">
        <f t="shared" si="455"/>
        <v>3.07339449541284</v>
      </c>
      <c r="FE117" s="56" t="s">
        <v>263</v>
      </c>
      <c r="FF117" s="69">
        <f t="shared" si="375"/>
        <v>2.75856548190842</v>
      </c>
      <c r="FG117" s="69">
        <f t="shared" si="376"/>
        <v>3.76335250616269</v>
      </c>
      <c r="FH117" s="62">
        <f t="shared" si="377"/>
        <v>3.23220889082656</v>
      </c>
      <c r="FI117" s="69">
        <f t="shared" si="378"/>
        <v>0.239751653345938</v>
      </c>
      <c r="FJ117" s="145">
        <f t="shared" si="379"/>
        <v>0.0741757916780641</v>
      </c>
      <c r="FK117" s="69">
        <f t="shared" si="380"/>
        <v>2.68144812056123</v>
      </c>
      <c r="FL117" s="69">
        <f t="shared" si="381"/>
        <v>4.58947368421053</v>
      </c>
      <c r="FM117" s="62">
        <f t="shared" si="382"/>
        <v>3.07834945788837</v>
      </c>
      <c r="FN117" s="69">
        <f t="shared" si="383"/>
        <v>0.517620734314104</v>
      </c>
      <c r="FO117" s="47">
        <f t="shared" si="384"/>
        <v>0.168148789276566</v>
      </c>
      <c r="FP117" s="69">
        <f t="shared" si="385"/>
        <v>3.00288912964969</v>
      </c>
      <c r="FQ117" s="69">
        <f t="shared" si="386"/>
        <v>3.28591749644381</v>
      </c>
      <c r="FR117" s="62">
        <f t="shared" si="387"/>
        <v>3.18574561041086</v>
      </c>
      <c r="FS117" s="69">
        <f t="shared" si="388"/>
        <v>0.0871951940320219</v>
      </c>
      <c r="FT117" s="47">
        <f t="shared" si="389"/>
        <v>0.0273704195799791</v>
      </c>
      <c r="FU117" s="69">
        <f t="shared" si="390"/>
        <v>2.21383426966292</v>
      </c>
      <c r="FV117" s="69">
        <f t="shared" si="391"/>
        <v>2.58983275376718</v>
      </c>
      <c r="FW117" s="62">
        <f t="shared" si="392"/>
        <v>2.37067724273352</v>
      </c>
      <c r="FX117" s="69">
        <f t="shared" si="393"/>
        <v>0.12595938293071</v>
      </c>
      <c r="FY117" s="56" t="s">
        <v>263</v>
      </c>
      <c r="FZ117" s="156">
        <f t="shared" si="394"/>
        <v>2.21383426966292</v>
      </c>
      <c r="GA117" s="70">
        <f t="shared" si="395"/>
        <v>4.58947368421053</v>
      </c>
      <c r="GB117" s="157">
        <f t="shared" si="396"/>
        <v>3.04814490714337</v>
      </c>
      <c r="GC117" s="31">
        <f t="shared" si="397"/>
        <v>0.423022286937573</v>
      </c>
      <c r="GD117" s="31">
        <f t="shared" si="398"/>
        <v>0.138780241695929</v>
      </c>
      <c r="GE117" s="156">
        <f t="shared" si="399"/>
        <v>1.98998406555884</v>
      </c>
      <c r="GF117" s="156">
        <f t="shared" si="400"/>
        <v>3.47094502054392</v>
      </c>
      <c r="GG117" s="158">
        <f t="shared" si="401"/>
        <v>2.89823803117507</v>
      </c>
      <c r="GH117" s="33">
        <f t="shared" si="402"/>
        <v>0.298224776855174</v>
      </c>
      <c r="GI117" s="33">
        <f t="shared" si="403"/>
        <v>0.102898648643521</v>
      </c>
      <c r="GJ117" s="49">
        <f t="shared" si="455"/>
        <v>2.81433566433566</v>
      </c>
      <c r="GK117" s="69">
        <f t="shared" si="404"/>
        <v>1.98998406555884</v>
      </c>
      <c r="GL117" s="69">
        <f t="shared" si="405"/>
        <v>3.42724921736763</v>
      </c>
      <c r="GM117" s="62">
        <f t="shared" si="406"/>
        <v>2.69083028587474</v>
      </c>
      <c r="GN117" s="56">
        <f t="shared" si="407"/>
        <v>0.438653696546826</v>
      </c>
      <c r="GO117" s="56">
        <f t="shared" si="408"/>
        <v>0.163017972129085</v>
      </c>
      <c r="GP117" s="69">
        <f t="shared" si="409"/>
        <v>2.43287078752928</v>
      </c>
      <c r="GQ117" s="69">
        <f t="shared" si="410"/>
        <v>3.22613929492691</v>
      </c>
      <c r="GR117" s="62">
        <f t="shared" si="411"/>
        <v>2.92167863865702</v>
      </c>
      <c r="GS117" s="56">
        <f t="shared" si="412"/>
        <v>0.156292811430392</v>
      </c>
      <c r="GT117" s="56">
        <f t="shared" si="413"/>
        <v>0.0534941828859839</v>
      </c>
      <c r="GU117" s="69">
        <f t="shared" si="414"/>
        <v>2.43362203606418</v>
      </c>
      <c r="GV117" s="69">
        <f t="shared" si="415"/>
        <v>3.47094502054392</v>
      </c>
      <c r="GW117" s="62">
        <f t="shared" si="416"/>
        <v>2.98089148528472</v>
      </c>
      <c r="GX117" s="56">
        <f t="shared" si="417"/>
        <v>0.268015561614358</v>
      </c>
      <c r="GY117" s="56">
        <f t="shared" si="418"/>
        <v>0.0899112104340015</v>
      </c>
      <c r="GZ117" s="69">
        <f t="shared" si="419"/>
        <v>1.98998406555884</v>
      </c>
      <c r="HA117" s="69">
        <f t="shared" si="420"/>
        <v>3.26026637069922</v>
      </c>
      <c r="HB117" s="62">
        <f t="shared" si="421"/>
        <v>2.99079498829371</v>
      </c>
      <c r="HC117" s="56">
        <f t="shared" si="422"/>
        <v>0.208670939972692</v>
      </c>
      <c r="HD117" s="56">
        <f t="shared" si="423"/>
        <v>0.0697710611357356</v>
      </c>
      <c r="HE117" s="56"/>
      <c r="HF117" s="56"/>
      <c r="HG117" s="56"/>
      <c r="HH117" s="56"/>
      <c r="HI117" s="56"/>
      <c r="HJ117" s="56"/>
      <c r="HK117" s="56"/>
      <c r="HL117" s="56"/>
      <c r="HM117" s="56"/>
      <c r="HN117" s="56"/>
      <c r="HO117" s="56"/>
    </row>
    <row r="118" s="15" customFormat="1" spans="1:223">
      <c r="A118" s="56" t="s">
        <v>264</v>
      </c>
      <c r="B118" s="56">
        <f t="shared" ref="B118:G118" si="456">B87/B84</f>
        <v>23.0985915492958</v>
      </c>
      <c r="C118" s="56">
        <f t="shared" si="456"/>
        <v>26.6666666666667</v>
      </c>
      <c r="D118" s="56">
        <f t="shared" si="456"/>
        <v>13.6986301369863</v>
      </c>
      <c r="E118" s="56">
        <f t="shared" si="456"/>
        <v>11.9478737997257</v>
      </c>
      <c r="F118" s="56">
        <f t="shared" si="456"/>
        <v>13.4708737864078</v>
      </c>
      <c r="G118" s="49">
        <f t="shared" si="456"/>
        <v>9.32136653155761</v>
      </c>
      <c r="H118" s="56" t="s">
        <v>264</v>
      </c>
      <c r="I118" s="56">
        <f>I87/I84</f>
        <v>11.7402597402597</v>
      </c>
      <c r="J118" s="56">
        <f>J87/J84</f>
        <v>8.77422480620155</v>
      </c>
      <c r="K118" s="56">
        <f t="shared" ref="K118:BS118" si="457">K87/K84</f>
        <v>8.531328320802</v>
      </c>
      <c r="L118" s="56">
        <f t="shared" si="457"/>
        <v>8.49422632794457</v>
      </c>
      <c r="M118" s="56">
        <f t="shared" si="457"/>
        <v>10.1360544217687</v>
      </c>
      <c r="N118" s="56">
        <f t="shared" si="457"/>
        <v>10.0256081946223</v>
      </c>
      <c r="O118" s="56">
        <f t="shared" si="457"/>
        <v>10.3129770992366</v>
      </c>
      <c r="P118" s="56">
        <f t="shared" si="457"/>
        <v>10.1815823605707</v>
      </c>
      <c r="Q118" s="56">
        <f t="shared" si="457"/>
        <v>10.2463343108504</v>
      </c>
      <c r="R118" s="56">
        <f t="shared" si="457"/>
        <v>10.3737259343148</v>
      </c>
      <c r="S118" s="56">
        <f t="shared" si="457"/>
        <v>10.5316973415133</v>
      </c>
      <c r="T118" s="56">
        <f t="shared" si="457"/>
        <v>10.2914001421464</v>
      </c>
      <c r="U118" s="56">
        <f t="shared" si="457"/>
        <v>9.14189568143578</v>
      </c>
      <c r="V118" s="56">
        <f t="shared" si="457"/>
        <v>9.13092550790068</v>
      </c>
      <c r="W118" s="56">
        <f t="shared" si="457"/>
        <v>8.95373291272345</v>
      </c>
      <c r="X118" s="56">
        <f t="shared" si="457"/>
        <v>9.12758996728462</v>
      </c>
      <c r="Y118" s="56">
        <f t="shared" si="457"/>
        <v>8.91930155733837</v>
      </c>
      <c r="Z118" s="56">
        <f t="shared" si="457"/>
        <v>8.44387755102041</v>
      </c>
      <c r="AA118" s="56">
        <f t="shared" si="457"/>
        <v>8.66322701688555</v>
      </c>
      <c r="AB118" s="56">
        <f t="shared" si="457"/>
        <v>8.19695528068506</v>
      </c>
      <c r="AC118" s="56"/>
      <c r="AD118" s="56">
        <f t="shared" si="457"/>
        <v>9.38331318016929</v>
      </c>
      <c r="AE118" s="56">
        <f t="shared" si="457"/>
        <v>8.51485148514852</v>
      </c>
      <c r="AF118" s="56">
        <f t="shared" si="457"/>
        <v>9.91095890410959</v>
      </c>
      <c r="AG118" s="56">
        <f t="shared" si="457"/>
        <v>9.52020202020202</v>
      </c>
      <c r="AH118" s="56">
        <f t="shared" si="457"/>
        <v>8.39388145315487</v>
      </c>
      <c r="AI118" s="56">
        <f t="shared" si="457"/>
        <v>7.92147806004619</v>
      </c>
      <c r="AJ118" s="56">
        <f t="shared" si="457"/>
        <v>9.01785714285714</v>
      </c>
      <c r="AK118" s="56">
        <f t="shared" si="457"/>
        <v>8.94795127353267</v>
      </c>
      <c r="AL118" s="56">
        <f t="shared" si="457"/>
        <v>8.89913899138991</v>
      </c>
      <c r="AM118" s="56">
        <f t="shared" si="457"/>
        <v>12.5359401955147</v>
      </c>
      <c r="AN118" s="56">
        <f t="shared" si="457"/>
        <v>8.97793263646922</v>
      </c>
      <c r="AO118" s="56">
        <f t="shared" si="457"/>
        <v>10.8015873015873</v>
      </c>
      <c r="AP118" s="56"/>
      <c r="AQ118" s="56">
        <f t="shared" si="457"/>
        <v>8.93388006150692</v>
      </c>
      <c r="AR118" s="56">
        <f t="shared" si="457"/>
        <v>9.15522703273495</v>
      </c>
      <c r="AS118" s="56">
        <f t="shared" si="457"/>
        <v>8.37198726693952</v>
      </c>
      <c r="AT118" s="56">
        <f t="shared" si="457"/>
        <v>8.20019723865878</v>
      </c>
      <c r="AU118" s="56">
        <f t="shared" si="457"/>
        <v>8.86539453326457</v>
      </c>
      <c r="AV118" s="56">
        <f t="shared" si="457"/>
        <v>8.89995022399204</v>
      </c>
      <c r="AW118" s="56">
        <f t="shared" si="457"/>
        <v>8.65189289012004</v>
      </c>
      <c r="AX118" s="56">
        <f t="shared" si="457"/>
        <v>8.35801946677952</v>
      </c>
      <c r="AY118" s="56">
        <f t="shared" si="457"/>
        <v>8.08063838723226</v>
      </c>
      <c r="AZ118" s="56">
        <f t="shared" si="457"/>
        <v>8.85057471264368</v>
      </c>
      <c r="BA118" s="56"/>
      <c r="BB118" s="56">
        <f t="shared" si="457"/>
        <v>10.4096385542169</v>
      </c>
      <c r="BC118" s="56">
        <f t="shared" si="457"/>
        <v>10.4801829268293</v>
      </c>
      <c r="BD118" s="56">
        <f t="shared" si="457"/>
        <v>10.5083333333333</v>
      </c>
      <c r="BE118" s="56">
        <f t="shared" si="457"/>
        <v>10.7703814510097</v>
      </c>
      <c r="BF118" s="56">
        <f t="shared" si="457"/>
        <v>10.2962475312706</v>
      </c>
      <c r="BG118" s="56">
        <f t="shared" si="457"/>
        <v>10.3483768804434</v>
      </c>
      <c r="BH118" s="56">
        <f t="shared" si="457"/>
        <v>10.3614457831325</v>
      </c>
      <c r="BI118" s="56">
        <f t="shared" si="457"/>
        <v>10.1307692307692</v>
      </c>
      <c r="BJ118" s="56" t="s">
        <v>264</v>
      </c>
      <c r="BK118" s="56">
        <f t="shared" si="457"/>
        <v>9.29710144927536</v>
      </c>
      <c r="BL118" s="56">
        <f t="shared" si="457"/>
        <v>9.26557863501484</v>
      </c>
      <c r="BM118" s="56">
        <f t="shared" si="457"/>
        <v>8.40363053924186</v>
      </c>
      <c r="BN118" s="56">
        <f t="shared" si="457"/>
        <v>8.85829415715245</v>
      </c>
      <c r="BO118" s="56">
        <f t="shared" si="457"/>
        <v>8.9530931339225</v>
      </c>
      <c r="BP118" s="56">
        <f t="shared" si="457"/>
        <v>6.46119733924612</v>
      </c>
      <c r="BQ118" s="56">
        <f t="shared" si="457"/>
        <v>8.87119113573407</v>
      </c>
      <c r="BR118" s="56">
        <f t="shared" si="457"/>
        <v>8.82978723404255</v>
      </c>
      <c r="BS118" s="56">
        <f t="shared" si="457"/>
        <v>7.44252873563218</v>
      </c>
      <c r="BT118" s="56">
        <f t="shared" ref="BT118:EE118" si="458">BT87/BT84</f>
        <v>9.24711596842745</v>
      </c>
      <c r="BU118" s="56">
        <f t="shared" si="458"/>
        <v>9.48648648648649</v>
      </c>
      <c r="BV118" s="56">
        <f t="shared" si="458"/>
        <v>8.28218243819267</v>
      </c>
      <c r="BW118" s="56">
        <f t="shared" si="458"/>
        <v>8.98070262246413</v>
      </c>
      <c r="BX118" s="56">
        <f t="shared" si="458"/>
        <v>9.20601971977167</v>
      </c>
      <c r="BY118" s="56">
        <f t="shared" si="458"/>
        <v>8.52115059221658</v>
      </c>
      <c r="BZ118" s="56">
        <f t="shared" si="458"/>
        <v>9.42656524283207</v>
      </c>
      <c r="CA118" s="56">
        <f t="shared" si="458"/>
        <v>10.1231716705158</v>
      </c>
      <c r="CB118" s="56">
        <f t="shared" si="458"/>
        <v>8.16815406294035</v>
      </c>
      <c r="CC118" s="56">
        <f t="shared" si="458"/>
        <v>9.44257891202149</v>
      </c>
      <c r="CD118" s="56">
        <f t="shared" si="458"/>
        <v>9.52906548933039</v>
      </c>
      <c r="CE118" s="56">
        <f t="shared" si="458"/>
        <v>7.90846456692913</v>
      </c>
      <c r="CF118" s="56"/>
      <c r="CG118" s="56">
        <f t="shared" si="458"/>
        <v>8.06962025316456</v>
      </c>
      <c r="CH118" s="56">
        <f t="shared" si="458"/>
        <v>8.021071919377</v>
      </c>
      <c r="CI118" s="56">
        <f t="shared" si="458"/>
        <v>8.41525034451079</v>
      </c>
      <c r="CJ118" s="56">
        <f t="shared" si="458"/>
        <v>9.07542579075426</v>
      </c>
      <c r="CK118" s="56">
        <f t="shared" si="458"/>
        <v>8.98800208659364</v>
      </c>
      <c r="CL118" s="56">
        <f t="shared" si="458"/>
        <v>8.70451237263464</v>
      </c>
      <c r="CM118" s="56">
        <f t="shared" si="458"/>
        <v>7.8507704785077</v>
      </c>
      <c r="CN118" s="56">
        <f t="shared" si="458"/>
        <v>7.97738693467337</v>
      </c>
      <c r="CO118" s="56">
        <f t="shared" si="458"/>
        <v>6.38888888888889</v>
      </c>
      <c r="CP118" s="56">
        <f t="shared" si="458"/>
        <v>8.04</v>
      </c>
      <c r="CQ118" s="56">
        <f t="shared" si="458"/>
        <v>8.45620979713013</v>
      </c>
      <c r="CR118" s="56">
        <f t="shared" si="458"/>
        <v>8.18609022556391</v>
      </c>
      <c r="CS118" s="56">
        <f t="shared" si="458"/>
        <v>8.18139750115687</v>
      </c>
      <c r="CT118" s="56"/>
      <c r="CU118" s="56">
        <f t="shared" si="458"/>
        <v>8.44983357108892</v>
      </c>
      <c r="CV118" s="56">
        <f t="shared" si="458"/>
        <v>8.08550185873606</v>
      </c>
      <c r="CW118" s="56">
        <f t="shared" si="458"/>
        <v>8.07097361237489</v>
      </c>
      <c r="CX118" s="56">
        <f t="shared" si="458"/>
        <v>8.7573385518591</v>
      </c>
      <c r="CY118" s="56">
        <f t="shared" si="458"/>
        <v>8.32155477031802</v>
      </c>
      <c r="CZ118" s="56"/>
      <c r="DA118" s="56">
        <f t="shared" si="458"/>
        <v>8.88572783309625</v>
      </c>
      <c r="DB118" s="56">
        <f t="shared" si="458"/>
        <v>8.24733096085409</v>
      </c>
      <c r="DC118" s="56">
        <f t="shared" si="458"/>
        <v>8.32029452369996</v>
      </c>
      <c r="DD118" s="56">
        <f t="shared" si="458"/>
        <v>8.66791744840525</v>
      </c>
      <c r="DE118" s="56">
        <f t="shared" si="458"/>
        <v>8.16014394961763</v>
      </c>
      <c r="DF118" s="56">
        <f t="shared" si="458"/>
        <v>8.282320694381</v>
      </c>
      <c r="DG118" s="56">
        <f t="shared" si="458"/>
        <v>9.71223021582734</v>
      </c>
      <c r="DH118" s="56">
        <f t="shared" si="458"/>
        <v>9.45088161209068</v>
      </c>
      <c r="DI118" s="56">
        <f t="shared" si="458"/>
        <v>9.4912379875636</v>
      </c>
      <c r="DJ118" s="56">
        <f t="shared" si="458"/>
        <v>10.3980404164115</v>
      </c>
      <c r="DK118" s="56"/>
      <c r="DL118" s="56">
        <f t="shared" si="458"/>
        <v>12.3766816143498</v>
      </c>
      <c r="DM118" s="56"/>
      <c r="DN118" s="56">
        <f t="shared" si="458"/>
        <v>10.5442176870748</v>
      </c>
      <c r="DO118" s="56">
        <f t="shared" si="458"/>
        <v>10.1778542742398</v>
      </c>
      <c r="DP118" s="56">
        <f t="shared" si="458"/>
        <v>9.18729817007535</v>
      </c>
      <c r="DQ118" s="56">
        <f t="shared" si="458"/>
        <v>9.59939909864797</v>
      </c>
      <c r="DR118" s="56">
        <f t="shared" si="458"/>
        <v>11.528384279476</v>
      </c>
      <c r="DS118" s="56"/>
      <c r="DT118" s="56">
        <f t="shared" si="458"/>
        <v>11.8110236220472</v>
      </c>
      <c r="DU118" s="56">
        <f t="shared" si="458"/>
        <v>8.89508362899138</v>
      </c>
      <c r="DV118" s="56">
        <f t="shared" si="458"/>
        <v>9.1595684270301</v>
      </c>
      <c r="DW118" s="56">
        <f t="shared" si="458"/>
        <v>8.90417457305503</v>
      </c>
      <c r="DX118" s="56">
        <f t="shared" si="458"/>
        <v>8.17801922273297</v>
      </c>
      <c r="DY118" s="56">
        <f t="shared" si="458"/>
        <v>9.31969026548673</v>
      </c>
      <c r="DZ118" s="56">
        <f t="shared" si="458"/>
        <v>8.26655419654154</v>
      </c>
      <c r="EA118" s="56">
        <f t="shared" si="458"/>
        <v>9.02868646200302</v>
      </c>
      <c r="EB118" s="56">
        <f t="shared" si="458"/>
        <v>8.54436689930209</v>
      </c>
      <c r="EC118" s="56">
        <f t="shared" si="458"/>
        <v>9.54330708661417</v>
      </c>
      <c r="ED118" s="56">
        <f t="shared" si="458"/>
        <v>8.59078590785908</v>
      </c>
      <c r="EE118" s="56">
        <f t="shared" si="458"/>
        <v>8.10671256454389</v>
      </c>
      <c r="EF118" s="56">
        <f t="shared" ref="EF118:GJ118" si="459">EF87/EF84</f>
        <v>9.5991448423303</v>
      </c>
      <c r="EG118" s="56"/>
      <c r="EH118" s="56">
        <f t="shared" si="459"/>
        <v>9.02285263987392</v>
      </c>
      <c r="EI118" s="56">
        <f t="shared" si="459"/>
        <v>8.90073831009024</v>
      </c>
      <c r="EJ118" s="56">
        <f t="shared" si="459"/>
        <v>9.01830282861897</v>
      </c>
      <c r="EK118" s="56">
        <f t="shared" si="459"/>
        <v>8.85288966725044</v>
      </c>
      <c r="EL118" s="56">
        <f t="shared" si="459"/>
        <v>8.93682588597843</v>
      </c>
      <c r="EM118" s="56">
        <f t="shared" si="459"/>
        <v>8.9640768588137</v>
      </c>
      <c r="EN118" s="56">
        <f t="shared" si="459"/>
        <v>9.79983319432861</v>
      </c>
      <c r="EO118" s="56">
        <f t="shared" si="459"/>
        <v>9.78170478170478</v>
      </c>
      <c r="EP118" s="56">
        <f t="shared" si="459"/>
        <v>9.39285714285714</v>
      </c>
      <c r="EQ118" s="56">
        <f t="shared" si="459"/>
        <v>9.54225352112676</v>
      </c>
      <c r="ER118" s="56">
        <f t="shared" si="459"/>
        <v>10.8732157850546</v>
      </c>
      <c r="ES118" s="56">
        <f t="shared" si="459"/>
        <v>9.12112676056338</v>
      </c>
      <c r="ET118" s="56">
        <f t="shared" si="459"/>
        <v>9.07451923076923</v>
      </c>
      <c r="EU118" s="56">
        <f t="shared" si="459"/>
        <v>9.66257668711656</v>
      </c>
      <c r="EV118" s="56">
        <f t="shared" si="459"/>
        <v>9.9412148922273</v>
      </c>
      <c r="EW118" s="56">
        <f t="shared" si="459"/>
        <v>9.20406941950928</v>
      </c>
      <c r="EX118" s="56">
        <f t="shared" si="459"/>
        <v>9.7037037037037</v>
      </c>
      <c r="EY118" s="56">
        <f t="shared" si="459"/>
        <v>10.6552006552007</v>
      </c>
      <c r="EZ118" s="56">
        <f t="shared" si="459"/>
        <v>10.6068546273975</v>
      </c>
      <c r="FA118" s="56">
        <f t="shared" si="459"/>
        <v>9.94732881866065</v>
      </c>
      <c r="FB118" s="56">
        <f t="shared" si="459"/>
        <v>8.33899951432734</v>
      </c>
      <c r="FC118" s="56">
        <f t="shared" si="459"/>
        <v>8.43126385809313</v>
      </c>
      <c r="FD118" s="56">
        <f t="shared" si="459"/>
        <v>8.5068562722194</v>
      </c>
      <c r="FE118" s="56" t="s">
        <v>264</v>
      </c>
      <c r="FF118" s="69">
        <f t="shared" si="375"/>
        <v>8.19695528068506</v>
      </c>
      <c r="FG118" s="69">
        <f t="shared" si="376"/>
        <v>11.7402597402597</v>
      </c>
      <c r="FH118" s="62">
        <f t="shared" si="377"/>
        <v>9.51084622377525</v>
      </c>
      <c r="FI118" s="69">
        <f t="shared" si="378"/>
        <v>0.942079964427661</v>
      </c>
      <c r="FJ118" s="145">
        <f t="shared" si="379"/>
        <v>0.0990532222119884</v>
      </c>
      <c r="FK118" s="69">
        <f t="shared" si="380"/>
        <v>7.92147806004619</v>
      </c>
      <c r="FL118" s="69">
        <f t="shared" si="381"/>
        <v>12.5359401955147</v>
      </c>
      <c r="FM118" s="62">
        <f t="shared" si="382"/>
        <v>9.40209105368178</v>
      </c>
      <c r="FN118" s="69">
        <f t="shared" si="383"/>
        <v>1.23713359149649</v>
      </c>
      <c r="FO118" s="47">
        <f t="shared" si="384"/>
        <v>0.131580686087063</v>
      </c>
      <c r="FP118" s="69">
        <f t="shared" si="385"/>
        <v>8.08063838723226</v>
      </c>
      <c r="FQ118" s="69">
        <f t="shared" si="386"/>
        <v>9.15522703273495</v>
      </c>
      <c r="FR118" s="62">
        <f t="shared" si="387"/>
        <v>8.63677618138723</v>
      </c>
      <c r="FS118" s="69">
        <f t="shared" si="388"/>
        <v>0.360899516591912</v>
      </c>
      <c r="FT118" s="47">
        <f t="shared" si="389"/>
        <v>0.0417863690122794</v>
      </c>
      <c r="FU118" s="69">
        <f t="shared" si="390"/>
        <v>10.1307692307692</v>
      </c>
      <c r="FV118" s="69">
        <f t="shared" si="391"/>
        <v>10.7703814510097</v>
      </c>
      <c r="FW118" s="62">
        <f t="shared" si="392"/>
        <v>10.4131719613756</v>
      </c>
      <c r="FX118" s="69">
        <f t="shared" si="393"/>
        <v>0.185724021560677</v>
      </c>
      <c r="FY118" s="56" t="s">
        <v>264</v>
      </c>
      <c r="FZ118" s="156">
        <f t="shared" si="394"/>
        <v>7.92147806004619</v>
      </c>
      <c r="GA118" s="70">
        <f t="shared" si="395"/>
        <v>12.5359401955147</v>
      </c>
      <c r="GB118" s="157">
        <f t="shared" si="396"/>
        <v>9.45430309249127</v>
      </c>
      <c r="GC118" s="31">
        <f t="shared" si="397"/>
        <v>1.00252291501937</v>
      </c>
      <c r="GD118" s="31">
        <f t="shared" si="398"/>
        <v>0.106038795796127</v>
      </c>
      <c r="GE118" s="156">
        <f t="shared" si="399"/>
        <v>6.38888888888889</v>
      </c>
      <c r="GF118" s="156">
        <f t="shared" si="400"/>
        <v>12.3766816143498</v>
      </c>
      <c r="GG118" s="158">
        <f t="shared" si="401"/>
        <v>9.010991567127</v>
      </c>
      <c r="GH118" s="33">
        <f t="shared" si="402"/>
        <v>0.963363125381117</v>
      </c>
      <c r="GI118" s="33">
        <f t="shared" si="403"/>
        <v>0.106909779928722</v>
      </c>
      <c r="GJ118" s="49">
        <f t="shared" si="459"/>
        <v>9.32136653155761</v>
      </c>
      <c r="GK118" s="69">
        <f t="shared" si="404"/>
        <v>6.46119733924612</v>
      </c>
      <c r="GL118" s="69">
        <f t="shared" si="405"/>
        <v>10.1231716705158</v>
      </c>
      <c r="GM118" s="62">
        <f t="shared" si="406"/>
        <v>8.7954314348281</v>
      </c>
      <c r="GN118" s="56">
        <f t="shared" si="407"/>
        <v>0.820442290547716</v>
      </c>
      <c r="GO118" s="56">
        <f t="shared" si="408"/>
        <v>0.0932805055245992</v>
      </c>
      <c r="GP118" s="69">
        <f t="shared" si="409"/>
        <v>6.38888888888889</v>
      </c>
      <c r="GQ118" s="69">
        <f t="shared" si="410"/>
        <v>10.3980404164115</v>
      </c>
      <c r="GR118" s="62">
        <f t="shared" si="411"/>
        <v>8.48771266426</v>
      </c>
      <c r="GS118" s="56">
        <f t="shared" si="412"/>
        <v>0.731433534622174</v>
      </c>
      <c r="GT118" s="56">
        <f t="shared" si="413"/>
        <v>0.0861755768078824</v>
      </c>
      <c r="GU118" s="69">
        <f t="shared" si="414"/>
        <v>8.10671256454389</v>
      </c>
      <c r="GV118" s="69">
        <f t="shared" si="415"/>
        <v>12.3766816143498</v>
      </c>
      <c r="GW118" s="62">
        <f t="shared" si="416"/>
        <v>9.54531330644217</v>
      </c>
      <c r="GX118" s="56">
        <f t="shared" si="417"/>
        <v>1.23383665915373</v>
      </c>
      <c r="GY118" s="56">
        <f t="shared" si="418"/>
        <v>0.129260991184125</v>
      </c>
      <c r="GZ118" s="69">
        <f t="shared" si="419"/>
        <v>6.38888888888889</v>
      </c>
      <c r="HA118" s="69">
        <f t="shared" si="420"/>
        <v>10.8732157850546</v>
      </c>
      <c r="HB118" s="62">
        <f t="shared" si="421"/>
        <v>9.40344630676025</v>
      </c>
      <c r="HC118" s="56">
        <f t="shared" si="422"/>
        <v>0.694350374645625</v>
      </c>
      <c r="HD118" s="56">
        <f t="shared" si="423"/>
        <v>0.0738399892969505</v>
      </c>
      <c r="HE118" s="56"/>
      <c r="HF118" s="56"/>
      <c r="HG118" s="56"/>
      <c r="HH118" s="56"/>
      <c r="HI118" s="56"/>
      <c r="HJ118" s="56"/>
      <c r="HK118" s="56"/>
      <c r="HL118" s="56"/>
      <c r="HM118" s="56"/>
      <c r="HN118" s="56"/>
      <c r="HO118" s="56"/>
    </row>
    <row r="119" s="15" customFormat="1" spans="1:223">
      <c r="A119" s="56" t="s">
        <v>265</v>
      </c>
      <c r="B119" s="56">
        <f t="shared" ref="B119:G119" si="460">B97/B98</f>
        <v>5.77777777777778</v>
      </c>
      <c r="C119" s="56">
        <f t="shared" si="460"/>
        <v>5.78947368421053</v>
      </c>
      <c r="D119" s="56">
        <f t="shared" si="460"/>
        <v>4.98644986449864</v>
      </c>
      <c r="E119" s="56">
        <f t="shared" si="460"/>
        <v>4.95262483994878</v>
      </c>
      <c r="F119" s="56">
        <f t="shared" si="460"/>
        <v>5.51724137931035</v>
      </c>
      <c r="G119" s="49">
        <f t="shared" si="460"/>
        <v>5.41264367816092</v>
      </c>
      <c r="H119" s="56" t="s">
        <v>265</v>
      </c>
      <c r="I119" s="56">
        <f>I97/I98</f>
        <v>5.48619214313497</v>
      </c>
      <c r="J119" s="56">
        <f>J97/J98</f>
        <v>5.2103337905807</v>
      </c>
      <c r="K119" s="56">
        <f t="shared" ref="K119:BS119" si="461">K97/K98</f>
        <v>5.32552627910219</v>
      </c>
      <c r="L119" s="56">
        <f t="shared" si="461"/>
        <v>5.19590382902939</v>
      </c>
      <c r="M119" s="56">
        <f t="shared" si="461"/>
        <v>5.32616081540204</v>
      </c>
      <c r="N119" s="56">
        <f t="shared" si="461"/>
        <v>5.29676258992806</v>
      </c>
      <c r="O119" s="56">
        <f t="shared" si="461"/>
        <v>5.30958821761347</v>
      </c>
      <c r="P119" s="56">
        <f t="shared" si="461"/>
        <v>5.29457870672763</v>
      </c>
      <c r="Q119" s="56">
        <f t="shared" si="461"/>
        <v>5.32437018665971</v>
      </c>
      <c r="R119" s="56">
        <f t="shared" si="461"/>
        <v>5.42333294406166</v>
      </c>
      <c r="S119" s="56">
        <f t="shared" si="461"/>
        <v>5.17470881863561</v>
      </c>
      <c r="T119" s="56">
        <f t="shared" si="461"/>
        <v>5.48391967386381</v>
      </c>
      <c r="U119" s="56">
        <f t="shared" si="461"/>
        <v>4.93874919406834</v>
      </c>
      <c r="V119" s="56">
        <f t="shared" si="461"/>
        <v>5.16835443037975</v>
      </c>
      <c r="W119" s="56">
        <f t="shared" si="461"/>
        <v>5.16220600162206</v>
      </c>
      <c r="X119" s="56">
        <f t="shared" si="461"/>
        <v>5.18763176387913</v>
      </c>
      <c r="Y119" s="56">
        <f t="shared" si="461"/>
        <v>5.47015535568275</v>
      </c>
      <c r="Z119" s="56">
        <f t="shared" si="461"/>
        <v>5.30098039215686</v>
      </c>
      <c r="AA119" s="56">
        <f t="shared" si="461"/>
        <v>5.25459513164431</v>
      </c>
      <c r="AB119" s="56">
        <f t="shared" si="461"/>
        <v>5.33661417322835</v>
      </c>
      <c r="AC119" s="56"/>
      <c r="AD119" s="56">
        <f t="shared" si="461"/>
        <v>5.40786841520338</v>
      </c>
      <c r="AE119" s="56">
        <f t="shared" si="461"/>
        <v>5.3516016016016</v>
      </c>
      <c r="AF119" s="56">
        <f t="shared" si="461"/>
        <v>5.35802469135802</v>
      </c>
      <c r="AG119" s="56">
        <f t="shared" si="461"/>
        <v>5.15273132664437</v>
      </c>
      <c r="AH119" s="56">
        <f t="shared" si="461"/>
        <v>5.43459063958622</v>
      </c>
      <c r="AI119" s="56">
        <f t="shared" si="461"/>
        <v>5.11576497963932</v>
      </c>
      <c r="AJ119" s="56">
        <f t="shared" si="461"/>
        <v>5.43985194324491</v>
      </c>
      <c r="AK119" s="56">
        <f t="shared" si="461"/>
        <v>5.30270338875492</v>
      </c>
      <c r="AL119" s="56">
        <f t="shared" si="461"/>
        <v>5.22978317196236</v>
      </c>
      <c r="AM119" s="56">
        <f t="shared" si="461"/>
        <v>5.24608363142963</v>
      </c>
      <c r="AN119" s="56">
        <f t="shared" si="461"/>
        <v>5.32883249912699</v>
      </c>
      <c r="AO119" s="56">
        <f t="shared" si="461"/>
        <v>5.40273302966337</v>
      </c>
      <c r="AP119" s="56"/>
      <c r="AQ119" s="56">
        <f t="shared" si="461"/>
        <v>5.50854037267081</v>
      </c>
      <c r="AR119" s="56">
        <f t="shared" si="461"/>
        <v>5.3953244024166</v>
      </c>
      <c r="AS119" s="56">
        <f t="shared" si="461"/>
        <v>5.43337151584574</v>
      </c>
      <c r="AT119" s="56">
        <f t="shared" si="461"/>
        <v>5.08744038155803</v>
      </c>
      <c r="AU119" s="56">
        <f t="shared" si="461"/>
        <v>5.04417670682731</v>
      </c>
      <c r="AV119" s="56">
        <f t="shared" si="461"/>
        <v>5.32121998702141</v>
      </c>
      <c r="AW119" s="56">
        <f t="shared" si="461"/>
        <v>5.31941736437665</v>
      </c>
      <c r="AX119" s="56">
        <f t="shared" si="461"/>
        <v>5.14563106796116</v>
      </c>
      <c r="AY119" s="56">
        <f t="shared" si="461"/>
        <v>5.24813203970113</v>
      </c>
      <c r="AZ119" s="56">
        <f t="shared" si="461"/>
        <v>5.52983183598249</v>
      </c>
      <c r="BA119" s="56"/>
      <c r="BB119" s="56">
        <f t="shared" si="461"/>
        <v>5.32523746543225</v>
      </c>
      <c r="BC119" s="56">
        <f t="shared" si="461"/>
        <v>5.44773323342076</v>
      </c>
      <c r="BD119" s="56">
        <f t="shared" si="461"/>
        <v>5.19801408613324</v>
      </c>
      <c r="BE119" s="56">
        <f t="shared" si="461"/>
        <v>5.55065452475811</v>
      </c>
      <c r="BF119" s="56">
        <f t="shared" si="461"/>
        <v>5.70903747244673</v>
      </c>
      <c r="BG119" s="56">
        <f t="shared" si="461"/>
        <v>5.61757865099767</v>
      </c>
      <c r="BH119" s="56">
        <f t="shared" si="461"/>
        <v>5.52968409586057</v>
      </c>
      <c r="BI119" s="56">
        <f t="shared" si="461"/>
        <v>5.52687633128681</v>
      </c>
      <c r="BJ119" s="56" t="s">
        <v>265</v>
      </c>
      <c r="BK119" s="56">
        <f t="shared" si="461"/>
        <v>5.40772532188841</v>
      </c>
      <c r="BL119" s="56">
        <f t="shared" si="461"/>
        <v>5.41380387257964</v>
      </c>
      <c r="BM119" s="56">
        <f t="shared" si="461"/>
        <v>5.28982199908718</v>
      </c>
      <c r="BN119" s="56">
        <f t="shared" si="461"/>
        <v>5.45595533498759</v>
      </c>
      <c r="BO119" s="56">
        <f t="shared" si="461"/>
        <v>5.45338032681833</v>
      </c>
      <c r="BP119" s="56">
        <f t="shared" si="461"/>
        <v>4.94485596707819</v>
      </c>
      <c r="BQ119" s="56">
        <f t="shared" si="461"/>
        <v>5.38606996533249</v>
      </c>
      <c r="BR119" s="56">
        <f t="shared" si="461"/>
        <v>5.49747048903879</v>
      </c>
      <c r="BS119" s="56">
        <f t="shared" si="461"/>
        <v>5.22286492004083</v>
      </c>
      <c r="BT119" s="56">
        <f t="shared" ref="BT119:EE119" si="462">BT97/BT98</f>
        <v>5.40316503391108</v>
      </c>
      <c r="BU119" s="56">
        <f t="shared" si="462"/>
        <v>5.39401535328216</v>
      </c>
      <c r="BV119" s="56">
        <f t="shared" si="462"/>
        <v>5.27714581178904</v>
      </c>
      <c r="BW119" s="56">
        <f t="shared" si="462"/>
        <v>5.3424272254254</v>
      </c>
      <c r="BX119" s="56">
        <f t="shared" si="462"/>
        <v>5.32637075718016</v>
      </c>
      <c r="BY119" s="56">
        <f t="shared" si="462"/>
        <v>5.11100099108028</v>
      </c>
      <c r="BZ119" s="56">
        <f t="shared" si="462"/>
        <v>5.33323235383217</v>
      </c>
      <c r="CA119" s="56">
        <f t="shared" si="462"/>
        <v>5.29669047966176</v>
      </c>
      <c r="CB119" s="56">
        <f t="shared" si="462"/>
        <v>5.10793832095945</v>
      </c>
      <c r="CC119" s="56">
        <f t="shared" si="462"/>
        <v>5.40714406636194</v>
      </c>
      <c r="CD119" s="56">
        <f t="shared" si="462"/>
        <v>5.3703125</v>
      </c>
      <c r="CE119" s="56">
        <f t="shared" si="462"/>
        <v>5.14893617021277</v>
      </c>
      <c r="CF119" s="56"/>
      <c r="CG119" s="56">
        <f t="shared" si="462"/>
        <v>5.34445333028676</v>
      </c>
      <c r="CH119" s="56">
        <f t="shared" si="462"/>
        <v>5.42984907769704</v>
      </c>
      <c r="CI119" s="56">
        <f t="shared" si="462"/>
        <v>5.17299400567883</v>
      </c>
      <c r="CJ119" s="56">
        <f t="shared" si="462"/>
        <v>5.22265303724592</v>
      </c>
      <c r="CK119" s="56">
        <f t="shared" si="462"/>
        <v>5.2770154373928</v>
      </c>
      <c r="CL119" s="56">
        <f t="shared" si="462"/>
        <v>5.30462020360219</v>
      </c>
      <c r="CM119" s="56">
        <f t="shared" si="462"/>
        <v>5.33510874389703</v>
      </c>
      <c r="CN119" s="56">
        <f t="shared" si="462"/>
        <v>5.35332377907618</v>
      </c>
      <c r="CO119" s="56">
        <f t="shared" si="462"/>
        <v>5.16640253565769</v>
      </c>
      <c r="CP119" s="56">
        <f t="shared" si="462"/>
        <v>5.28047053697854</v>
      </c>
      <c r="CQ119" s="56">
        <f t="shared" si="462"/>
        <v>5.27336860670194</v>
      </c>
      <c r="CR119" s="56">
        <f t="shared" si="462"/>
        <v>5.12244897959184</v>
      </c>
      <c r="CS119" s="56">
        <f t="shared" si="462"/>
        <v>5.30249867091972</v>
      </c>
      <c r="CT119" s="56"/>
      <c r="CU119" s="56">
        <f t="shared" si="462"/>
        <v>5.32676623239064</v>
      </c>
      <c r="CV119" s="56">
        <f t="shared" si="462"/>
        <v>5.47747141896436</v>
      </c>
      <c r="CW119" s="56">
        <f t="shared" si="462"/>
        <v>5.39067777527584</v>
      </c>
      <c r="CX119" s="56">
        <f t="shared" si="462"/>
        <v>5.28192999053926</v>
      </c>
      <c r="CY119" s="56">
        <f t="shared" si="462"/>
        <v>5.47945205479452</v>
      </c>
      <c r="CZ119" s="56"/>
      <c r="DA119" s="56">
        <f t="shared" si="462"/>
        <v>5.2765565893058</v>
      </c>
      <c r="DB119" s="56">
        <f t="shared" si="462"/>
        <v>5.44528964306612</v>
      </c>
      <c r="DC119" s="56">
        <f t="shared" si="462"/>
        <v>5.41703539823009</v>
      </c>
      <c r="DD119" s="56">
        <f t="shared" si="462"/>
        <v>5.27761194029851</v>
      </c>
      <c r="DE119" s="56">
        <f t="shared" si="462"/>
        <v>5.39840860697075</v>
      </c>
      <c r="DF119" s="56">
        <f t="shared" si="462"/>
        <v>5.43999116705311</v>
      </c>
      <c r="DG119" s="56">
        <f t="shared" si="462"/>
        <v>5.32801961986511</v>
      </c>
      <c r="DH119" s="56">
        <f t="shared" si="462"/>
        <v>5.26137357830271</v>
      </c>
      <c r="DI119" s="56">
        <f t="shared" si="462"/>
        <v>5.324</v>
      </c>
      <c r="DJ119" s="56">
        <f t="shared" si="462"/>
        <v>5.01291638341264</v>
      </c>
      <c r="DK119" s="56"/>
      <c r="DL119" s="56">
        <f t="shared" si="462"/>
        <v>5.847533632287</v>
      </c>
      <c r="DM119" s="56"/>
      <c r="DN119" s="56">
        <f t="shared" si="462"/>
        <v>5.18248175182482</v>
      </c>
      <c r="DO119" s="56">
        <f t="shared" si="462"/>
        <v>5.42694226657163</v>
      </c>
      <c r="DP119" s="56">
        <f t="shared" si="462"/>
        <v>5.22801302931596</v>
      </c>
      <c r="DQ119" s="56">
        <f t="shared" si="462"/>
        <v>5.21256038647343</v>
      </c>
      <c r="DR119" s="56">
        <f t="shared" si="462"/>
        <v>5.33097579843077</v>
      </c>
      <c r="DS119" s="56"/>
      <c r="DT119" s="56">
        <f t="shared" si="462"/>
        <v>4.91884816753927</v>
      </c>
      <c r="DU119" s="56">
        <f t="shared" si="462"/>
        <v>5.17762178259945</v>
      </c>
      <c r="DV119" s="56">
        <f t="shared" si="462"/>
        <v>5.27520435967302</v>
      </c>
      <c r="DW119" s="56">
        <f t="shared" si="462"/>
        <v>5.08605764334454</v>
      </c>
      <c r="DX119" s="56">
        <f t="shared" si="462"/>
        <v>5.3141301882513</v>
      </c>
      <c r="DY119" s="56">
        <f t="shared" si="462"/>
        <v>5.40427426536064</v>
      </c>
      <c r="DZ119" s="56">
        <f t="shared" si="462"/>
        <v>5.09952153110048</v>
      </c>
      <c r="EA119" s="56">
        <f t="shared" si="462"/>
        <v>5.40760869565217</v>
      </c>
      <c r="EB119" s="56">
        <f t="shared" si="462"/>
        <v>5.38602753697093</v>
      </c>
      <c r="EC119" s="56">
        <f t="shared" si="462"/>
        <v>5.30625131551252</v>
      </c>
      <c r="ED119" s="56">
        <f t="shared" si="462"/>
        <v>5.46938775510204</v>
      </c>
      <c r="EE119" s="56">
        <f t="shared" si="462"/>
        <v>5.46274169020204</v>
      </c>
      <c r="EF119" s="56">
        <f t="shared" ref="EF119:GJ119" si="463">EF97/EF98</f>
        <v>5.38461538461539</v>
      </c>
      <c r="EG119" s="56"/>
      <c r="EH119" s="56">
        <f t="shared" si="463"/>
        <v>5.44048961185376</v>
      </c>
      <c r="EI119" s="56">
        <f t="shared" si="463"/>
        <v>5.71788413098237</v>
      </c>
      <c r="EJ119" s="56">
        <f t="shared" si="463"/>
        <v>5.47985781990521</v>
      </c>
      <c r="EK119" s="56">
        <f t="shared" si="463"/>
        <v>5.58957875148029</v>
      </c>
      <c r="EL119" s="56">
        <f t="shared" si="463"/>
        <v>5.51218545670695</v>
      </c>
      <c r="EM119" s="56">
        <f t="shared" si="463"/>
        <v>5.49781181619256</v>
      </c>
      <c r="EN119" s="56">
        <f t="shared" si="463"/>
        <v>5.46068499758804</v>
      </c>
      <c r="EO119" s="56">
        <f t="shared" si="463"/>
        <v>5.4331450094162</v>
      </c>
      <c r="EP119" s="56">
        <f t="shared" si="463"/>
        <v>5.38709677419355</v>
      </c>
      <c r="EQ119" s="56">
        <f t="shared" si="463"/>
        <v>5.3848198856839</v>
      </c>
      <c r="ER119" s="56">
        <f t="shared" si="463"/>
        <v>5.2645935624659</v>
      </c>
      <c r="ES119" s="56">
        <f t="shared" si="463"/>
        <v>5.47106717068915</v>
      </c>
      <c r="ET119" s="56">
        <f t="shared" si="463"/>
        <v>5.54006172133958</v>
      </c>
      <c r="EU119" s="56">
        <f t="shared" si="463"/>
        <v>5.32286555446516</v>
      </c>
      <c r="EV119" s="56">
        <f t="shared" si="463"/>
        <v>5.4520151413939</v>
      </c>
      <c r="EW119" s="56">
        <f t="shared" si="463"/>
        <v>5.48542805100182</v>
      </c>
      <c r="EX119" s="56">
        <f t="shared" si="463"/>
        <v>5.24202168269965</v>
      </c>
      <c r="EY119" s="56">
        <f t="shared" si="463"/>
        <v>5.57603686635945</v>
      </c>
      <c r="EZ119" s="56">
        <f t="shared" si="463"/>
        <v>5.69959560947429</v>
      </c>
      <c r="FA119" s="56">
        <f t="shared" si="463"/>
        <v>5.3509762788446</v>
      </c>
      <c r="FB119" s="56">
        <f t="shared" si="463"/>
        <v>5.52400100527771</v>
      </c>
      <c r="FC119" s="56">
        <f t="shared" si="463"/>
        <v>5.52788844621514</v>
      </c>
      <c r="FD119" s="56">
        <f t="shared" si="463"/>
        <v>5.35225169648365</v>
      </c>
      <c r="FE119" s="56" t="s">
        <v>265</v>
      </c>
      <c r="FF119" s="69">
        <f t="shared" si="375"/>
        <v>4.93874919406834</v>
      </c>
      <c r="FG119" s="69">
        <f t="shared" si="376"/>
        <v>5.48619214313497</v>
      </c>
      <c r="FH119" s="62">
        <f t="shared" si="377"/>
        <v>5.28353322187004</v>
      </c>
      <c r="FI119" s="69">
        <f t="shared" si="378"/>
        <v>0.13113271816636</v>
      </c>
      <c r="FJ119" s="145">
        <f t="shared" si="379"/>
        <v>0.0248191338371007</v>
      </c>
      <c r="FK119" s="69">
        <f t="shared" si="380"/>
        <v>5.11576497963932</v>
      </c>
      <c r="FL119" s="69">
        <f t="shared" si="381"/>
        <v>5.43985194324491</v>
      </c>
      <c r="FM119" s="62">
        <f t="shared" si="382"/>
        <v>5.31421410985126</v>
      </c>
      <c r="FN119" s="69">
        <f t="shared" si="383"/>
        <v>0.107776949669199</v>
      </c>
      <c r="FO119" s="47">
        <f t="shared" si="384"/>
        <v>0.0202808820723665</v>
      </c>
      <c r="FP119" s="69">
        <f t="shared" si="385"/>
        <v>5.04417670682731</v>
      </c>
      <c r="FQ119" s="69">
        <f t="shared" si="386"/>
        <v>5.52983183598249</v>
      </c>
      <c r="FR119" s="62">
        <f t="shared" si="387"/>
        <v>5.30330856743613</v>
      </c>
      <c r="FS119" s="69">
        <f t="shared" si="388"/>
        <v>0.170310670282888</v>
      </c>
      <c r="FT119" s="47">
        <f t="shared" si="389"/>
        <v>0.0321140412852168</v>
      </c>
      <c r="FU119" s="69">
        <f t="shared" si="390"/>
        <v>5.19801408613324</v>
      </c>
      <c r="FV119" s="69">
        <f t="shared" si="391"/>
        <v>5.70903747244673</v>
      </c>
      <c r="FW119" s="62">
        <f t="shared" si="392"/>
        <v>5.48810198254202</v>
      </c>
      <c r="FX119" s="69">
        <f t="shared" si="393"/>
        <v>0.162580756048894</v>
      </c>
      <c r="FY119" s="56" t="s">
        <v>265</v>
      </c>
      <c r="FZ119" s="156">
        <f t="shared" si="394"/>
        <v>4.93874919406834</v>
      </c>
      <c r="GA119" s="70">
        <f t="shared" si="395"/>
        <v>5.70903747244673</v>
      </c>
      <c r="GB119" s="157">
        <f t="shared" si="396"/>
        <v>5.32758270580627</v>
      </c>
      <c r="GC119" s="31">
        <f t="shared" si="397"/>
        <v>0.15343344214888</v>
      </c>
      <c r="GD119" s="31">
        <f t="shared" si="398"/>
        <v>0.0287998236013606</v>
      </c>
      <c r="GE119" s="156">
        <f t="shared" si="399"/>
        <v>4.91884816753927</v>
      </c>
      <c r="GF119" s="156">
        <f t="shared" si="400"/>
        <v>5.847533632287</v>
      </c>
      <c r="GG119" s="158">
        <f t="shared" si="401"/>
        <v>5.35105702005806</v>
      </c>
      <c r="GH119" s="33">
        <f t="shared" si="402"/>
        <v>0.152654359622931</v>
      </c>
      <c r="GI119" s="33">
        <f t="shared" si="403"/>
        <v>0.0285278887985527</v>
      </c>
      <c r="GJ119" s="49">
        <f t="shared" si="463"/>
        <v>5.41264367816092</v>
      </c>
      <c r="GK119" s="69">
        <f t="shared" si="404"/>
        <v>4.94485596707819</v>
      </c>
      <c r="GL119" s="69">
        <f t="shared" si="405"/>
        <v>5.49747048903879</v>
      </c>
      <c r="GM119" s="62">
        <f t="shared" si="406"/>
        <v>5.31382510764513</v>
      </c>
      <c r="GN119" s="56">
        <f t="shared" si="407"/>
        <v>0.138282415340037</v>
      </c>
      <c r="GO119" s="56">
        <f t="shared" si="408"/>
        <v>0.0260231401182337</v>
      </c>
      <c r="GP119" s="69">
        <f t="shared" si="409"/>
        <v>5.01291638341264</v>
      </c>
      <c r="GQ119" s="69">
        <f t="shared" si="410"/>
        <v>5.47945205479452</v>
      </c>
      <c r="GR119" s="62">
        <f t="shared" si="411"/>
        <v>5.311525262257</v>
      </c>
      <c r="GS119" s="56">
        <f t="shared" si="412"/>
        <v>0.108132207168591</v>
      </c>
      <c r="GT119" s="56">
        <f t="shared" si="413"/>
        <v>0.0203580331128168</v>
      </c>
      <c r="GU119" s="69">
        <f t="shared" si="414"/>
        <v>4.91884816753927</v>
      </c>
      <c r="GV119" s="69">
        <f t="shared" si="415"/>
        <v>5.847533632287</v>
      </c>
      <c r="GW119" s="62">
        <f t="shared" si="416"/>
        <v>5.31162090425407</v>
      </c>
      <c r="GX119" s="56">
        <f t="shared" si="417"/>
        <v>0.19439355667202</v>
      </c>
      <c r="GY119" s="56">
        <f t="shared" si="418"/>
        <v>0.0365977844006772</v>
      </c>
      <c r="GZ119" s="69">
        <f t="shared" si="419"/>
        <v>4.91884816753927</v>
      </c>
      <c r="HA119" s="69">
        <f t="shared" si="420"/>
        <v>5.71788413098237</v>
      </c>
      <c r="HB119" s="62">
        <f t="shared" si="421"/>
        <v>5.46575465394404</v>
      </c>
      <c r="HC119" s="56">
        <f t="shared" si="422"/>
        <v>0.119462446570266</v>
      </c>
      <c r="HD119" s="56">
        <f t="shared" si="423"/>
        <v>0.0218565329279943</v>
      </c>
      <c r="HE119" s="56"/>
      <c r="HF119" s="56"/>
      <c r="HG119" s="56"/>
      <c r="HH119" s="56"/>
      <c r="HI119" s="56"/>
      <c r="HJ119" s="56"/>
      <c r="HK119" s="56"/>
      <c r="HL119" s="56"/>
      <c r="HM119" s="56"/>
      <c r="HN119" s="56"/>
      <c r="HO119" s="56"/>
    </row>
    <row r="120" spans="1:210">
      <c r="A120" s="27"/>
      <c r="E120" s="47"/>
      <c r="G120" s="199"/>
      <c r="H120" s="27"/>
      <c r="BJ120" s="27"/>
      <c r="FE120" s="27"/>
      <c r="FF120" s="138"/>
      <c r="FG120" s="138"/>
      <c r="FH120" s="139"/>
      <c r="FI120" s="138"/>
      <c r="FJ120" s="140"/>
      <c r="FK120" s="138"/>
      <c r="FL120" s="138"/>
      <c r="FM120" s="139"/>
      <c r="FN120" s="138"/>
      <c r="FO120" s="73"/>
      <c r="FP120" s="138"/>
      <c r="FQ120" s="138"/>
      <c r="FR120" s="139"/>
      <c r="FS120" s="138"/>
      <c r="FT120" s="73"/>
      <c r="FU120" s="138"/>
      <c r="FV120" s="138"/>
      <c r="FW120" s="139"/>
      <c r="FX120" s="138"/>
      <c r="FY120" s="27"/>
      <c r="FZ120" s="156"/>
      <c r="GA120" s="70"/>
      <c r="GB120" s="157"/>
      <c r="GC120" s="31"/>
      <c r="GE120" s="156"/>
      <c r="GF120" s="156"/>
      <c r="GG120" s="158"/>
      <c r="GH120" s="33"/>
      <c r="GJ120" s="199"/>
      <c r="GK120" s="89"/>
      <c r="GL120" s="89"/>
      <c r="GM120" s="178"/>
      <c r="GP120" s="89"/>
      <c r="GQ120" s="89"/>
      <c r="GR120" s="178"/>
      <c r="GU120" s="89"/>
      <c r="GV120" s="89"/>
      <c r="GW120" s="178"/>
      <c r="GZ120" s="89"/>
      <c r="HA120" s="89"/>
      <c r="HB120" s="178"/>
    </row>
    <row r="121" s="16" customFormat="1" spans="1:223">
      <c r="A121" s="200"/>
      <c r="B121" s="201"/>
      <c r="C121" s="201"/>
      <c r="D121" s="201"/>
      <c r="E121" s="202"/>
      <c r="F121" s="201"/>
      <c r="G121" s="203"/>
      <c r="H121" s="200"/>
      <c r="I121" s="205"/>
      <c r="J121" s="205"/>
      <c r="K121" s="205"/>
      <c r="L121" s="205"/>
      <c r="M121" s="205"/>
      <c r="N121" s="205"/>
      <c r="O121" s="206"/>
      <c r="P121" s="205"/>
      <c r="Q121" s="205"/>
      <c r="R121" s="205"/>
      <c r="S121" s="205"/>
      <c r="T121" s="205"/>
      <c r="U121" s="205"/>
      <c r="V121" s="205"/>
      <c r="W121" s="205"/>
      <c r="X121" s="206"/>
      <c r="Y121" s="206"/>
      <c r="Z121" s="205"/>
      <c r="AA121" s="205"/>
      <c r="AB121" s="205"/>
      <c r="AC121" s="205"/>
      <c r="AD121" s="205"/>
      <c r="AE121" s="205"/>
      <c r="AF121" s="205"/>
      <c r="AG121" s="205"/>
      <c r="AH121" s="205"/>
      <c r="AI121" s="205"/>
      <c r="AJ121" s="205"/>
      <c r="AK121" s="205"/>
      <c r="AL121" s="205"/>
      <c r="AM121" s="205"/>
      <c r="AN121" s="205"/>
      <c r="AO121" s="205"/>
      <c r="AP121" s="205"/>
      <c r="AQ121" s="205"/>
      <c r="AR121" s="205"/>
      <c r="AS121" s="205"/>
      <c r="AT121" s="205"/>
      <c r="AU121" s="205"/>
      <c r="AV121" s="205"/>
      <c r="AW121" s="205"/>
      <c r="AX121" s="205"/>
      <c r="AY121" s="205"/>
      <c r="AZ121" s="205"/>
      <c r="BA121" s="205"/>
      <c r="BB121" s="205"/>
      <c r="BC121" s="205"/>
      <c r="BD121" s="205"/>
      <c r="BE121" s="205"/>
      <c r="BF121" s="205"/>
      <c r="BG121" s="205"/>
      <c r="BH121" s="205"/>
      <c r="BI121" s="205"/>
      <c r="BJ121" s="200"/>
      <c r="BK121" s="205"/>
      <c r="BL121" s="205"/>
      <c r="BM121" s="205"/>
      <c r="BN121" s="205"/>
      <c r="BO121" s="205"/>
      <c r="BP121" s="205"/>
      <c r="BQ121" s="205"/>
      <c r="BR121" s="205"/>
      <c r="BS121" s="205"/>
      <c r="BT121" s="205"/>
      <c r="BU121" s="205"/>
      <c r="BV121" s="205"/>
      <c r="BW121" s="205"/>
      <c r="BX121" s="205"/>
      <c r="BY121" s="205"/>
      <c r="BZ121" s="205"/>
      <c r="CA121" s="205"/>
      <c r="CB121" s="205"/>
      <c r="CC121" s="205"/>
      <c r="CD121" s="205"/>
      <c r="CE121" s="205"/>
      <c r="CF121" s="205"/>
      <c r="CG121" s="205"/>
      <c r="CH121" s="205"/>
      <c r="CI121" s="205"/>
      <c r="CJ121" s="205"/>
      <c r="CK121" s="205"/>
      <c r="CL121" s="205"/>
      <c r="CM121" s="205"/>
      <c r="CN121" s="205"/>
      <c r="CO121" s="205"/>
      <c r="CP121" s="205"/>
      <c r="CQ121" s="205"/>
      <c r="CR121" s="205"/>
      <c r="CS121" s="205"/>
      <c r="CT121" s="205"/>
      <c r="CU121" s="205"/>
      <c r="CV121" s="205"/>
      <c r="CW121" s="205"/>
      <c r="CX121" s="205"/>
      <c r="CY121" s="205"/>
      <c r="CZ121" s="205"/>
      <c r="DA121" s="205"/>
      <c r="DB121" s="205"/>
      <c r="DC121" s="205"/>
      <c r="DD121" s="205"/>
      <c r="DE121" s="205"/>
      <c r="DF121" s="205"/>
      <c r="DG121" s="205"/>
      <c r="DH121" s="205"/>
      <c r="DI121" s="205"/>
      <c r="DJ121" s="205"/>
      <c r="DK121" s="205"/>
      <c r="DL121" s="205"/>
      <c r="DM121" s="205"/>
      <c r="DN121" s="205"/>
      <c r="DO121" s="205"/>
      <c r="DP121" s="205"/>
      <c r="DQ121" s="205"/>
      <c r="DR121" s="205"/>
      <c r="DS121" s="205"/>
      <c r="DT121" s="205"/>
      <c r="DU121" s="205"/>
      <c r="DV121" s="205"/>
      <c r="DW121" s="205"/>
      <c r="DX121" s="205"/>
      <c r="DY121" s="205"/>
      <c r="DZ121" s="205"/>
      <c r="EA121" s="205"/>
      <c r="EB121" s="205"/>
      <c r="EC121" s="205"/>
      <c r="ED121" s="205"/>
      <c r="EE121" s="205"/>
      <c r="EF121" s="205"/>
      <c r="EG121" s="205"/>
      <c r="EH121" s="205"/>
      <c r="EI121" s="205"/>
      <c r="EJ121" s="205"/>
      <c r="EK121" s="205"/>
      <c r="EL121" s="205"/>
      <c r="EM121" s="205"/>
      <c r="EN121" s="205"/>
      <c r="EO121" s="205"/>
      <c r="EP121" s="205"/>
      <c r="EQ121" s="205"/>
      <c r="ER121" s="205"/>
      <c r="ES121" s="205"/>
      <c r="ET121" s="205"/>
      <c r="EU121" s="205"/>
      <c r="EV121" s="205"/>
      <c r="EW121" s="205"/>
      <c r="EX121" s="205"/>
      <c r="EY121" s="205"/>
      <c r="EZ121" s="205"/>
      <c r="FA121" s="205"/>
      <c r="FB121" s="205"/>
      <c r="FC121" s="205"/>
      <c r="FD121" s="205"/>
      <c r="FE121" s="200"/>
      <c r="FF121" s="138"/>
      <c r="FG121" s="138"/>
      <c r="FH121" s="139"/>
      <c r="FI121" s="138"/>
      <c r="FJ121" s="140"/>
      <c r="FK121" s="138"/>
      <c r="FL121" s="138"/>
      <c r="FM121" s="139"/>
      <c r="FN121" s="138"/>
      <c r="FO121" s="73"/>
      <c r="FP121" s="138"/>
      <c r="FQ121" s="138"/>
      <c r="FR121" s="139"/>
      <c r="FS121" s="138"/>
      <c r="FT121" s="73"/>
      <c r="FU121" s="138"/>
      <c r="FV121" s="138"/>
      <c r="FW121" s="139"/>
      <c r="FX121" s="138"/>
      <c r="FY121" s="200"/>
      <c r="FZ121" s="156"/>
      <c r="GA121" s="70"/>
      <c r="GB121" s="157"/>
      <c r="GC121" s="31"/>
      <c r="GD121" s="31"/>
      <c r="GE121" s="156"/>
      <c r="GF121" s="156"/>
      <c r="GG121" s="158"/>
      <c r="GH121" s="33"/>
      <c r="GI121" s="33"/>
      <c r="GJ121" s="203"/>
      <c r="GK121" s="89"/>
      <c r="GL121" s="89"/>
      <c r="GM121" s="178"/>
      <c r="GN121" s="36"/>
      <c r="GO121" s="36"/>
      <c r="GP121" s="89"/>
      <c r="GQ121" s="89"/>
      <c r="GR121" s="178"/>
      <c r="GS121" s="36"/>
      <c r="GT121" s="36"/>
      <c r="GU121" s="89"/>
      <c r="GV121" s="89"/>
      <c r="GW121" s="178"/>
      <c r="GX121" s="36"/>
      <c r="GY121" s="36"/>
      <c r="GZ121" s="89"/>
      <c r="HA121" s="89"/>
      <c r="HB121" s="178"/>
      <c r="HC121" s="36"/>
      <c r="HD121" s="36"/>
      <c r="HE121" s="200"/>
      <c r="HF121" s="200"/>
      <c r="HG121" s="200"/>
      <c r="HH121" s="200"/>
      <c r="HI121" s="200"/>
      <c r="HJ121" s="200"/>
      <c r="HK121" s="200"/>
      <c r="HL121" s="200"/>
      <c r="HM121" s="205"/>
      <c r="HN121" s="205"/>
      <c r="HO121" s="205"/>
    </row>
    <row r="122" spans="2:210">
      <c r="B122" s="47" t="s">
        <v>266</v>
      </c>
      <c r="C122" s="47"/>
      <c r="D122" s="47"/>
      <c r="E122" s="47"/>
      <c r="F122" s="47"/>
      <c r="G122" s="34"/>
      <c r="I122" s="27"/>
      <c r="J122" s="27"/>
      <c r="L122" s="27"/>
      <c r="AX122" s="89"/>
      <c r="AY122" s="89"/>
      <c r="AZ122" s="89"/>
      <c r="BA122" s="89"/>
      <c r="CG122" s="110"/>
      <c r="EE122" s="89"/>
      <c r="EF122" s="89"/>
      <c r="EG122" s="89"/>
      <c r="EH122" s="27"/>
      <c r="EI122" s="27"/>
      <c r="EJ122" s="27"/>
      <c r="EK122" s="27"/>
      <c r="EM122" s="27"/>
      <c r="FF122" s="138"/>
      <c r="FG122" s="138"/>
      <c r="FH122" s="139"/>
      <c r="FI122" s="138"/>
      <c r="FJ122" s="140"/>
      <c r="FK122" s="138"/>
      <c r="FL122" s="138"/>
      <c r="FM122" s="139"/>
      <c r="FN122" s="138"/>
      <c r="FO122" s="73"/>
      <c r="FP122" s="138"/>
      <c r="FQ122" s="138"/>
      <c r="FR122" s="139"/>
      <c r="FS122" s="138"/>
      <c r="FT122" s="73"/>
      <c r="FU122" s="138"/>
      <c r="FV122" s="138"/>
      <c r="FW122" s="139"/>
      <c r="FX122" s="138"/>
      <c r="FZ122" s="156"/>
      <c r="GA122" s="70"/>
      <c r="GB122" s="157"/>
      <c r="GC122" s="31"/>
      <c r="GE122" s="156"/>
      <c r="GF122" s="156"/>
      <c r="GG122" s="158"/>
      <c r="GH122" s="33"/>
      <c r="GK122" s="89"/>
      <c r="GL122" s="89"/>
      <c r="GM122" s="178"/>
      <c r="GP122" s="89"/>
      <c r="GQ122" s="89"/>
      <c r="GR122" s="178"/>
      <c r="GU122" s="89"/>
      <c r="GV122" s="89"/>
      <c r="GW122" s="178"/>
      <c r="GZ122" s="89"/>
      <c r="HA122" s="89"/>
      <c r="HB122" s="178"/>
    </row>
    <row r="123" spans="2:210">
      <c r="B123" s="47" t="s">
        <v>267</v>
      </c>
      <c r="C123" s="47"/>
      <c r="D123" s="47"/>
      <c r="E123" s="47"/>
      <c r="F123" s="47"/>
      <c r="G123" s="34"/>
      <c r="I123" s="42"/>
      <c r="J123" s="42"/>
      <c r="K123" s="42"/>
      <c r="L123" s="27"/>
      <c r="AX123" s="89"/>
      <c r="AY123" s="89"/>
      <c r="AZ123" s="89"/>
      <c r="BA123" s="89"/>
      <c r="CG123" s="110"/>
      <c r="EE123" s="89"/>
      <c r="EF123" s="89"/>
      <c r="EG123" s="89"/>
      <c r="EH123" s="42"/>
      <c r="EI123" s="42"/>
      <c r="EJ123" s="42"/>
      <c r="EK123" s="42"/>
      <c r="EL123" s="42"/>
      <c r="EM123" s="27"/>
      <c r="FF123" s="138"/>
      <c r="FG123" s="138"/>
      <c r="FH123" s="139"/>
      <c r="FI123" s="138"/>
      <c r="FJ123" s="140"/>
      <c r="FK123" s="138"/>
      <c r="FL123" s="138"/>
      <c r="FM123" s="139"/>
      <c r="FN123" s="138"/>
      <c r="FO123" s="73"/>
      <c r="FP123" s="138"/>
      <c r="FQ123" s="138"/>
      <c r="FR123" s="139"/>
      <c r="FS123" s="138"/>
      <c r="FT123" s="73"/>
      <c r="FU123" s="138"/>
      <c r="FV123" s="138"/>
      <c r="FW123" s="139"/>
      <c r="FX123" s="138"/>
      <c r="FZ123" s="156"/>
      <c r="GA123" s="70"/>
      <c r="GB123" s="157"/>
      <c r="GC123" s="31"/>
      <c r="GE123" s="156"/>
      <c r="GF123" s="156"/>
      <c r="GG123" s="158"/>
      <c r="GH123" s="33"/>
      <c r="GK123" s="89"/>
      <c r="GL123" s="89"/>
      <c r="GM123" s="178"/>
      <c r="GP123" s="89"/>
      <c r="GQ123" s="89"/>
      <c r="GR123" s="178"/>
      <c r="GU123" s="89"/>
      <c r="GV123" s="89"/>
      <c r="GW123" s="178"/>
      <c r="GZ123" s="89"/>
      <c r="HA123" s="89"/>
      <c r="HB123" s="178"/>
    </row>
    <row r="124" spans="2:210">
      <c r="B124" s="47" t="s">
        <v>268</v>
      </c>
      <c r="C124" s="47"/>
      <c r="D124" s="47"/>
      <c r="E124" s="47"/>
      <c r="F124" s="47"/>
      <c r="G124" s="34"/>
      <c r="I124" s="27"/>
      <c r="J124" s="27"/>
      <c r="AX124" s="89"/>
      <c r="AY124" s="89"/>
      <c r="AZ124" s="89"/>
      <c r="BA124" s="89"/>
      <c r="CG124" s="110"/>
      <c r="EE124" s="89"/>
      <c r="EF124" s="89"/>
      <c r="EG124" s="89"/>
      <c r="EH124" s="27"/>
      <c r="EI124" s="27"/>
      <c r="EJ124" s="27"/>
      <c r="EK124" s="27"/>
      <c r="FF124" s="138"/>
      <c r="FG124" s="138"/>
      <c r="FH124" s="139"/>
      <c r="FI124" s="138"/>
      <c r="FJ124" s="140"/>
      <c r="FK124" s="138"/>
      <c r="FL124" s="138"/>
      <c r="FM124" s="139"/>
      <c r="FN124" s="138"/>
      <c r="FO124" s="73"/>
      <c r="FP124" s="138"/>
      <c r="FQ124" s="138"/>
      <c r="FR124" s="139"/>
      <c r="FS124" s="138"/>
      <c r="FT124" s="73"/>
      <c r="FU124" s="138"/>
      <c r="FV124" s="138"/>
      <c r="FW124" s="139"/>
      <c r="FX124" s="138"/>
      <c r="FZ124" s="156"/>
      <c r="GA124" s="70"/>
      <c r="GB124" s="157"/>
      <c r="GC124" s="31"/>
      <c r="GE124" s="156"/>
      <c r="GF124" s="156"/>
      <c r="GG124" s="158"/>
      <c r="GH124" s="33"/>
      <c r="GK124" s="89"/>
      <c r="GL124" s="89"/>
      <c r="GM124" s="178"/>
      <c r="GP124" s="89"/>
      <c r="GQ124" s="89"/>
      <c r="GR124" s="178"/>
      <c r="GU124" s="89"/>
      <c r="GV124" s="89"/>
      <c r="GW124" s="178"/>
      <c r="GZ124" s="89"/>
      <c r="HA124" s="89"/>
      <c r="HB124" s="178"/>
    </row>
    <row r="125" spans="2:210">
      <c r="B125" s="47" t="s">
        <v>269</v>
      </c>
      <c r="C125" s="47"/>
      <c r="D125" s="47"/>
      <c r="E125" s="47"/>
      <c r="G125" s="34"/>
      <c r="I125" s="27"/>
      <c r="J125" s="27"/>
      <c r="O125" s="84"/>
      <c r="P125" s="42"/>
      <c r="Q125" s="42"/>
      <c r="R125" s="42"/>
      <c r="S125" s="42"/>
      <c r="T125" s="42"/>
      <c r="U125" s="42"/>
      <c r="V125" s="42"/>
      <c r="W125" s="42"/>
      <c r="X125" s="84"/>
      <c r="Y125" s="84"/>
      <c r="Z125" s="42"/>
      <c r="AA125" s="42"/>
      <c r="AB125" s="42"/>
      <c r="AC125" s="42"/>
      <c r="AD125" s="42"/>
      <c r="AE125" s="42"/>
      <c r="AF125" s="42"/>
      <c r="AG125" s="42"/>
      <c r="AH125" s="42"/>
      <c r="AI125" s="42"/>
      <c r="AJ125" s="42"/>
      <c r="AK125" s="42"/>
      <c r="AL125" s="42"/>
      <c r="AM125" s="42"/>
      <c r="AN125" s="42"/>
      <c r="AO125" s="42"/>
      <c r="AP125" s="42"/>
      <c r="AQ125" s="42"/>
      <c r="AR125" s="42"/>
      <c r="AS125" s="42"/>
      <c r="AT125" s="42"/>
      <c r="AW125" s="42"/>
      <c r="AX125" s="89"/>
      <c r="AY125" s="89"/>
      <c r="AZ125" s="89"/>
      <c r="BA125" s="89"/>
      <c r="CG125" s="110"/>
      <c r="DL125" s="42"/>
      <c r="DM125" s="42"/>
      <c r="DN125" s="42"/>
      <c r="DO125" s="42"/>
      <c r="DP125" s="42"/>
      <c r="DQ125" s="42"/>
      <c r="DR125" s="42"/>
      <c r="DS125" s="42"/>
      <c r="DT125" s="42"/>
      <c r="DU125" s="42"/>
      <c r="DV125" s="42"/>
      <c r="DW125" s="42"/>
      <c r="DX125" s="42"/>
      <c r="DY125" s="42"/>
      <c r="DZ125" s="42"/>
      <c r="EA125" s="42"/>
      <c r="ED125" s="42"/>
      <c r="EE125" s="89"/>
      <c r="EF125" s="89"/>
      <c r="EG125" s="89"/>
      <c r="EH125" s="27"/>
      <c r="EI125" s="27"/>
      <c r="EJ125" s="27"/>
      <c r="EK125" s="27"/>
      <c r="EP125" s="42"/>
      <c r="EQ125" s="42"/>
      <c r="ER125" s="42"/>
      <c r="ES125" s="42"/>
      <c r="ET125" s="42"/>
      <c r="EU125" s="42"/>
      <c r="EV125" s="42"/>
      <c r="EW125" s="42"/>
      <c r="EX125" s="42"/>
      <c r="EY125" s="42"/>
      <c r="EZ125" s="42"/>
      <c r="FA125" s="42"/>
      <c r="FB125" s="42"/>
      <c r="FC125" s="42"/>
      <c r="FD125" s="42"/>
      <c r="FF125" s="138"/>
      <c r="FG125" s="138"/>
      <c r="FH125" s="139"/>
      <c r="FI125" s="138"/>
      <c r="FJ125" s="140"/>
      <c r="FK125" s="138"/>
      <c r="FL125" s="138"/>
      <c r="FM125" s="139"/>
      <c r="FN125" s="138"/>
      <c r="FO125" s="73"/>
      <c r="FP125" s="138"/>
      <c r="FQ125" s="138"/>
      <c r="FR125" s="139"/>
      <c r="FS125" s="138"/>
      <c r="FT125" s="73"/>
      <c r="FU125" s="138"/>
      <c r="FV125" s="138"/>
      <c r="FW125" s="139"/>
      <c r="FX125" s="138"/>
      <c r="FZ125" s="156"/>
      <c r="GA125" s="70"/>
      <c r="GB125" s="157"/>
      <c r="GC125" s="31"/>
      <c r="GE125" s="156"/>
      <c r="GF125" s="156"/>
      <c r="GG125" s="158"/>
      <c r="GH125" s="33"/>
      <c r="GK125" s="89"/>
      <c r="GL125" s="89"/>
      <c r="GM125" s="178"/>
      <c r="GP125" s="89"/>
      <c r="GQ125" s="89"/>
      <c r="GR125" s="178"/>
      <c r="GU125" s="89"/>
      <c r="GV125" s="89"/>
      <c r="GW125" s="178"/>
      <c r="GZ125" s="89"/>
      <c r="HA125" s="89"/>
      <c r="HB125" s="178"/>
    </row>
    <row r="126" spans="1:210">
      <c r="A126" s="21" t="s">
        <v>270</v>
      </c>
      <c r="B126" s="47"/>
      <c r="C126" s="47"/>
      <c r="D126" s="47"/>
      <c r="E126" s="47"/>
      <c r="G126" s="34"/>
      <c r="I126" s="27"/>
      <c r="J126" s="27"/>
      <c r="O126" s="84"/>
      <c r="P126" s="42"/>
      <c r="Q126" s="42"/>
      <c r="R126" s="42"/>
      <c r="S126" s="42"/>
      <c r="T126" s="42"/>
      <c r="U126" s="42"/>
      <c r="V126" s="42"/>
      <c r="W126" s="42"/>
      <c r="X126" s="84"/>
      <c r="Y126" s="84"/>
      <c r="Z126" s="42"/>
      <c r="AA126" s="42"/>
      <c r="AB126" s="42"/>
      <c r="AC126" s="42"/>
      <c r="AD126" s="42"/>
      <c r="AE126" s="42"/>
      <c r="AF126" s="42"/>
      <c r="AG126" s="42"/>
      <c r="AH126" s="42"/>
      <c r="AI126" s="42"/>
      <c r="AJ126" s="42"/>
      <c r="AK126" s="42"/>
      <c r="AL126" s="42"/>
      <c r="AM126" s="42"/>
      <c r="AN126" s="42"/>
      <c r="AO126" s="42"/>
      <c r="AP126" s="42"/>
      <c r="AQ126" s="42"/>
      <c r="AR126" s="42"/>
      <c r="AS126" s="42"/>
      <c r="AT126" s="42"/>
      <c r="AW126" s="42"/>
      <c r="AX126" s="89"/>
      <c r="AY126" s="89"/>
      <c r="AZ126" s="89"/>
      <c r="BA126" s="89"/>
      <c r="CG126" s="110"/>
      <c r="DL126" s="42"/>
      <c r="DM126" s="42"/>
      <c r="DN126" s="42"/>
      <c r="DO126" s="42"/>
      <c r="DP126" s="42"/>
      <c r="DQ126" s="42"/>
      <c r="DR126" s="42"/>
      <c r="DS126" s="42"/>
      <c r="DT126" s="42"/>
      <c r="DU126" s="42"/>
      <c r="DV126" s="42"/>
      <c r="DW126" s="42"/>
      <c r="DX126" s="42"/>
      <c r="DY126" s="42"/>
      <c r="DZ126" s="42"/>
      <c r="EA126" s="42"/>
      <c r="ED126" s="42"/>
      <c r="EE126" s="89"/>
      <c r="EF126" s="89"/>
      <c r="EG126" s="89"/>
      <c r="EH126" s="27"/>
      <c r="EI126" s="27"/>
      <c r="EJ126" s="27"/>
      <c r="EK126" s="27"/>
      <c r="EP126" s="42"/>
      <c r="EQ126" s="42"/>
      <c r="ER126" s="42"/>
      <c r="ES126" s="42"/>
      <c r="ET126" s="42"/>
      <c r="EU126" s="42"/>
      <c r="EV126" s="42"/>
      <c r="EW126" s="42"/>
      <c r="EX126" s="42"/>
      <c r="EY126" s="42"/>
      <c r="EZ126" s="42"/>
      <c r="FA126" s="42"/>
      <c r="FB126" s="42"/>
      <c r="FC126" s="42"/>
      <c r="FD126" s="42"/>
      <c r="FF126" s="138"/>
      <c r="FG126" s="138"/>
      <c r="FH126" s="139"/>
      <c r="FI126" s="138"/>
      <c r="FJ126" s="140"/>
      <c r="FK126" s="138"/>
      <c r="FL126" s="138"/>
      <c r="FM126" s="139"/>
      <c r="FN126" s="138"/>
      <c r="FO126" s="73"/>
      <c r="FP126" s="138"/>
      <c r="FQ126" s="138"/>
      <c r="FR126" s="139"/>
      <c r="FS126" s="138"/>
      <c r="FT126" s="73"/>
      <c r="FU126" s="138"/>
      <c r="FV126" s="138"/>
      <c r="FW126" s="139"/>
      <c r="FX126" s="138"/>
      <c r="FZ126" s="156"/>
      <c r="GA126" s="70"/>
      <c r="GB126" s="157"/>
      <c r="GC126" s="31"/>
      <c r="GE126" s="156"/>
      <c r="GF126" s="156"/>
      <c r="GG126" s="158"/>
      <c r="GH126" s="33"/>
      <c r="GK126" s="89"/>
      <c r="GL126" s="89"/>
      <c r="GM126" s="178"/>
      <c r="GP126" s="89"/>
      <c r="GQ126" s="89"/>
      <c r="GR126" s="178"/>
      <c r="GU126" s="89"/>
      <c r="GV126" s="89"/>
      <c r="GW126" s="178"/>
      <c r="GZ126" s="89"/>
      <c r="HA126" s="89"/>
      <c r="HB126" s="178"/>
    </row>
    <row r="127" s="3" customFormat="1" ht="16" spans="1:223">
      <c r="A127" s="42" t="s">
        <v>21</v>
      </c>
      <c r="B127" s="43" t="s">
        <v>22</v>
      </c>
      <c r="C127" s="43" t="s">
        <v>23</v>
      </c>
      <c r="D127" s="43" t="s">
        <v>24</v>
      </c>
      <c r="E127" s="43" t="s">
        <v>25</v>
      </c>
      <c r="F127" s="43" t="s">
        <v>26</v>
      </c>
      <c r="G127" s="44" t="s">
        <v>27</v>
      </c>
      <c r="H127" s="42" t="s">
        <v>21</v>
      </c>
      <c r="I127" s="77" t="s">
        <v>28</v>
      </c>
      <c r="J127" s="77" t="s">
        <v>29</v>
      </c>
      <c r="K127" s="77" t="s">
        <v>30</v>
      </c>
      <c r="L127" s="77" t="s">
        <v>31</v>
      </c>
      <c r="M127" s="77" t="s">
        <v>32</v>
      </c>
      <c r="N127" s="77" t="s">
        <v>33</v>
      </c>
      <c r="O127" s="78" t="s">
        <v>34</v>
      </c>
      <c r="P127" s="77" t="s">
        <v>35</v>
      </c>
      <c r="Q127" s="77" t="s">
        <v>36</v>
      </c>
      <c r="R127" s="77" t="s">
        <v>37</v>
      </c>
      <c r="S127" s="77" t="s">
        <v>38</v>
      </c>
      <c r="T127" s="77" t="s">
        <v>39</v>
      </c>
      <c r="U127" s="77" t="s">
        <v>40</v>
      </c>
      <c r="V127" s="77" t="s">
        <v>41</v>
      </c>
      <c r="W127" s="77" t="s">
        <v>42</v>
      </c>
      <c r="X127" s="78" t="s">
        <v>43</v>
      </c>
      <c r="Y127" s="78" t="s">
        <v>44</v>
      </c>
      <c r="Z127" s="77" t="s">
        <v>45</v>
      </c>
      <c r="AA127" s="77" t="s">
        <v>46</v>
      </c>
      <c r="AB127" s="77" t="s">
        <v>47</v>
      </c>
      <c r="AC127" s="86"/>
      <c r="AD127" s="77" t="s">
        <v>48</v>
      </c>
      <c r="AE127" s="77" t="s">
        <v>49</v>
      </c>
      <c r="AF127" s="77" t="s">
        <v>50</v>
      </c>
      <c r="AG127" s="77" t="s">
        <v>51</v>
      </c>
      <c r="AH127" s="77" t="s">
        <v>52</v>
      </c>
      <c r="AI127" s="77" t="s">
        <v>53</v>
      </c>
      <c r="AJ127" s="77" t="s">
        <v>54</v>
      </c>
      <c r="AK127" s="77" t="s">
        <v>55</v>
      </c>
      <c r="AL127" s="77" t="s">
        <v>56</v>
      </c>
      <c r="AM127" s="77" t="s">
        <v>57</v>
      </c>
      <c r="AN127" s="77" t="s">
        <v>58</v>
      </c>
      <c r="AO127" s="77" t="s">
        <v>59</v>
      </c>
      <c r="AP127" s="86"/>
      <c r="AQ127" s="77" t="s">
        <v>60</v>
      </c>
      <c r="AR127" s="77" t="s">
        <v>61</v>
      </c>
      <c r="AS127" s="77" t="s">
        <v>62</v>
      </c>
      <c r="AT127" s="77" t="s">
        <v>63</v>
      </c>
      <c r="AU127" s="77" t="s">
        <v>64</v>
      </c>
      <c r="AV127" s="77" t="s">
        <v>65</v>
      </c>
      <c r="AW127" s="77" t="s">
        <v>66</v>
      </c>
      <c r="AX127" s="77" t="s">
        <v>67</v>
      </c>
      <c r="AY127" s="77" t="s">
        <v>68</v>
      </c>
      <c r="AZ127" s="77" t="s">
        <v>69</v>
      </c>
      <c r="BA127" s="77"/>
      <c r="BB127" s="42" t="s">
        <v>70</v>
      </c>
      <c r="BC127" s="42" t="s">
        <v>71</v>
      </c>
      <c r="BD127" s="88" t="s">
        <v>72</v>
      </c>
      <c r="BE127" s="42" t="s">
        <v>73</v>
      </c>
      <c r="BF127" s="42" t="s">
        <v>74</v>
      </c>
      <c r="BG127" s="42" t="s">
        <v>75</v>
      </c>
      <c r="BH127" s="42" t="s">
        <v>76</v>
      </c>
      <c r="BI127" s="42" t="s">
        <v>77</v>
      </c>
      <c r="BJ127" s="42" t="s">
        <v>21</v>
      </c>
      <c r="BK127" s="93" t="s">
        <v>78</v>
      </c>
      <c r="BL127" s="93" t="s">
        <v>79</v>
      </c>
      <c r="BM127" s="93" t="s">
        <v>80</v>
      </c>
      <c r="BN127" s="93" t="s">
        <v>81</v>
      </c>
      <c r="BO127" s="93" t="s">
        <v>82</v>
      </c>
      <c r="BP127" s="93" t="s">
        <v>83</v>
      </c>
      <c r="BQ127" s="93" t="s">
        <v>84</v>
      </c>
      <c r="BR127" s="93" t="s">
        <v>85</v>
      </c>
      <c r="BS127" s="93" t="s">
        <v>86</v>
      </c>
      <c r="BT127" s="93" t="s">
        <v>87</v>
      </c>
      <c r="BU127" s="108" t="s">
        <v>88</v>
      </c>
      <c r="BV127" s="108" t="s">
        <v>89</v>
      </c>
      <c r="BW127" s="108" t="s">
        <v>90</v>
      </c>
      <c r="BX127" s="108" t="s">
        <v>91</v>
      </c>
      <c r="BY127" s="93" t="s">
        <v>92</v>
      </c>
      <c r="BZ127" s="93" t="s">
        <v>93</v>
      </c>
      <c r="CA127" s="93" t="s">
        <v>94</v>
      </c>
      <c r="CB127" s="93" t="s">
        <v>95</v>
      </c>
      <c r="CC127" s="93" t="s">
        <v>96</v>
      </c>
      <c r="CD127" s="93" t="s">
        <v>97</v>
      </c>
      <c r="CE127" s="93" t="s">
        <v>98</v>
      </c>
      <c r="CF127" s="93"/>
      <c r="CG127" s="109" t="s">
        <v>99</v>
      </c>
      <c r="CH127" s="93" t="s">
        <v>100</v>
      </c>
      <c r="CI127" s="110" t="s">
        <v>101</v>
      </c>
      <c r="CJ127" s="110" t="s">
        <v>102</v>
      </c>
      <c r="CK127" s="108" t="s">
        <v>103</v>
      </c>
      <c r="CL127" s="110" t="s">
        <v>104</v>
      </c>
      <c r="CM127" s="110" t="s">
        <v>105</v>
      </c>
      <c r="CN127" s="110" t="s">
        <v>106</v>
      </c>
      <c r="CO127" s="110" t="s">
        <v>107</v>
      </c>
      <c r="CP127" s="110" t="s">
        <v>108</v>
      </c>
      <c r="CQ127" s="93" t="s">
        <v>109</v>
      </c>
      <c r="CR127" s="93" t="s">
        <v>110</v>
      </c>
      <c r="CS127" s="93" t="s">
        <v>111</v>
      </c>
      <c r="CT127" s="93" t="s">
        <v>112</v>
      </c>
      <c r="CU127" s="93" t="s">
        <v>113</v>
      </c>
      <c r="CV127" s="93" t="s">
        <v>114</v>
      </c>
      <c r="CW127" s="93" t="s">
        <v>115</v>
      </c>
      <c r="CX127" s="93" t="s">
        <v>116</v>
      </c>
      <c r="CY127" s="93" t="s">
        <v>117</v>
      </c>
      <c r="CZ127" s="93" t="s">
        <v>118</v>
      </c>
      <c r="DA127" s="93" t="s">
        <v>119</v>
      </c>
      <c r="DB127" s="93" t="s">
        <v>120</v>
      </c>
      <c r="DC127" s="93" t="s">
        <v>121</v>
      </c>
      <c r="DD127" s="93" t="s">
        <v>122</v>
      </c>
      <c r="DE127" s="93" t="s">
        <v>123</v>
      </c>
      <c r="DF127" s="93" t="s">
        <v>124</v>
      </c>
      <c r="DG127" s="93" t="s">
        <v>125</v>
      </c>
      <c r="DH127" s="93" t="s">
        <v>126</v>
      </c>
      <c r="DI127" s="93" t="s">
        <v>127</v>
      </c>
      <c r="DJ127" s="93" t="s">
        <v>128</v>
      </c>
      <c r="DK127" s="93"/>
      <c r="DL127" s="109" t="s">
        <v>129</v>
      </c>
      <c r="DM127" s="109" t="s">
        <v>130</v>
      </c>
      <c r="DN127" s="109" t="s">
        <v>131</v>
      </c>
      <c r="DO127" s="109" t="s">
        <v>132</v>
      </c>
      <c r="DP127" s="109" t="s">
        <v>133</v>
      </c>
      <c r="DQ127" s="109" t="s">
        <v>134</v>
      </c>
      <c r="DR127" s="109" t="s">
        <v>135</v>
      </c>
      <c r="DS127" s="109" t="s">
        <v>136</v>
      </c>
      <c r="DT127" s="123" t="s">
        <v>137</v>
      </c>
      <c r="DU127" s="109" t="s">
        <v>138</v>
      </c>
      <c r="DV127" s="109" t="s">
        <v>139</v>
      </c>
      <c r="DW127" s="109" t="s">
        <v>140</v>
      </c>
      <c r="DX127" s="123" t="s">
        <v>141</v>
      </c>
      <c r="DY127" s="109" t="s">
        <v>142</v>
      </c>
      <c r="DZ127" s="109" t="s">
        <v>143</v>
      </c>
      <c r="EA127" s="109" t="s">
        <v>144</v>
      </c>
      <c r="EB127" s="109" t="s">
        <v>145</v>
      </c>
      <c r="EC127" s="109" t="s">
        <v>146</v>
      </c>
      <c r="ED127" s="109" t="s">
        <v>147</v>
      </c>
      <c r="EE127" s="109" t="s">
        <v>148</v>
      </c>
      <c r="EF127" s="109" t="s">
        <v>149</v>
      </c>
      <c r="EG127" s="109"/>
      <c r="EH127" s="109" t="s">
        <v>150</v>
      </c>
      <c r="EI127" s="109" t="s">
        <v>151</v>
      </c>
      <c r="EJ127" s="109" t="s">
        <v>152</v>
      </c>
      <c r="EK127" s="109" t="s">
        <v>153</v>
      </c>
      <c r="EL127" s="109" t="s">
        <v>154</v>
      </c>
      <c r="EM127" s="109" t="s">
        <v>155</v>
      </c>
      <c r="EN127" s="109" t="s">
        <v>156</v>
      </c>
      <c r="EO127" s="109" t="s">
        <v>157</v>
      </c>
      <c r="EP127" s="109" t="s">
        <v>158</v>
      </c>
      <c r="EQ127" s="109" t="s">
        <v>159</v>
      </c>
      <c r="ER127" s="109" t="s">
        <v>160</v>
      </c>
      <c r="ES127" s="109" t="s">
        <v>161</v>
      </c>
      <c r="ET127" s="109" t="s">
        <v>162</v>
      </c>
      <c r="EU127" s="109" t="s">
        <v>163</v>
      </c>
      <c r="EV127" s="109" t="s">
        <v>164</v>
      </c>
      <c r="EW127" s="109" t="s">
        <v>165</v>
      </c>
      <c r="EX127" s="109" t="s">
        <v>166</v>
      </c>
      <c r="EY127" s="109" t="s">
        <v>167</v>
      </c>
      <c r="EZ127" s="109" t="s">
        <v>168</v>
      </c>
      <c r="FA127" s="109" t="s">
        <v>169</v>
      </c>
      <c r="FB127" s="109" t="s">
        <v>170</v>
      </c>
      <c r="FC127" s="109" t="s">
        <v>171</v>
      </c>
      <c r="FD127" s="123" t="s">
        <v>172</v>
      </c>
      <c r="FE127" s="42" t="s">
        <v>21</v>
      </c>
      <c r="FF127" s="133" t="s">
        <v>173</v>
      </c>
      <c r="FG127" s="133" t="s">
        <v>174</v>
      </c>
      <c r="FH127" s="134" t="s">
        <v>175</v>
      </c>
      <c r="FI127" s="133" t="s">
        <v>176</v>
      </c>
      <c r="FJ127" s="135" t="s">
        <v>177</v>
      </c>
      <c r="FK127" s="133" t="s">
        <v>173</v>
      </c>
      <c r="FL127" s="133" t="s">
        <v>174</v>
      </c>
      <c r="FM127" s="134" t="s">
        <v>175</v>
      </c>
      <c r="FN127" s="133" t="s">
        <v>176</v>
      </c>
      <c r="FO127" s="135" t="s">
        <v>177</v>
      </c>
      <c r="FP127" s="133" t="s">
        <v>173</v>
      </c>
      <c r="FQ127" s="133" t="s">
        <v>174</v>
      </c>
      <c r="FR127" s="134" t="s">
        <v>175</v>
      </c>
      <c r="FS127" s="133" t="s">
        <v>176</v>
      </c>
      <c r="FT127" s="135" t="s">
        <v>177</v>
      </c>
      <c r="FU127" s="133" t="s">
        <v>173</v>
      </c>
      <c r="FV127" s="133" t="s">
        <v>174</v>
      </c>
      <c r="FW127" s="134" t="s">
        <v>175</v>
      </c>
      <c r="FX127" s="133" t="s">
        <v>176</v>
      </c>
      <c r="FY127" s="42" t="s">
        <v>21</v>
      </c>
      <c r="FZ127" s="152" t="s">
        <v>173</v>
      </c>
      <c r="GA127" s="152" t="s">
        <v>174</v>
      </c>
      <c r="GB127" s="152" t="s">
        <v>175</v>
      </c>
      <c r="GC127" s="163" t="s">
        <v>176</v>
      </c>
      <c r="GD127" s="163" t="s">
        <v>177</v>
      </c>
      <c r="GE127" s="152" t="s">
        <v>173</v>
      </c>
      <c r="GF127" s="152" t="s">
        <v>174</v>
      </c>
      <c r="GG127" s="152" t="s">
        <v>175</v>
      </c>
      <c r="GH127" s="164" t="s">
        <v>176</v>
      </c>
      <c r="GI127" s="164" t="s">
        <v>177</v>
      </c>
      <c r="GJ127" s="44" t="s">
        <v>27</v>
      </c>
      <c r="GK127" s="133" t="s">
        <v>173</v>
      </c>
      <c r="GL127" s="133" t="s">
        <v>174</v>
      </c>
      <c r="GM127" s="134" t="s">
        <v>175</v>
      </c>
      <c r="GN127" s="175" t="s">
        <v>176</v>
      </c>
      <c r="GO127" s="175" t="s">
        <v>177</v>
      </c>
      <c r="GP127" s="133" t="s">
        <v>173</v>
      </c>
      <c r="GQ127" s="133" t="s">
        <v>174</v>
      </c>
      <c r="GR127" s="134" t="s">
        <v>175</v>
      </c>
      <c r="GS127" s="175" t="s">
        <v>176</v>
      </c>
      <c r="GT127" s="175" t="s">
        <v>177</v>
      </c>
      <c r="GU127" s="133" t="s">
        <v>173</v>
      </c>
      <c r="GV127" s="133" t="s">
        <v>174</v>
      </c>
      <c r="GW127" s="134" t="s">
        <v>175</v>
      </c>
      <c r="GX127" s="175" t="s">
        <v>176</v>
      </c>
      <c r="GY127" s="175" t="s">
        <v>177</v>
      </c>
      <c r="GZ127" s="133" t="s">
        <v>173</v>
      </c>
      <c r="HA127" s="133" t="s">
        <v>174</v>
      </c>
      <c r="HB127" s="134" t="s">
        <v>175</v>
      </c>
      <c r="HC127" s="175" t="s">
        <v>176</v>
      </c>
      <c r="HD127" s="175" t="s">
        <v>177</v>
      </c>
      <c r="HE127" s="150"/>
      <c r="HF127" s="150"/>
      <c r="HG127" s="150"/>
      <c r="HH127" s="150"/>
      <c r="HI127" s="150"/>
      <c r="HJ127" s="150"/>
      <c r="HK127" s="150"/>
      <c r="HL127" s="150"/>
      <c r="HM127" s="86"/>
      <c r="HN127" s="86"/>
      <c r="HO127" s="86"/>
    </row>
    <row r="128" spans="1:210">
      <c r="A128" s="64" t="s">
        <v>240</v>
      </c>
      <c r="B128" s="47"/>
      <c r="C128" s="47"/>
      <c r="D128" s="47"/>
      <c r="E128" s="47"/>
      <c r="G128" s="34"/>
      <c r="H128" s="64" t="s">
        <v>240</v>
      </c>
      <c r="I128" s="27">
        <f>I94/32</f>
        <v>1.0334375</v>
      </c>
      <c r="J128" s="27">
        <f>J94/32</f>
        <v>1.7571875</v>
      </c>
      <c r="K128" s="27">
        <f t="shared" ref="K128:BI128" si="464">K94/32</f>
        <v>1.416875</v>
      </c>
      <c r="L128" s="27">
        <f t="shared" si="464"/>
        <v>1.734375</v>
      </c>
      <c r="M128" s="27">
        <f t="shared" si="464"/>
        <v>1.6809375</v>
      </c>
      <c r="N128" s="27">
        <f t="shared" si="464"/>
        <v>1.5003125</v>
      </c>
      <c r="O128" s="27">
        <f t="shared" si="464"/>
        <v>1.2971875</v>
      </c>
      <c r="P128" s="27">
        <f t="shared" si="464"/>
        <v>1.489375</v>
      </c>
      <c r="Q128" s="27">
        <f t="shared" si="464"/>
        <v>1.505625</v>
      </c>
      <c r="R128" s="27">
        <f t="shared" si="464"/>
        <v>1.731875</v>
      </c>
      <c r="S128" s="27">
        <f t="shared" si="464"/>
        <v>1.0240625</v>
      </c>
      <c r="T128" s="27">
        <f t="shared" si="464"/>
        <v>1.385625</v>
      </c>
      <c r="U128" s="27">
        <f t="shared" si="464"/>
        <v>1.6828125</v>
      </c>
      <c r="V128" s="27">
        <f t="shared" si="464"/>
        <v>1.574375</v>
      </c>
      <c r="W128" s="27">
        <f t="shared" si="464"/>
        <v>1.3709375</v>
      </c>
      <c r="X128" s="27">
        <f t="shared" si="464"/>
        <v>1.339375</v>
      </c>
      <c r="Y128" s="27">
        <f t="shared" si="464"/>
        <v>1.6959375</v>
      </c>
      <c r="Z128" s="27">
        <f t="shared" si="464"/>
        <v>2.0378125</v>
      </c>
      <c r="AA128" s="27">
        <f t="shared" si="464"/>
        <v>1.6003125</v>
      </c>
      <c r="AB128" s="27">
        <f t="shared" si="464"/>
        <v>2.0725</v>
      </c>
      <c r="AC128" s="27"/>
      <c r="AD128" s="27">
        <f t="shared" si="464"/>
        <v>1.7509375</v>
      </c>
      <c r="AE128" s="27">
        <f t="shared" si="464"/>
        <v>1.6509375</v>
      </c>
      <c r="AF128" s="27">
        <f t="shared" si="464"/>
        <v>1.5346875</v>
      </c>
      <c r="AG128" s="27">
        <f t="shared" si="464"/>
        <v>1.6678125</v>
      </c>
      <c r="AH128" s="27">
        <f t="shared" si="464"/>
        <v>1.6665625</v>
      </c>
      <c r="AI128" s="27">
        <f t="shared" si="464"/>
        <v>1.5315625</v>
      </c>
      <c r="AJ128" s="27">
        <f t="shared" si="464"/>
        <v>1.74375</v>
      </c>
      <c r="AK128" s="27">
        <f t="shared" si="464"/>
        <v>1.5375</v>
      </c>
      <c r="AL128" s="27">
        <f t="shared" si="464"/>
        <v>1.445</v>
      </c>
      <c r="AM128" s="27">
        <f t="shared" si="464"/>
        <v>1.4734375</v>
      </c>
      <c r="AN128" s="27">
        <f t="shared" si="464"/>
        <v>1.6815625</v>
      </c>
      <c r="AO128" s="27">
        <f t="shared" si="464"/>
        <v>1.800625</v>
      </c>
      <c r="AP128" s="27"/>
      <c r="AQ128" s="27">
        <f t="shared" si="464"/>
        <v>1.606875</v>
      </c>
      <c r="AR128" s="27">
        <f t="shared" si="464"/>
        <v>1.5678125</v>
      </c>
      <c r="AS128" s="27">
        <f t="shared" si="464"/>
        <v>1.6725</v>
      </c>
      <c r="AT128" s="27">
        <f t="shared" si="464"/>
        <v>1.53125</v>
      </c>
      <c r="AU128" s="27">
        <f t="shared" si="464"/>
        <v>1.429375</v>
      </c>
      <c r="AV128" s="27">
        <f t="shared" si="464"/>
        <v>1.5475</v>
      </c>
      <c r="AW128" s="27">
        <f t="shared" si="464"/>
        <v>1.775625</v>
      </c>
      <c r="AX128" s="27">
        <f t="shared" si="464"/>
        <v>1.89125</v>
      </c>
      <c r="AY128" s="27">
        <f t="shared" si="464"/>
        <v>1.75375</v>
      </c>
      <c r="AZ128" s="27">
        <f t="shared" si="464"/>
        <v>1.779375</v>
      </c>
      <c r="BA128" s="27"/>
      <c r="BB128" s="27">
        <f t="shared" si="464"/>
        <v>1.6528125</v>
      </c>
      <c r="BC128" s="27">
        <f t="shared" si="464"/>
        <v>1.4953125</v>
      </c>
      <c r="BD128" s="27">
        <f t="shared" si="464"/>
        <v>1.6025</v>
      </c>
      <c r="BE128" s="27">
        <f t="shared" si="464"/>
        <v>1.418125</v>
      </c>
      <c r="BF128" s="27">
        <f t="shared" si="464"/>
        <v>1.4775</v>
      </c>
      <c r="BG128" s="27">
        <f t="shared" si="464"/>
        <v>1.716875</v>
      </c>
      <c r="BH128" s="27">
        <f t="shared" si="464"/>
        <v>1.4603125</v>
      </c>
      <c r="BI128" s="27">
        <f t="shared" si="464"/>
        <v>1.5953125</v>
      </c>
      <c r="BJ128" s="64" t="s">
        <v>240</v>
      </c>
      <c r="BK128" s="27">
        <f t="shared" ref="BK128:DU128" si="465">BK94/32</f>
        <v>1.255</v>
      </c>
      <c r="BL128" s="27">
        <f t="shared" si="465"/>
        <v>1.3</v>
      </c>
      <c r="BM128" s="27">
        <f t="shared" si="465"/>
        <v>1.7328125</v>
      </c>
      <c r="BN128" s="27">
        <f t="shared" si="465"/>
        <v>1.3153125</v>
      </c>
      <c r="BO128" s="27">
        <f t="shared" si="465"/>
        <v>1.285</v>
      </c>
      <c r="BP128" s="27">
        <f t="shared" si="465"/>
        <v>2.115</v>
      </c>
      <c r="BQ128" s="27">
        <f t="shared" si="465"/>
        <v>1.285</v>
      </c>
      <c r="BR128" s="27">
        <f t="shared" si="465"/>
        <v>1.3284375</v>
      </c>
      <c r="BS128" s="27">
        <f t="shared" si="465"/>
        <v>1.7246875</v>
      </c>
      <c r="BT128" s="27">
        <f t="shared" si="465"/>
        <v>1.338125</v>
      </c>
      <c r="BU128" s="27">
        <f t="shared" si="465"/>
        <v>1.2734375</v>
      </c>
      <c r="BV128" s="27">
        <f t="shared" si="465"/>
        <v>1.9321875</v>
      </c>
      <c r="BW128" s="27">
        <f t="shared" si="465"/>
        <v>1.4371875</v>
      </c>
      <c r="BX128" s="27">
        <f t="shared" si="465"/>
        <v>1.39</v>
      </c>
      <c r="BY128" s="27">
        <f t="shared" si="465"/>
        <v>1.9771875</v>
      </c>
      <c r="BZ128" s="27">
        <f t="shared" si="465"/>
        <v>1.3203125</v>
      </c>
      <c r="CA128" s="27">
        <f t="shared" si="465"/>
        <v>1.33625</v>
      </c>
      <c r="CB128" s="27">
        <f t="shared" si="465"/>
        <v>1.6640625</v>
      </c>
      <c r="CC128" s="27">
        <f t="shared" si="465"/>
        <v>1.1828125</v>
      </c>
      <c r="CD128" s="27">
        <f t="shared" si="465"/>
        <v>1.274375</v>
      </c>
      <c r="CE128" s="27">
        <f t="shared" si="465"/>
        <v>1.714375</v>
      </c>
      <c r="CF128" s="27"/>
      <c r="CG128" s="27">
        <f t="shared" si="465"/>
        <v>1.6671875</v>
      </c>
      <c r="CH128" s="27">
        <f t="shared" si="465"/>
        <v>1.7390625</v>
      </c>
      <c r="CI128" s="27">
        <f t="shared" si="465"/>
        <v>1.8475</v>
      </c>
      <c r="CJ128" s="27">
        <f t="shared" si="465"/>
        <v>1.568125</v>
      </c>
      <c r="CK128" s="27">
        <f t="shared" si="465"/>
        <v>2.135625</v>
      </c>
      <c r="CL128" s="27">
        <f t="shared" si="465"/>
        <v>2.5171875</v>
      </c>
      <c r="CM128" s="27">
        <f t="shared" si="465"/>
        <v>1.728125</v>
      </c>
      <c r="CN128" s="27">
        <f t="shared" si="465"/>
        <v>1.741875</v>
      </c>
      <c r="CO128" s="27">
        <f t="shared" si="465"/>
        <v>1.713125</v>
      </c>
      <c r="CP128" s="27">
        <f t="shared" si="465"/>
        <v>1.708125</v>
      </c>
      <c r="CQ128" s="27">
        <f t="shared" si="465"/>
        <v>1.591875</v>
      </c>
      <c r="CR128" s="27">
        <f t="shared" si="465"/>
        <v>1.6921875</v>
      </c>
      <c r="CS128" s="27">
        <f t="shared" si="465"/>
        <v>1.7721875</v>
      </c>
      <c r="CT128" s="27"/>
      <c r="CU128" s="27">
        <f t="shared" si="465"/>
        <v>1.8903125</v>
      </c>
      <c r="CV128" s="27">
        <f t="shared" si="465"/>
        <v>1.773125</v>
      </c>
      <c r="CW128" s="27">
        <f t="shared" si="465"/>
        <v>1.6990625</v>
      </c>
      <c r="CX128" s="27">
        <f t="shared" si="465"/>
        <v>2.09125</v>
      </c>
      <c r="CY128" s="27">
        <f t="shared" si="465"/>
        <v>1.83125</v>
      </c>
      <c r="CZ128" s="27"/>
      <c r="DA128" s="27">
        <f t="shared" si="465"/>
        <v>1.89125</v>
      </c>
      <c r="DB128" s="27">
        <f t="shared" si="465"/>
        <v>1.6740625</v>
      </c>
      <c r="DC128" s="27">
        <f t="shared" si="465"/>
        <v>1.753125</v>
      </c>
      <c r="DD128" s="27">
        <f t="shared" si="465"/>
        <v>2.0075</v>
      </c>
      <c r="DE128" s="27">
        <f t="shared" si="465"/>
        <v>1.7334375</v>
      </c>
      <c r="DF128" s="27">
        <f t="shared" si="465"/>
        <v>1.7509375</v>
      </c>
      <c r="DG128" s="27">
        <f t="shared" si="465"/>
        <v>1.6553125</v>
      </c>
      <c r="DH128" s="27">
        <f t="shared" si="465"/>
        <v>1.6459375</v>
      </c>
      <c r="DI128" s="27">
        <f t="shared" si="465"/>
        <v>1.881875</v>
      </c>
      <c r="DJ128" s="27">
        <f t="shared" si="465"/>
        <v>2.568125</v>
      </c>
      <c r="DK128" s="27"/>
      <c r="DL128" s="27">
        <f t="shared" si="465"/>
        <v>3.114375</v>
      </c>
      <c r="DM128" s="27"/>
      <c r="DN128" s="27">
        <f t="shared" si="465"/>
        <v>2.050625</v>
      </c>
      <c r="DO128" s="27">
        <f t="shared" si="465"/>
        <v>1.4009375</v>
      </c>
      <c r="DP128" s="27">
        <f t="shared" si="465"/>
        <v>2.203125</v>
      </c>
      <c r="DQ128" s="27">
        <f t="shared" si="465"/>
        <v>2.4209375</v>
      </c>
      <c r="DR128" s="27">
        <f t="shared" si="465"/>
        <v>1.76625</v>
      </c>
      <c r="DS128" s="27"/>
      <c r="DT128" s="27">
        <f t="shared" si="465"/>
        <v>1.4003125</v>
      </c>
      <c r="DU128" s="27">
        <f t="shared" si="465"/>
        <v>1.7484375</v>
      </c>
      <c r="DV128" s="27">
        <f t="shared" ref="DV128:FD128" si="466">DV94/32</f>
        <v>2.0521875</v>
      </c>
      <c r="DW128" s="27">
        <f t="shared" si="466"/>
        <v>1.8725</v>
      </c>
      <c r="DX128" s="27">
        <f t="shared" si="466"/>
        <v>1.705</v>
      </c>
      <c r="DY128" s="27">
        <f t="shared" si="466"/>
        <v>2.1578125</v>
      </c>
      <c r="DZ128" s="27">
        <f t="shared" si="466"/>
        <v>1.9890625</v>
      </c>
      <c r="EA128" s="27">
        <f t="shared" si="466"/>
        <v>2.1271875</v>
      </c>
      <c r="EB128" s="27">
        <f t="shared" si="466"/>
        <v>1.924375</v>
      </c>
      <c r="EC128" s="27">
        <f t="shared" si="466"/>
        <v>1.945</v>
      </c>
      <c r="ED128" s="27">
        <f t="shared" si="466"/>
        <v>2.0709375</v>
      </c>
      <c r="EE128" s="27">
        <f t="shared" si="466"/>
        <v>1.7846875</v>
      </c>
      <c r="EF128" s="27">
        <f t="shared" si="466"/>
        <v>1.98375</v>
      </c>
      <c r="EG128" s="27"/>
      <c r="EH128" s="27">
        <f t="shared" si="466"/>
        <v>1.25</v>
      </c>
      <c r="EI128" s="27">
        <f t="shared" si="466"/>
        <v>1.375</v>
      </c>
      <c r="EJ128" s="27">
        <f t="shared" si="466"/>
        <v>1.0121875</v>
      </c>
      <c r="EK128" s="27">
        <f t="shared" si="466"/>
        <v>1.233125</v>
      </c>
      <c r="EL128" s="27">
        <f t="shared" si="466"/>
        <v>1.023125</v>
      </c>
      <c r="EM128" s="27">
        <f t="shared" si="466"/>
        <v>1.13375</v>
      </c>
      <c r="EN128" s="27">
        <f t="shared" si="466"/>
        <v>0.8403125</v>
      </c>
      <c r="EO128" s="27">
        <f t="shared" si="466"/>
        <v>1.0621875</v>
      </c>
      <c r="EP128" s="27">
        <f t="shared" si="466"/>
        <v>1.1953125</v>
      </c>
      <c r="EQ128" s="27">
        <f t="shared" si="466"/>
        <v>1.4928125</v>
      </c>
      <c r="ER128" s="27">
        <f t="shared" si="466"/>
        <v>1.10625</v>
      </c>
      <c r="ES128" s="27">
        <f t="shared" si="466"/>
        <v>1.401875</v>
      </c>
      <c r="ET128" s="27">
        <f t="shared" si="466"/>
        <v>1.7940625</v>
      </c>
      <c r="EU128" s="27">
        <f t="shared" si="466"/>
        <v>2.0659375</v>
      </c>
      <c r="EV128" s="27">
        <f t="shared" si="466"/>
        <v>1.8234375</v>
      </c>
      <c r="EW128" s="27">
        <f t="shared" si="466"/>
        <v>2.2221875</v>
      </c>
      <c r="EX128" s="27">
        <f t="shared" si="466"/>
        <v>1.306875</v>
      </c>
      <c r="EY128" s="27">
        <f t="shared" si="466"/>
        <v>0.89875</v>
      </c>
      <c r="EZ128" s="27">
        <f t="shared" si="466"/>
        <v>1.8475</v>
      </c>
      <c r="FA128" s="27">
        <f t="shared" si="466"/>
        <v>1.2540625</v>
      </c>
      <c r="FB128" s="27">
        <f t="shared" si="466"/>
        <v>1.6221875</v>
      </c>
      <c r="FC128" s="27">
        <f t="shared" si="466"/>
        <v>1.6190625</v>
      </c>
      <c r="FD128" s="27">
        <f t="shared" si="466"/>
        <v>1.65125</v>
      </c>
      <c r="FE128" s="64" t="s">
        <v>240</v>
      </c>
      <c r="FF128" s="138"/>
      <c r="FG128" s="138"/>
      <c r="FH128" s="139"/>
      <c r="FI128" s="138"/>
      <c r="FJ128" s="140"/>
      <c r="FK128" s="138"/>
      <c r="FL128" s="138"/>
      <c r="FM128" s="139"/>
      <c r="FN128" s="138"/>
      <c r="FO128" s="73"/>
      <c r="FP128" s="138"/>
      <c r="FQ128" s="138"/>
      <c r="FR128" s="139"/>
      <c r="FS128" s="138"/>
      <c r="FT128" s="73"/>
      <c r="FU128" s="138"/>
      <c r="FV128" s="138"/>
      <c r="FW128" s="139"/>
      <c r="FX128" s="138"/>
      <c r="FY128" s="64" t="s">
        <v>240</v>
      </c>
      <c r="FZ128" s="156">
        <f t="shared" ref="FZ128:FZ148" si="467">MIN(I128:BI128)</f>
        <v>1.0240625</v>
      </c>
      <c r="GA128" s="70">
        <f t="shared" ref="GA128:GA148" si="468">MAX(I128:BI128)</f>
        <v>2.0725</v>
      </c>
      <c r="GB128" s="157">
        <f t="shared" ref="GB128:GB148" si="469">AVERAGE(I128:BI128)</f>
        <v>1.5877875</v>
      </c>
      <c r="GC128" s="31">
        <f t="shared" ref="GC128:GC148" si="470">STDEV(I128:BI128)</f>
        <v>0.198493858901689</v>
      </c>
      <c r="GD128" s="31">
        <f t="shared" ref="GD128:GD148" si="471">GC128/GB128</f>
        <v>0.125012861545823</v>
      </c>
      <c r="GE128" s="156">
        <f t="shared" ref="GE128:GE148" si="472">MIN(BK128:FD128)</f>
        <v>0.8403125</v>
      </c>
      <c r="GF128" s="156">
        <f t="shared" ref="GF128:GF148" si="473">MAX(BK128:FD128)</f>
        <v>3.114375</v>
      </c>
      <c r="GG128" s="158">
        <f t="shared" ref="GG128:GG148" si="474">AVERAGE(BK128:FD128)</f>
        <v>1.67471497252747</v>
      </c>
      <c r="GH128" s="33">
        <f t="shared" ref="GH128:GH148" si="475">STDEV(BK128:FD128)</f>
        <v>0.389781925342466</v>
      </c>
      <c r="GI128" s="33">
        <f t="shared" ref="GI128:GI148" si="476">GH128/GG128</f>
        <v>0.23274523231509</v>
      </c>
      <c r="GK128" s="89"/>
      <c r="GL128" s="89"/>
      <c r="GM128" s="178"/>
      <c r="GP128" s="89"/>
      <c r="GQ128" s="89"/>
      <c r="GR128" s="178"/>
      <c r="GU128" s="89"/>
      <c r="GV128" s="89"/>
      <c r="GW128" s="178"/>
      <c r="GZ128" s="89"/>
      <c r="HA128" s="89"/>
      <c r="HB128" s="178"/>
    </row>
    <row r="129" spans="1:210">
      <c r="A129" s="64" t="s">
        <v>241</v>
      </c>
      <c r="B129" s="47"/>
      <c r="C129" s="47"/>
      <c r="D129" s="47"/>
      <c r="E129" s="47"/>
      <c r="G129" s="34"/>
      <c r="H129" s="64" t="s">
        <v>241</v>
      </c>
      <c r="I129" s="27">
        <f>I95/73</f>
        <v>0.878767123287671</v>
      </c>
      <c r="J129" s="27">
        <f>J95/73</f>
        <v>1.47397260273973</v>
      </c>
      <c r="K129" s="27">
        <f t="shared" ref="K129:BI129" si="477">K95/73</f>
        <v>1.19109589041096</v>
      </c>
      <c r="L129" s="27">
        <f t="shared" si="477"/>
        <v>1.43972602739726</v>
      </c>
      <c r="M129" s="27">
        <f t="shared" si="477"/>
        <v>1.47534246575342</v>
      </c>
      <c r="N129" s="27">
        <f t="shared" si="477"/>
        <v>1.31630136986301</v>
      </c>
      <c r="O129" s="27">
        <f t="shared" si="477"/>
        <v>1.09465753424658</v>
      </c>
      <c r="P129" s="27">
        <f t="shared" si="477"/>
        <v>1.29972602739726</v>
      </c>
      <c r="Q129" s="27">
        <f t="shared" si="477"/>
        <v>1.2458904109589</v>
      </c>
      <c r="R129" s="27">
        <f t="shared" si="477"/>
        <v>1.46164383561644</v>
      </c>
      <c r="S129" s="27">
        <f t="shared" si="477"/>
        <v>0.917534246575343</v>
      </c>
      <c r="T129" s="27">
        <f t="shared" si="477"/>
        <v>1.16931506849315</v>
      </c>
      <c r="U129" s="27">
        <f t="shared" si="477"/>
        <v>1.43972602739726</v>
      </c>
      <c r="V129" s="27">
        <f t="shared" si="477"/>
        <v>1.3141095890411</v>
      </c>
      <c r="W129" s="27">
        <f t="shared" si="477"/>
        <v>1.15027397260274</v>
      </c>
      <c r="X129" s="27">
        <f t="shared" si="477"/>
        <v>1.12520547945205</v>
      </c>
      <c r="Y129" s="27">
        <f t="shared" si="477"/>
        <v>1.45890410958904</v>
      </c>
      <c r="Z129" s="27">
        <f t="shared" si="477"/>
        <v>1.66301369863014</v>
      </c>
      <c r="AA129" s="27">
        <f t="shared" si="477"/>
        <v>1.36</v>
      </c>
      <c r="AB129" s="27">
        <f t="shared" si="477"/>
        <v>1.71232876712329</v>
      </c>
      <c r="AC129" s="27"/>
      <c r="AD129" s="27">
        <f t="shared" si="477"/>
        <v>1.53972602739726</v>
      </c>
      <c r="AE129" s="27">
        <f t="shared" si="477"/>
        <v>1.41095890410959</v>
      </c>
      <c r="AF129" s="27">
        <f t="shared" si="477"/>
        <v>1.32630136986301</v>
      </c>
      <c r="AG129" s="27">
        <f t="shared" si="477"/>
        <v>1.44794520547945</v>
      </c>
      <c r="AH129" s="27">
        <f t="shared" si="477"/>
        <v>1.4041095890411</v>
      </c>
      <c r="AI129" s="27">
        <f t="shared" si="477"/>
        <v>1.32534246575342</v>
      </c>
      <c r="AJ129" s="27">
        <f t="shared" si="477"/>
        <v>1.47123287671233</v>
      </c>
      <c r="AK129" s="27">
        <f t="shared" si="477"/>
        <v>1.30041095890411</v>
      </c>
      <c r="AL129" s="27">
        <f t="shared" si="477"/>
        <v>1.22671232876712</v>
      </c>
      <c r="AM129" s="27">
        <f t="shared" si="477"/>
        <v>1.31876712328767</v>
      </c>
      <c r="AN129" s="27">
        <f t="shared" si="477"/>
        <v>1.44794520547945</v>
      </c>
      <c r="AO129" s="27">
        <f t="shared" si="477"/>
        <v>1.56986301369863</v>
      </c>
      <c r="AP129" s="27"/>
      <c r="AQ129" s="27">
        <f t="shared" si="477"/>
        <v>1.35041095890411</v>
      </c>
      <c r="AR129" s="27">
        <f t="shared" si="477"/>
        <v>1.32424657534247</v>
      </c>
      <c r="AS129" s="27">
        <f t="shared" si="477"/>
        <v>1.38219178082192</v>
      </c>
      <c r="AT129" s="27">
        <f t="shared" si="477"/>
        <v>1.25904109589041</v>
      </c>
      <c r="AU129" s="27">
        <f t="shared" si="477"/>
        <v>1.21</v>
      </c>
      <c r="AV129" s="27">
        <f t="shared" si="477"/>
        <v>1.31205479452055</v>
      </c>
      <c r="AW129" s="27">
        <f t="shared" si="477"/>
        <v>1.51232876712329</v>
      </c>
      <c r="AX129" s="27">
        <f t="shared" si="477"/>
        <v>1.59041095890411</v>
      </c>
      <c r="AY129" s="27">
        <f t="shared" si="477"/>
        <v>1.47945205479452</v>
      </c>
      <c r="AZ129" s="27">
        <f t="shared" si="477"/>
        <v>1.51643835616438</v>
      </c>
      <c r="BA129" s="27"/>
      <c r="BB129" s="27">
        <f t="shared" si="477"/>
        <v>1.54383561643836</v>
      </c>
      <c r="BC129" s="27">
        <f t="shared" si="477"/>
        <v>1.3972602739726</v>
      </c>
      <c r="BD129" s="27">
        <f t="shared" si="477"/>
        <v>1.51917808219178</v>
      </c>
      <c r="BE129" s="27">
        <f t="shared" si="477"/>
        <v>1.32643835616438</v>
      </c>
      <c r="BF129" s="27">
        <f t="shared" si="477"/>
        <v>1.32068493150685</v>
      </c>
      <c r="BG129" s="27">
        <f t="shared" si="477"/>
        <v>1.53287671232877</v>
      </c>
      <c r="BH129" s="27">
        <f t="shared" si="477"/>
        <v>1.34191780821918</v>
      </c>
      <c r="BI129" s="27">
        <f t="shared" si="477"/>
        <v>1.42739726027397</v>
      </c>
      <c r="BJ129" s="64" t="s">
        <v>241</v>
      </c>
      <c r="BK129" s="27">
        <f t="shared" ref="BK129:DU129" si="478">BK95/73</f>
        <v>1.12698630136986</v>
      </c>
      <c r="BL129" s="27">
        <f t="shared" si="478"/>
        <v>1.16986301369863</v>
      </c>
      <c r="BM129" s="27">
        <f t="shared" si="478"/>
        <v>1.54246575342466</v>
      </c>
      <c r="BN129" s="27">
        <f t="shared" si="478"/>
        <v>1.20054794520548</v>
      </c>
      <c r="BO129" s="27">
        <f t="shared" si="478"/>
        <v>1.16397260273973</v>
      </c>
      <c r="BP129" s="27">
        <f t="shared" si="478"/>
        <v>1.90821917808219</v>
      </c>
      <c r="BQ129" s="27">
        <f t="shared" si="478"/>
        <v>1.16684931506849</v>
      </c>
      <c r="BR129" s="27">
        <f t="shared" si="478"/>
        <v>1.22424657534247</v>
      </c>
      <c r="BS129" s="27">
        <f t="shared" si="478"/>
        <v>1.53424657534247</v>
      </c>
      <c r="BT129" s="27">
        <f t="shared" si="478"/>
        <v>1.18616438356164</v>
      </c>
      <c r="BU129" s="27">
        <f t="shared" si="478"/>
        <v>1.12630136986301</v>
      </c>
      <c r="BV129" s="27">
        <f t="shared" si="478"/>
        <v>1.67534246575342</v>
      </c>
      <c r="BW129" s="27">
        <f t="shared" si="478"/>
        <v>1.25397260273973</v>
      </c>
      <c r="BX129" s="27">
        <f t="shared" si="478"/>
        <v>1.21835616438356</v>
      </c>
      <c r="BY129" s="27">
        <f t="shared" si="478"/>
        <v>1.6986301369863</v>
      </c>
      <c r="BZ129" s="27">
        <f t="shared" si="478"/>
        <v>1.1741095890411</v>
      </c>
      <c r="CA129" s="27">
        <f t="shared" si="478"/>
        <v>1.18397260273973</v>
      </c>
      <c r="CB129" s="27">
        <f t="shared" si="478"/>
        <v>1.48082191780822</v>
      </c>
      <c r="CC129" s="27">
        <f t="shared" si="478"/>
        <v>1.06356164383562</v>
      </c>
      <c r="CD129" s="27">
        <f t="shared" si="478"/>
        <v>1.13068493150685</v>
      </c>
      <c r="CE129" s="27">
        <f t="shared" si="478"/>
        <v>1.50547945205479</v>
      </c>
      <c r="CF129" s="27"/>
      <c r="CG129" s="27">
        <f t="shared" si="478"/>
        <v>1.49041095890411</v>
      </c>
      <c r="CH129" s="27">
        <f t="shared" si="478"/>
        <v>1.55205479452055</v>
      </c>
      <c r="CI129" s="27">
        <f t="shared" si="478"/>
        <v>1.63561643835616</v>
      </c>
      <c r="CJ129" s="27">
        <f t="shared" si="478"/>
        <v>1.40547945205479</v>
      </c>
      <c r="CK129" s="27">
        <f t="shared" si="478"/>
        <v>1.93972602739726</v>
      </c>
      <c r="CL129" s="27">
        <f t="shared" si="478"/>
        <v>2.26712328767123</v>
      </c>
      <c r="CM129" s="27">
        <f t="shared" si="478"/>
        <v>1.54931506849315</v>
      </c>
      <c r="CN129" s="27">
        <f t="shared" si="478"/>
        <v>1.56301369863014</v>
      </c>
      <c r="CO129" s="27">
        <f t="shared" si="478"/>
        <v>0.951643835616438</v>
      </c>
      <c r="CP129" s="27">
        <f t="shared" si="478"/>
        <v>1.53698630136986</v>
      </c>
      <c r="CQ129" s="27">
        <f t="shared" si="478"/>
        <v>1.43150684931507</v>
      </c>
      <c r="CR129" s="27">
        <f t="shared" si="478"/>
        <v>1.50547945205479</v>
      </c>
      <c r="CS129" s="27">
        <f t="shared" si="478"/>
        <v>1.57534246575342</v>
      </c>
      <c r="CT129" s="27"/>
      <c r="CU129" s="27">
        <f t="shared" si="478"/>
        <v>1.63835616438356</v>
      </c>
      <c r="CV129" s="27">
        <f t="shared" si="478"/>
        <v>1.57260273972603</v>
      </c>
      <c r="CW129" s="27">
        <f t="shared" si="478"/>
        <v>1.52054794520548</v>
      </c>
      <c r="CX129" s="27">
        <f t="shared" si="478"/>
        <v>1.85890410958904</v>
      </c>
      <c r="CY129" s="27">
        <f t="shared" si="478"/>
        <v>1.64109589041096</v>
      </c>
      <c r="CZ129" s="27"/>
      <c r="DA129" s="27">
        <f t="shared" si="478"/>
        <v>1.7</v>
      </c>
      <c r="DB129" s="27">
        <f t="shared" si="478"/>
        <v>1.49315068493151</v>
      </c>
      <c r="DC129" s="27">
        <f t="shared" si="478"/>
        <v>1.56849315068493</v>
      </c>
      <c r="DD129" s="27">
        <f t="shared" si="478"/>
        <v>1.7958904109589</v>
      </c>
      <c r="DE129" s="27">
        <f t="shared" si="478"/>
        <v>1.52602739726027</v>
      </c>
      <c r="DF129" s="27">
        <f t="shared" si="478"/>
        <v>1.57260273972603</v>
      </c>
      <c r="DG129" s="27">
        <f t="shared" si="478"/>
        <v>1.47123287671233</v>
      </c>
      <c r="DH129" s="27">
        <f t="shared" si="478"/>
        <v>1.4986301369863</v>
      </c>
      <c r="DI129" s="27">
        <f t="shared" si="478"/>
        <v>1.71095890410959</v>
      </c>
      <c r="DJ129" s="27">
        <f t="shared" si="478"/>
        <v>2.45342465753425</v>
      </c>
      <c r="DK129" s="27"/>
      <c r="DL129" s="27">
        <f t="shared" si="478"/>
        <v>2.86986301369863</v>
      </c>
      <c r="DM129" s="27"/>
      <c r="DN129" s="27">
        <f t="shared" si="478"/>
        <v>1.83561643835616</v>
      </c>
      <c r="DO129" s="27">
        <f t="shared" si="478"/>
        <v>1.21438356164384</v>
      </c>
      <c r="DP129" s="27">
        <f t="shared" si="478"/>
        <v>2.03972602739726</v>
      </c>
      <c r="DQ129" s="27">
        <f t="shared" si="478"/>
        <v>2.15479452054795</v>
      </c>
      <c r="DR129" s="27">
        <f t="shared" si="478"/>
        <v>1.54794520547945</v>
      </c>
      <c r="DS129" s="27"/>
      <c r="DT129" s="27">
        <f t="shared" si="478"/>
        <v>1.23712328767123</v>
      </c>
      <c r="DU129" s="27">
        <f t="shared" si="478"/>
        <v>1.55616438356164</v>
      </c>
      <c r="DV129" s="27">
        <f t="shared" ref="DV129:FD129" si="479">DV95/73</f>
        <v>1.84657534246575</v>
      </c>
      <c r="DW129" s="27">
        <f t="shared" si="479"/>
        <v>1.66301369863014</v>
      </c>
      <c r="DX129" s="27">
        <f t="shared" si="479"/>
        <v>1.51643835616438</v>
      </c>
      <c r="DY129" s="27">
        <f t="shared" si="479"/>
        <v>1.97808219178082</v>
      </c>
      <c r="DZ129" s="27">
        <f t="shared" si="479"/>
        <v>1.77397260273973</v>
      </c>
      <c r="EA129" s="27">
        <f t="shared" si="479"/>
        <v>1.91369863013699</v>
      </c>
      <c r="EB129" s="27">
        <f t="shared" si="479"/>
        <v>1.55479452054795</v>
      </c>
      <c r="EC129" s="27">
        <f t="shared" si="479"/>
        <v>1.64109589041096</v>
      </c>
      <c r="ED129" s="27">
        <f t="shared" si="479"/>
        <v>1.68356164383562</v>
      </c>
      <c r="EE129" s="27">
        <f t="shared" si="479"/>
        <v>1.5972602739726</v>
      </c>
      <c r="EF129" s="27">
        <f t="shared" si="479"/>
        <v>1.63424657534247</v>
      </c>
      <c r="EG129" s="27"/>
      <c r="EH129" s="27">
        <f t="shared" si="479"/>
        <v>1.09917808219178</v>
      </c>
      <c r="EI129" s="27">
        <f t="shared" si="479"/>
        <v>1.2141095890411</v>
      </c>
      <c r="EJ129" s="27">
        <f t="shared" si="479"/>
        <v>0.898356164383562</v>
      </c>
      <c r="EK129" s="27">
        <f t="shared" si="479"/>
        <v>1.0827397260274</v>
      </c>
      <c r="EL129" s="27">
        <f t="shared" si="479"/>
        <v>0.934109589041096</v>
      </c>
      <c r="EM129" s="27">
        <f t="shared" si="479"/>
        <v>1.02315068493151</v>
      </c>
      <c r="EN129" s="27">
        <f t="shared" si="479"/>
        <v>0.762328767123288</v>
      </c>
      <c r="EO129" s="27">
        <f t="shared" si="479"/>
        <v>0.946438356164384</v>
      </c>
      <c r="EP129" s="27">
        <f t="shared" si="479"/>
        <v>1.09095890410959</v>
      </c>
      <c r="EQ129" s="27">
        <f t="shared" si="479"/>
        <v>1.35328767123288</v>
      </c>
      <c r="ER129" s="27">
        <f t="shared" si="479"/>
        <v>0.976712328767123</v>
      </c>
      <c r="ES129" s="27">
        <f t="shared" si="479"/>
        <v>1.27342465753425</v>
      </c>
      <c r="ET129" s="27">
        <f t="shared" si="479"/>
        <v>1.61506849315068</v>
      </c>
      <c r="EU129" s="27">
        <f t="shared" si="479"/>
        <v>1.84520547945205</v>
      </c>
      <c r="EV129" s="27">
        <f t="shared" si="479"/>
        <v>1.6</v>
      </c>
      <c r="EW129" s="27">
        <f t="shared" si="479"/>
        <v>1.95479452054795</v>
      </c>
      <c r="EX129" s="27">
        <f t="shared" si="479"/>
        <v>1.18904109589041</v>
      </c>
      <c r="EY129" s="27">
        <f t="shared" si="479"/>
        <v>0.77027397260274</v>
      </c>
      <c r="EZ129" s="27">
        <f t="shared" si="479"/>
        <v>1.6027397260274</v>
      </c>
      <c r="FA129" s="27">
        <f t="shared" si="479"/>
        <v>1.10191780821918</v>
      </c>
      <c r="FB129" s="27">
        <f t="shared" si="479"/>
        <v>1.43561643835616</v>
      </c>
      <c r="FC129" s="27">
        <f t="shared" si="479"/>
        <v>1.44520547945205</v>
      </c>
      <c r="FD129" s="27">
        <f t="shared" si="479"/>
        <v>1.44246575342466</v>
      </c>
      <c r="FE129" s="64" t="s">
        <v>241</v>
      </c>
      <c r="FF129" s="138"/>
      <c r="FG129" s="138"/>
      <c r="FH129" s="139"/>
      <c r="FI129" s="138"/>
      <c r="FJ129" s="140"/>
      <c r="FK129" s="138"/>
      <c r="FL129" s="138"/>
      <c r="FM129" s="139"/>
      <c r="FN129" s="138"/>
      <c r="FO129" s="73"/>
      <c r="FP129" s="138"/>
      <c r="FQ129" s="138"/>
      <c r="FR129" s="139"/>
      <c r="FS129" s="138"/>
      <c r="FT129" s="73"/>
      <c r="FU129" s="138"/>
      <c r="FV129" s="138"/>
      <c r="FW129" s="139"/>
      <c r="FX129" s="138"/>
      <c r="FY129" s="64" t="s">
        <v>241</v>
      </c>
      <c r="FZ129" s="156">
        <f t="shared" si="467"/>
        <v>0.878767123287671</v>
      </c>
      <c r="GA129" s="70">
        <f t="shared" si="468"/>
        <v>1.71232876712329</v>
      </c>
      <c r="GB129" s="157">
        <f t="shared" si="469"/>
        <v>1.3664602739726</v>
      </c>
      <c r="GC129" s="31">
        <f t="shared" si="470"/>
        <v>0.165328697434986</v>
      </c>
      <c r="GD129" s="31">
        <f t="shared" si="471"/>
        <v>0.120990489503466</v>
      </c>
      <c r="GE129" s="156">
        <f t="shared" si="472"/>
        <v>0.762328767123288</v>
      </c>
      <c r="GF129" s="156">
        <f t="shared" si="473"/>
        <v>2.86986301369863</v>
      </c>
      <c r="GG129" s="158">
        <f t="shared" si="474"/>
        <v>1.48435044407647</v>
      </c>
      <c r="GH129" s="33">
        <f t="shared" si="475"/>
        <v>0.358753629752856</v>
      </c>
      <c r="GI129" s="33">
        <f t="shared" si="476"/>
        <v>0.241690654106998</v>
      </c>
      <c r="GK129" s="89"/>
      <c r="GL129" s="89"/>
      <c r="GM129" s="178"/>
      <c r="GP129" s="89"/>
      <c r="GQ129" s="89"/>
      <c r="GR129" s="178"/>
      <c r="GU129" s="89"/>
      <c r="GV129" s="89"/>
      <c r="GW129" s="178"/>
      <c r="GZ129" s="89"/>
      <c r="HA129" s="89"/>
      <c r="HB129" s="178"/>
    </row>
    <row r="130" spans="1:210">
      <c r="A130" s="42" t="s">
        <v>242</v>
      </c>
      <c r="B130" s="47"/>
      <c r="C130" s="47"/>
      <c r="D130" s="47"/>
      <c r="E130" s="47"/>
      <c r="G130" s="34"/>
      <c r="H130" s="42" t="s">
        <v>242</v>
      </c>
      <c r="I130" s="27">
        <f>I96/7.9</f>
        <v>0.954303797468354</v>
      </c>
      <c r="J130" s="27">
        <f>J96/7.9</f>
        <v>1.57721518987342</v>
      </c>
      <c r="K130" s="27">
        <f t="shared" ref="K130:BI130" si="480">K96/7.9</f>
        <v>1.27721518987342</v>
      </c>
      <c r="L130" s="27">
        <f t="shared" si="480"/>
        <v>1.57721518987342</v>
      </c>
      <c r="M130" s="27">
        <f t="shared" si="480"/>
        <v>1.61139240506329</v>
      </c>
      <c r="N130" s="27">
        <f t="shared" si="480"/>
        <v>1.42025316455696</v>
      </c>
      <c r="O130" s="27">
        <f t="shared" si="480"/>
        <v>1.20506329113924</v>
      </c>
      <c r="P130" s="27">
        <f t="shared" si="480"/>
        <v>1.39240506329114</v>
      </c>
      <c r="Q130" s="27">
        <f t="shared" si="480"/>
        <v>1.39746835443038</v>
      </c>
      <c r="R130" s="27">
        <f t="shared" si="480"/>
        <v>1.57215189873418</v>
      </c>
      <c r="S130" s="27">
        <f t="shared" si="480"/>
        <v>0.973291139240506</v>
      </c>
      <c r="T130" s="27">
        <f t="shared" si="480"/>
        <v>1.2320253164557</v>
      </c>
      <c r="U130" s="27">
        <f t="shared" si="480"/>
        <v>1.56962025316456</v>
      </c>
      <c r="V130" s="27">
        <f t="shared" si="480"/>
        <v>1.4</v>
      </c>
      <c r="W130" s="27">
        <f t="shared" si="480"/>
        <v>1.27594936708861</v>
      </c>
      <c r="X130" s="27">
        <f t="shared" si="480"/>
        <v>1.27721518987342</v>
      </c>
      <c r="Y130" s="27">
        <f t="shared" si="480"/>
        <v>1.59746835443038</v>
      </c>
      <c r="Z130" s="27">
        <f t="shared" si="480"/>
        <v>1.80379746835443</v>
      </c>
      <c r="AA130" s="27">
        <f t="shared" si="480"/>
        <v>1.41392405063291</v>
      </c>
      <c r="AB130" s="27">
        <f t="shared" si="480"/>
        <v>1.81139240506329</v>
      </c>
      <c r="AC130" s="27"/>
      <c r="AD130" s="27">
        <f t="shared" si="480"/>
        <v>1.65316455696203</v>
      </c>
      <c r="AE130" s="27">
        <f t="shared" si="480"/>
        <v>1.45822784810127</v>
      </c>
      <c r="AF130" s="27">
        <f t="shared" si="480"/>
        <v>1.40886075949367</v>
      </c>
      <c r="AG130" s="27">
        <f t="shared" si="480"/>
        <v>1.5873417721519</v>
      </c>
      <c r="AH130" s="27">
        <f t="shared" si="480"/>
        <v>1.50759493670886</v>
      </c>
      <c r="AI130" s="27">
        <f t="shared" si="480"/>
        <v>1.44303797468354</v>
      </c>
      <c r="AJ130" s="27">
        <f t="shared" si="480"/>
        <v>1.52405063291139</v>
      </c>
      <c r="AK130" s="27">
        <f t="shared" si="480"/>
        <v>1.39620253164557</v>
      </c>
      <c r="AL130" s="27">
        <f t="shared" si="480"/>
        <v>1.30506329113924</v>
      </c>
      <c r="AM130" s="27">
        <f t="shared" si="480"/>
        <v>1.43670886075949</v>
      </c>
      <c r="AN130" s="27">
        <f t="shared" si="480"/>
        <v>1.53544303797468</v>
      </c>
      <c r="AO130" s="27">
        <f t="shared" si="480"/>
        <v>1.68354430379747</v>
      </c>
      <c r="AP130" s="27"/>
      <c r="AQ130" s="27">
        <f t="shared" si="480"/>
        <v>1.4620253164557</v>
      </c>
      <c r="AR130" s="27">
        <f t="shared" si="480"/>
        <v>1.4379746835443</v>
      </c>
      <c r="AS130" s="27">
        <f t="shared" si="480"/>
        <v>1.45822784810127</v>
      </c>
      <c r="AT130" s="27">
        <f t="shared" si="480"/>
        <v>1.33291139240506</v>
      </c>
      <c r="AU130" s="27">
        <f t="shared" si="480"/>
        <v>1.28354430379747</v>
      </c>
      <c r="AV130" s="27">
        <f t="shared" si="480"/>
        <v>1.40632911392405</v>
      </c>
      <c r="AW130" s="27">
        <f t="shared" si="480"/>
        <v>1.60632911392405</v>
      </c>
      <c r="AX130" s="27">
        <f t="shared" si="480"/>
        <v>1.68481012658228</v>
      </c>
      <c r="AY130" s="27">
        <f t="shared" si="480"/>
        <v>1.57341772151899</v>
      </c>
      <c r="AZ130" s="27">
        <f t="shared" si="480"/>
        <v>1.62658227848101</v>
      </c>
      <c r="BA130" s="27"/>
      <c r="BB130" s="27">
        <f t="shared" si="480"/>
        <v>1.51139240506329</v>
      </c>
      <c r="BC130" s="27">
        <f t="shared" si="480"/>
        <v>1.42025316455696</v>
      </c>
      <c r="BD130" s="27">
        <f t="shared" si="480"/>
        <v>1.50759493670886</v>
      </c>
      <c r="BE130" s="27">
        <f t="shared" si="480"/>
        <v>1.33164556962025</v>
      </c>
      <c r="BF130" s="27">
        <f t="shared" si="480"/>
        <v>1.34303797468354</v>
      </c>
      <c r="BG130" s="27">
        <f t="shared" si="480"/>
        <v>1.57088607594937</v>
      </c>
      <c r="BH130" s="27">
        <f t="shared" si="480"/>
        <v>1.36455696202532</v>
      </c>
      <c r="BI130" s="27">
        <f t="shared" si="480"/>
        <v>1.47974683544304</v>
      </c>
      <c r="BJ130" s="42" t="s">
        <v>242</v>
      </c>
      <c r="BK130" s="27">
        <f t="shared" ref="BK130:DU130" si="481">BK96/7.9</f>
        <v>1.17329113924051</v>
      </c>
      <c r="BL130" s="27">
        <f t="shared" si="481"/>
        <v>1.20772151898734</v>
      </c>
      <c r="BM130" s="27">
        <f t="shared" si="481"/>
        <v>1.6126582278481</v>
      </c>
      <c r="BN130" s="27">
        <f t="shared" si="481"/>
        <v>1.22075949367089</v>
      </c>
      <c r="BO130" s="27">
        <f t="shared" si="481"/>
        <v>1.18848101265823</v>
      </c>
      <c r="BP130" s="27">
        <f t="shared" si="481"/>
        <v>2.07594936708861</v>
      </c>
      <c r="BQ130" s="27">
        <f t="shared" si="481"/>
        <v>1.18620253164557</v>
      </c>
      <c r="BR130" s="27">
        <f t="shared" si="481"/>
        <v>1.24430379746835</v>
      </c>
      <c r="BS130" s="27">
        <f t="shared" si="481"/>
        <v>1.61392405063291</v>
      </c>
      <c r="BT130" s="27">
        <f t="shared" si="481"/>
        <v>1.24</v>
      </c>
      <c r="BU130" s="27">
        <f t="shared" si="481"/>
        <v>1.18708860759494</v>
      </c>
      <c r="BV130" s="27">
        <f t="shared" si="481"/>
        <v>1.77974683544304</v>
      </c>
      <c r="BW130" s="27">
        <f t="shared" si="481"/>
        <v>1.31392405063291</v>
      </c>
      <c r="BX130" s="27">
        <f t="shared" si="481"/>
        <v>1.27848101265823</v>
      </c>
      <c r="BY130" s="27">
        <f t="shared" si="481"/>
        <v>1.79493670886076</v>
      </c>
      <c r="BZ130" s="27">
        <f t="shared" si="481"/>
        <v>1.22113924050633</v>
      </c>
      <c r="CA130" s="27">
        <f t="shared" si="481"/>
        <v>1.26708860759494</v>
      </c>
      <c r="CB130" s="27">
        <f t="shared" si="481"/>
        <v>1.55822784810127</v>
      </c>
      <c r="CC130" s="27">
        <f t="shared" si="481"/>
        <v>1.10417721518987</v>
      </c>
      <c r="CD130" s="27">
        <f t="shared" si="481"/>
        <v>1.18481012658228</v>
      </c>
      <c r="CE130" s="27">
        <f t="shared" si="481"/>
        <v>1.61518987341772</v>
      </c>
      <c r="CF130" s="27"/>
      <c r="CG130" s="27">
        <f t="shared" si="481"/>
        <v>1.60506329113924</v>
      </c>
      <c r="CH130" s="27">
        <f t="shared" si="481"/>
        <v>1.67594936708861</v>
      </c>
      <c r="CI130" s="27">
        <f t="shared" si="481"/>
        <v>1.7126582278481</v>
      </c>
      <c r="CJ130" s="27">
        <f t="shared" si="481"/>
        <v>1.53417721518987</v>
      </c>
      <c r="CK130" s="27">
        <f t="shared" si="481"/>
        <v>2.11772151898734</v>
      </c>
      <c r="CL130" s="27">
        <f t="shared" si="481"/>
        <v>2.36582278481013</v>
      </c>
      <c r="CM130" s="27">
        <f t="shared" si="481"/>
        <v>1.65822784810127</v>
      </c>
      <c r="CN130" s="27">
        <f t="shared" si="481"/>
        <v>1.67721518987342</v>
      </c>
      <c r="CO130" s="27">
        <f t="shared" si="481"/>
        <v>1.59493670886076</v>
      </c>
      <c r="CP130" s="27">
        <f t="shared" si="481"/>
        <v>1.67341772151899</v>
      </c>
      <c r="CQ130" s="27">
        <f t="shared" si="481"/>
        <v>1.54936708860759</v>
      </c>
      <c r="CR130" s="27">
        <f t="shared" si="481"/>
        <v>1.58481012658228</v>
      </c>
      <c r="CS130" s="27">
        <f t="shared" si="481"/>
        <v>1.71518987341772</v>
      </c>
      <c r="CT130" s="27"/>
      <c r="CU130" s="27">
        <f t="shared" si="481"/>
        <v>1.76835443037975</v>
      </c>
      <c r="CV130" s="27">
        <f t="shared" si="481"/>
        <v>1.69873417721519</v>
      </c>
      <c r="CW130" s="27">
        <f t="shared" si="481"/>
        <v>1.63291139240506</v>
      </c>
      <c r="CX130" s="27">
        <f t="shared" si="481"/>
        <v>1.95822784810127</v>
      </c>
      <c r="CY130" s="27">
        <f t="shared" si="481"/>
        <v>1.75316455696203</v>
      </c>
      <c r="CZ130" s="27"/>
      <c r="DA130" s="27">
        <f t="shared" si="481"/>
        <v>1.78860759493671</v>
      </c>
      <c r="DB130" s="27">
        <f t="shared" si="481"/>
        <v>1.60759493670886</v>
      </c>
      <c r="DC130" s="27">
        <f t="shared" si="481"/>
        <v>1.68607594936709</v>
      </c>
      <c r="DD130" s="27">
        <f t="shared" si="481"/>
        <v>1.86582278481013</v>
      </c>
      <c r="DE130" s="27">
        <f t="shared" si="481"/>
        <v>1.66455696202532</v>
      </c>
      <c r="DF130" s="27">
        <f t="shared" si="481"/>
        <v>1.69367088607595</v>
      </c>
      <c r="DG130" s="27">
        <f t="shared" si="481"/>
        <v>1.5253164556962</v>
      </c>
      <c r="DH130" s="27">
        <f t="shared" si="481"/>
        <v>1.63417721518987</v>
      </c>
      <c r="DI130" s="27">
        <f t="shared" si="481"/>
        <v>1.83291139240506</v>
      </c>
      <c r="DJ130" s="27">
        <f t="shared" si="481"/>
        <v>2.53544303797468</v>
      </c>
      <c r="DK130" s="27"/>
      <c r="DL130" s="27">
        <f t="shared" si="481"/>
        <v>3.18354430379747</v>
      </c>
      <c r="DM130" s="27"/>
      <c r="DN130" s="27">
        <f t="shared" si="481"/>
        <v>1.97721518987342</v>
      </c>
      <c r="DO130" s="27">
        <f t="shared" si="481"/>
        <v>1.32658227848101</v>
      </c>
      <c r="DP130" s="27">
        <f t="shared" si="481"/>
        <v>2.20506329113924</v>
      </c>
      <c r="DQ130" s="27">
        <f t="shared" si="481"/>
        <v>2.27594936708861</v>
      </c>
      <c r="DR130" s="27">
        <f t="shared" si="481"/>
        <v>1.70886075949367</v>
      </c>
      <c r="DS130" s="27"/>
      <c r="DT130" s="27">
        <f t="shared" si="481"/>
        <v>1.33544303797468</v>
      </c>
      <c r="DU130" s="27">
        <f t="shared" si="481"/>
        <v>1.68607594936709</v>
      </c>
      <c r="DV130" s="27">
        <f t="shared" ref="DV130:FD130" si="482">DV96/7.9</f>
        <v>1.99620253164557</v>
      </c>
      <c r="DW130" s="27">
        <f t="shared" si="482"/>
        <v>1.75189873417722</v>
      </c>
      <c r="DX130" s="27">
        <f t="shared" si="482"/>
        <v>1.62658227848101</v>
      </c>
      <c r="DY130" s="27">
        <f t="shared" si="482"/>
        <v>2.09873417721519</v>
      </c>
      <c r="DZ130" s="27">
        <f t="shared" si="482"/>
        <v>1.84430379746835</v>
      </c>
      <c r="EA130" s="27">
        <f t="shared" si="482"/>
        <v>2.06329113924051</v>
      </c>
      <c r="EB130" s="27">
        <f t="shared" si="482"/>
        <v>1.80632911392405</v>
      </c>
      <c r="EC130" s="27">
        <f t="shared" si="482"/>
        <v>1.76835443037975</v>
      </c>
      <c r="ED130" s="27">
        <f t="shared" si="482"/>
        <v>1.91139240506329</v>
      </c>
      <c r="EE130" s="27">
        <f t="shared" si="482"/>
        <v>1.72151898734177</v>
      </c>
      <c r="EF130" s="27">
        <f t="shared" si="482"/>
        <v>1.79113924050633</v>
      </c>
      <c r="EG130" s="27"/>
      <c r="EH130" s="27">
        <f t="shared" si="482"/>
        <v>1.1946835443038</v>
      </c>
      <c r="EI130" s="27">
        <f t="shared" si="482"/>
        <v>1.28860759493671</v>
      </c>
      <c r="EJ130" s="27">
        <f t="shared" si="482"/>
        <v>0.967594936708861</v>
      </c>
      <c r="EK130" s="27">
        <f t="shared" si="482"/>
        <v>1.15873417721519</v>
      </c>
      <c r="EL130" s="27">
        <f t="shared" si="482"/>
        <v>0.961392405063291</v>
      </c>
      <c r="EM130" s="27">
        <f t="shared" si="482"/>
        <v>1.05088607594937</v>
      </c>
      <c r="EN130" s="27">
        <f t="shared" si="482"/>
        <v>0.78620253164557</v>
      </c>
      <c r="EO130" s="27">
        <f t="shared" si="482"/>
        <v>1.00189873417722</v>
      </c>
      <c r="EP130" s="27">
        <f t="shared" si="482"/>
        <v>1.09645569620253</v>
      </c>
      <c r="EQ130" s="27">
        <f t="shared" si="482"/>
        <v>1.40632911392405</v>
      </c>
      <c r="ER130" s="27">
        <f t="shared" si="482"/>
        <v>1.00379746835443</v>
      </c>
      <c r="ES130" s="27">
        <f t="shared" si="482"/>
        <v>1.30632911392405</v>
      </c>
      <c r="ET130" s="27">
        <f t="shared" si="482"/>
        <v>1.68607594936709</v>
      </c>
      <c r="EU130" s="27">
        <f t="shared" si="482"/>
        <v>1.91772151898734</v>
      </c>
      <c r="EV130" s="27">
        <f t="shared" si="482"/>
        <v>1.71645569620253</v>
      </c>
      <c r="EW130" s="27">
        <f t="shared" si="482"/>
        <v>2.10253164556962</v>
      </c>
      <c r="EX130" s="27">
        <f t="shared" si="482"/>
        <v>1.20708860759494</v>
      </c>
      <c r="EY130" s="27">
        <f t="shared" si="482"/>
        <v>0.833670886075949</v>
      </c>
      <c r="EZ130" s="27">
        <f t="shared" si="482"/>
        <v>1.74430379746835</v>
      </c>
      <c r="FA130" s="27">
        <f t="shared" si="482"/>
        <v>1.16303797468354</v>
      </c>
      <c r="FB130" s="27">
        <f t="shared" si="482"/>
        <v>1.5253164556962</v>
      </c>
      <c r="FC130" s="27">
        <f t="shared" si="482"/>
        <v>1.54177215189873</v>
      </c>
      <c r="FD130" s="27">
        <f t="shared" si="482"/>
        <v>1.50506329113924</v>
      </c>
      <c r="FE130" s="42" t="s">
        <v>242</v>
      </c>
      <c r="FF130" s="138"/>
      <c r="FG130" s="138"/>
      <c r="FH130" s="139"/>
      <c r="FI130" s="138"/>
      <c r="FJ130" s="140"/>
      <c r="FK130" s="138"/>
      <c r="FL130" s="138"/>
      <c r="FM130" s="139"/>
      <c r="FN130" s="138"/>
      <c r="FO130" s="73"/>
      <c r="FP130" s="138"/>
      <c r="FQ130" s="138"/>
      <c r="FR130" s="139"/>
      <c r="FS130" s="138"/>
      <c r="FT130" s="73"/>
      <c r="FU130" s="138"/>
      <c r="FV130" s="138"/>
      <c r="FW130" s="139"/>
      <c r="FX130" s="138"/>
      <c r="FY130" s="42" t="s">
        <v>242</v>
      </c>
      <c r="FZ130" s="156">
        <f t="shared" si="467"/>
        <v>0.954303797468354</v>
      </c>
      <c r="GA130" s="70">
        <f t="shared" si="468"/>
        <v>1.81139240506329</v>
      </c>
      <c r="GB130" s="157">
        <f t="shared" si="469"/>
        <v>1.45359746835443</v>
      </c>
      <c r="GC130" s="31">
        <f t="shared" si="470"/>
        <v>0.170731759767524</v>
      </c>
      <c r="GD130" s="31">
        <f t="shared" si="471"/>
        <v>0.117454634783317</v>
      </c>
      <c r="GE130" s="156">
        <f t="shared" si="472"/>
        <v>0.78620253164557</v>
      </c>
      <c r="GF130" s="156">
        <f t="shared" si="473"/>
        <v>3.18354430379747</v>
      </c>
      <c r="GG130" s="158">
        <f t="shared" si="474"/>
        <v>1.587062178328</v>
      </c>
      <c r="GH130" s="33">
        <f t="shared" si="475"/>
        <v>0.391213076620947</v>
      </c>
      <c r="GI130" s="33">
        <f t="shared" si="476"/>
        <v>0.246501417501548</v>
      </c>
      <c r="GK130" s="89"/>
      <c r="GL130" s="89"/>
      <c r="GM130" s="178"/>
      <c r="GP130" s="89"/>
      <c r="GQ130" s="89"/>
      <c r="GR130" s="178"/>
      <c r="GU130" s="89"/>
      <c r="GV130" s="89"/>
      <c r="GW130" s="178"/>
      <c r="GZ130" s="89"/>
      <c r="HA130" s="89"/>
      <c r="HB130" s="178"/>
    </row>
    <row r="131" spans="1:210">
      <c r="A131" s="42" t="s">
        <v>243</v>
      </c>
      <c r="B131" s="47"/>
      <c r="C131" s="47"/>
      <c r="D131" s="47"/>
      <c r="E131" s="47"/>
      <c r="G131" s="34"/>
      <c r="H131" s="42" t="s">
        <v>243</v>
      </c>
      <c r="I131" s="27">
        <f>I97/33</f>
        <v>0.854848484848485</v>
      </c>
      <c r="J131" s="27">
        <f>J97/33</f>
        <v>1.38121212121212</v>
      </c>
      <c r="K131" s="27">
        <f t="shared" ref="K131:BI131" si="483">K97/33</f>
        <v>1.15757575757576</v>
      </c>
      <c r="L131" s="27">
        <f t="shared" si="483"/>
        <v>1.41454545454545</v>
      </c>
      <c r="M131" s="27">
        <f t="shared" si="483"/>
        <v>1.42515151515152</v>
      </c>
      <c r="N131" s="27">
        <f t="shared" si="483"/>
        <v>1.24939393939394</v>
      </c>
      <c r="O131" s="27">
        <f t="shared" si="483"/>
        <v>1.07060606060606</v>
      </c>
      <c r="P131" s="27">
        <f t="shared" si="483"/>
        <v>1.22818181818182</v>
      </c>
      <c r="Q131" s="27">
        <f t="shared" si="483"/>
        <v>1.23606060606061</v>
      </c>
      <c r="R131" s="27">
        <f t="shared" si="483"/>
        <v>1.40727272727273</v>
      </c>
      <c r="S131" s="27">
        <f t="shared" si="483"/>
        <v>0.848181818181818</v>
      </c>
      <c r="T131" s="27">
        <f t="shared" si="483"/>
        <v>1.10060606060606</v>
      </c>
      <c r="U131" s="27">
        <f t="shared" si="483"/>
        <v>1.39272727272727</v>
      </c>
      <c r="V131" s="27">
        <f t="shared" si="483"/>
        <v>1.23727272727273</v>
      </c>
      <c r="W131" s="27">
        <f t="shared" si="483"/>
        <v>1.15727272727273</v>
      </c>
      <c r="X131" s="27">
        <f t="shared" si="483"/>
        <v>1.11848484848485</v>
      </c>
      <c r="Y131" s="27">
        <f t="shared" si="483"/>
        <v>1.41909090909091</v>
      </c>
      <c r="Z131" s="27">
        <f t="shared" si="483"/>
        <v>1.63848484848485</v>
      </c>
      <c r="AA131" s="27">
        <f t="shared" si="483"/>
        <v>1.28212121212121</v>
      </c>
      <c r="AB131" s="27">
        <f t="shared" si="483"/>
        <v>1.6430303030303</v>
      </c>
      <c r="AC131" s="27"/>
      <c r="AD131" s="27">
        <f t="shared" si="483"/>
        <v>1.47454545454545</v>
      </c>
      <c r="AE131" s="27">
        <f t="shared" si="483"/>
        <v>1.29606060606061</v>
      </c>
      <c r="AF131" s="27">
        <f t="shared" si="483"/>
        <v>1.24939393939394</v>
      </c>
      <c r="AG131" s="27">
        <f t="shared" si="483"/>
        <v>1.40060606060606</v>
      </c>
      <c r="AH131" s="27">
        <f t="shared" si="483"/>
        <v>1.30545454545455</v>
      </c>
      <c r="AI131" s="27">
        <f t="shared" si="483"/>
        <v>1.33242424242424</v>
      </c>
      <c r="AJ131" s="27">
        <f t="shared" si="483"/>
        <v>1.33606060606061</v>
      </c>
      <c r="AK131" s="27">
        <f t="shared" si="483"/>
        <v>1.26606060606061</v>
      </c>
      <c r="AL131" s="27">
        <f t="shared" si="483"/>
        <v>1.16212121212121</v>
      </c>
      <c r="AM131" s="27">
        <f t="shared" si="483"/>
        <v>1.28878787878788</v>
      </c>
      <c r="AN131" s="27">
        <f t="shared" si="483"/>
        <v>1.38727272727273</v>
      </c>
      <c r="AO131" s="27">
        <f t="shared" si="483"/>
        <v>1.47363636363636</v>
      </c>
      <c r="AP131" s="27"/>
      <c r="AQ131" s="27">
        <f t="shared" si="483"/>
        <v>1.29</v>
      </c>
      <c r="AR131" s="27">
        <f t="shared" si="483"/>
        <v>1.24484848484848</v>
      </c>
      <c r="AS131" s="27">
        <f t="shared" si="483"/>
        <v>1.29363636363636</v>
      </c>
      <c r="AT131" s="27">
        <f t="shared" si="483"/>
        <v>1.16363636363636</v>
      </c>
      <c r="AU131" s="27">
        <f t="shared" si="483"/>
        <v>1.14181818181818</v>
      </c>
      <c r="AV131" s="27">
        <f t="shared" si="483"/>
        <v>1.24242424242424</v>
      </c>
      <c r="AW131" s="27">
        <f t="shared" si="483"/>
        <v>1.40545454545455</v>
      </c>
      <c r="AX131" s="27">
        <f t="shared" si="483"/>
        <v>1.49363636363636</v>
      </c>
      <c r="AY131" s="27">
        <f t="shared" si="483"/>
        <v>1.42606060606061</v>
      </c>
      <c r="AZ131" s="27">
        <f t="shared" si="483"/>
        <v>1.45484848484848</v>
      </c>
      <c r="BA131" s="27"/>
      <c r="BB131" s="27">
        <f t="shared" si="483"/>
        <v>1.34212121212121</v>
      </c>
      <c r="BC131" s="27">
        <f t="shared" si="483"/>
        <v>1.32181818181818</v>
      </c>
      <c r="BD131" s="27">
        <f t="shared" si="483"/>
        <v>1.36424242424242</v>
      </c>
      <c r="BE131" s="27">
        <f t="shared" si="483"/>
        <v>1.18212121212121</v>
      </c>
      <c r="BF131" s="27">
        <f t="shared" si="483"/>
        <v>1.17727272727273</v>
      </c>
      <c r="BG131" s="27">
        <f t="shared" si="483"/>
        <v>1.39060606060606</v>
      </c>
      <c r="BH131" s="27">
        <f t="shared" si="483"/>
        <v>1.23060606060606</v>
      </c>
      <c r="BI131" s="27">
        <f t="shared" si="483"/>
        <v>1.33666666666667</v>
      </c>
      <c r="BJ131" s="42" t="s">
        <v>243</v>
      </c>
      <c r="BK131" s="27">
        <f t="shared" ref="BK131:DU131" si="484">BK97/33</f>
        <v>1.03090909090909</v>
      </c>
      <c r="BL131" s="27">
        <f t="shared" si="484"/>
        <v>1.05060606060606</v>
      </c>
      <c r="BM131" s="27">
        <f t="shared" si="484"/>
        <v>1.40484848484848</v>
      </c>
      <c r="BN131" s="27">
        <f t="shared" si="484"/>
        <v>1.06606060606061</v>
      </c>
      <c r="BO131" s="27">
        <f t="shared" si="484"/>
        <v>1.03151515151515</v>
      </c>
      <c r="BP131" s="27">
        <f t="shared" si="484"/>
        <v>1.82060606060606</v>
      </c>
      <c r="BQ131" s="27">
        <f t="shared" si="484"/>
        <v>1.03575757575758</v>
      </c>
      <c r="BR131" s="27">
        <f t="shared" si="484"/>
        <v>1.08666666666667</v>
      </c>
      <c r="BS131" s="27">
        <f t="shared" si="484"/>
        <v>1.39545454545455</v>
      </c>
      <c r="BT131" s="27">
        <f t="shared" si="484"/>
        <v>1.08636363636364</v>
      </c>
      <c r="BU131" s="27">
        <f t="shared" si="484"/>
        <v>1.04333333333333</v>
      </c>
      <c r="BV131" s="27">
        <f t="shared" si="484"/>
        <v>1.54636363636364</v>
      </c>
      <c r="BW131" s="27">
        <f t="shared" si="484"/>
        <v>1.15121212121212</v>
      </c>
      <c r="BX131" s="27">
        <f t="shared" si="484"/>
        <v>1.11272727272727</v>
      </c>
      <c r="BY131" s="27">
        <f t="shared" si="484"/>
        <v>1.56272727272727</v>
      </c>
      <c r="BZ131" s="27">
        <f t="shared" si="484"/>
        <v>1.0669696969697</v>
      </c>
      <c r="CA131" s="27">
        <f t="shared" si="484"/>
        <v>1.10090909090909</v>
      </c>
      <c r="CB131" s="27">
        <f t="shared" si="484"/>
        <v>1.35515151515152</v>
      </c>
      <c r="CC131" s="27">
        <f t="shared" si="484"/>
        <v>0.967878787878788</v>
      </c>
      <c r="CD131" s="27">
        <f t="shared" si="484"/>
        <v>1.04151515151515</v>
      </c>
      <c r="CE131" s="27">
        <f t="shared" si="484"/>
        <v>1.39333333333333</v>
      </c>
      <c r="CF131" s="27"/>
      <c r="CG131" s="27">
        <f t="shared" si="484"/>
        <v>1.41757575757576</v>
      </c>
      <c r="CH131" s="27">
        <f t="shared" si="484"/>
        <v>1.47181818181818</v>
      </c>
      <c r="CI131" s="27">
        <f t="shared" si="484"/>
        <v>1.49060606060606</v>
      </c>
      <c r="CJ131" s="27">
        <f t="shared" si="484"/>
        <v>1.3469696969697</v>
      </c>
      <c r="CK131" s="27">
        <f t="shared" si="484"/>
        <v>1.86454545454545</v>
      </c>
      <c r="CL131" s="27">
        <f t="shared" si="484"/>
        <v>2.05272727272727</v>
      </c>
      <c r="CM131" s="27">
        <f t="shared" si="484"/>
        <v>1.4569696969697</v>
      </c>
      <c r="CN131" s="27">
        <f t="shared" si="484"/>
        <v>1.47151515151515</v>
      </c>
      <c r="CO131" s="27">
        <f t="shared" si="484"/>
        <v>1.3830303030303</v>
      </c>
      <c r="CP131" s="27">
        <f t="shared" si="484"/>
        <v>1.46909090909091</v>
      </c>
      <c r="CQ131" s="27">
        <f t="shared" si="484"/>
        <v>1.35909090909091</v>
      </c>
      <c r="CR131" s="27">
        <f t="shared" si="484"/>
        <v>1.36909090909091</v>
      </c>
      <c r="CS131" s="27">
        <f t="shared" si="484"/>
        <v>1.51121212121212</v>
      </c>
      <c r="CT131" s="27"/>
      <c r="CU131" s="27">
        <f t="shared" si="484"/>
        <v>1.52393939393939</v>
      </c>
      <c r="CV131" s="27">
        <f t="shared" si="484"/>
        <v>1.48090909090909</v>
      </c>
      <c r="CW131" s="27">
        <f t="shared" si="484"/>
        <v>1.45090909090909</v>
      </c>
      <c r="CX131" s="27">
        <f t="shared" si="484"/>
        <v>1.69181818181818</v>
      </c>
      <c r="CY131" s="27">
        <f t="shared" si="484"/>
        <v>1.52727272727273</v>
      </c>
      <c r="CZ131" s="27"/>
      <c r="DA131" s="27">
        <f t="shared" si="484"/>
        <v>1.56393939393939</v>
      </c>
      <c r="DB131" s="27">
        <f t="shared" si="484"/>
        <v>1.41</v>
      </c>
      <c r="DC131" s="27">
        <f t="shared" si="484"/>
        <v>1.48393939393939</v>
      </c>
      <c r="DD131" s="27">
        <f t="shared" si="484"/>
        <v>1.60727272727273</v>
      </c>
      <c r="DE131" s="27">
        <f t="shared" si="484"/>
        <v>1.45969696969697</v>
      </c>
      <c r="DF131" s="27">
        <f t="shared" si="484"/>
        <v>1.4930303030303</v>
      </c>
      <c r="DG131" s="27">
        <f t="shared" si="484"/>
        <v>1.31666666666667</v>
      </c>
      <c r="DH131" s="27">
        <f t="shared" si="484"/>
        <v>1.45787878787879</v>
      </c>
      <c r="DI131" s="27">
        <f t="shared" si="484"/>
        <v>1.61333333333333</v>
      </c>
      <c r="DJ131" s="27">
        <f t="shared" si="484"/>
        <v>2.23454545454545</v>
      </c>
      <c r="DK131" s="27"/>
      <c r="DL131" s="27">
        <f t="shared" si="484"/>
        <v>2.76606060606061</v>
      </c>
      <c r="DM131" s="27"/>
      <c r="DN131" s="27">
        <f t="shared" si="484"/>
        <v>1.72121212121212</v>
      </c>
      <c r="DO131" s="27">
        <f t="shared" si="484"/>
        <v>1.15363636363636</v>
      </c>
      <c r="DP131" s="27">
        <f t="shared" si="484"/>
        <v>1.94545454545455</v>
      </c>
      <c r="DQ131" s="27">
        <f t="shared" si="484"/>
        <v>1.96181818181818</v>
      </c>
      <c r="DR131" s="27">
        <f t="shared" si="484"/>
        <v>1.46181818181818</v>
      </c>
      <c r="DS131" s="27"/>
      <c r="DT131" s="27">
        <f t="shared" si="484"/>
        <v>1.13878787878788</v>
      </c>
      <c r="DU131" s="27">
        <f t="shared" si="484"/>
        <v>1.47515151515152</v>
      </c>
      <c r="DV131" s="27">
        <f t="shared" ref="DV131:FD131" si="485">DV97/33</f>
        <v>1.76</v>
      </c>
      <c r="DW131" s="27">
        <f t="shared" si="485"/>
        <v>1.51333333333333</v>
      </c>
      <c r="DX131" s="27">
        <f t="shared" si="485"/>
        <v>1.42</v>
      </c>
      <c r="DY131" s="27">
        <f t="shared" si="485"/>
        <v>1.83909090909091</v>
      </c>
      <c r="DZ131" s="27">
        <f t="shared" si="485"/>
        <v>1.61484848484848</v>
      </c>
      <c r="EA131" s="27">
        <f t="shared" si="485"/>
        <v>1.80909090909091</v>
      </c>
      <c r="EB131" s="27">
        <f t="shared" si="485"/>
        <v>1.60030303030303</v>
      </c>
      <c r="EC131" s="27">
        <f t="shared" si="485"/>
        <v>1.52787878787879</v>
      </c>
      <c r="ED131" s="27">
        <f t="shared" si="485"/>
        <v>1.70545454545455</v>
      </c>
      <c r="EE131" s="27">
        <f t="shared" si="485"/>
        <v>1.52393939393939</v>
      </c>
      <c r="EF131" s="27">
        <f t="shared" si="485"/>
        <v>1.55909090909091</v>
      </c>
      <c r="EG131" s="27"/>
      <c r="EH131" s="27">
        <f t="shared" si="485"/>
        <v>1.02363636363636</v>
      </c>
      <c r="EI131" s="27">
        <f t="shared" si="485"/>
        <v>1.10060606060606</v>
      </c>
      <c r="EJ131" s="27">
        <f t="shared" si="485"/>
        <v>0.840909090909091</v>
      </c>
      <c r="EK131" s="27">
        <f t="shared" si="485"/>
        <v>1.00121212121212</v>
      </c>
      <c r="EL131" s="27">
        <f t="shared" si="485"/>
        <v>0.843030303030303</v>
      </c>
      <c r="EM131" s="27">
        <f t="shared" si="485"/>
        <v>0.913636363636364</v>
      </c>
      <c r="EN131" s="27">
        <f t="shared" si="485"/>
        <v>0.686060606060606</v>
      </c>
      <c r="EO131" s="27">
        <f t="shared" si="485"/>
        <v>0.874242424242424</v>
      </c>
      <c r="EP131" s="27">
        <f t="shared" si="485"/>
        <v>0.961515151515152</v>
      </c>
      <c r="EQ131" s="27">
        <f t="shared" si="485"/>
        <v>1.22757575757576</v>
      </c>
      <c r="ER131" s="27">
        <f t="shared" si="485"/>
        <v>0.877272727272727</v>
      </c>
      <c r="ES131" s="27">
        <f t="shared" si="485"/>
        <v>1.14030303030303</v>
      </c>
      <c r="ET131" s="27">
        <f t="shared" si="485"/>
        <v>1.46878787878788</v>
      </c>
      <c r="EU131" s="27">
        <f t="shared" si="485"/>
        <v>1.64363636363636</v>
      </c>
      <c r="EV131" s="27">
        <f t="shared" si="485"/>
        <v>1.48393939393939</v>
      </c>
      <c r="EW131" s="27">
        <f t="shared" si="485"/>
        <v>1.82515151515151</v>
      </c>
      <c r="EX131" s="27">
        <f t="shared" si="485"/>
        <v>1.04030303030303</v>
      </c>
      <c r="EY131" s="27">
        <f t="shared" si="485"/>
        <v>0.733333333333333</v>
      </c>
      <c r="EZ131" s="27">
        <f t="shared" si="485"/>
        <v>1.49484848484848</v>
      </c>
      <c r="FA131" s="27">
        <f t="shared" si="485"/>
        <v>1.00484848484848</v>
      </c>
      <c r="FB131" s="27">
        <f t="shared" si="485"/>
        <v>1.33212121212121</v>
      </c>
      <c r="FC131" s="27">
        <f t="shared" si="485"/>
        <v>1.34545454545455</v>
      </c>
      <c r="FD131" s="27">
        <f t="shared" si="485"/>
        <v>1.31454545454545</v>
      </c>
      <c r="FE131" s="42" t="s">
        <v>243</v>
      </c>
      <c r="FF131" s="138"/>
      <c r="FG131" s="138"/>
      <c r="FH131" s="139"/>
      <c r="FI131" s="138"/>
      <c r="FJ131" s="140"/>
      <c r="FK131" s="138"/>
      <c r="FL131" s="138"/>
      <c r="FM131" s="139"/>
      <c r="FN131" s="138"/>
      <c r="FO131" s="73"/>
      <c r="FP131" s="138"/>
      <c r="FQ131" s="138"/>
      <c r="FR131" s="139"/>
      <c r="FS131" s="138"/>
      <c r="FT131" s="73"/>
      <c r="FU131" s="138"/>
      <c r="FV131" s="138"/>
      <c r="FW131" s="139"/>
      <c r="FX131" s="138"/>
      <c r="FY131" s="42" t="s">
        <v>243</v>
      </c>
      <c r="FZ131" s="156">
        <f t="shared" si="467"/>
        <v>0.848181818181818</v>
      </c>
      <c r="GA131" s="70">
        <f t="shared" si="468"/>
        <v>1.6430303030303</v>
      </c>
      <c r="GB131" s="157">
        <f t="shared" si="469"/>
        <v>1.29472727272727</v>
      </c>
      <c r="GC131" s="31">
        <f t="shared" si="470"/>
        <v>0.154969769285021</v>
      </c>
      <c r="GD131" s="31">
        <f t="shared" si="471"/>
        <v>0.11969298287707</v>
      </c>
      <c r="GE131" s="156">
        <f t="shared" si="472"/>
        <v>0.686060606060606</v>
      </c>
      <c r="GF131" s="156">
        <f t="shared" si="473"/>
        <v>2.76606060606061</v>
      </c>
      <c r="GG131" s="158">
        <f t="shared" si="474"/>
        <v>1.38466200466201</v>
      </c>
      <c r="GH131" s="33">
        <f t="shared" si="475"/>
        <v>0.342317890487188</v>
      </c>
      <c r="GI131" s="33">
        <f t="shared" si="476"/>
        <v>0.24722126362581</v>
      </c>
      <c r="GK131" s="89"/>
      <c r="GL131" s="89"/>
      <c r="GM131" s="178"/>
      <c r="GP131" s="89"/>
      <c r="GQ131" s="89"/>
      <c r="GR131" s="178"/>
      <c r="GU131" s="89"/>
      <c r="GV131" s="89"/>
      <c r="GW131" s="178"/>
      <c r="GZ131" s="89"/>
      <c r="HA131" s="89"/>
      <c r="HB131" s="178"/>
    </row>
    <row r="132" spans="1:210">
      <c r="A132" s="42" t="s">
        <v>244</v>
      </c>
      <c r="B132" s="47"/>
      <c r="C132" s="47"/>
      <c r="D132" s="47"/>
      <c r="E132" s="47"/>
      <c r="G132" s="34"/>
      <c r="H132" s="42" t="s">
        <v>244</v>
      </c>
      <c r="I132" s="27">
        <f>I98/5.7</f>
        <v>0.902105263157895</v>
      </c>
      <c r="J132" s="27">
        <f>J98/5.7</f>
        <v>1.53473684210526</v>
      </c>
      <c r="K132" s="27">
        <f t="shared" ref="K132:BI132" si="486">K98/5.7</f>
        <v>1.25842105263158</v>
      </c>
      <c r="L132" s="27">
        <f t="shared" si="486"/>
        <v>1.57614035087719</v>
      </c>
      <c r="M132" s="27">
        <f t="shared" si="486"/>
        <v>1.54912280701754</v>
      </c>
      <c r="N132" s="27">
        <f t="shared" si="486"/>
        <v>1.36561403508772</v>
      </c>
      <c r="O132" s="27">
        <f t="shared" si="486"/>
        <v>1.16736842105263</v>
      </c>
      <c r="P132" s="27">
        <f t="shared" si="486"/>
        <v>1.34298245614035</v>
      </c>
      <c r="Q132" s="27">
        <f t="shared" si="486"/>
        <v>1.3440350877193</v>
      </c>
      <c r="R132" s="27">
        <f t="shared" si="486"/>
        <v>1.50228070175439</v>
      </c>
      <c r="S132" s="27">
        <f t="shared" si="486"/>
        <v>0.948947368421053</v>
      </c>
      <c r="T132" s="27">
        <f t="shared" si="486"/>
        <v>1.1619298245614</v>
      </c>
      <c r="U132" s="27">
        <f t="shared" si="486"/>
        <v>1.63263157894737</v>
      </c>
      <c r="V132" s="27">
        <f t="shared" si="486"/>
        <v>1.3859649122807</v>
      </c>
      <c r="W132" s="27">
        <f t="shared" si="486"/>
        <v>1.29789473684211</v>
      </c>
      <c r="X132" s="27">
        <f t="shared" si="486"/>
        <v>1.24824561403509</v>
      </c>
      <c r="Y132" s="27">
        <f t="shared" si="486"/>
        <v>1.5019298245614</v>
      </c>
      <c r="Z132" s="27">
        <f t="shared" si="486"/>
        <v>1.78947368421053</v>
      </c>
      <c r="AA132" s="27">
        <f t="shared" si="486"/>
        <v>1.41263157894737</v>
      </c>
      <c r="AB132" s="27">
        <f t="shared" si="486"/>
        <v>1.78245614035088</v>
      </c>
      <c r="AC132" s="27"/>
      <c r="AD132" s="27">
        <f t="shared" si="486"/>
        <v>1.57859649122807</v>
      </c>
      <c r="AE132" s="27">
        <f t="shared" si="486"/>
        <v>1.40210526315789</v>
      </c>
      <c r="AF132" s="27">
        <f t="shared" si="486"/>
        <v>1.35</v>
      </c>
      <c r="AG132" s="27">
        <f t="shared" si="486"/>
        <v>1.57368421052632</v>
      </c>
      <c r="AH132" s="27">
        <f t="shared" si="486"/>
        <v>1.39070175438596</v>
      </c>
      <c r="AI132" s="27">
        <f t="shared" si="486"/>
        <v>1.50789473684211</v>
      </c>
      <c r="AJ132" s="27">
        <f t="shared" si="486"/>
        <v>1.4219298245614</v>
      </c>
      <c r="AK132" s="27">
        <f t="shared" si="486"/>
        <v>1.38228070175439</v>
      </c>
      <c r="AL132" s="27">
        <f t="shared" si="486"/>
        <v>1.28649122807018</v>
      </c>
      <c r="AM132" s="27">
        <f t="shared" si="486"/>
        <v>1.42228070175439</v>
      </c>
      <c r="AN132" s="27">
        <f t="shared" si="486"/>
        <v>1.50719298245614</v>
      </c>
      <c r="AO132" s="27">
        <f t="shared" si="486"/>
        <v>1.57912280701754</v>
      </c>
      <c r="AP132" s="27"/>
      <c r="AQ132" s="27">
        <f t="shared" si="486"/>
        <v>1.35578947368421</v>
      </c>
      <c r="AR132" s="27">
        <f t="shared" si="486"/>
        <v>1.33578947368421</v>
      </c>
      <c r="AS132" s="27">
        <f t="shared" si="486"/>
        <v>1.37842105263158</v>
      </c>
      <c r="AT132" s="27">
        <f t="shared" si="486"/>
        <v>1.32421052631579</v>
      </c>
      <c r="AU132" s="27">
        <f t="shared" si="486"/>
        <v>1.31052631578947</v>
      </c>
      <c r="AV132" s="27">
        <f t="shared" si="486"/>
        <v>1.35175438596491</v>
      </c>
      <c r="AW132" s="27">
        <f t="shared" si="486"/>
        <v>1.52964912280702</v>
      </c>
      <c r="AX132" s="27">
        <f t="shared" si="486"/>
        <v>1.68052631578947</v>
      </c>
      <c r="AY132" s="27">
        <f t="shared" si="486"/>
        <v>1.57315789473684</v>
      </c>
      <c r="AZ132" s="27">
        <f t="shared" si="486"/>
        <v>1.52315789473684</v>
      </c>
      <c r="BA132" s="27"/>
      <c r="BB132" s="27">
        <f t="shared" si="486"/>
        <v>1.45912280701754</v>
      </c>
      <c r="BC132" s="27">
        <f t="shared" si="486"/>
        <v>1.40473684210526</v>
      </c>
      <c r="BD132" s="27">
        <f t="shared" si="486"/>
        <v>1.51947368421053</v>
      </c>
      <c r="BE132" s="27">
        <f t="shared" si="486"/>
        <v>1.23298245614035</v>
      </c>
      <c r="BF132" s="27">
        <f t="shared" si="486"/>
        <v>1.19385964912281</v>
      </c>
      <c r="BG132" s="27">
        <f t="shared" si="486"/>
        <v>1.43315789473684</v>
      </c>
      <c r="BH132" s="27">
        <f t="shared" si="486"/>
        <v>1.28842105263158</v>
      </c>
      <c r="BI132" s="27">
        <f t="shared" si="486"/>
        <v>1.40017543859649</v>
      </c>
      <c r="BJ132" s="42" t="s">
        <v>244</v>
      </c>
      <c r="BK132" s="27">
        <f t="shared" ref="BK132:DU132" si="487">BK98/5.7</f>
        <v>1.10368421052632</v>
      </c>
      <c r="BL132" s="27">
        <f t="shared" si="487"/>
        <v>1.12350877192982</v>
      </c>
      <c r="BM132" s="27">
        <f t="shared" si="487"/>
        <v>1.53754385964912</v>
      </c>
      <c r="BN132" s="27">
        <f t="shared" si="487"/>
        <v>1.13122807017544</v>
      </c>
      <c r="BO132" s="27">
        <f t="shared" si="487"/>
        <v>1.09508771929825</v>
      </c>
      <c r="BP132" s="27">
        <f t="shared" si="487"/>
        <v>2.13157894736842</v>
      </c>
      <c r="BQ132" s="27">
        <f t="shared" si="487"/>
        <v>1.11333333333333</v>
      </c>
      <c r="BR132" s="27">
        <f t="shared" si="487"/>
        <v>1.14438596491228</v>
      </c>
      <c r="BS132" s="27">
        <f t="shared" si="487"/>
        <v>1.54684210526316</v>
      </c>
      <c r="BT132" s="27">
        <f t="shared" si="487"/>
        <v>1.1640350877193</v>
      </c>
      <c r="BU132" s="27">
        <f t="shared" si="487"/>
        <v>1.11982456140351</v>
      </c>
      <c r="BV132" s="27">
        <f t="shared" si="487"/>
        <v>1.69649122807018</v>
      </c>
      <c r="BW132" s="27">
        <f t="shared" si="487"/>
        <v>1.24754385964912</v>
      </c>
      <c r="BX132" s="27">
        <f t="shared" si="487"/>
        <v>1.20947368421053</v>
      </c>
      <c r="BY132" s="27">
        <f t="shared" si="487"/>
        <v>1.77017543859649</v>
      </c>
      <c r="BZ132" s="27">
        <f t="shared" si="487"/>
        <v>1.15824561403509</v>
      </c>
      <c r="CA132" s="27">
        <f t="shared" si="487"/>
        <v>1.20333333333333</v>
      </c>
      <c r="CB132" s="27">
        <f t="shared" si="487"/>
        <v>1.5359649122807</v>
      </c>
      <c r="CC132" s="27">
        <f t="shared" si="487"/>
        <v>1.03631578947368</v>
      </c>
      <c r="CD132" s="27">
        <f t="shared" si="487"/>
        <v>1.12280701754386</v>
      </c>
      <c r="CE132" s="27">
        <f t="shared" si="487"/>
        <v>1.56666666666667</v>
      </c>
      <c r="CF132" s="27"/>
      <c r="CG132" s="27">
        <f t="shared" si="487"/>
        <v>1.53561403508772</v>
      </c>
      <c r="CH132" s="27">
        <f t="shared" si="487"/>
        <v>1.56929824561404</v>
      </c>
      <c r="CI132" s="27">
        <f t="shared" si="487"/>
        <v>1.66824561403509</v>
      </c>
      <c r="CJ132" s="27">
        <f t="shared" si="487"/>
        <v>1.49315789473684</v>
      </c>
      <c r="CK132" s="27">
        <f t="shared" si="487"/>
        <v>2.04561403508772</v>
      </c>
      <c r="CL132" s="27">
        <f t="shared" si="487"/>
        <v>2.24035087719298</v>
      </c>
      <c r="CM132" s="27">
        <f t="shared" si="487"/>
        <v>1.58105263157895</v>
      </c>
      <c r="CN132" s="27">
        <f t="shared" si="487"/>
        <v>1.59140350877193</v>
      </c>
      <c r="CO132" s="27">
        <f t="shared" si="487"/>
        <v>1.54982456140351</v>
      </c>
      <c r="CP132" s="27">
        <f t="shared" si="487"/>
        <v>1.61070175438596</v>
      </c>
      <c r="CQ132" s="27">
        <f t="shared" si="487"/>
        <v>1.49210526315789</v>
      </c>
      <c r="CR132" s="27">
        <f t="shared" si="487"/>
        <v>1.54736842105263</v>
      </c>
      <c r="CS132" s="27">
        <f t="shared" si="487"/>
        <v>1.65</v>
      </c>
      <c r="CT132" s="27"/>
      <c r="CU132" s="27">
        <f t="shared" si="487"/>
        <v>1.65631578947368</v>
      </c>
      <c r="CV132" s="27">
        <f t="shared" si="487"/>
        <v>1.56526315789474</v>
      </c>
      <c r="CW132" s="27">
        <f t="shared" si="487"/>
        <v>1.55824561403509</v>
      </c>
      <c r="CX132" s="27">
        <f t="shared" si="487"/>
        <v>1.85438596491228</v>
      </c>
      <c r="CY132" s="27">
        <f t="shared" si="487"/>
        <v>1.61368421052632</v>
      </c>
      <c r="CZ132" s="27"/>
      <c r="DA132" s="27">
        <f t="shared" si="487"/>
        <v>1.7159649122807</v>
      </c>
      <c r="DB132" s="27">
        <f t="shared" si="487"/>
        <v>1.49912280701754</v>
      </c>
      <c r="DC132" s="27">
        <f t="shared" si="487"/>
        <v>1.5859649122807</v>
      </c>
      <c r="DD132" s="27">
        <f t="shared" si="487"/>
        <v>1.76315789473684</v>
      </c>
      <c r="DE132" s="27">
        <f t="shared" si="487"/>
        <v>1.56543859649123</v>
      </c>
      <c r="DF132" s="27">
        <f t="shared" si="487"/>
        <v>1.58894736842105</v>
      </c>
      <c r="DG132" s="27">
        <f t="shared" si="487"/>
        <v>1.43070175438596</v>
      </c>
      <c r="DH132" s="27">
        <f t="shared" si="487"/>
        <v>1.60421052631579</v>
      </c>
      <c r="DI132" s="27">
        <f t="shared" si="487"/>
        <v>1.75438596491228</v>
      </c>
      <c r="DJ132" s="27">
        <f t="shared" si="487"/>
        <v>2.58070175438597</v>
      </c>
      <c r="DK132" s="27"/>
      <c r="DL132" s="27">
        <f t="shared" si="487"/>
        <v>2.73859649122807</v>
      </c>
      <c r="DM132" s="27"/>
      <c r="DN132" s="27">
        <f t="shared" si="487"/>
        <v>1.92280701754386</v>
      </c>
      <c r="DO132" s="27">
        <f t="shared" si="487"/>
        <v>1.23070175438596</v>
      </c>
      <c r="DP132" s="27">
        <f t="shared" si="487"/>
        <v>2.15438596491228</v>
      </c>
      <c r="DQ132" s="27">
        <f t="shared" si="487"/>
        <v>2.17894736842105</v>
      </c>
      <c r="DR132" s="27">
        <f t="shared" si="487"/>
        <v>1.58754385964912</v>
      </c>
      <c r="DS132" s="27"/>
      <c r="DT132" s="27">
        <f t="shared" si="487"/>
        <v>1.34035087719298</v>
      </c>
      <c r="DU132" s="27">
        <f t="shared" si="487"/>
        <v>1.64947368421053</v>
      </c>
      <c r="DV132" s="27">
        <f t="shared" ref="DV132:FD132" si="488">DV98/5.7</f>
        <v>1.93157894736842</v>
      </c>
      <c r="DW132" s="27">
        <f t="shared" si="488"/>
        <v>1.72263157894737</v>
      </c>
      <c r="DX132" s="27">
        <f t="shared" si="488"/>
        <v>1.54701754385965</v>
      </c>
      <c r="DY132" s="27">
        <f t="shared" si="488"/>
        <v>1.97017543859649</v>
      </c>
      <c r="DZ132" s="27">
        <f t="shared" si="488"/>
        <v>1.83333333333333</v>
      </c>
      <c r="EA132" s="27">
        <f t="shared" si="488"/>
        <v>1.93684210526316</v>
      </c>
      <c r="EB132" s="27">
        <f t="shared" si="488"/>
        <v>1.72017543859649</v>
      </c>
      <c r="EC132" s="27">
        <f t="shared" si="488"/>
        <v>1.66701754385965</v>
      </c>
      <c r="ED132" s="27">
        <f t="shared" si="488"/>
        <v>1.80526315789474</v>
      </c>
      <c r="EE132" s="27">
        <f t="shared" si="488"/>
        <v>1.61508771929825</v>
      </c>
      <c r="EF132" s="27">
        <f t="shared" si="488"/>
        <v>1.67631578947368</v>
      </c>
      <c r="EG132" s="27"/>
      <c r="EH132" s="27">
        <f t="shared" si="488"/>
        <v>1.08929824561403</v>
      </c>
      <c r="EI132" s="27">
        <f t="shared" si="488"/>
        <v>1.11438596491228</v>
      </c>
      <c r="EJ132" s="27">
        <f t="shared" si="488"/>
        <v>0.888421052631579</v>
      </c>
      <c r="EK132" s="27">
        <f t="shared" si="488"/>
        <v>1.03701754385965</v>
      </c>
      <c r="EL132" s="27">
        <f t="shared" si="488"/>
        <v>0.885438596491228</v>
      </c>
      <c r="EM132" s="27">
        <f t="shared" si="488"/>
        <v>0.962105263157895</v>
      </c>
      <c r="EN132" s="27">
        <f t="shared" si="488"/>
        <v>0.727368421052632</v>
      </c>
      <c r="EO132" s="27">
        <f t="shared" si="488"/>
        <v>0.931578947368421</v>
      </c>
      <c r="EP132" s="27">
        <f t="shared" si="488"/>
        <v>1.03333333333333</v>
      </c>
      <c r="EQ132" s="27">
        <f t="shared" si="488"/>
        <v>1.31982456140351</v>
      </c>
      <c r="ER132" s="27">
        <f t="shared" si="488"/>
        <v>0.964736842105263</v>
      </c>
      <c r="ES132" s="27">
        <f t="shared" si="488"/>
        <v>1.20666666666667</v>
      </c>
      <c r="ET132" s="27">
        <f t="shared" si="488"/>
        <v>1.53491228070175</v>
      </c>
      <c r="EU132" s="27">
        <f t="shared" si="488"/>
        <v>1.78771929824561</v>
      </c>
      <c r="EV132" s="27">
        <f t="shared" si="488"/>
        <v>1.57578947368421</v>
      </c>
      <c r="EW132" s="27">
        <f t="shared" si="488"/>
        <v>1.92631578947368</v>
      </c>
      <c r="EX132" s="27">
        <f t="shared" si="488"/>
        <v>1.14894736842105</v>
      </c>
      <c r="EY132" s="27">
        <f t="shared" si="488"/>
        <v>0.76140350877193</v>
      </c>
      <c r="EZ132" s="27">
        <f t="shared" si="488"/>
        <v>1.51842105263158</v>
      </c>
      <c r="FA132" s="27">
        <f t="shared" si="488"/>
        <v>1.08719298245614</v>
      </c>
      <c r="FB132" s="27">
        <f t="shared" si="488"/>
        <v>1.39614035087719</v>
      </c>
      <c r="FC132" s="27">
        <f t="shared" si="488"/>
        <v>1.40912280701754</v>
      </c>
      <c r="FD132" s="27">
        <f t="shared" si="488"/>
        <v>1.4219298245614</v>
      </c>
      <c r="FE132" s="42" t="s">
        <v>244</v>
      </c>
      <c r="FF132" s="138"/>
      <c r="FG132" s="138"/>
      <c r="FH132" s="139"/>
      <c r="FI132" s="138"/>
      <c r="FJ132" s="140"/>
      <c r="FK132" s="138"/>
      <c r="FL132" s="138"/>
      <c r="FM132" s="139"/>
      <c r="FN132" s="138"/>
      <c r="FO132" s="73"/>
      <c r="FP132" s="138"/>
      <c r="FQ132" s="138"/>
      <c r="FR132" s="139"/>
      <c r="FS132" s="138"/>
      <c r="FT132" s="73"/>
      <c r="FU132" s="138"/>
      <c r="FV132" s="138"/>
      <c r="FW132" s="139"/>
      <c r="FX132" s="138"/>
      <c r="FY132" s="42" t="s">
        <v>244</v>
      </c>
      <c r="FZ132" s="156">
        <f t="shared" si="467"/>
        <v>0.902105263157895</v>
      </c>
      <c r="GA132" s="70">
        <f t="shared" si="468"/>
        <v>1.78947368421053</v>
      </c>
      <c r="GB132" s="157">
        <f t="shared" si="469"/>
        <v>1.40804210526316</v>
      </c>
      <c r="GC132" s="31">
        <f t="shared" si="470"/>
        <v>0.172835297901651</v>
      </c>
      <c r="GD132" s="31">
        <f t="shared" si="471"/>
        <v>0.122748671545833</v>
      </c>
      <c r="GE132" s="156">
        <f t="shared" si="472"/>
        <v>0.727368421052632</v>
      </c>
      <c r="GF132" s="156">
        <f t="shared" si="473"/>
        <v>2.73859649122807</v>
      </c>
      <c r="GG132" s="158">
        <f t="shared" si="474"/>
        <v>1.50138037401195</v>
      </c>
      <c r="GH132" s="33">
        <f t="shared" si="475"/>
        <v>0.377239886660569</v>
      </c>
      <c r="GI132" s="33">
        <f t="shared" si="476"/>
        <v>0.251262034052382</v>
      </c>
      <c r="GK132" s="89"/>
      <c r="GL132" s="89"/>
      <c r="GM132" s="178"/>
      <c r="GP132" s="89"/>
      <c r="GQ132" s="89"/>
      <c r="GR132" s="178"/>
      <c r="GU132" s="89"/>
      <c r="GV132" s="89"/>
      <c r="GW132" s="178"/>
      <c r="GZ132" s="89"/>
      <c r="HA132" s="89"/>
      <c r="HB132" s="178"/>
    </row>
    <row r="133" spans="1:210">
      <c r="A133" s="42" t="s">
        <v>245</v>
      </c>
      <c r="B133" s="47" t="s">
        <v>184</v>
      </c>
      <c r="C133" s="47"/>
      <c r="D133" s="47"/>
      <c r="E133" s="47"/>
      <c r="G133" s="34"/>
      <c r="H133" s="42" t="s">
        <v>245</v>
      </c>
      <c r="I133" s="27">
        <f>I99/1.24</f>
        <v>0.645161290322581</v>
      </c>
      <c r="J133" s="27">
        <f>J99/1.24</f>
        <v>1.14516129032258</v>
      </c>
      <c r="K133" s="27">
        <f t="shared" ref="K133:BI133" si="489">K99/1.24</f>
        <v>1.01774193548387</v>
      </c>
      <c r="L133" s="27">
        <f t="shared" si="489"/>
        <v>1.20645161290323</v>
      </c>
      <c r="M133" s="27">
        <f t="shared" si="489"/>
        <v>0.931451612903226</v>
      </c>
      <c r="N133" s="27">
        <f t="shared" si="489"/>
        <v>0.832258064516129</v>
      </c>
      <c r="O133" s="27">
        <f t="shared" si="489"/>
        <v>0.814516129032258</v>
      </c>
      <c r="P133" s="27">
        <f t="shared" si="489"/>
        <v>0.89758064516129</v>
      </c>
      <c r="Q133" s="27">
        <f t="shared" si="489"/>
        <v>0.906451612903226</v>
      </c>
      <c r="R133" s="27">
        <f t="shared" si="489"/>
        <v>0.867741935483871</v>
      </c>
      <c r="S133" s="27">
        <f t="shared" si="489"/>
        <v>0.675</v>
      </c>
      <c r="T133" s="27">
        <f t="shared" si="489"/>
        <v>0.789516129032258</v>
      </c>
      <c r="U133" s="27">
        <f t="shared" si="489"/>
        <v>1.11048387096774</v>
      </c>
      <c r="V133" s="27">
        <f t="shared" si="489"/>
        <v>0.967741935483871</v>
      </c>
      <c r="W133" s="27">
        <f t="shared" si="489"/>
        <v>0.995967741935484</v>
      </c>
      <c r="X133" s="27">
        <f t="shared" si="489"/>
        <v>0.961290322580645</v>
      </c>
      <c r="Y133" s="27">
        <f t="shared" si="489"/>
        <v>1.17822580645161</v>
      </c>
      <c r="Z133" s="27">
        <f t="shared" si="489"/>
        <v>1.36209677419355</v>
      </c>
      <c r="AA133" s="27">
        <f t="shared" si="489"/>
        <v>1.04838709677419</v>
      </c>
      <c r="AB133" s="27">
        <f t="shared" si="489"/>
        <v>1.41290322580645</v>
      </c>
      <c r="AC133" s="27"/>
      <c r="AD133" s="27">
        <f t="shared" si="489"/>
        <v>0.945967741935484</v>
      </c>
      <c r="AE133" s="27">
        <f t="shared" si="489"/>
        <v>1.0508064516129</v>
      </c>
      <c r="AF133" s="27">
        <f t="shared" si="489"/>
        <v>0.864516129032258</v>
      </c>
      <c r="AG133" s="27">
        <f t="shared" si="489"/>
        <v>1.025</v>
      </c>
      <c r="AH133" s="27">
        <f t="shared" si="489"/>
        <v>1.04354838709677</v>
      </c>
      <c r="AI133" s="27">
        <f t="shared" si="489"/>
        <v>1.12016129032258</v>
      </c>
      <c r="AJ133" s="27">
        <f t="shared" si="489"/>
        <v>1.01612903225806</v>
      </c>
      <c r="AK133" s="27">
        <f t="shared" si="489"/>
        <v>1.05403225806452</v>
      </c>
      <c r="AL133" s="27">
        <f t="shared" si="489"/>
        <v>0.958064516129032</v>
      </c>
      <c r="AM133" s="27">
        <f t="shared" si="489"/>
        <v>0.778225806451613</v>
      </c>
      <c r="AN133" s="27">
        <f t="shared" si="489"/>
        <v>0.946774193548387</v>
      </c>
      <c r="AO133" s="27">
        <f t="shared" si="489"/>
        <v>0.829032258064516</v>
      </c>
      <c r="AP133" s="27"/>
      <c r="AQ133" s="27">
        <f t="shared" si="489"/>
        <v>1.09032258064516</v>
      </c>
      <c r="AR133" s="27">
        <f t="shared" si="489"/>
        <v>1.00322580645161</v>
      </c>
      <c r="AS133" s="27">
        <f t="shared" si="489"/>
        <v>1.10564516129032</v>
      </c>
      <c r="AT133" s="27">
        <f t="shared" si="489"/>
        <v>1.10725806451613</v>
      </c>
      <c r="AU133" s="27">
        <f t="shared" si="489"/>
        <v>0.948387096774194</v>
      </c>
      <c r="AV133" s="27">
        <f t="shared" si="489"/>
        <v>1.0508064516129</v>
      </c>
      <c r="AW133" s="27">
        <f t="shared" si="489"/>
        <v>1.20725806451613</v>
      </c>
      <c r="AX133" s="27">
        <f t="shared" si="489"/>
        <v>1.31129032258065</v>
      </c>
      <c r="AY133" s="27">
        <f t="shared" si="489"/>
        <v>1.28790322580645</v>
      </c>
      <c r="AZ133" s="27">
        <f t="shared" si="489"/>
        <v>1.22258064516129</v>
      </c>
      <c r="BA133" s="27"/>
      <c r="BB133" s="27">
        <f t="shared" si="489"/>
        <v>1.31370967741935</v>
      </c>
      <c r="BC133" s="27">
        <f t="shared" si="489"/>
        <v>1.2491935483871</v>
      </c>
      <c r="BD133" s="27">
        <f t="shared" si="489"/>
        <v>1.36854838709677</v>
      </c>
      <c r="BE133" s="27">
        <f t="shared" si="489"/>
        <v>1.06693548387097</v>
      </c>
      <c r="BF133" s="27">
        <f t="shared" si="489"/>
        <v>1.06209677419355</v>
      </c>
      <c r="BG133" s="27">
        <f t="shared" si="489"/>
        <v>1.22177419354839</v>
      </c>
      <c r="BH133" s="27">
        <f t="shared" si="489"/>
        <v>1.09758064516129</v>
      </c>
      <c r="BI133" s="27">
        <f t="shared" si="489"/>
        <v>1.23387096774194</v>
      </c>
      <c r="BJ133" s="42" t="s">
        <v>245</v>
      </c>
      <c r="BK133" s="27">
        <f t="shared" ref="BK133:DU133" si="490">BK99/1.24</f>
        <v>0.882258064516129</v>
      </c>
      <c r="BL133" s="27">
        <f t="shared" si="490"/>
        <v>0.904838709677419</v>
      </c>
      <c r="BM133" s="27">
        <f t="shared" si="490"/>
        <v>1.26048387096774</v>
      </c>
      <c r="BN133" s="27">
        <f t="shared" si="490"/>
        <v>0.933064516129032</v>
      </c>
      <c r="BO133" s="27">
        <f t="shared" si="490"/>
        <v>0.924193548387097</v>
      </c>
      <c r="BP133" s="27">
        <f t="shared" si="490"/>
        <v>1.12822580645161</v>
      </c>
      <c r="BQ133" s="27">
        <f t="shared" si="490"/>
        <v>0.930645161290322</v>
      </c>
      <c r="BR133" s="27">
        <f t="shared" si="490"/>
        <v>0.964516129032258</v>
      </c>
      <c r="BS133" s="27">
        <f t="shared" si="490"/>
        <v>1.23870967741935</v>
      </c>
      <c r="BT133" s="27">
        <f t="shared" si="490"/>
        <v>0.920967741935484</v>
      </c>
      <c r="BU133" s="27">
        <f t="shared" si="490"/>
        <v>0.881451612903226</v>
      </c>
      <c r="BV133" s="27">
        <f t="shared" si="490"/>
        <v>1.35967741935484</v>
      </c>
      <c r="BW133" s="27">
        <f t="shared" si="490"/>
        <v>1.01612903225806</v>
      </c>
      <c r="BX133" s="27">
        <f t="shared" si="490"/>
        <v>0.984677419354839</v>
      </c>
      <c r="BY133" s="27">
        <f t="shared" si="490"/>
        <v>1.42903225806452</v>
      </c>
      <c r="BZ133" s="27">
        <f t="shared" si="490"/>
        <v>0.909677419354839</v>
      </c>
      <c r="CA133" s="27">
        <f t="shared" si="490"/>
        <v>0.830645161290323</v>
      </c>
      <c r="CB133" s="27">
        <f t="shared" si="490"/>
        <v>1.27016129032258</v>
      </c>
      <c r="CC133" s="27">
        <f t="shared" si="490"/>
        <v>0.879838709677419</v>
      </c>
      <c r="CD133" s="27">
        <f t="shared" si="490"/>
        <v>0.925</v>
      </c>
      <c r="CE133" s="27">
        <f t="shared" si="490"/>
        <v>1.25806451612903</v>
      </c>
      <c r="CF133" s="27"/>
      <c r="CG133" s="27">
        <f t="shared" si="490"/>
        <v>1.23387096774194</v>
      </c>
      <c r="CH133" s="27">
        <f t="shared" si="490"/>
        <v>1.23225806451613</v>
      </c>
      <c r="CI133" s="27">
        <f t="shared" si="490"/>
        <v>1.27096774193548</v>
      </c>
      <c r="CJ133" s="27">
        <f t="shared" si="490"/>
        <v>1.04193548387097</v>
      </c>
      <c r="CK133" s="27">
        <f t="shared" si="490"/>
        <v>1.31048387096774</v>
      </c>
      <c r="CL133" s="27">
        <f t="shared" si="490"/>
        <v>1.28225806451613</v>
      </c>
      <c r="CM133" s="27">
        <f t="shared" si="490"/>
        <v>1.30241935483871</v>
      </c>
      <c r="CN133" s="27">
        <f t="shared" si="490"/>
        <v>1.26612903225806</v>
      </c>
      <c r="CO133" s="27">
        <f t="shared" si="490"/>
        <v>1.18951612903226</v>
      </c>
      <c r="CP133" s="27">
        <f t="shared" si="490"/>
        <v>1.25483870967742</v>
      </c>
      <c r="CQ133" s="27">
        <f t="shared" si="490"/>
        <v>1.1</v>
      </c>
      <c r="CR133" s="27">
        <f t="shared" si="490"/>
        <v>1.24354838709677</v>
      </c>
      <c r="CS133" s="27">
        <f t="shared" si="490"/>
        <v>1.28387096774194</v>
      </c>
      <c r="CT133" s="27"/>
      <c r="CU133" s="27">
        <f t="shared" si="490"/>
        <v>1.38306451612903</v>
      </c>
      <c r="CV133" s="27">
        <f t="shared" si="490"/>
        <v>1.16612903225806</v>
      </c>
      <c r="CW133" s="27">
        <f t="shared" si="490"/>
        <v>1.27096774193548</v>
      </c>
      <c r="CX133" s="27">
        <f t="shared" si="490"/>
        <v>1.28064516129032</v>
      </c>
      <c r="CY133" s="27">
        <f t="shared" si="490"/>
        <v>1.22258064516129</v>
      </c>
      <c r="CZ133" s="27"/>
      <c r="DA133" s="27">
        <f t="shared" si="490"/>
        <v>1.25725806451613</v>
      </c>
      <c r="DB133" s="27">
        <f t="shared" si="490"/>
        <v>1.21290322580645</v>
      </c>
      <c r="DC133" s="27">
        <f t="shared" si="490"/>
        <v>1.2508064516129</v>
      </c>
      <c r="DD133" s="27">
        <f t="shared" si="490"/>
        <v>1.26129032258065</v>
      </c>
      <c r="DE133" s="27">
        <f t="shared" si="490"/>
        <v>1.22258064516129</v>
      </c>
      <c r="DF133" s="27">
        <f t="shared" si="490"/>
        <v>1.20403225806452</v>
      </c>
      <c r="DG133" s="27">
        <f t="shared" si="490"/>
        <v>1.07661290322581</v>
      </c>
      <c r="DH133" s="27">
        <f t="shared" si="490"/>
        <v>1.13951612903226</v>
      </c>
      <c r="DI133" s="27">
        <f t="shared" si="490"/>
        <v>1.23145161290323</v>
      </c>
      <c r="DJ133" s="27">
        <f t="shared" si="490"/>
        <v>1.40564516129032</v>
      </c>
      <c r="DK133" s="27"/>
      <c r="DL133" s="27">
        <f t="shared" si="490"/>
        <v>0.941129032258065</v>
      </c>
      <c r="DM133" s="27"/>
      <c r="DN133" s="27">
        <f t="shared" si="490"/>
        <v>1.15967741935484</v>
      </c>
      <c r="DO133" s="27">
        <f t="shared" si="490"/>
        <v>0.967741935483871</v>
      </c>
      <c r="DP133" s="27">
        <f t="shared" si="490"/>
        <v>1.27983870967742</v>
      </c>
      <c r="DQ133" s="27">
        <f t="shared" si="490"/>
        <v>1.35</v>
      </c>
      <c r="DR133" s="27">
        <f t="shared" si="490"/>
        <v>0.787096774193548</v>
      </c>
      <c r="DS133" s="27"/>
      <c r="DT133" s="27">
        <f t="shared" si="490"/>
        <v>0.849193548387097</v>
      </c>
      <c r="DU133" s="27">
        <f t="shared" si="490"/>
        <v>1.21048387096774</v>
      </c>
      <c r="DV133" s="27">
        <f t="shared" ref="DV133:FD133" si="491">DV99/1.24</f>
        <v>1.21129032258065</v>
      </c>
      <c r="DW133" s="27">
        <f t="shared" si="491"/>
        <v>1.29677419354839</v>
      </c>
      <c r="DX133" s="27">
        <f t="shared" si="491"/>
        <v>1.25806451612903</v>
      </c>
      <c r="DY133" s="27">
        <f t="shared" si="491"/>
        <v>1.28467741935484</v>
      </c>
      <c r="DZ133" s="27">
        <f t="shared" si="491"/>
        <v>1.41854838709677</v>
      </c>
      <c r="EA133" s="27">
        <f t="shared" si="491"/>
        <v>1.25564516129032</v>
      </c>
      <c r="EB133" s="27">
        <f t="shared" si="491"/>
        <v>1.3508064516129</v>
      </c>
      <c r="EC133" s="27">
        <f t="shared" si="491"/>
        <v>1.27903225806452</v>
      </c>
      <c r="ED133" s="27">
        <f t="shared" si="491"/>
        <v>1.4258064516129</v>
      </c>
      <c r="EE133" s="27">
        <f t="shared" si="491"/>
        <v>1.27741935483871</v>
      </c>
      <c r="EF133" s="27">
        <f t="shared" si="491"/>
        <v>1.32822580645161</v>
      </c>
      <c r="EG133" s="27"/>
      <c r="EH133" s="27">
        <f t="shared" si="491"/>
        <v>0.866129032258065</v>
      </c>
      <c r="EI133" s="27">
        <f t="shared" si="491"/>
        <v>0.883064516129032</v>
      </c>
      <c r="EJ133" s="27">
        <f t="shared" si="491"/>
        <v>0.729838709677419</v>
      </c>
      <c r="EK133" s="27">
        <f t="shared" si="491"/>
        <v>0.856451612903226</v>
      </c>
      <c r="EL133" s="27">
        <f t="shared" si="491"/>
        <v>0.699193548387097</v>
      </c>
      <c r="EM133" s="27">
        <f t="shared" si="491"/>
        <v>0.755645161290323</v>
      </c>
      <c r="EN133" s="27">
        <f t="shared" si="491"/>
        <v>0.594354838709677</v>
      </c>
      <c r="EO133" s="27">
        <f t="shared" si="491"/>
        <v>0.661290322580645</v>
      </c>
      <c r="EP133" s="27">
        <f t="shared" si="491"/>
        <v>0.9</v>
      </c>
      <c r="EQ133" s="27">
        <f t="shared" si="491"/>
        <v>0.946774193548387</v>
      </c>
      <c r="ER133" s="27">
        <f t="shared" si="491"/>
        <v>0.765322580645161</v>
      </c>
      <c r="ES133" s="27">
        <f t="shared" si="491"/>
        <v>0.962096774193548</v>
      </c>
      <c r="ET133" s="27">
        <f t="shared" si="491"/>
        <v>1.11935483870968</v>
      </c>
      <c r="EU133" s="27">
        <f t="shared" si="491"/>
        <v>1.06370967741935</v>
      </c>
      <c r="EV133" s="27">
        <f t="shared" si="491"/>
        <v>0.950806451612903</v>
      </c>
      <c r="EW133" s="27">
        <f t="shared" si="491"/>
        <v>1.1741935483871</v>
      </c>
      <c r="EX133" s="27">
        <f t="shared" si="491"/>
        <v>0.896774193548387</v>
      </c>
      <c r="EY133" s="27">
        <f t="shared" si="491"/>
        <v>0.668548387096774</v>
      </c>
      <c r="EZ133" s="27">
        <f t="shared" si="491"/>
        <v>0.885483870967742</v>
      </c>
      <c r="FA133" s="27">
        <f t="shared" si="491"/>
        <v>0.900806451612903</v>
      </c>
      <c r="FB133" s="27">
        <f t="shared" si="491"/>
        <v>1.18145161290323</v>
      </c>
      <c r="FC133" s="27">
        <f t="shared" si="491"/>
        <v>1.21048387096774</v>
      </c>
      <c r="FD133" s="27">
        <f t="shared" si="491"/>
        <v>1.26854838709677</v>
      </c>
      <c r="FE133" s="42" t="s">
        <v>245</v>
      </c>
      <c r="FF133" s="138"/>
      <c r="FG133" s="138"/>
      <c r="FH133" s="139"/>
      <c r="FI133" s="138"/>
      <c r="FJ133" s="140"/>
      <c r="FK133" s="138"/>
      <c r="FL133" s="138"/>
      <c r="FM133" s="139"/>
      <c r="FN133" s="138"/>
      <c r="FO133" s="73"/>
      <c r="FP133" s="138"/>
      <c r="FQ133" s="138"/>
      <c r="FR133" s="139"/>
      <c r="FS133" s="138"/>
      <c r="FT133" s="73"/>
      <c r="FU133" s="138"/>
      <c r="FV133" s="138"/>
      <c r="FW133" s="139"/>
      <c r="FX133" s="138"/>
      <c r="FY133" s="42" t="s">
        <v>245</v>
      </c>
      <c r="FZ133" s="156">
        <f t="shared" si="467"/>
        <v>0.645161290322581</v>
      </c>
      <c r="GA133" s="70">
        <f t="shared" si="468"/>
        <v>1.41290322580645</v>
      </c>
      <c r="GB133" s="157">
        <f t="shared" si="469"/>
        <v>1.04693548387097</v>
      </c>
      <c r="GC133" s="31">
        <f t="shared" si="470"/>
        <v>0.177142341646056</v>
      </c>
      <c r="GD133" s="31">
        <f t="shared" si="471"/>
        <v>0.169200819319912</v>
      </c>
      <c r="GE133" s="156">
        <f t="shared" si="472"/>
        <v>0.594354838709677</v>
      </c>
      <c r="GF133" s="156">
        <f t="shared" si="473"/>
        <v>1.42903225806452</v>
      </c>
      <c r="GG133" s="158">
        <f t="shared" si="474"/>
        <v>1.10221552640908</v>
      </c>
      <c r="GH133" s="33">
        <f t="shared" si="475"/>
        <v>0.207782921660839</v>
      </c>
      <c r="GI133" s="33">
        <f t="shared" si="476"/>
        <v>0.188513876535361</v>
      </c>
      <c r="GK133" s="89"/>
      <c r="GL133" s="89"/>
      <c r="GM133" s="178"/>
      <c r="GP133" s="89"/>
      <c r="GQ133" s="89"/>
      <c r="GR133" s="178"/>
      <c r="GU133" s="89"/>
      <c r="GV133" s="89"/>
      <c r="GW133" s="178"/>
      <c r="GZ133" s="89"/>
      <c r="HA133" s="89"/>
      <c r="HB133" s="178"/>
    </row>
    <row r="134" spans="1:210">
      <c r="A134" s="42" t="s">
        <v>246</v>
      </c>
      <c r="B134" s="47"/>
      <c r="C134" s="47"/>
      <c r="D134" s="47"/>
      <c r="E134" s="47"/>
      <c r="G134" s="34"/>
      <c r="H134" s="42" t="s">
        <v>246</v>
      </c>
      <c r="I134" s="27">
        <f>I100/5.2</f>
        <v>0.858076923076923</v>
      </c>
      <c r="J134" s="27">
        <f>J100/5.2</f>
        <v>1.52480769230769</v>
      </c>
      <c r="K134" s="27">
        <f t="shared" ref="K134:BI134" si="492">K100/5.2</f>
        <v>1.29</v>
      </c>
      <c r="L134" s="27">
        <f t="shared" si="492"/>
        <v>1.61576923076923</v>
      </c>
      <c r="M134" s="27">
        <f t="shared" si="492"/>
        <v>1.3875</v>
      </c>
      <c r="N134" s="27">
        <f t="shared" si="492"/>
        <v>1.38692307692308</v>
      </c>
      <c r="O134" s="27">
        <f t="shared" si="492"/>
        <v>1.10288461538462</v>
      </c>
      <c r="P134" s="27">
        <f t="shared" si="492"/>
        <v>1.23961538461538</v>
      </c>
      <c r="Q134" s="27">
        <f t="shared" si="492"/>
        <v>1.32307692307692</v>
      </c>
      <c r="R134" s="27">
        <f t="shared" si="492"/>
        <v>1.51634615384615</v>
      </c>
      <c r="S134" s="27">
        <f t="shared" si="492"/>
        <v>0.915961538461538</v>
      </c>
      <c r="T134" s="27">
        <f t="shared" si="492"/>
        <v>1.16826923076923</v>
      </c>
      <c r="U134" s="27">
        <f t="shared" si="492"/>
        <v>1.81134615384615</v>
      </c>
      <c r="V134" s="27">
        <f t="shared" si="492"/>
        <v>1.39769230769231</v>
      </c>
      <c r="W134" s="27">
        <f t="shared" si="492"/>
        <v>1.27884615384615</v>
      </c>
      <c r="X134" s="27">
        <f t="shared" si="492"/>
        <v>1.21788461538462</v>
      </c>
      <c r="Y134" s="27">
        <f t="shared" si="492"/>
        <v>1.45557692307692</v>
      </c>
      <c r="Z134" s="27">
        <f t="shared" si="492"/>
        <v>1.85192307692308</v>
      </c>
      <c r="AA134" s="27">
        <f t="shared" si="492"/>
        <v>1.39576923076923</v>
      </c>
      <c r="AB134" s="27">
        <f t="shared" si="492"/>
        <v>1.78576923076923</v>
      </c>
      <c r="AC134" s="27"/>
      <c r="AD134" s="27">
        <f t="shared" si="492"/>
        <v>1.46</v>
      </c>
      <c r="AE134" s="27">
        <f t="shared" si="492"/>
        <v>1.39</v>
      </c>
      <c r="AF134" s="27">
        <f t="shared" si="492"/>
        <v>1.27057692307692</v>
      </c>
      <c r="AG134" s="27">
        <f t="shared" si="492"/>
        <v>1.59173076923077</v>
      </c>
      <c r="AH134" s="27">
        <f t="shared" si="492"/>
        <v>1.32634615384615</v>
      </c>
      <c r="AI134" s="27">
        <f t="shared" si="492"/>
        <v>1.39153846153846</v>
      </c>
      <c r="AJ134" s="27">
        <f t="shared" si="492"/>
        <v>1.38711538461538</v>
      </c>
      <c r="AK134" s="27">
        <f t="shared" si="492"/>
        <v>1.35865384615385</v>
      </c>
      <c r="AL134" s="27">
        <f t="shared" si="492"/>
        <v>1.34615384615385</v>
      </c>
      <c r="AM134" s="27">
        <f t="shared" si="492"/>
        <v>1.23846153846154</v>
      </c>
      <c r="AN134" s="27">
        <f t="shared" si="492"/>
        <v>1.45634615384615</v>
      </c>
      <c r="AO134" s="27">
        <f t="shared" si="492"/>
        <v>1.45961538461538</v>
      </c>
      <c r="AP134" s="27"/>
      <c r="AQ134" s="27">
        <f t="shared" si="492"/>
        <v>1.34384615384615</v>
      </c>
      <c r="AR134" s="27">
        <f t="shared" si="492"/>
        <v>1.34903846153846</v>
      </c>
      <c r="AS134" s="27">
        <f t="shared" si="492"/>
        <v>1.42557692307692</v>
      </c>
      <c r="AT134" s="27">
        <f t="shared" si="492"/>
        <v>1.35307692307692</v>
      </c>
      <c r="AU134" s="27">
        <f t="shared" si="492"/>
        <v>1.33576923076923</v>
      </c>
      <c r="AV134" s="27">
        <f t="shared" si="492"/>
        <v>1.30423076923077</v>
      </c>
      <c r="AW134" s="27">
        <f t="shared" si="492"/>
        <v>1.59173076923077</v>
      </c>
      <c r="AX134" s="27">
        <f t="shared" si="492"/>
        <v>1.69576923076923</v>
      </c>
      <c r="AY134" s="27">
        <f t="shared" si="492"/>
        <v>1.59769230769231</v>
      </c>
      <c r="AZ134" s="27">
        <f t="shared" si="492"/>
        <v>1.52288461538462</v>
      </c>
      <c r="BA134" s="27"/>
      <c r="BB134" s="27">
        <f t="shared" si="492"/>
        <v>1.51153846153846</v>
      </c>
      <c r="BC134" s="27">
        <f t="shared" si="492"/>
        <v>1.33903846153846</v>
      </c>
      <c r="BD134" s="27">
        <f t="shared" si="492"/>
        <v>1.53365384615385</v>
      </c>
      <c r="BE134" s="27">
        <f t="shared" si="492"/>
        <v>1.20711538461538</v>
      </c>
      <c r="BF134" s="27">
        <f t="shared" si="492"/>
        <v>1.14923076923077</v>
      </c>
      <c r="BG134" s="27">
        <f t="shared" si="492"/>
        <v>1.39076923076923</v>
      </c>
      <c r="BH134" s="27">
        <f t="shared" si="492"/>
        <v>1.21461538461538</v>
      </c>
      <c r="BI134" s="27">
        <f t="shared" si="492"/>
        <v>1.36711538461538</v>
      </c>
      <c r="BJ134" s="42" t="s">
        <v>246</v>
      </c>
      <c r="BK134" s="27">
        <f t="shared" ref="BK134:DU134" si="493">BK100/5.2</f>
        <v>1.12365384615385</v>
      </c>
      <c r="BL134" s="27">
        <f t="shared" si="493"/>
        <v>1.1575</v>
      </c>
      <c r="BM134" s="27">
        <f t="shared" si="493"/>
        <v>1.54576923076923</v>
      </c>
      <c r="BN134" s="27">
        <f t="shared" si="493"/>
        <v>1.18365384615385</v>
      </c>
      <c r="BO134" s="27">
        <f t="shared" si="493"/>
        <v>1.13442307692308</v>
      </c>
      <c r="BP134" s="27">
        <f t="shared" si="493"/>
        <v>2.03461538461538</v>
      </c>
      <c r="BQ134" s="27">
        <f t="shared" si="493"/>
        <v>1.15461538461538</v>
      </c>
      <c r="BR134" s="27">
        <f t="shared" si="493"/>
        <v>1.17826923076923</v>
      </c>
      <c r="BS134" s="27">
        <f t="shared" si="493"/>
        <v>1.515</v>
      </c>
      <c r="BT134" s="27">
        <f t="shared" si="493"/>
        <v>1.20211538461538</v>
      </c>
      <c r="BU134" s="27">
        <f t="shared" si="493"/>
        <v>1.16365384615385</v>
      </c>
      <c r="BV134" s="27">
        <f t="shared" si="493"/>
        <v>1.67519230769231</v>
      </c>
      <c r="BW134" s="27">
        <f t="shared" si="493"/>
        <v>1.27692307692308</v>
      </c>
      <c r="BX134" s="27">
        <f t="shared" si="493"/>
        <v>1.25653846153846</v>
      </c>
      <c r="BY134" s="27">
        <f t="shared" si="493"/>
        <v>1.7675</v>
      </c>
      <c r="BZ134" s="27">
        <f t="shared" si="493"/>
        <v>1.18442307692308</v>
      </c>
      <c r="CA134" s="27">
        <f t="shared" si="493"/>
        <v>1.25653846153846</v>
      </c>
      <c r="CB134" s="27">
        <f t="shared" si="493"/>
        <v>1.50980769230769</v>
      </c>
      <c r="CC134" s="27">
        <f t="shared" si="493"/>
        <v>1.09019230769231</v>
      </c>
      <c r="CD134" s="27">
        <f t="shared" si="493"/>
        <v>1.16519230769231</v>
      </c>
      <c r="CE134" s="27">
        <f t="shared" si="493"/>
        <v>1.51326923076923</v>
      </c>
      <c r="CF134" s="27"/>
      <c r="CG134" s="27">
        <f t="shared" si="493"/>
        <v>1.45903846153846</v>
      </c>
      <c r="CH134" s="27">
        <f t="shared" si="493"/>
        <v>1.49403846153846</v>
      </c>
      <c r="CI134" s="27">
        <f t="shared" si="493"/>
        <v>1.61557692307692</v>
      </c>
      <c r="CJ134" s="27">
        <f t="shared" si="493"/>
        <v>1.40923076923077</v>
      </c>
      <c r="CK134" s="27">
        <f t="shared" si="493"/>
        <v>1.89692307692308</v>
      </c>
      <c r="CL134" s="27">
        <f t="shared" si="493"/>
        <v>2.16153846153846</v>
      </c>
      <c r="CM134" s="27">
        <f t="shared" si="493"/>
        <v>1.5125</v>
      </c>
      <c r="CN134" s="27">
        <f t="shared" si="493"/>
        <v>1.49903846153846</v>
      </c>
      <c r="CO134" s="27">
        <f t="shared" si="493"/>
        <v>1.44634615384615</v>
      </c>
      <c r="CP134" s="27">
        <f t="shared" si="493"/>
        <v>1.54384615384615</v>
      </c>
      <c r="CQ134" s="27">
        <f t="shared" si="493"/>
        <v>1.42903846153846</v>
      </c>
      <c r="CR134" s="27">
        <f t="shared" si="493"/>
        <v>1.54057692307692</v>
      </c>
      <c r="CS134" s="27">
        <f t="shared" si="493"/>
        <v>1.56730769230769</v>
      </c>
      <c r="CT134" s="27"/>
      <c r="CU134" s="27">
        <f t="shared" si="493"/>
        <v>1.59903846153846</v>
      </c>
      <c r="CV134" s="27">
        <f t="shared" si="493"/>
        <v>1.465</v>
      </c>
      <c r="CW134" s="27">
        <f t="shared" si="493"/>
        <v>1.485</v>
      </c>
      <c r="CX134" s="27">
        <f t="shared" si="493"/>
        <v>1.75192307692308</v>
      </c>
      <c r="CY134" s="27">
        <f t="shared" si="493"/>
        <v>1.50326923076923</v>
      </c>
      <c r="CZ134" s="27"/>
      <c r="DA134" s="27">
        <f t="shared" si="493"/>
        <v>1.65653846153846</v>
      </c>
      <c r="DB134" s="27">
        <f t="shared" si="493"/>
        <v>1.44788461538462</v>
      </c>
      <c r="DC134" s="27">
        <f t="shared" si="493"/>
        <v>1.50923076923077</v>
      </c>
      <c r="DD134" s="27">
        <f t="shared" si="493"/>
        <v>1.68788461538462</v>
      </c>
      <c r="DE134" s="27">
        <f t="shared" si="493"/>
        <v>1.49576923076923</v>
      </c>
      <c r="DF134" s="27">
        <f t="shared" si="493"/>
        <v>1.49211538461538</v>
      </c>
      <c r="DG134" s="27">
        <f t="shared" si="493"/>
        <v>1.39192307692308</v>
      </c>
      <c r="DH134" s="27">
        <f t="shared" si="493"/>
        <v>1.49615384615385</v>
      </c>
      <c r="DI134" s="27">
        <f t="shared" si="493"/>
        <v>1.65730769230769</v>
      </c>
      <c r="DJ134" s="27">
        <f t="shared" si="493"/>
        <v>2.61923076923077</v>
      </c>
      <c r="DK134" s="27"/>
      <c r="DL134" s="27">
        <f t="shared" si="493"/>
        <v>2.32884615384615</v>
      </c>
      <c r="DM134" s="27"/>
      <c r="DN134" s="27">
        <f t="shared" si="493"/>
        <v>1.84673076923077</v>
      </c>
      <c r="DO134" s="27">
        <f t="shared" si="493"/>
        <v>1.1525</v>
      </c>
      <c r="DP134" s="27">
        <f t="shared" si="493"/>
        <v>2</v>
      </c>
      <c r="DQ134" s="27">
        <f t="shared" si="493"/>
        <v>2.05769230769231</v>
      </c>
      <c r="DR134" s="27">
        <f t="shared" si="493"/>
        <v>1.4425</v>
      </c>
      <c r="DS134" s="27"/>
      <c r="DT134" s="27">
        <f t="shared" si="493"/>
        <v>1.37057692307692</v>
      </c>
      <c r="DU134" s="27">
        <f t="shared" si="493"/>
        <v>1.47538461538462</v>
      </c>
      <c r="DV134" s="27">
        <f t="shared" ref="DV134:FD134" si="494">DV100/5.2</f>
        <v>1.81673076923077</v>
      </c>
      <c r="DW134" s="27">
        <f t="shared" si="494"/>
        <v>1.66846153846154</v>
      </c>
      <c r="DX134" s="27">
        <f t="shared" si="494"/>
        <v>1.48346153846154</v>
      </c>
      <c r="DY134" s="27">
        <f t="shared" si="494"/>
        <v>1.87096153846154</v>
      </c>
      <c r="DZ134" s="27">
        <f t="shared" si="494"/>
        <v>1.79865384615385</v>
      </c>
      <c r="EA134" s="27">
        <f t="shared" si="494"/>
        <v>1.765</v>
      </c>
      <c r="EB134" s="27">
        <f t="shared" si="494"/>
        <v>1.65596153846154</v>
      </c>
      <c r="EC134" s="27">
        <f t="shared" si="494"/>
        <v>1.64096153846154</v>
      </c>
      <c r="ED134" s="27">
        <f t="shared" si="494"/>
        <v>1.73192307692308</v>
      </c>
      <c r="EE134" s="27">
        <f t="shared" si="494"/>
        <v>1.52057692307692</v>
      </c>
      <c r="EF134" s="27">
        <f t="shared" si="494"/>
        <v>1.69442307692308</v>
      </c>
      <c r="EG134" s="27"/>
      <c r="EH134" s="27">
        <f t="shared" si="494"/>
        <v>0.969423076923077</v>
      </c>
      <c r="EI134" s="27">
        <f t="shared" si="494"/>
        <v>1.01923076923077</v>
      </c>
      <c r="EJ134" s="27">
        <f t="shared" si="494"/>
        <v>0.820961538461538</v>
      </c>
      <c r="EK134" s="27">
        <f t="shared" si="494"/>
        <v>0.965576923076923</v>
      </c>
      <c r="EL134" s="27">
        <f t="shared" si="494"/>
        <v>0.838076923076923</v>
      </c>
      <c r="EM134" s="27">
        <f t="shared" si="494"/>
        <v>0.944807692307692</v>
      </c>
      <c r="EN134" s="27">
        <f t="shared" si="494"/>
        <v>0.686730769230769</v>
      </c>
      <c r="EO134" s="27">
        <f t="shared" si="494"/>
        <v>0.900576923076923</v>
      </c>
      <c r="EP134" s="27">
        <f t="shared" si="494"/>
        <v>1.01230769230769</v>
      </c>
      <c r="EQ134" s="27">
        <f t="shared" si="494"/>
        <v>1.25076923076923</v>
      </c>
      <c r="ER134" s="27">
        <f t="shared" si="494"/>
        <v>0.911923076923077</v>
      </c>
      <c r="ES134" s="27">
        <f t="shared" si="494"/>
        <v>1.13788461538462</v>
      </c>
      <c r="ET134" s="27">
        <f t="shared" si="494"/>
        <v>1.44019230769231</v>
      </c>
      <c r="EU134" s="27">
        <f t="shared" si="494"/>
        <v>1.70846153846154</v>
      </c>
      <c r="EV134" s="27">
        <f t="shared" si="494"/>
        <v>1.38826923076923</v>
      </c>
      <c r="EW134" s="27">
        <f t="shared" si="494"/>
        <v>1.81903846153846</v>
      </c>
      <c r="EX134" s="27">
        <f t="shared" si="494"/>
        <v>1.11942307692308</v>
      </c>
      <c r="EY134" s="27">
        <f t="shared" si="494"/>
        <v>0.7375</v>
      </c>
      <c r="EZ134" s="27">
        <f t="shared" si="494"/>
        <v>1.34269230769231</v>
      </c>
      <c r="FA134" s="27">
        <f t="shared" si="494"/>
        <v>1.06288461538462</v>
      </c>
      <c r="FB134" s="27">
        <f t="shared" si="494"/>
        <v>1.29557692307692</v>
      </c>
      <c r="FC134" s="27">
        <f t="shared" si="494"/>
        <v>1.31865384615385</v>
      </c>
      <c r="FD134" s="27">
        <f t="shared" si="494"/>
        <v>1.4025</v>
      </c>
      <c r="FE134" s="42" t="s">
        <v>246</v>
      </c>
      <c r="FF134" s="138"/>
      <c r="FG134" s="138"/>
      <c r="FH134" s="139"/>
      <c r="FI134" s="138"/>
      <c r="FJ134" s="140"/>
      <c r="FK134" s="138"/>
      <c r="FL134" s="138"/>
      <c r="FM134" s="139"/>
      <c r="FN134" s="138"/>
      <c r="FO134" s="73"/>
      <c r="FP134" s="138"/>
      <c r="FQ134" s="138"/>
      <c r="FR134" s="139"/>
      <c r="FS134" s="138"/>
      <c r="FT134" s="73"/>
      <c r="FU134" s="138"/>
      <c r="FV134" s="138"/>
      <c r="FW134" s="139"/>
      <c r="FX134" s="138"/>
      <c r="FY134" s="42" t="s">
        <v>246</v>
      </c>
      <c r="FZ134" s="156">
        <f t="shared" si="467"/>
        <v>0.858076923076923</v>
      </c>
      <c r="GA134" s="70">
        <f t="shared" si="468"/>
        <v>1.85192307692308</v>
      </c>
      <c r="GB134" s="157">
        <f t="shared" si="469"/>
        <v>1.38866538461538</v>
      </c>
      <c r="GC134" s="31">
        <f t="shared" si="470"/>
        <v>0.193082166591817</v>
      </c>
      <c r="GD134" s="31">
        <f t="shared" si="471"/>
        <v>0.139041534937731</v>
      </c>
      <c r="GE134" s="156">
        <f t="shared" si="472"/>
        <v>0.686730769230769</v>
      </c>
      <c r="GF134" s="156">
        <f t="shared" si="473"/>
        <v>2.61923076923077</v>
      </c>
      <c r="GG134" s="158">
        <f t="shared" si="474"/>
        <v>1.4432628909552</v>
      </c>
      <c r="GH134" s="33">
        <f t="shared" si="475"/>
        <v>0.344592440535796</v>
      </c>
      <c r="GI134" s="33">
        <f t="shared" si="476"/>
        <v>0.238759302061548</v>
      </c>
      <c r="GK134" s="89"/>
      <c r="GL134" s="89"/>
      <c r="GM134" s="178"/>
      <c r="GP134" s="89"/>
      <c r="GQ134" s="89"/>
      <c r="GR134" s="178"/>
      <c r="GU134" s="89"/>
      <c r="GV134" s="89"/>
      <c r="GW134" s="178"/>
      <c r="GZ134" s="89"/>
      <c r="HA134" s="89"/>
      <c r="HB134" s="178"/>
    </row>
    <row r="135" spans="1:210">
      <c r="A135" s="42" t="s">
        <v>247</v>
      </c>
      <c r="B135" s="47"/>
      <c r="C135" s="47"/>
      <c r="D135" s="47"/>
      <c r="E135" s="47"/>
      <c r="G135" s="34"/>
      <c r="H135" s="42" t="s">
        <v>247</v>
      </c>
      <c r="I135" s="27">
        <f>I101/0.85</f>
        <v>0.869411764705882</v>
      </c>
      <c r="J135" s="27">
        <f>J101/0.85</f>
        <v>1.53411764705882</v>
      </c>
      <c r="K135" s="27">
        <f t="shared" ref="K135:BI135" si="495">K101/0.85</f>
        <v>1.25176470588235</v>
      </c>
      <c r="L135" s="27">
        <f t="shared" si="495"/>
        <v>1.55058823529412</v>
      </c>
      <c r="M135" s="27">
        <f t="shared" si="495"/>
        <v>1.29529411764706</v>
      </c>
      <c r="N135" s="27">
        <f t="shared" si="495"/>
        <v>1.44941176470588</v>
      </c>
      <c r="O135" s="27">
        <f t="shared" si="495"/>
        <v>1.09764705882353</v>
      </c>
      <c r="P135" s="27">
        <f t="shared" si="495"/>
        <v>1.19294117647059</v>
      </c>
      <c r="Q135" s="27">
        <f t="shared" si="495"/>
        <v>1.33411764705882</v>
      </c>
      <c r="R135" s="27">
        <f t="shared" si="495"/>
        <v>1.46823529411765</v>
      </c>
      <c r="S135" s="27">
        <f t="shared" si="495"/>
        <v>0.941176470588235</v>
      </c>
      <c r="T135" s="27">
        <f t="shared" si="495"/>
        <v>1.15529411764706</v>
      </c>
      <c r="U135" s="27">
        <f t="shared" si="495"/>
        <v>1.75294117647059</v>
      </c>
      <c r="V135" s="27">
        <f t="shared" si="495"/>
        <v>1.36823529411765</v>
      </c>
      <c r="W135" s="27">
        <f t="shared" si="495"/>
        <v>1.22588235294118</v>
      </c>
      <c r="X135" s="27">
        <f t="shared" si="495"/>
        <v>1.23882352941176</v>
      </c>
      <c r="Y135" s="27">
        <f t="shared" si="495"/>
        <v>1.42352941176471</v>
      </c>
      <c r="Z135" s="27">
        <f t="shared" si="495"/>
        <v>1.77529411764706</v>
      </c>
      <c r="AA135" s="27">
        <f t="shared" si="495"/>
        <v>1.33176470588235</v>
      </c>
      <c r="AB135" s="27">
        <f t="shared" si="495"/>
        <v>1.69764705882353</v>
      </c>
      <c r="AC135" s="27"/>
      <c r="AD135" s="27">
        <f t="shared" si="495"/>
        <v>1.37294117647059</v>
      </c>
      <c r="AE135" s="27">
        <f t="shared" si="495"/>
        <v>1.3</v>
      </c>
      <c r="AF135" s="27">
        <f t="shared" si="495"/>
        <v>1.23176470588235</v>
      </c>
      <c r="AG135" s="27">
        <f t="shared" si="495"/>
        <v>1.57411764705882</v>
      </c>
      <c r="AH135" s="27">
        <f t="shared" si="495"/>
        <v>1.29647058823529</v>
      </c>
      <c r="AI135" s="27">
        <f t="shared" si="495"/>
        <v>1.29647058823529</v>
      </c>
      <c r="AJ135" s="27">
        <f t="shared" si="495"/>
        <v>1.32705882352941</v>
      </c>
      <c r="AK135" s="27">
        <f t="shared" si="495"/>
        <v>1.39647058823529</v>
      </c>
      <c r="AL135" s="27">
        <f t="shared" si="495"/>
        <v>1.31411764705882</v>
      </c>
      <c r="AM135" s="27">
        <f t="shared" si="495"/>
        <v>1.14117647058824</v>
      </c>
      <c r="AN135" s="27">
        <f t="shared" si="495"/>
        <v>1.33058823529412</v>
      </c>
      <c r="AO135" s="27">
        <f t="shared" si="495"/>
        <v>1.31058823529412</v>
      </c>
      <c r="AP135" s="27"/>
      <c r="AQ135" s="27">
        <f t="shared" si="495"/>
        <v>1.31764705882353</v>
      </c>
      <c r="AR135" s="27">
        <f t="shared" si="495"/>
        <v>1.31529411764706</v>
      </c>
      <c r="AS135" s="27">
        <f t="shared" si="495"/>
        <v>1.40823529411765</v>
      </c>
      <c r="AT135" s="27">
        <f t="shared" si="495"/>
        <v>1.35647058823529</v>
      </c>
      <c r="AU135" s="27">
        <f t="shared" si="495"/>
        <v>1.38470588235294</v>
      </c>
      <c r="AV135" s="27">
        <f t="shared" si="495"/>
        <v>1.29647058823529</v>
      </c>
      <c r="AW135" s="27">
        <f t="shared" si="495"/>
        <v>1.57647058823529</v>
      </c>
      <c r="AX135" s="27">
        <f t="shared" si="495"/>
        <v>1.66823529411765</v>
      </c>
      <c r="AY135" s="27">
        <f t="shared" si="495"/>
        <v>1.52352941176471</v>
      </c>
      <c r="AZ135" s="27">
        <f t="shared" si="495"/>
        <v>1.50470588235294</v>
      </c>
      <c r="BA135" s="27"/>
      <c r="BB135" s="27">
        <f t="shared" si="495"/>
        <v>1.45176470588235</v>
      </c>
      <c r="BC135" s="27">
        <f t="shared" si="495"/>
        <v>1.30823529411765</v>
      </c>
      <c r="BD135" s="27">
        <f t="shared" si="495"/>
        <v>1.49882352941176</v>
      </c>
      <c r="BE135" s="27">
        <f t="shared" si="495"/>
        <v>1.18235294117647</v>
      </c>
      <c r="BF135" s="27">
        <f t="shared" si="495"/>
        <v>1.13058823529412</v>
      </c>
      <c r="BG135" s="27">
        <f t="shared" si="495"/>
        <v>1.37882352941176</v>
      </c>
      <c r="BH135" s="27">
        <f t="shared" si="495"/>
        <v>1.15058823529412</v>
      </c>
      <c r="BI135" s="27">
        <f t="shared" si="495"/>
        <v>1.29882352941176</v>
      </c>
      <c r="BJ135" s="42" t="s">
        <v>247</v>
      </c>
      <c r="BK135" s="27">
        <f t="shared" ref="BK135:DU135" si="496">BK101/0.85</f>
        <v>1.06117647058824</v>
      </c>
      <c r="BL135" s="27">
        <f t="shared" si="496"/>
        <v>1.08235294117647</v>
      </c>
      <c r="BM135" s="27">
        <f t="shared" si="496"/>
        <v>1.51529411764706</v>
      </c>
      <c r="BN135" s="27">
        <f t="shared" si="496"/>
        <v>1.08</v>
      </c>
      <c r="BO135" s="27">
        <f t="shared" si="496"/>
        <v>1.04117647058824</v>
      </c>
      <c r="BP135" s="27">
        <f t="shared" si="496"/>
        <v>2.00117647058824</v>
      </c>
      <c r="BQ135" s="27">
        <f t="shared" si="496"/>
        <v>1.07411764705882</v>
      </c>
      <c r="BR135" s="27">
        <f t="shared" si="496"/>
        <v>1.09529411764706</v>
      </c>
      <c r="BS135" s="27">
        <f t="shared" si="496"/>
        <v>1.47058823529412</v>
      </c>
      <c r="BT135" s="27">
        <f t="shared" si="496"/>
        <v>1.12352941176471</v>
      </c>
      <c r="BU135" s="27">
        <f t="shared" si="496"/>
        <v>1.09764705882353</v>
      </c>
      <c r="BV135" s="27">
        <f t="shared" si="496"/>
        <v>1.57529411764706</v>
      </c>
      <c r="BW135" s="27">
        <f t="shared" si="496"/>
        <v>1.17529411764706</v>
      </c>
      <c r="BX135" s="27">
        <f t="shared" si="496"/>
        <v>1.18352941176471</v>
      </c>
      <c r="BY135" s="27">
        <f t="shared" si="496"/>
        <v>1.73058823529412</v>
      </c>
      <c r="BZ135" s="27">
        <f t="shared" si="496"/>
        <v>1.10470588235294</v>
      </c>
      <c r="CA135" s="27">
        <f t="shared" si="496"/>
        <v>1.22588235294118</v>
      </c>
      <c r="CB135" s="27">
        <f t="shared" si="496"/>
        <v>1.46235294117647</v>
      </c>
      <c r="CC135" s="27">
        <f t="shared" si="496"/>
        <v>1.00117647058824</v>
      </c>
      <c r="CD135" s="27">
        <f t="shared" si="496"/>
        <v>1.06941176470588</v>
      </c>
      <c r="CE135" s="27">
        <f t="shared" si="496"/>
        <v>1.45058823529412</v>
      </c>
      <c r="CF135" s="27"/>
      <c r="CG135" s="27">
        <f t="shared" si="496"/>
        <v>1.50941176470588</v>
      </c>
      <c r="CH135" s="27">
        <f t="shared" si="496"/>
        <v>1.48352941176471</v>
      </c>
      <c r="CI135" s="27">
        <f t="shared" si="496"/>
        <v>1.55294117647059</v>
      </c>
      <c r="CJ135" s="27">
        <f t="shared" si="496"/>
        <v>1.44117647058824</v>
      </c>
      <c r="CK135" s="27">
        <f t="shared" si="496"/>
        <v>1.95411764705882</v>
      </c>
      <c r="CL135" s="27">
        <f t="shared" si="496"/>
        <v>2.02235294117647</v>
      </c>
      <c r="CM135" s="27">
        <f t="shared" si="496"/>
        <v>1.53411764705882</v>
      </c>
      <c r="CN135" s="27">
        <f t="shared" si="496"/>
        <v>1.53294117647059</v>
      </c>
      <c r="CO135" s="27">
        <f t="shared" si="496"/>
        <v>1.44705882352941</v>
      </c>
      <c r="CP135" s="27">
        <f t="shared" si="496"/>
        <v>1.60705882352941</v>
      </c>
      <c r="CQ135" s="27">
        <f t="shared" si="496"/>
        <v>1.47411764705882</v>
      </c>
      <c r="CR135" s="27">
        <f t="shared" si="496"/>
        <v>1.47647058823529</v>
      </c>
      <c r="CS135" s="27">
        <f t="shared" si="496"/>
        <v>1.59058823529412</v>
      </c>
      <c r="CT135" s="27"/>
      <c r="CU135" s="27">
        <f t="shared" si="496"/>
        <v>1.55176470588235</v>
      </c>
      <c r="CV135" s="27">
        <f t="shared" si="496"/>
        <v>1.46823529411765</v>
      </c>
      <c r="CW135" s="27">
        <f t="shared" si="496"/>
        <v>1.50588235294118</v>
      </c>
      <c r="CX135" s="27">
        <f t="shared" si="496"/>
        <v>1.64705882352941</v>
      </c>
      <c r="CY135" s="27">
        <f t="shared" si="496"/>
        <v>1.55411764705882</v>
      </c>
      <c r="CZ135" s="27"/>
      <c r="DA135" s="27">
        <f t="shared" si="496"/>
        <v>1.56941176470588</v>
      </c>
      <c r="DB135" s="27">
        <f t="shared" si="496"/>
        <v>1.47411764705882</v>
      </c>
      <c r="DC135" s="27">
        <f t="shared" si="496"/>
        <v>1.54235294117647</v>
      </c>
      <c r="DD135" s="27">
        <f t="shared" si="496"/>
        <v>1.60470588235294</v>
      </c>
      <c r="DE135" s="27">
        <f t="shared" si="496"/>
        <v>1.53882352941176</v>
      </c>
      <c r="DF135" s="27">
        <f t="shared" si="496"/>
        <v>1.52705882352941</v>
      </c>
      <c r="DG135" s="27">
        <f t="shared" si="496"/>
        <v>1.31058823529412</v>
      </c>
      <c r="DH135" s="27">
        <f t="shared" si="496"/>
        <v>1.50235294117647</v>
      </c>
      <c r="DI135" s="27">
        <f t="shared" si="496"/>
        <v>1.69176470588235</v>
      </c>
      <c r="DJ135" s="27">
        <f t="shared" si="496"/>
        <v>2.63529411764706</v>
      </c>
      <c r="DK135" s="27"/>
      <c r="DL135" s="27">
        <f t="shared" si="496"/>
        <v>2.08588235294118</v>
      </c>
      <c r="DM135" s="27"/>
      <c r="DN135" s="27">
        <f t="shared" si="496"/>
        <v>1.77882352941176</v>
      </c>
      <c r="DO135" s="27">
        <f t="shared" si="496"/>
        <v>1.14705882352941</v>
      </c>
      <c r="DP135" s="27">
        <f t="shared" si="496"/>
        <v>2.01647058823529</v>
      </c>
      <c r="DQ135" s="27">
        <f t="shared" si="496"/>
        <v>1.95529411764706</v>
      </c>
      <c r="DR135" s="27">
        <f t="shared" si="496"/>
        <v>1.45647058823529</v>
      </c>
      <c r="DS135" s="27"/>
      <c r="DT135" s="27">
        <f t="shared" si="496"/>
        <v>1.38470588235294</v>
      </c>
      <c r="DU135" s="27">
        <f t="shared" si="496"/>
        <v>1.47647058823529</v>
      </c>
      <c r="DV135" s="27">
        <f t="shared" ref="DV135:FD135" si="497">DV101/0.85</f>
        <v>1.86352941176471</v>
      </c>
      <c r="DW135" s="27">
        <f t="shared" si="497"/>
        <v>1.64</v>
      </c>
      <c r="DX135" s="27">
        <f t="shared" si="497"/>
        <v>1.51176470588235</v>
      </c>
      <c r="DY135" s="27">
        <f t="shared" si="497"/>
        <v>1.92941176470588</v>
      </c>
      <c r="DZ135" s="27">
        <f t="shared" si="497"/>
        <v>1.69882352941176</v>
      </c>
      <c r="EA135" s="27">
        <f t="shared" si="497"/>
        <v>1.71411764705882</v>
      </c>
      <c r="EB135" s="27">
        <f t="shared" si="497"/>
        <v>1.68117647058824</v>
      </c>
      <c r="EC135" s="27">
        <f t="shared" si="497"/>
        <v>1.58117647058824</v>
      </c>
      <c r="ED135" s="27">
        <f t="shared" si="497"/>
        <v>1.72823529411765</v>
      </c>
      <c r="EE135" s="27">
        <f t="shared" si="497"/>
        <v>1.55058823529412</v>
      </c>
      <c r="EF135" s="27">
        <f t="shared" si="497"/>
        <v>1.60117647058824</v>
      </c>
      <c r="EG135" s="27"/>
      <c r="EH135" s="27">
        <f t="shared" si="497"/>
        <v>0.948235294117647</v>
      </c>
      <c r="EI135" s="27">
        <f t="shared" si="497"/>
        <v>0.992941176470588</v>
      </c>
      <c r="EJ135" s="27">
        <f t="shared" si="497"/>
        <v>0.825882352941176</v>
      </c>
      <c r="EK135" s="27">
        <f t="shared" si="497"/>
        <v>0.983529411764706</v>
      </c>
      <c r="EL135" s="27">
        <f t="shared" si="497"/>
        <v>0.847058823529412</v>
      </c>
      <c r="EM135" s="27">
        <f t="shared" si="497"/>
        <v>0.957647058823529</v>
      </c>
      <c r="EN135" s="27">
        <f t="shared" si="497"/>
        <v>0.695294117647059</v>
      </c>
      <c r="EO135" s="27">
        <f t="shared" si="497"/>
        <v>0.916470588235294</v>
      </c>
      <c r="EP135" s="27">
        <f t="shared" si="497"/>
        <v>1.02823529411765</v>
      </c>
      <c r="EQ135" s="27">
        <f t="shared" si="497"/>
        <v>1.29411764705882</v>
      </c>
      <c r="ER135" s="27">
        <f t="shared" si="497"/>
        <v>0.888235294117647</v>
      </c>
      <c r="ES135" s="27">
        <f t="shared" si="497"/>
        <v>1.14352941176471</v>
      </c>
      <c r="ET135" s="27">
        <f t="shared" si="497"/>
        <v>1.44941176470588</v>
      </c>
      <c r="EU135" s="27">
        <f t="shared" si="497"/>
        <v>1.61058823529412</v>
      </c>
      <c r="EV135" s="27">
        <f t="shared" si="497"/>
        <v>1.31058823529412</v>
      </c>
      <c r="EW135" s="27">
        <f t="shared" si="497"/>
        <v>1.88</v>
      </c>
      <c r="EX135" s="27">
        <f t="shared" si="497"/>
        <v>1.10117647058824</v>
      </c>
      <c r="EY135" s="27">
        <f t="shared" si="497"/>
        <v>0.777647058823529</v>
      </c>
      <c r="EZ135" s="27">
        <f t="shared" si="497"/>
        <v>1.30470588235294</v>
      </c>
      <c r="FA135" s="27">
        <f t="shared" si="497"/>
        <v>1.03294117647059</v>
      </c>
      <c r="FB135" s="27">
        <f t="shared" si="497"/>
        <v>1.26588235294118</v>
      </c>
      <c r="FC135" s="27">
        <f t="shared" si="497"/>
        <v>1.30470588235294</v>
      </c>
      <c r="FD135" s="27">
        <f t="shared" si="497"/>
        <v>1.36823529411765</v>
      </c>
      <c r="FE135" s="42" t="s">
        <v>247</v>
      </c>
      <c r="FF135" s="138"/>
      <c r="FG135" s="138"/>
      <c r="FH135" s="139"/>
      <c r="FI135" s="138"/>
      <c r="FJ135" s="140"/>
      <c r="FK135" s="138"/>
      <c r="FL135" s="138"/>
      <c r="FM135" s="139"/>
      <c r="FN135" s="138"/>
      <c r="FO135" s="73"/>
      <c r="FP135" s="138"/>
      <c r="FQ135" s="138"/>
      <c r="FR135" s="139"/>
      <c r="FS135" s="138"/>
      <c r="FT135" s="73"/>
      <c r="FU135" s="138"/>
      <c r="FV135" s="138"/>
      <c r="FW135" s="139"/>
      <c r="FX135" s="138"/>
      <c r="FY135" s="42" t="s">
        <v>247</v>
      </c>
      <c r="FZ135" s="156">
        <f t="shared" si="467"/>
        <v>0.869411764705882</v>
      </c>
      <c r="GA135" s="70">
        <f t="shared" si="468"/>
        <v>1.77529411764706</v>
      </c>
      <c r="GB135" s="157">
        <f t="shared" si="469"/>
        <v>1.35195294117647</v>
      </c>
      <c r="GC135" s="31">
        <f t="shared" si="470"/>
        <v>0.182138410770266</v>
      </c>
      <c r="GD135" s="31">
        <f t="shared" si="471"/>
        <v>0.134722448705773</v>
      </c>
      <c r="GE135" s="156">
        <f t="shared" si="472"/>
        <v>0.695294117647059</v>
      </c>
      <c r="GF135" s="156">
        <f t="shared" si="473"/>
        <v>2.63529411764706</v>
      </c>
      <c r="GG135" s="158">
        <f t="shared" si="474"/>
        <v>1.4186683904331</v>
      </c>
      <c r="GH135" s="33">
        <f t="shared" si="475"/>
        <v>0.341080951640812</v>
      </c>
      <c r="GI135" s="33">
        <f t="shared" si="476"/>
        <v>0.240423311001301</v>
      </c>
      <c r="GK135" s="89"/>
      <c r="GL135" s="89"/>
      <c r="GM135" s="178"/>
      <c r="GP135" s="89"/>
      <c r="GQ135" s="89"/>
      <c r="GR135" s="178"/>
      <c r="GU135" s="89"/>
      <c r="GV135" s="89"/>
      <c r="GW135" s="178"/>
      <c r="GZ135" s="89"/>
      <c r="HA135" s="89"/>
      <c r="HB135" s="178"/>
    </row>
    <row r="136" spans="1:210">
      <c r="A136" s="42" t="s">
        <v>248</v>
      </c>
      <c r="B136" s="47"/>
      <c r="C136" s="47"/>
      <c r="D136" s="47"/>
      <c r="E136" s="47"/>
      <c r="G136" s="34"/>
      <c r="H136" s="42" t="s">
        <v>248</v>
      </c>
      <c r="I136" s="27">
        <f>I102/5.8</f>
        <v>0.78051724137931</v>
      </c>
      <c r="J136" s="27">
        <f>J102/5.8</f>
        <v>1.31620689655172</v>
      </c>
      <c r="K136" s="27">
        <f t="shared" ref="K136:BI136" si="498">K102/5.8</f>
        <v>1.06137931034483</v>
      </c>
      <c r="L136" s="27">
        <f t="shared" si="498"/>
        <v>1.28775862068966</v>
      </c>
      <c r="M136" s="27">
        <f t="shared" si="498"/>
        <v>1.08310344827586</v>
      </c>
      <c r="N136" s="27">
        <f t="shared" si="498"/>
        <v>1.28620689655172</v>
      </c>
      <c r="O136" s="27">
        <f t="shared" si="498"/>
        <v>0.902413793103448</v>
      </c>
      <c r="P136" s="27">
        <f t="shared" si="498"/>
        <v>0.996034482758621</v>
      </c>
      <c r="Q136" s="27">
        <f t="shared" si="498"/>
        <v>1.16810344827586</v>
      </c>
      <c r="R136" s="27">
        <f t="shared" si="498"/>
        <v>1.26396551724138</v>
      </c>
      <c r="S136" s="27">
        <f t="shared" si="498"/>
        <v>0.799137931034483</v>
      </c>
      <c r="T136" s="27">
        <f t="shared" si="498"/>
        <v>0.982586206896552</v>
      </c>
      <c r="U136" s="27">
        <f t="shared" si="498"/>
        <v>1.40120689655172</v>
      </c>
      <c r="V136" s="27">
        <f t="shared" si="498"/>
        <v>1.12913793103448</v>
      </c>
      <c r="W136" s="27">
        <f t="shared" si="498"/>
        <v>1.06413793103448</v>
      </c>
      <c r="X136" s="27">
        <f t="shared" si="498"/>
        <v>1.06637931034483</v>
      </c>
      <c r="Y136" s="27">
        <f t="shared" si="498"/>
        <v>1.17206896551724</v>
      </c>
      <c r="Z136" s="27">
        <f t="shared" si="498"/>
        <v>1.44758620689655</v>
      </c>
      <c r="AA136" s="27">
        <f t="shared" si="498"/>
        <v>1.08206896551724</v>
      </c>
      <c r="AB136" s="27">
        <f t="shared" si="498"/>
        <v>1.37103448275862</v>
      </c>
      <c r="AC136" s="27"/>
      <c r="AD136" s="27">
        <f t="shared" si="498"/>
        <v>1.15103448275862</v>
      </c>
      <c r="AE136" s="27">
        <f t="shared" si="498"/>
        <v>1.09931034482759</v>
      </c>
      <c r="AF136" s="27">
        <f t="shared" si="498"/>
        <v>1.03431034482759</v>
      </c>
      <c r="AG136" s="27">
        <f t="shared" si="498"/>
        <v>1.35206896551724</v>
      </c>
      <c r="AH136" s="27">
        <f t="shared" si="498"/>
        <v>1.06724137931035</v>
      </c>
      <c r="AI136" s="27">
        <f t="shared" si="498"/>
        <v>1.08137931034483</v>
      </c>
      <c r="AJ136" s="27">
        <f t="shared" si="498"/>
        <v>1.10137931034483</v>
      </c>
      <c r="AK136" s="27">
        <f t="shared" si="498"/>
        <v>1.20724137931034</v>
      </c>
      <c r="AL136" s="27">
        <f t="shared" si="498"/>
        <v>1.09362068965517</v>
      </c>
      <c r="AM136" s="27">
        <f t="shared" si="498"/>
        <v>0.916551724137931</v>
      </c>
      <c r="AN136" s="27">
        <f t="shared" si="498"/>
        <v>1.09637931034483</v>
      </c>
      <c r="AO136" s="27">
        <f t="shared" si="498"/>
        <v>0.996034482758621</v>
      </c>
      <c r="AP136" s="27"/>
      <c r="AQ136" s="27">
        <f t="shared" si="498"/>
        <v>1.11534482758621</v>
      </c>
      <c r="AR136" s="27">
        <f t="shared" si="498"/>
        <v>1.07293103448276</v>
      </c>
      <c r="AS136" s="27">
        <f t="shared" si="498"/>
        <v>1.19551724137931</v>
      </c>
      <c r="AT136" s="27">
        <f t="shared" si="498"/>
        <v>1.165</v>
      </c>
      <c r="AU136" s="27">
        <f t="shared" si="498"/>
        <v>1.27206896551724</v>
      </c>
      <c r="AV136" s="27">
        <f t="shared" si="498"/>
        <v>1.10189655172414</v>
      </c>
      <c r="AW136" s="27">
        <f t="shared" si="498"/>
        <v>1.32775862068966</v>
      </c>
      <c r="AX136" s="27">
        <f t="shared" si="498"/>
        <v>1.37155172413793</v>
      </c>
      <c r="AY136" s="27">
        <f t="shared" si="498"/>
        <v>1.23120689655172</v>
      </c>
      <c r="AZ136" s="27">
        <f t="shared" si="498"/>
        <v>1.27310344827586</v>
      </c>
      <c r="BA136" s="27"/>
      <c r="BB136" s="27">
        <f t="shared" si="498"/>
        <v>1.23362068965517</v>
      </c>
      <c r="BC136" s="27">
        <f t="shared" si="498"/>
        <v>1.10862068965517</v>
      </c>
      <c r="BD136" s="27">
        <f t="shared" si="498"/>
        <v>1.24034482758621</v>
      </c>
      <c r="BE136" s="27">
        <f t="shared" si="498"/>
        <v>0.99448275862069</v>
      </c>
      <c r="BF136" s="27">
        <f t="shared" si="498"/>
        <v>0.962241379310345</v>
      </c>
      <c r="BG136" s="27">
        <f t="shared" si="498"/>
        <v>1.17189655172414</v>
      </c>
      <c r="BH136" s="27">
        <f t="shared" si="498"/>
        <v>0.957586206896552</v>
      </c>
      <c r="BI136" s="27">
        <f t="shared" si="498"/>
        <v>1.08344827586207</v>
      </c>
      <c r="BJ136" s="42" t="s">
        <v>248</v>
      </c>
      <c r="BK136" s="27">
        <f t="shared" ref="BK136:DU136" si="499">BK102/5.8</f>
        <v>0.913275862068965</v>
      </c>
      <c r="BL136" s="27">
        <f t="shared" si="499"/>
        <v>0.946034482758621</v>
      </c>
      <c r="BM136" s="27">
        <f t="shared" si="499"/>
        <v>1.28534482758621</v>
      </c>
      <c r="BN136" s="27">
        <f t="shared" si="499"/>
        <v>0.917241379310345</v>
      </c>
      <c r="BO136" s="27">
        <f t="shared" si="499"/>
        <v>0.886724137931034</v>
      </c>
      <c r="BP136" s="27">
        <f t="shared" si="499"/>
        <v>1.73103448275862</v>
      </c>
      <c r="BQ136" s="27">
        <f t="shared" si="499"/>
        <v>0.915862068965517</v>
      </c>
      <c r="BR136" s="27">
        <f t="shared" si="499"/>
        <v>0.946551724137931</v>
      </c>
      <c r="BS136" s="27">
        <f t="shared" si="499"/>
        <v>1.23189655172414</v>
      </c>
      <c r="BT136" s="27">
        <f t="shared" si="499"/>
        <v>0.965344827586207</v>
      </c>
      <c r="BU136" s="27">
        <f t="shared" si="499"/>
        <v>0.960862068965517</v>
      </c>
      <c r="BV136" s="27">
        <f t="shared" si="499"/>
        <v>1.31879310344828</v>
      </c>
      <c r="BW136" s="27">
        <f t="shared" si="499"/>
        <v>1.00655172413793</v>
      </c>
      <c r="BX136" s="27">
        <f t="shared" si="499"/>
        <v>1.03258620689655</v>
      </c>
      <c r="BY136" s="27">
        <f t="shared" si="499"/>
        <v>1.45275862068966</v>
      </c>
      <c r="BZ136" s="27">
        <f t="shared" si="499"/>
        <v>0.931551724137931</v>
      </c>
      <c r="CA136" s="27">
        <f t="shared" si="499"/>
        <v>1.07293103448276</v>
      </c>
      <c r="CB136" s="27">
        <f t="shared" si="499"/>
        <v>1.23431034482759</v>
      </c>
      <c r="CC136" s="27">
        <f t="shared" si="499"/>
        <v>0.867241379310345</v>
      </c>
      <c r="CD136" s="27">
        <f t="shared" si="499"/>
        <v>0.917586206896552</v>
      </c>
      <c r="CE136" s="27">
        <f t="shared" si="499"/>
        <v>1.23603448275862</v>
      </c>
      <c r="CF136" s="27"/>
      <c r="CG136" s="27">
        <f t="shared" si="499"/>
        <v>1.30120689655172</v>
      </c>
      <c r="CH136" s="27">
        <f t="shared" si="499"/>
        <v>1.25534482758621</v>
      </c>
      <c r="CI136" s="27">
        <f t="shared" si="499"/>
        <v>1.29327586206897</v>
      </c>
      <c r="CJ136" s="27">
        <f t="shared" si="499"/>
        <v>1.22051724137931</v>
      </c>
      <c r="CK136" s="27">
        <f t="shared" si="499"/>
        <v>1.66534482758621</v>
      </c>
      <c r="CL136" s="27">
        <f t="shared" si="499"/>
        <v>1.70344827586207</v>
      </c>
      <c r="CM136" s="27">
        <f t="shared" si="499"/>
        <v>1.30534482758621</v>
      </c>
      <c r="CN136" s="27">
        <f t="shared" si="499"/>
        <v>1.28103448275862</v>
      </c>
      <c r="CO136" s="27">
        <f t="shared" si="499"/>
        <v>1.20344827586207</v>
      </c>
      <c r="CP136" s="27">
        <f t="shared" si="499"/>
        <v>1.355</v>
      </c>
      <c r="CQ136" s="27">
        <f t="shared" si="499"/>
        <v>1.26068965517241</v>
      </c>
      <c r="CR136" s="27">
        <f t="shared" si="499"/>
        <v>1.23879310344828</v>
      </c>
      <c r="CS136" s="27">
        <f t="shared" si="499"/>
        <v>1.37086206896552</v>
      </c>
      <c r="CT136" s="27"/>
      <c r="CU136" s="27">
        <f t="shared" si="499"/>
        <v>1.28568965517241</v>
      </c>
      <c r="CV136" s="27">
        <f t="shared" si="499"/>
        <v>1.22206896551724</v>
      </c>
      <c r="CW136" s="27">
        <f t="shared" si="499"/>
        <v>1.27948275862069</v>
      </c>
      <c r="CX136" s="27">
        <f t="shared" si="499"/>
        <v>1.36465517241379</v>
      </c>
      <c r="CY136" s="27">
        <f t="shared" si="499"/>
        <v>1.33206896551724</v>
      </c>
      <c r="CZ136" s="27"/>
      <c r="DA136" s="27">
        <f t="shared" si="499"/>
        <v>1.28655172413793</v>
      </c>
      <c r="DB136" s="27">
        <f t="shared" si="499"/>
        <v>1.24793103448276</v>
      </c>
      <c r="DC136" s="27">
        <f t="shared" si="499"/>
        <v>1.33465517241379</v>
      </c>
      <c r="DD136" s="27">
        <f t="shared" si="499"/>
        <v>1.31137931034483</v>
      </c>
      <c r="DE136" s="27">
        <f t="shared" si="499"/>
        <v>1.31120689655172</v>
      </c>
      <c r="DF136" s="27">
        <f t="shared" si="499"/>
        <v>1.28637931034483</v>
      </c>
      <c r="DG136" s="27">
        <f t="shared" si="499"/>
        <v>1.10741379310345</v>
      </c>
      <c r="DH136" s="27">
        <f t="shared" si="499"/>
        <v>1.2748275862069</v>
      </c>
      <c r="DI136" s="27">
        <f t="shared" si="499"/>
        <v>1.4598275862069</v>
      </c>
      <c r="DJ136" s="27">
        <f t="shared" si="499"/>
        <v>2.23793103448276</v>
      </c>
      <c r="DK136" s="27"/>
      <c r="DL136" s="27">
        <f t="shared" si="499"/>
        <v>1.63431034482759</v>
      </c>
      <c r="DM136" s="27"/>
      <c r="DN136" s="27">
        <f t="shared" si="499"/>
        <v>1.56603448275862</v>
      </c>
      <c r="DO136" s="27">
        <f t="shared" si="499"/>
        <v>0.962413793103448</v>
      </c>
      <c r="DP136" s="27">
        <f t="shared" si="499"/>
        <v>1.71810344827586</v>
      </c>
      <c r="DQ136" s="27">
        <f t="shared" si="499"/>
        <v>1.62931034482759</v>
      </c>
      <c r="DR136" s="27">
        <f t="shared" si="499"/>
        <v>1.21258620689655</v>
      </c>
      <c r="DS136" s="27"/>
      <c r="DT136" s="27">
        <f t="shared" si="499"/>
        <v>1.19258620689655</v>
      </c>
      <c r="DU136" s="27">
        <f t="shared" si="499"/>
        <v>1.21155172413793</v>
      </c>
      <c r="DV136" s="27">
        <f t="shared" ref="DV136:FD136" si="500">DV102/5.8</f>
        <v>1.58379310344828</v>
      </c>
      <c r="DW136" s="27">
        <f t="shared" si="500"/>
        <v>1.39913793103448</v>
      </c>
      <c r="DX136" s="27">
        <f t="shared" si="500"/>
        <v>1.29051724137931</v>
      </c>
      <c r="DY136" s="27">
        <f t="shared" si="500"/>
        <v>1.66965517241379</v>
      </c>
      <c r="DZ136" s="27">
        <f t="shared" si="500"/>
        <v>1.44844827586207</v>
      </c>
      <c r="EA136" s="27">
        <f t="shared" si="500"/>
        <v>1.40327586206897</v>
      </c>
      <c r="EB136" s="27">
        <f t="shared" si="500"/>
        <v>1.43137931034483</v>
      </c>
      <c r="EC136" s="27">
        <f t="shared" si="500"/>
        <v>1.32448275862069</v>
      </c>
      <c r="ED136" s="27">
        <f t="shared" si="500"/>
        <v>1.47310344827586</v>
      </c>
      <c r="EE136" s="27">
        <f t="shared" si="500"/>
        <v>1.29931034482759</v>
      </c>
      <c r="EF136" s="27">
        <f t="shared" si="500"/>
        <v>1.3648275862069</v>
      </c>
      <c r="EG136" s="27"/>
      <c r="EH136" s="27">
        <f t="shared" si="500"/>
        <v>0.762068965517241</v>
      </c>
      <c r="EI136" s="27">
        <f t="shared" si="500"/>
        <v>0.823103448275862</v>
      </c>
      <c r="EJ136" s="27">
        <f t="shared" si="500"/>
        <v>0.698620689655172</v>
      </c>
      <c r="EK136" s="27">
        <f t="shared" si="500"/>
        <v>0.812068965517241</v>
      </c>
      <c r="EL136" s="27">
        <f t="shared" si="500"/>
        <v>0.716034482758621</v>
      </c>
      <c r="EM136" s="27">
        <f t="shared" si="500"/>
        <v>0.812586206896552</v>
      </c>
      <c r="EN136" s="27">
        <f t="shared" si="500"/>
        <v>0.599310344827586</v>
      </c>
      <c r="EO136" s="27">
        <f t="shared" si="500"/>
        <v>0.786379310344828</v>
      </c>
      <c r="EP136" s="27">
        <f t="shared" si="500"/>
        <v>0.887931034482759</v>
      </c>
      <c r="EQ136" s="27">
        <f t="shared" si="500"/>
        <v>1.11637931034483</v>
      </c>
      <c r="ER136" s="27">
        <f t="shared" si="500"/>
        <v>0.770172413793103</v>
      </c>
      <c r="ES136" s="27">
        <f t="shared" si="500"/>
        <v>0.968793103448276</v>
      </c>
      <c r="ET136" s="27">
        <f t="shared" si="500"/>
        <v>1.22068965517241</v>
      </c>
      <c r="EU136" s="27">
        <f t="shared" si="500"/>
        <v>1.35448275862069</v>
      </c>
      <c r="EV136" s="27">
        <f t="shared" si="500"/>
        <v>1.06413793103448</v>
      </c>
      <c r="EW136" s="27">
        <f t="shared" si="500"/>
        <v>1.61689655172414</v>
      </c>
      <c r="EX136" s="27">
        <f t="shared" si="500"/>
        <v>0.944827586206897</v>
      </c>
      <c r="EY136" s="27">
        <f t="shared" si="500"/>
        <v>0.691034482758621</v>
      </c>
      <c r="EZ136" s="27">
        <f t="shared" si="500"/>
        <v>1.05862068965517</v>
      </c>
      <c r="FA136" s="27">
        <f t="shared" si="500"/>
        <v>0.873965517241379</v>
      </c>
      <c r="FB136" s="27">
        <f t="shared" si="500"/>
        <v>1.05448275862069</v>
      </c>
      <c r="FC136" s="27">
        <f t="shared" si="500"/>
        <v>1.07655172413793</v>
      </c>
      <c r="FD136" s="27">
        <f t="shared" si="500"/>
        <v>1.16034482758621</v>
      </c>
      <c r="FE136" s="42" t="s">
        <v>248</v>
      </c>
      <c r="FF136" s="138"/>
      <c r="FG136" s="138"/>
      <c r="FH136" s="139"/>
      <c r="FI136" s="138"/>
      <c r="FJ136" s="140"/>
      <c r="FK136" s="138"/>
      <c r="FL136" s="138"/>
      <c r="FM136" s="139"/>
      <c r="FN136" s="138"/>
      <c r="FO136" s="73"/>
      <c r="FP136" s="138"/>
      <c r="FQ136" s="138"/>
      <c r="FR136" s="139"/>
      <c r="FS136" s="138"/>
      <c r="FT136" s="73"/>
      <c r="FU136" s="138"/>
      <c r="FV136" s="138"/>
      <c r="FW136" s="139"/>
      <c r="FX136" s="138"/>
      <c r="FY136" s="42" t="s">
        <v>248</v>
      </c>
      <c r="FZ136" s="156">
        <f t="shared" si="467"/>
        <v>0.78051724137931</v>
      </c>
      <c r="GA136" s="70">
        <f t="shared" si="468"/>
        <v>1.44758620689655</v>
      </c>
      <c r="GB136" s="157">
        <f t="shared" si="469"/>
        <v>1.13472413793103</v>
      </c>
      <c r="GC136" s="31">
        <f t="shared" si="470"/>
        <v>0.148308095116861</v>
      </c>
      <c r="GD136" s="31">
        <f t="shared" si="471"/>
        <v>0.130699691809918</v>
      </c>
      <c r="GE136" s="156">
        <f t="shared" si="472"/>
        <v>0.599310344827586</v>
      </c>
      <c r="GF136" s="156">
        <f t="shared" si="473"/>
        <v>2.23793103448276</v>
      </c>
      <c r="GG136" s="158">
        <f t="shared" si="474"/>
        <v>1.20056271314892</v>
      </c>
      <c r="GH136" s="33">
        <f t="shared" si="475"/>
        <v>0.286246390705301</v>
      </c>
      <c r="GI136" s="33">
        <f t="shared" si="476"/>
        <v>0.238426853982924</v>
      </c>
      <c r="GK136" s="89"/>
      <c r="GL136" s="89"/>
      <c r="GM136" s="178"/>
      <c r="GP136" s="89"/>
      <c r="GQ136" s="89"/>
      <c r="GR136" s="178"/>
      <c r="GU136" s="89"/>
      <c r="GV136" s="89"/>
      <c r="GW136" s="178"/>
      <c r="GZ136" s="89"/>
      <c r="HA136" s="89"/>
      <c r="HB136" s="178"/>
    </row>
    <row r="137" spans="1:210">
      <c r="A137" s="64" t="s">
        <v>249</v>
      </c>
      <c r="B137" s="47"/>
      <c r="C137" s="47"/>
      <c r="D137" s="47"/>
      <c r="E137" s="47"/>
      <c r="G137" s="34"/>
      <c r="H137" s="64" t="s">
        <v>249</v>
      </c>
      <c r="I137" s="27">
        <f>I103/27</f>
        <v>0.96962962962963</v>
      </c>
      <c r="J137" s="27">
        <f>J103/27</f>
        <v>1.48666666666667</v>
      </c>
      <c r="K137" s="27">
        <f t="shared" ref="K137:BI137" si="501">K103/27</f>
        <v>1.34888888888889</v>
      </c>
      <c r="L137" s="27">
        <f t="shared" si="501"/>
        <v>1.57111111111111</v>
      </c>
      <c r="M137" s="27">
        <f t="shared" si="501"/>
        <v>1.42444444444444</v>
      </c>
      <c r="N137" s="27">
        <f t="shared" si="501"/>
        <v>1.65592592592593</v>
      </c>
      <c r="O137" s="27">
        <f t="shared" si="501"/>
        <v>1.07777777777778</v>
      </c>
      <c r="P137" s="27">
        <f t="shared" si="501"/>
        <v>1.21111111111111</v>
      </c>
      <c r="Q137" s="27">
        <f t="shared" si="501"/>
        <v>1.42888888888889</v>
      </c>
      <c r="R137" s="27">
        <f t="shared" si="501"/>
        <v>1.71074074074074</v>
      </c>
      <c r="S137" s="27">
        <f t="shared" si="501"/>
        <v>0.953703703703704</v>
      </c>
      <c r="T137" s="27">
        <f t="shared" si="501"/>
        <v>1.29037037037037</v>
      </c>
      <c r="U137" s="27">
        <f t="shared" si="501"/>
        <v>1.60740740740741</v>
      </c>
      <c r="V137" s="27">
        <f t="shared" si="501"/>
        <v>1.33518518518519</v>
      </c>
      <c r="W137" s="27">
        <f t="shared" si="501"/>
        <v>1.38703703703704</v>
      </c>
      <c r="X137" s="27">
        <f t="shared" si="501"/>
        <v>1.33740740740741</v>
      </c>
      <c r="Y137" s="27">
        <f t="shared" si="501"/>
        <v>1.40074074074074</v>
      </c>
      <c r="Z137" s="27">
        <f t="shared" si="501"/>
        <v>1.55592592592593</v>
      </c>
      <c r="AA137" s="27">
        <f t="shared" si="501"/>
        <v>1.33222222222222</v>
      </c>
      <c r="AB137" s="27">
        <f t="shared" si="501"/>
        <v>1.51555555555556</v>
      </c>
      <c r="AC137" s="27"/>
      <c r="AD137" s="27">
        <f t="shared" si="501"/>
        <v>1.41925925925926</v>
      </c>
      <c r="AE137" s="27">
        <f t="shared" si="501"/>
        <v>1.22777777777778</v>
      </c>
      <c r="AF137" s="27">
        <f t="shared" si="501"/>
        <v>1.24185185185185</v>
      </c>
      <c r="AG137" s="27">
        <f t="shared" si="501"/>
        <v>1.54666666666667</v>
      </c>
      <c r="AH137" s="27">
        <f t="shared" si="501"/>
        <v>1.25777777777778</v>
      </c>
      <c r="AI137" s="27">
        <f t="shared" si="501"/>
        <v>1.39888888888889</v>
      </c>
      <c r="AJ137" s="27">
        <f t="shared" si="501"/>
        <v>1.24037037037037</v>
      </c>
      <c r="AK137" s="27">
        <f t="shared" si="501"/>
        <v>1.51777777777778</v>
      </c>
      <c r="AL137" s="27">
        <f t="shared" si="501"/>
        <v>1.33074074074074</v>
      </c>
      <c r="AM137" s="27">
        <f t="shared" si="501"/>
        <v>1.09740740740741</v>
      </c>
      <c r="AN137" s="27">
        <f t="shared" si="501"/>
        <v>1.32555555555556</v>
      </c>
      <c r="AO137" s="27">
        <f t="shared" si="501"/>
        <v>1.08592592592593</v>
      </c>
      <c r="AP137" s="27"/>
      <c r="AQ137" s="27">
        <f t="shared" si="501"/>
        <v>1.30111111111111</v>
      </c>
      <c r="AR137" s="27">
        <f t="shared" si="501"/>
        <v>1.26925925925926</v>
      </c>
      <c r="AS137" s="27">
        <f t="shared" si="501"/>
        <v>1.39592592592593</v>
      </c>
      <c r="AT137" s="27">
        <f t="shared" si="501"/>
        <v>1.4162962962963</v>
      </c>
      <c r="AU137" s="27">
        <f t="shared" si="501"/>
        <v>1.74518518518519</v>
      </c>
      <c r="AV137" s="27">
        <f t="shared" si="501"/>
        <v>1.33296296296296</v>
      </c>
      <c r="AW137" s="27">
        <f t="shared" si="501"/>
        <v>1.56296296296296</v>
      </c>
      <c r="AX137" s="27">
        <f t="shared" si="501"/>
        <v>1.62888888888889</v>
      </c>
      <c r="AY137" s="27">
        <f t="shared" si="501"/>
        <v>1.59333333333333</v>
      </c>
      <c r="AZ137" s="27">
        <f t="shared" si="501"/>
        <v>1.44518518518519</v>
      </c>
      <c r="BA137" s="27"/>
      <c r="BB137" s="27">
        <f t="shared" si="501"/>
        <v>1.45555555555556</v>
      </c>
      <c r="BC137" s="27">
        <f t="shared" si="501"/>
        <v>1.41962962962963</v>
      </c>
      <c r="BD137" s="27">
        <f t="shared" si="501"/>
        <v>1.56333333333333</v>
      </c>
      <c r="BE137" s="27">
        <f t="shared" si="501"/>
        <v>1.34740740740741</v>
      </c>
      <c r="BF137" s="27">
        <f t="shared" si="501"/>
        <v>1.27074074074074</v>
      </c>
      <c r="BG137" s="27">
        <f t="shared" si="501"/>
        <v>1.34148148148148</v>
      </c>
      <c r="BH137" s="27">
        <f t="shared" si="501"/>
        <v>1.28444444444444</v>
      </c>
      <c r="BI137" s="27">
        <f t="shared" si="501"/>
        <v>1.36222222222222</v>
      </c>
      <c r="BJ137" s="64" t="s">
        <v>249</v>
      </c>
      <c r="BK137" s="27">
        <f t="shared" ref="BK137:DU137" si="502">BK103/27</f>
        <v>1.20185185185185</v>
      </c>
      <c r="BL137" s="27">
        <f t="shared" si="502"/>
        <v>1.24185185185185</v>
      </c>
      <c r="BM137" s="27">
        <f t="shared" si="502"/>
        <v>1.49</v>
      </c>
      <c r="BN137" s="27">
        <f t="shared" si="502"/>
        <v>1.1762962962963</v>
      </c>
      <c r="BO137" s="27">
        <f t="shared" si="502"/>
        <v>1.16259259259259</v>
      </c>
      <c r="BP137" s="27">
        <f t="shared" si="502"/>
        <v>2.03481481481481</v>
      </c>
      <c r="BQ137" s="27">
        <f t="shared" si="502"/>
        <v>1.19851851851852</v>
      </c>
      <c r="BR137" s="27">
        <f t="shared" si="502"/>
        <v>1.23333333333333</v>
      </c>
      <c r="BS137" s="27">
        <f t="shared" si="502"/>
        <v>1.44</v>
      </c>
      <c r="BT137" s="27">
        <f t="shared" si="502"/>
        <v>1.26703703703704</v>
      </c>
      <c r="BU137" s="27">
        <f t="shared" si="502"/>
        <v>1.27814814814815</v>
      </c>
      <c r="BV137" s="27">
        <f t="shared" si="502"/>
        <v>1.52259259259259</v>
      </c>
      <c r="BW137" s="27">
        <f t="shared" si="502"/>
        <v>1.35074074074074</v>
      </c>
      <c r="BX137" s="27">
        <f t="shared" si="502"/>
        <v>1.38555555555556</v>
      </c>
      <c r="BY137" s="27">
        <f t="shared" si="502"/>
        <v>1.71703703703704</v>
      </c>
      <c r="BZ137" s="27">
        <f t="shared" si="502"/>
        <v>1.22444444444444</v>
      </c>
      <c r="CA137" s="27">
        <f t="shared" si="502"/>
        <v>1.41703703703704</v>
      </c>
      <c r="CB137" s="27">
        <f t="shared" si="502"/>
        <v>1.46259259259259</v>
      </c>
      <c r="CC137" s="27">
        <f t="shared" si="502"/>
        <v>1.16481481481481</v>
      </c>
      <c r="CD137" s="27">
        <f t="shared" si="502"/>
        <v>1.20407407407407</v>
      </c>
      <c r="CE137" s="27">
        <f t="shared" si="502"/>
        <v>1.45259259259259</v>
      </c>
      <c r="CF137" s="27"/>
      <c r="CG137" s="27">
        <f t="shared" si="502"/>
        <v>1.52777777777778</v>
      </c>
      <c r="CH137" s="27">
        <f t="shared" si="502"/>
        <v>1.46296296296296</v>
      </c>
      <c r="CI137" s="27">
        <f t="shared" si="502"/>
        <v>1.48703703703704</v>
      </c>
      <c r="CJ137" s="27">
        <f t="shared" si="502"/>
        <v>1.43740740740741</v>
      </c>
      <c r="CK137" s="27">
        <f t="shared" si="502"/>
        <v>1.9362962962963</v>
      </c>
      <c r="CL137" s="27">
        <f t="shared" si="502"/>
        <v>1.84259259259259</v>
      </c>
      <c r="CM137" s="27">
        <f t="shared" si="502"/>
        <v>1.54888888888889</v>
      </c>
      <c r="CN137" s="27">
        <f t="shared" si="502"/>
        <v>1.50481481481481</v>
      </c>
      <c r="CO137" s="27">
        <f t="shared" si="502"/>
        <v>1.39185185185185</v>
      </c>
      <c r="CP137" s="27">
        <f t="shared" si="502"/>
        <v>1.61185185185185</v>
      </c>
      <c r="CQ137" s="27">
        <f t="shared" si="502"/>
        <v>1.50592592592593</v>
      </c>
      <c r="CR137" s="27">
        <f t="shared" si="502"/>
        <v>1.43</v>
      </c>
      <c r="CS137" s="27">
        <f t="shared" si="502"/>
        <v>1.62777777777778</v>
      </c>
      <c r="CT137" s="27"/>
      <c r="CU137" s="27">
        <f t="shared" si="502"/>
        <v>1.49555555555556</v>
      </c>
      <c r="CV137" s="27">
        <f t="shared" si="502"/>
        <v>1.44740740740741</v>
      </c>
      <c r="CW137" s="27">
        <f t="shared" si="502"/>
        <v>1.51037037037037</v>
      </c>
      <c r="CX137" s="27">
        <f t="shared" si="502"/>
        <v>1.52259259259259</v>
      </c>
      <c r="CY137" s="27">
        <f t="shared" si="502"/>
        <v>1.60222222222222</v>
      </c>
      <c r="CZ137" s="27"/>
      <c r="DA137" s="27">
        <f t="shared" si="502"/>
        <v>1.50518518518519</v>
      </c>
      <c r="DB137" s="27">
        <f t="shared" si="502"/>
        <v>1.4762962962963</v>
      </c>
      <c r="DC137" s="27">
        <f t="shared" si="502"/>
        <v>1.60592592592593</v>
      </c>
      <c r="DD137" s="27">
        <f t="shared" si="502"/>
        <v>1.47481481481481</v>
      </c>
      <c r="DE137" s="27">
        <f t="shared" si="502"/>
        <v>1.57666666666667</v>
      </c>
      <c r="DF137" s="27">
        <f t="shared" si="502"/>
        <v>1.55037037037037</v>
      </c>
      <c r="DG137" s="27">
        <f t="shared" si="502"/>
        <v>1.27555555555556</v>
      </c>
      <c r="DH137" s="27">
        <f t="shared" si="502"/>
        <v>1.53</v>
      </c>
      <c r="DI137" s="27">
        <f t="shared" si="502"/>
        <v>1.74296296296296</v>
      </c>
      <c r="DJ137" s="27">
        <f t="shared" si="502"/>
        <v>2.61703703703704</v>
      </c>
      <c r="DK137" s="27"/>
      <c r="DL137" s="27">
        <f t="shared" si="502"/>
        <v>1.8662962962963</v>
      </c>
      <c r="DM137" s="27"/>
      <c r="DN137" s="27">
        <f t="shared" si="502"/>
        <v>1.83481481481481</v>
      </c>
      <c r="DO137" s="27">
        <f t="shared" si="502"/>
        <v>1.16185185185185</v>
      </c>
      <c r="DP137" s="27">
        <f t="shared" si="502"/>
        <v>2.03740740740741</v>
      </c>
      <c r="DQ137" s="27">
        <f t="shared" si="502"/>
        <v>1.8862962962963</v>
      </c>
      <c r="DR137" s="27">
        <f t="shared" si="502"/>
        <v>1.38296296296296</v>
      </c>
      <c r="DS137" s="27"/>
      <c r="DT137" s="27">
        <f t="shared" si="502"/>
        <v>1.39037037037037</v>
      </c>
      <c r="DU137" s="27">
        <f t="shared" si="502"/>
        <v>1.44333333333333</v>
      </c>
      <c r="DV137" s="27">
        <f t="shared" ref="DV137:FD137" si="503">DV103/27</f>
        <v>1.87296296296296</v>
      </c>
      <c r="DW137" s="27">
        <f t="shared" si="503"/>
        <v>1.63962962962963</v>
      </c>
      <c r="DX137" s="27">
        <f t="shared" si="503"/>
        <v>1.54592592592593</v>
      </c>
      <c r="DY137" s="27">
        <f t="shared" si="503"/>
        <v>2.02296296296296</v>
      </c>
      <c r="DZ137" s="27">
        <f t="shared" si="503"/>
        <v>1.66407407407407</v>
      </c>
      <c r="EA137" s="27">
        <f t="shared" si="503"/>
        <v>1.65740740740741</v>
      </c>
      <c r="EB137" s="27">
        <f t="shared" si="503"/>
        <v>1.76518518518518</v>
      </c>
      <c r="EC137" s="27">
        <f t="shared" si="503"/>
        <v>1.5362962962963</v>
      </c>
      <c r="ED137" s="27">
        <f t="shared" si="503"/>
        <v>1.85888888888889</v>
      </c>
      <c r="EE137" s="27">
        <f t="shared" si="503"/>
        <v>1.52185185185185</v>
      </c>
      <c r="EF137" s="27">
        <f t="shared" si="503"/>
        <v>1.62962962962963</v>
      </c>
      <c r="EG137" s="27"/>
      <c r="EH137" s="27">
        <f t="shared" si="503"/>
        <v>0.978518518518519</v>
      </c>
      <c r="EI137" s="27">
        <f t="shared" si="503"/>
        <v>1.08851851851852</v>
      </c>
      <c r="EJ137" s="27">
        <f t="shared" si="503"/>
        <v>0.872592592592593</v>
      </c>
      <c r="EK137" s="27">
        <f t="shared" si="503"/>
        <v>1.03518518518519</v>
      </c>
      <c r="EL137" s="27">
        <f t="shared" si="503"/>
        <v>0.854814814814815</v>
      </c>
      <c r="EM137" s="27">
        <f t="shared" si="503"/>
        <v>0.97962962962963</v>
      </c>
      <c r="EN137" s="27">
        <f t="shared" si="503"/>
        <v>0.708148148148148</v>
      </c>
      <c r="EO137" s="27">
        <f t="shared" si="503"/>
        <v>0.956666666666667</v>
      </c>
      <c r="EP137" s="27">
        <f t="shared" si="503"/>
        <v>1.05888888888889</v>
      </c>
      <c r="EQ137" s="27">
        <f t="shared" si="503"/>
        <v>1.37111111111111</v>
      </c>
      <c r="ER137" s="27">
        <f t="shared" si="503"/>
        <v>0.912222222222222</v>
      </c>
      <c r="ES137" s="27">
        <f t="shared" si="503"/>
        <v>1.13555555555556</v>
      </c>
      <c r="ET137" s="27">
        <f t="shared" si="503"/>
        <v>1.46185185185185</v>
      </c>
      <c r="EU137" s="27">
        <f t="shared" si="503"/>
        <v>1.55111111111111</v>
      </c>
      <c r="EV137" s="27">
        <f t="shared" si="503"/>
        <v>1.21703703703704</v>
      </c>
      <c r="EW137" s="27">
        <f t="shared" si="503"/>
        <v>1.92740740740741</v>
      </c>
      <c r="EX137" s="27">
        <f t="shared" si="503"/>
        <v>1.13222222222222</v>
      </c>
      <c r="EY137" s="27">
        <f t="shared" si="503"/>
        <v>0.843333333333333</v>
      </c>
      <c r="EZ137" s="27">
        <f t="shared" si="503"/>
        <v>1.22444444444444</v>
      </c>
      <c r="FA137" s="27">
        <f t="shared" si="503"/>
        <v>1.02518518518519</v>
      </c>
      <c r="FB137" s="27">
        <f t="shared" si="503"/>
        <v>1.26592592592593</v>
      </c>
      <c r="FC137" s="27">
        <f t="shared" si="503"/>
        <v>1.30481481481481</v>
      </c>
      <c r="FD137" s="27">
        <f t="shared" si="503"/>
        <v>1.40925925925926</v>
      </c>
      <c r="FE137" s="64" t="s">
        <v>249</v>
      </c>
      <c r="FF137" s="138"/>
      <c r="FG137" s="138"/>
      <c r="FH137" s="139"/>
      <c r="FI137" s="138"/>
      <c r="FJ137" s="140"/>
      <c r="FK137" s="138"/>
      <c r="FL137" s="138"/>
      <c r="FM137" s="139"/>
      <c r="FN137" s="138"/>
      <c r="FO137" s="73"/>
      <c r="FP137" s="138"/>
      <c r="FQ137" s="138"/>
      <c r="FR137" s="139"/>
      <c r="FS137" s="138"/>
      <c r="FT137" s="73"/>
      <c r="FU137" s="138"/>
      <c r="FV137" s="138"/>
      <c r="FW137" s="139"/>
      <c r="FX137" s="138"/>
      <c r="FY137" s="64" t="s">
        <v>249</v>
      </c>
      <c r="FZ137" s="156">
        <f t="shared" si="467"/>
        <v>0.953703703703704</v>
      </c>
      <c r="GA137" s="70">
        <f t="shared" si="468"/>
        <v>1.74518518518519</v>
      </c>
      <c r="GB137" s="157">
        <f t="shared" si="469"/>
        <v>1.38053333333333</v>
      </c>
      <c r="GC137" s="31">
        <f t="shared" si="470"/>
        <v>0.174210061869619</v>
      </c>
      <c r="GD137" s="31">
        <f t="shared" si="471"/>
        <v>0.126190406028795</v>
      </c>
      <c r="GE137" s="156">
        <f t="shared" si="472"/>
        <v>0.708148148148148</v>
      </c>
      <c r="GF137" s="156">
        <f t="shared" si="473"/>
        <v>2.61703703703704</v>
      </c>
      <c r="GG137" s="158">
        <f t="shared" si="474"/>
        <v>1.4385347985348</v>
      </c>
      <c r="GH137" s="33">
        <f t="shared" si="475"/>
        <v>0.313161302296714</v>
      </c>
      <c r="GI137" s="33">
        <f t="shared" si="476"/>
        <v>0.217694631103593</v>
      </c>
      <c r="GK137" s="89"/>
      <c r="GL137" s="89"/>
      <c r="GM137" s="178"/>
      <c r="GP137" s="89"/>
      <c r="GQ137" s="89"/>
      <c r="GR137" s="178"/>
      <c r="GU137" s="89"/>
      <c r="GV137" s="89"/>
      <c r="GW137" s="178"/>
      <c r="GZ137" s="89"/>
      <c r="HA137" s="89"/>
      <c r="HB137" s="178"/>
    </row>
    <row r="138" spans="1:210">
      <c r="A138" s="42" t="s">
        <v>250</v>
      </c>
      <c r="B138" s="47"/>
      <c r="C138" s="47"/>
      <c r="D138" s="47"/>
      <c r="E138" s="47"/>
      <c r="G138" s="34"/>
      <c r="H138" s="42" t="s">
        <v>250</v>
      </c>
      <c r="I138" s="27">
        <f>I104/1.04</f>
        <v>0.882692307692308</v>
      </c>
      <c r="J138" s="27">
        <f>J104/1.04</f>
        <v>1.43557692307692</v>
      </c>
      <c r="K138" s="27">
        <f t="shared" ref="K138:BI138" si="504">K104/1.04</f>
        <v>1.20096153846154</v>
      </c>
      <c r="L138" s="27">
        <f t="shared" si="504"/>
        <v>1.38942307692308</v>
      </c>
      <c r="M138" s="27">
        <f t="shared" si="504"/>
        <v>1.27307692307692</v>
      </c>
      <c r="N138" s="27">
        <f t="shared" si="504"/>
        <v>1.50769230769231</v>
      </c>
      <c r="O138" s="27">
        <f t="shared" si="504"/>
        <v>1.04615384615385</v>
      </c>
      <c r="P138" s="27">
        <f t="shared" si="504"/>
        <v>1.15576923076923</v>
      </c>
      <c r="Q138" s="27">
        <f t="shared" si="504"/>
        <v>1.37211538461538</v>
      </c>
      <c r="R138" s="27">
        <f t="shared" si="504"/>
        <v>1.51923076923077</v>
      </c>
      <c r="S138" s="27">
        <f t="shared" si="504"/>
        <v>0.924038461538461</v>
      </c>
      <c r="T138" s="27">
        <f t="shared" si="504"/>
        <v>1.14711538461538</v>
      </c>
      <c r="U138" s="27">
        <f t="shared" si="504"/>
        <v>1.55096153846154</v>
      </c>
      <c r="V138" s="27">
        <f t="shared" si="504"/>
        <v>1.24134615384615</v>
      </c>
      <c r="W138" s="27">
        <f t="shared" si="504"/>
        <v>1.2125</v>
      </c>
      <c r="X138" s="27">
        <f t="shared" si="504"/>
        <v>1.23557692307692</v>
      </c>
      <c r="Y138" s="27">
        <f t="shared" si="504"/>
        <v>1.34711538461538</v>
      </c>
      <c r="Z138" s="27">
        <f t="shared" si="504"/>
        <v>1.61057692307692</v>
      </c>
      <c r="AA138" s="27">
        <f t="shared" si="504"/>
        <v>1.21826923076923</v>
      </c>
      <c r="AB138" s="27">
        <f t="shared" si="504"/>
        <v>1.53461538461538</v>
      </c>
      <c r="AC138" s="27"/>
      <c r="AD138" s="27">
        <f t="shared" si="504"/>
        <v>1.31634615384615</v>
      </c>
      <c r="AE138" s="27">
        <f t="shared" si="504"/>
        <v>1.20769230769231</v>
      </c>
      <c r="AF138" s="27">
        <f t="shared" si="504"/>
        <v>1.17596153846154</v>
      </c>
      <c r="AG138" s="27">
        <f t="shared" si="504"/>
        <v>1.52788461538462</v>
      </c>
      <c r="AH138" s="27">
        <f t="shared" si="504"/>
        <v>1.20865384615385</v>
      </c>
      <c r="AI138" s="27">
        <f t="shared" si="504"/>
        <v>1.27115384615385</v>
      </c>
      <c r="AJ138" s="27">
        <f t="shared" si="504"/>
        <v>1.225</v>
      </c>
      <c r="AK138" s="27">
        <f t="shared" si="504"/>
        <v>1.38461538461538</v>
      </c>
      <c r="AL138" s="27">
        <f t="shared" si="504"/>
        <v>1.23942307692308</v>
      </c>
      <c r="AM138" s="27">
        <f t="shared" si="504"/>
        <v>1.01923076923077</v>
      </c>
      <c r="AN138" s="27">
        <f t="shared" si="504"/>
        <v>1.21153846153846</v>
      </c>
      <c r="AO138" s="27">
        <f t="shared" si="504"/>
        <v>1.05576923076923</v>
      </c>
      <c r="AP138" s="27"/>
      <c r="AQ138" s="27">
        <f t="shared" si="504"/>
        <v>1.25673076923077</v>
      </c>
      <c r="AR138" s="27">
        <f t="shared" si="504"/>
        <v>1.225</v>
      </c>
      <c r="AS138" s="27">
        <f t="shared" si="504"/>
        <v>1.34134615384615</v>
      </c>
      <c r="AT138" s="27">
        <f t="shared" si="504"/>
        <v>1.3</v>
      </c>
      <c r="AU138" s="27">
        <f t="shared" si="504"/>
        <v>1.56057692307692</v>
      </c>
      <c r="AV138" s="27">
        <f t="shared" si="504"/>
        <v>1.27211538461538</v>
      </c>
      <c r="AW138" s="27">
        <f t="shared" si="504"/>
        <v>1.48942307692308</v>
      </c>
      <c r="AX138" s="27">
        <f t="shared" si="504"/>
        <v>1.50192307692308</v>
      </c>
      <c r="AY138" s="27">
        <f t="shared" si="504"/>
        <v>1.39230769230769</v>
      </c>
      <c r="AZ138" s="27">
        <f t="shared" si="504"/>
        <v>1.44038461538462</v>
      </c>
      <c r="BA138" s="27"/>
      <c r="BB138" s="27">
        <f t="shared" si="504"/>
        <v>1.40192307692308</v>
      </c>
      <c r="BC138" s="27">
        <f t="shared" si="504"/>
        <v>1.2625</v>
      </c>
      <c r="BD138" s="27">
        <f t="shared" si="504"/>
        <v>1.41634615384615</v>
      </c>
      <c r="BE138" s="27">
        <f t="shared" si="504"/>
        <v>1.11442307692308</v>
      </c>
      <c r="BF138" s="27">
        <f t="shared" si="504"/>
        <v>1.10192307692308</v>
      </c>
      <c r="BG138" s="27">
        <f t="shared" si="504"/>
        <v>1.32884615384615</v>
      </c>
      <c r="BH138" s="27">
        <f t="shared" si="504"/>
        <v>1.09519230769231</v>
      </c>
      <c r="BI138" s="27">
        <f t="shared" si="504"/>
        <v>1.25480769230769</v>
      </c>
      <c r="BJ138" s="42" t="s">
        <v>250</v>
      </c>
      <c r="BK138" s="27">
        <f t="shared" ref="BK138:DU138" si="505">BK104/1.04</f>
        <v>1.06730769230769</v>
      </c>
      <c r="BL138" s="27">
        <f t="shared" si="505"/>
        <v>1.08557692307692</v>
      </c>
      <c r="BM138" s="27">
        <f t="shared" si="505"/>
        <v>1.4625</v>
      </c>
      <c r="BN138" s="27">
        <f t="shared" si="505"/>
        <v>1.03653846153846</v>
      </c>
      <c r="BO138" s="27">
        <f t="shared" si="505"/>
        <v>1.01346153846154</v>
      </c>
      <c r="BP138" s="27">
        <f t="shared" si="505"/>
        <v>2.09134615384615</v>
      </c>
      <c r="BQ138" s="27">
        <f t="shared" si="505"/>
        <v>1.05673076923077</v>
      </c>
      <c r="BR138" s="27">
        <f t="shared" si="505"/>
        <v>1.08365384615385</v>
      </c>
      <c r="BS138" s="27">
        <f t="shared" si="505"/>
        <v>1.44230769230769</v>
      </c>
      <c r="BT138" s="27">
        <f t="shared" si="505"/>
        <v>1.10384615384615</v>
      </c>
      <c r="BU138" s="27">
        <f t="shared" si="505"/>
        <v>1.11442307692308</v>
      </c>
      <c r="BV138" s="27">
        <f t="shared" si="505"/>
        <v>1.525</v>
      </c>
      <c r="BW138" s="27">
        <f t="shared" si="505"/>
        <v>1.14615384615385</v>
      </c>
      <c r="BX138" s="27">
        <f t="shared" si="505"/>
        <v>1.17692307692308</v>
      </c>
      <c r="BY138" s="27">
        <f t="shared" si="505"/>
        <v>1.68076923076923</v>
      </c>
      <c r="BZ138" s="27">
        <f t="shared" si="505"/>
        <v>1.07019230769231</v>
      </c>
      <c r="CA138" s="27">
        <f t="shared" si="505"/>
        <v>1.24615384615385</v>
      </c>
      <c r="CB138" s="27">
        <f t="shared" si="505"/>
        <v>1.42307692307692</v>
      </c>
      <c r="CC138" s="27">
        <f t="shared" si="505"/>
        <v>1.00673076923077</v>
      </c>
      <c r="CD138" s="27">
        <f t="shared" si="505"/>
        <v>1.0625</v>
      </c>
      <c r="CE138" s="27">
        <f t="shared" si="505"/>
        <v>1.42692307692308</v>
      </c>
      <c r="CF138" s="27"/>
      <c r="CG138" s="27">
        <f t="shared" si="505"/>
        <v>1.46826923076923</v>
      </c>
      <c r="CH138" s="27">
        <f t="shared" si="505"/>
        <v>1.42692307692308</v>
      </c>
      <c r="CI138" s="27">
        <f t="shared" si="505"/>
        <v>1.47692307692308</v>
      </c>
      <c r="CJ138" s="27">
        <f t="shared" si="505"/>
        <v>1.39615384615385</v>
      </c>
      <c r="CK138" s="27">
        <f t="shared" si="505"/>
        <v>1.8875</v>
      </c>
      <c r="CL138" s="27">
        <f t="shared" si="505"/>
        <v>1.96346153846154</v>
      </c>
      <c r="CM138" s="27">
        <f t="shared" si="505"/>
        <v>1.48076923076923</v>
      </c>
      <c r="CN138" s="27">
        <f t="shared" si="505"/>
        <v>1.45192307692308</v>
      </c>
      <c r="CO138" s="27">
        <f t="shared" si="505"/>
        <v>1.37980769230769</v>
      </c>
      <c r="CP138" s="27">
        <f t="shared" si="505"/>
        <v>1.54903846153846</v>
      </c>
      <c r="CQ138" s="27">
        <f t="shared" si="505"/>
        <v>1.45480769230769</v>
      </c>
      <c r="CR138" s="27">
        <f t="shared" si="505"/>
        <v>1.42115384615385</v>
      </c>
      <c r="CS138" s="27">
        <f t="shared" si="505"/>
        <v>1.55865384615385</v>
      </c>
      <c r="CT138" s="27"/>
      <c r="CU138" s="27">
        <f t="shared" si="505"/>
        <v>1.47596153846154</v>
      </c>
      <c r="CV138" s="27">
        <f t="shared" si="505"/>
        <v>1.40192307692308</v>
      </c>
      <c r="CW138" s="27">
        <f t="shared" si="505"/>
        <v>1.47115384615385</v>
      </c>
      <c r="CX138" s="27">
        <f t="shared" si="505"/>
        <v>1.52596153846154</v>
      </c>
      <c r="CY138" s="27">
        <f t="shared" si="505"/>
        <v>1.51442307692308</v>
      </c>
      <c r="CZ138" s="27"/>
      <c r="DA138" s="27">
        <f t="shared" si="505"/>
        <v>1.48269230769231</v>
      </c>
      <c r="DB138" s="27">
        <f t="shared" si="505"/>
        <v>1.41153846153846</v>
      </c>
      <c r="DC138" s="27">
        <f t="shared" si="505"/>
        <v>1.50480769230769</v>
      </c>
      <c r="DD138" s="27">
        <f t="shared" si="505"/>
        <v>1.475</v>
      </c>
      <c r="DE138" s="27">
        <f t="shared" si="505"/>
        <v>1.48846153846154</v>
      </c>
      <c r="DF138" s="27">
        <f t="shared" si="505"/>
        <v>1.45576923076923</v>
      </c>
      <c r="DG138" s="27">
        <f t="shared" si="505"/>
        <v>1.29230769230769</v>
      </c>
      <c r="DH138" s="27">
        <f t="shared" si="505"/>
        <v>1.44711538461538</v>
      </c>
      <c r="DI138" s="27">
        <f t="shared" si="505"/>
        <v>1.66442307692308</v>
      </c>
      <c r="DJ138" s="27">
        <f t="shared" si="505"/>
        <v>2.56346153846154</v>
      </c>
      <c r="DK138" s="27"/>
      <c r="DL138" s="27">
        <f t="shared" si="505"/>
        <v>1.78173076923077</v>
      </c>
      <c r="DM138" s="27"/>
      <c r="DN138" s="27">
        <f t="shared" si="505"/>
        <v>1.84038461538462</v>
      </c>
      <c r="DO138" s="27">
        <f t="shared" si="505"/>
        <v>1.10288461538462</v>
      </c>
      <c r="DP138" s="27">
        <f t="shared" si="505"/>
        <v>1.93846153846154</v>
      </c>
      <c r="DQ138" s="27">
        <f t="shared" si="505"/>
        <v>1.88461538461538</v>
      </c>
      <c r="DR138" s="27">
        <f t="shared" si="505"/>
        <v>1.37692307692308</v>
      </c>
      <c r="DS138" s="27"/>
      <c r="DT138" s="27">
        <f t="shared" si="505"/>
        <v>1.40288461538462</v>
      </c>
      <c r="DU138" s="27">
        <f t="shared" si="505"/>
        <v>1.35576923076923</v>
      </c>
      <c r="DV138" s="27">
        <f t="shared" ref="DV138:FD138" si="506">DV104/1.04</f>
        <v>1.81923076923077</v>
      </c>
      <c r="DW138" s="27">
        <f t="shared" si="506"/>
        <v>1.61730769230769</v>
      </c>
      <c r="DX138" s="27">
        <f t="shared" si="506"/>
        <v>1.47980769230769</v>
      </c>
      <c r="DY138" s="27">
        <f t="shared" si="506"/>
        <v>1.92403846153846</v>
      </c>
      <c r="DZ138" s="27">
        <f t="shared" si="506"/>
        <v>1.65576923076923</v>
      </c>
      <c r="EA138" s="27">
        <f t="shared" si="506"/>
        <v>1.57403846153846</v>
      </c>
      <c r="EB138" s="27">
        <f t="shared" si="506"/>
        <v>1.65576923076923</v>
      </c>
      <c r="EC138" s="27">
        <f t="shared" si="506"/>
        <v>1.51442307692308</v>
      </c>
      <c r="ED138" s="27">
        <f t="shared" si="506"/>
        <v>1.67884615384615</v>
      </c>
      <c r="EE138" s="27">
        <f t="shared" si="506"/>
        <v>1.46730769230769</v>
      </c>
      <c r="EF138" s="27">
        <f t="shared" si="506"/>
        <v>1.57115384615385</v>
      </c>
      <c r="EG138" s="27"/>
      <c r="EH138" s="27">
        <f t="shared" si="506"/>
        <v>0.824038461538461</v>
      </c>
      <c r="EI138" s="27">
        <f t="shared" si="506"/>
        <v>0.934615384615385</v>
      </c>
      <c r="EJ138" s="27">
        <f t="shared" si="506"/>
        <v>0.785576923076923</v>
      </c>
      <c r="EK138" s="27">
        <f t="shared" si="506"/>
        <v>0.909615384615384</v>
      </c>
      <c r="EL138" s="27">
        <f t="shared" si="506"/>
        <v>0.790384615384615</v>
      </c>
      <c r="EM138" s="27">
        <f t="shared" si="506"/>
        <v>0.9125</v>
      </c>
      <c r="EN138" s="27">
        <f t="shared" si="506"/>
        <v>0.665384615384615</v>
      </c>
      <c r="EO138" s="27">
        <f t="shared" si="506"/>
        <v>0.899038461538462</v>
      </c>
      <c r="EP138" s="27">
        <f t="shared" si="506"/>
        <v>1.01923076923077</v>
      </c>
      <c r="EQ138" s="27">
        <f t="shared" si="506"/>
        <v>1.29134615384615</v>
      </c>
      <c r="ER138" s="27">
        <f t="shared" si="506"/>
        <v>0.906730769230769</v>
      </c>
      <c r="ES138" s="27">
        <f t="shared" si="506"/>
        <v>1.09230769230769</v>
      </c>
      <c r="ET138" s="27">
        <f t="shared" si="506"/>
        <v>1.39903846153846</v>
      </c>
      <c r="EU138" s="27">
        <f t="shared" si="506"/>
        <v>1.54903846153846</v>
      </c>
      <c r="EV138" s="27">
        <f t="shared" si="506"/>
        <v>1.17115384615385</v>
      </c>
      <c r="EW138" s="27">
        <f t="shared" si="506"/>
        <v>1.85096153846154</v>
      </c>
      <c r="EX138" s="27">
        <f t="shared" si="506"/>
        <v>1.11442307692308</v>
      </c>
      <c r="EY138" s="27">
        <f t="shared" si="506"/>
        <v>0.799038461538461</v>
      </c>
      <c r="EZ138" s="27">
        <f t="shared" si="506"/>
        <v>1.17211538461538</v>
      </c>
      <c r="FA138" s="27">
        <f t="shared" si="506"/>
        <v>1.01826923076923</v>
      </c>
      <c r="FB138" s="27">
        <f t="shared" si="506"/>
        <v>1.14807692307692</v>
      </c>
      <c r="FC138" s="27">
        <f t="shared" si="506"/>
        <v>1.21442307692308</v>
      </c>
      <c r="FD138" s="27">
        <f t="shared" si="506"/>
        <v>1.325</v>
      </c>
      <c r="FE138" s="42" t="s">
        <v>250</v>
      </c>
      <c r="FF138" s="138"/>
      <c r="FG138" s="138"/>
      <c r="FH138" s="139"/>
      <c r="FI138" s="138"/>
      <c r="FJ138" s="140"/>
      <c r="FK138" s="138"/>
      <c r="FL138" s="138"/>
      <c r="FM138" s="139"/>
      <c r="FN138" s="138"/>
      <c r="FO138" s="73"/>
      <c r="FP138" s="138"/>
      <c r="FQ138" s="138"/>
      <c r="FR138" s="139"/>
      <c r="FS138" s="138"/>
      <c r="FT138" s="73"/>
      <c r="FU138" s="138"/>
      <c r="FV138" s="138"/>
      <c r="FW138" s="139"/>
      <c r="FX138" s="138"/>
      <c r="FY138" s="42" t="s">
        <v>250</v>
      </c>
      <c r="FZ138" s="156">
        <f t="shared" si="467"/>
        <v>0.882692307692308</v>
      </c>
      <c r="GA138" s="70">
        <f t="shared" si="468"/>
        <v>1.61057692307692</v>
      </c>
      <c r="GB138" s="157">
        <f t="shared" si="469"/>
        <v>1.28807692307692</v>
      </c>
      <c r="GC138" s="31">
        <f t="shared" si="470"/>
        <v>0.16681729497323</v>
      </c>
      <c r="GD138" s="31">
        <f t="shared" si="471"/>
        <v>0.129508798725112</v>
      </c>
      <c r="GE138" s="156">
        <f t="shared" si="472"/>
        <v>0.665384615384615</v>
      </c>
      <c r="GF138" s="156">
        <f t="shared" si="473"/>
        <v>2.56346153846154</v>
      </c>
      <c r="GG138" s="158">
        <f t="shared" si="474"/>
        <v>1.37193575655114</v>
      </c>
      <c r="GH138" s="33">
        <f t="shared" si="475"/>
        <v>0.331118905313654</v>
      </c>
      <c r="GI138" s="33">
        <f t="shared" si="476"/>
        <v>0.241351611205208</v>
      </c>
      <c r="GK138" s="89"/>
      <c r="GL138" s="89"/>
      <c r="GM138" s="178"/>
      <c r="GP138" s="89"/>
      <c r="GQ138" s="89"/>
      <c r="GR138" s="178"/>
      <c r="GU138" s="89"/>
      <c r="GV138" s="89"/>
      <c r="GW138" s="178"/>
      <c r="GZ138" s="89"/>
      <c r="HA138" s="89"/>
      <c r="HB138" s="178"/>
    </row>
    <row r="139" spans="1:210">
      <c r="A139" s="42" t="s">
        <v>251</v>
      </c>
      <c r="B139" s="47"/>
      <c r="C139" s="47"/>
      <c r="D139" s="47"/>
      <c r="E139" s="47"/>
      <c r="G139" s="34"/>
      <c r="H139" s="42" t="s">
        <v>251</v>
      </c>
      <c r="I139" s="27">
        <f>I105/3.4</f>
        <v>0.824117647058824</v>
      </c>
      <c r="J139" s="27">
        <f>J105/3.4</f>
        <v>1.24058823529412</v>
      </c>
      <c r="K139" s="27">
        <f t="shared" ref="K139:BI139" si="507">K105/3.4</f>
        <v>1.05823529411765</v>
      </c>
      <c r="L139" s="27">
        <f t="shared" si="507"/>
        <v>1.26294117647059</v>
      </c>
      <c r="M139" s="27">
        <f t="shared" si="507"/>
        <v>1.18529411764706</v>
      </c>
      <c r="N139" s="27">
        <f t="shared" si="507"/>
        <v>1.32205882352941</v>
      </c>
      <c r="O139" s="27">
        <f t="shared" si="507"/>
        <v>0.958823529411765</v>
      </c>
      <c r="P139" s="27">
        <f t="shared" si="507"/>
        <v>1.05058823529412</v>
      </c>
      <c r="Q139" s="27">
        <f t="shared" si="507"/>
        <v>1.20529411764706</v>
      </c>
      <c r="R139" s="27">
        <f t="shared" si="507"/>
        <v>1.36529411764706</v>
      </c>
      <c r="S139" s="27">
        <f t="shared" si="507"/>
        <v>0.812941176470588</v>
      </c>
      <c r="T139" s="27">
        <f t="shared" si="507"/>
        <v>1.075</v>
      </c>
      <c r="U139" s="27">
        <f t="shared" si="507"/>
        <v>1.33058823529412</v>
      </c>
      <c r="V139" s="27">
        <f t="shared" si="507"/>
        <v>1.08058823529412</v>
      </c>
      <c r="W139" s="27">
        <f t="shared" si="507"/>
        <v>1.09117647058824</v>
      </c>
      <c r="X139" s="27">
        <f t="shared" si="507"/>
        <v>1.08088235294118</v>
      </c>
      <c r="Y139" s="27">
        <f t="shared" si="507"/>
        <v>1.14941176470588</v>
      </c>
      <c r="Z139" s="27">
        <f t="shared" si="507"/>
        <v>1.38441176470588</v>
      </c>
      <c r="AA139" s="27">
        <f t="shared" si="507"/>
        <v>1.07911764705882</v>
      </c>
      <c r="AB139" s="27">
        <f t="shared" si="507"/>
        <v>1.33117647058824</v>
      </c>
      <c r="AC139" s="27"/>
      <c r="AD139" s="27">
        <f t="shared" si="507"/>
        <v>1.17617647058824</v>
      </c>
      <c r="AE139" s="27">
        <f t="shared" si="507"/>
        <v>1.04735294117647</v>
      </c>
      <c r="AF139" s="27">
        <f t="shared" si="507"/>
        <v>1.035</v>
      </c>
      <c r="AG139" s="27">
        <f t="shared" si="507"/>
        <v>1.33558823529412</v>
      </c>
      <c r="AH139" s="27">
        <f t="shared" si="507"/>
        <v>1.04558823529412</v>
      </c>
      <c r="AI139" s="27">
        <f t="shared" si="507"/>
        <v>1.11176470588235</v>
      </c>
      <c r="AJ139" s="27">
        <f t="shared" si="507"/>
        <v>1.05588235294118</v>
      </c>
      <c r="AK139" s="27">
        <f t="shared" si="507"/>
        <v>1.26323529411765</v>
      </c>
      <c r="AL139" s="27">
        <f t="shared" si="507"/>
        <v>1.08911764705882</v>
      </c>
      <c r="AM139" s="27">
        <f t="shared" si="507"/>
        <v>0.907941176470588</v>
      </c>
      <c r="AN139" s="27">
        <f t="shared" si="507"/>
        <v>1.05882352941176</v>
      </c>
      <c r="AO139" s="27">
        <f t="shared" si="507"/>
        <v>0.932941176470588</v>
      </c>
      <c r="AP139" s="27"/>
      <c r="AQ139" s="27">
        <f t="shared" si="507"/>
        <v>1.10088235294118</v>
      </c>
      <c r="AR139" s="27">
        <f t="shared" si="507"/>
        <v>1.05117647058824</v>
      </c>
      <c r="AS139" s="27">
        <f t="shared" si="507"/>
        <v>1.15794117647059</v>
      </c>
      <c r="AT139" s="27">
        <f t="shared" si="507"/>
        <v>1.13205882352941</v>
      </c>
      <c r="AU139" s="27">
        <f t="shared" si="507"/>
        <v>1.41205882352941</v>
      </c>
      <c r="AV139" s="27">
        <f t="shared" si="507"/>
        <v>1.09617647058824</v>
      </c>
      <c r="AW139" s="27">
        <f t="shared" si="507"/>
        <v>1.27147058823529</v>
      </c>
      <c r="AX139" s="27">
        <f t="shared" si="507"/>
        <v>1.32029411764706</v>
      </c>
      <c r="AY139" s="27">
        <f t="shared" si="507"/>
        <v>1.23058823529412</v>
      </c>
      <c r="AZ139" s="27">
        <f t="shared" si="507"/>
        <v>1.23176470588235</v>
      </c>
      <c r="BA139" s="27"/>
      <c r="BB139" s="27">
        <f t="shared" si="507"/>
        <v>1.18235294117647</v>
      </c>
      <c r="BC139" s="27">
        <f t="shared" si="507"/>
        <v>1.10352941176471</v>
      </c>
      <c r="BD139" s="27">
        <f t="shared" si="507"/>
        <v>1.25882352941176</v>
      </c>
      <c r="BE139" s="27">
        <f t="shared" si="507"/>
        <v>0.957941176470588</v>
      </c>
      <c r="BF139" s="27">
        <f t="shared" si="507"/>
        <v>0.976470588235294</v>
      </c>
      <c r="BG139" s="27">
        <f t="shared" si="507"/>
        <v>1.15823529411765</v>
      </c>
      <c r="BH139" s="27">
        <f t="shared" si="507"/>
        <v>0.973235294117647</v>
      </c>
      <c r="BI139" s="27">
        <f t="shared" si="507"/>
        <v>1.105</v>
      </c>
      <c r="BJ139" s="42" t="s">
        <v>251</v>
      </c>
      <c r="BK139" s="27">
        <f t="shared" ref="BK139:DU139" si="508">BK105/3.4</f>
        <v>0.919411764705882</v>
      </c>
      <c r="BL139" s="27">
        <f t="shared" si="508"/>
        <v>0.948529411764706</v>
      </c>
      <c r="BM139" s="27">
        <f t="shared" si="508"/>
        <v>1.26441176470588</v>
      </c>
      <c r="BN139" s="27">
        <f t="shared" si="508"/>
        <v>0.892941176470588</v>
      </c>
      <c r="BO139" s="27">
        <f t="shared" si="508"/>
        <v>0.874411764705882</v>
      </c>
      <c r="BP139" s="27">
        <f t="shared" si="508"/>
        <v>1.79794117647059</v>
      </c>
      <c r="BQ139" s="27">
        <f t="shared" si="508"/>
        <v>0.91</v>
      </c>
      <c r="BR139" s="27">
        <f t="shared" si="508"/>
        <v>0.945</v>
      </c>
      <c r="BS139" s="27">
        <f t="shared" si="508"/>
        <v>1.21235294117647</v>
      </c>
      <c r="BT139" s="27">
        <f t="shared" si="508"/>
        <v>0.955</v>
      </c>
      <c r="BU139" s="27">
        <f t="shared" si="508"/>
        <v>0.957941176470588</v>
      </c>
      <c r="BV139" s="27">
        <f t="shared" si="508"/>
        <v>1.29382352941176</v>
      </c>
      <c r="BW139" s="27">
        <f t="shared" si="508"/>
        <v>0.976176470588235</v>
      </c>
      <c r="BX139" s="27">
        <f t="shared" si="508"/>
        <v>1.01352941176471</v>
      </c>
      <c r="BY139" s="27">
        <f t="shared" si="508"/>
        <v>1.425</v>
      </c>
      <c r="BZ139" s="27">
        <f t="shared" si="508"/>
        <v>0.928823529411765</v>
      </c>
      <c r="CA139" s="27">
        <f t="shared" si="508"/>
        <v>1.08117647058824</v>
      </c>
      <c r="CB139" s="27">
        <f t="shared" si="508"/>
        <v>1.21029411764706</v>
      </c>
      <c r="CC139" s="27">
        <f t="shared" si="508"/>
        <v>0.867941176470588</v>
      </c>
      <c r="CD139" s="27">
        <f t="shared" si="508"/>
        <v>0.913529411764706</v>
      </c>
      <c r="CE139" s="27">
        <f t="shared" si="508"/>
        <v>1.22088235294118</v>
      </c>
      <c r="CF139" s="27"/>
      <c r="CG139" s="27">
        <f t="shared" si="508"/>
        <v>1.25235294117647</v>
      </c>
      <c r="CH139" s="27">
        <f t="shared" si="508"/>
        <v>1.19882352941176</v>
      </c>
      <c r="CI139" s="27">
        <f t="shared" si="508"/>
        <v>1.25941176470588</v>
      </c>
      <c r="CJ139" s="27">
        <f t="shared" si="508"/>
        <v>1.17617647058824</v>
      </c>
      <c r="CK139" s="27">
        <f t="shared" si="508"/>
        <v>1.60735294117647</v>
      </c>
      <c r="CL139" s="27">
        <f t="shared" si="508"/>
        <v>1.66088235294118</v>
      </c>
      <c r="CM139" s="27">
        <f t="shared" si="508"/>
        <v>1.26029411764706</v>
      </c>
      <c r="CN139" s="27">
        <f t="shared" si="508"/>
        <v>1.24588235294118</v>
      </c>
      <c r="CO139" s="27">
        <f t="shared" si="508"/>
        <v>1.17588235294118</v>
      </c>
      <c r="CP139" s="27">
        <f t="shared" si="508"/>
        <v>1.30382352941176</v>
      </c>
      <c r="CQ139" s="27">
        <f t="shared" si="508"/>
        <v>1.23941176470588</v>
      </c>
      <c r="CR139" s="27">
        <f t="shared" si="508"/>
        <v>1.21029411764706</v>
      </c>
      <c r="CS139" s="27">
        <f t="shared" si="508"/>
        <v>1.35411764705882</v>
      </c>
      <c r="CT139" s="27"/>
      <c r="CU139" s="27">
        <f t="shared" si="508"/>
        <v>1.26235294117647</v>
      </c>
      <c r="CV139" s="27">
        <f t="shared" si="508"/>
        <v>1.17823529411765</v>
      </c>
      <c r="CW139" s="27">
        <f t="shared" si="508"/>
        <v>1.23852941176471</v>
      </c>
      <c r="CX139" s="27">
        <f t="shared" si="508"/>
        <v>1.26676470588235</v>
      </c>
      <c r="CY139" s="27">
        <f t="shared" si="508"/>
        <v>1.27323529411765</v>
      </c>
      <c r="CZ139" s="27"/>
      <c r="DA139" s="27">
        <f t="shared" si="508"/>
        <v>1.28852941176471</v>
      </c>
      <c r="DB139" s="27">
        <f t="shared" si="508"/>
        <v>1.17735294117647</v>
      </c>
      <c r="DC139" s="27">
        <f t="shared" si="508"/>
        <v>1.27676470588235</v>
      </c>
      <c r="DD139" s="27">
        <f t="shared" si="508"/>
        <v>1.25970588235294</v>
      </c>
      <c r="DE139" s="27">
        <f t="shared" si="508"/>
        <v>1.27941176470588</v>
      </c>
      <c r="DF139" s="27">
        <f t="shared" si="508"/>
        <v>1.26029411764706</v>
      </c>
      <c r="DG139" s="27">
        <f t="shared" si="508"/>
        <v>1.11235294117647</v>
      </c>
      <c r="DH139" s="27">
        <f t="shared" si="508"/>
        <v>1.22911764705882</v>
      </c>
      <c r="DI139" s="27">
        <f t="shared" si="508"/>
        <v>1.42617647058824</v>
      </c>
      <c r="DJ139" s="27">
        <f t="shared" si="508"/>
        <v>2.17705882352941</v>
      </c>
      <c r="DK139" s="27"/>
      <c r="DL139" s="27">
        <f t="shared" si="508"/>
        <v>1.57823529411765</v>
      </c>
      <c r="DM139" s="27"/>
      <c r="DN139" s="27">
        <f t="shared" si="508"/>
        <v>1.63735294117647</v>
      </c>
      <c r="DO139" s="27">
        <f t="shared" si="508"/>
        <v>0.962058823529412</v>
      </c>
      <c r="DP139" s="27">
        <f t="shared" si="508"/>
        <v>1.68911764705882</v>
      </c>
      <c r="DQ139" s="27">
        <f t="shared" si="508"/>
        <v>1.605</v>
      </c>
      <c r="DR139" s="27">
        <f t="shared" si="508"/>
        <v>1.19794117647059</v>
      </c>
      <c r="DS139" s="27"/>
      <c r="DT139" s="27">
        <f t="shared" si="508"/>
        <v>1.22029411764706</v>
      </c>
      <c r="DU139" s="27">
        <f t="shared" si="508"/>
        <v>1.16117647058824</v>
      </c>
      <c r="DV139" s="27">
        <f t="shared" ref="DV139:FD139" si="509">DV105/3.4</f>
        <v>1.56323529411765</v>
      </c>
      <c r="DW139" s="27">
        <f t="shared" si="509"/>
        <v>1.37882352941176</v>
      </c>
      <c r="DX139" s="27">
        <f t="shared" si="509"/>
        <v>1.25882352941176</v>
      </c>
      <c r="DY139" s="27">
        <f t="shared" si="509"/>
        <v>1.66588235294118</v>
      </c>
      <c r="DZ139" s="27">
        <f t="shared" si="509"/>
        <v>1.38647058823529</v>
      </c>
      <c r="EA139" s="27">
        <f t="shared" si="509"/>
        <v>1.35147058823529</v>
      </c>
      <c r="EB139" s="27">
        <f t="shared" si="509"/>
        <v>1.41205882352941</v>
      </c>
      <c r="EC139" s="27">
        <f t="shared" si="509"/>
        <v>1.27941176470588</v>
      </c>
      <c r="ED139" s="27">
        <f t="shared" si="509"/>
        <v>1.41970588235294</v>
      </c>
      <c r="EE139" s="27">
        <f t="shared" si="509"/>
        <v>1.22911764705882</v>
      </c>
      <c r="EF139" s="27">
        <f t="shared" si="509"/>
        <v>1.33117647058824</v>
      </c>
      <c r="EG139" s="27"/>
      <c r="EH139" s="27">
        <f t="shared" si="509"/>
        <v>0.701764705882353</v>
      </c>
      <c r="EI139" s="27">
        <f t="shared" si="509"/>
        <v>0.797352941176471</v>
      </c>
      <c r="EJ139" s="27">
        <f t="shared" si="509"/>
        <v>0.678529411764706</v>
      </c>
      <c r="EK139" s="27">
        <f t="shared" si="509"/>
        <v>0.790294117647059</v>
      </c>
      <c r="EL139" s="27">
        <f t="shared" si="509"/>
        <v>0.683823529411765</v>
      </c>
      <c r="EM139" s="27">
        <f t="shared" si="509"/>
        <v>0.774411764705882</v>
      </c>
      <c r="EN139" s="27">
        <f t="shared" si="509"/>
        <v>0.560882352941176</v>
      </c>
      <c r="EO139" s="27">
        <f t="shared" si="509"/>
        <v>0.780588235294118</v>
      </c>
      <c r="EP139" s="27">
        <f t="shared" si="509"/>
        <v>0.863823529411765</v>
      </c>
      <c r="EQ139" s="27">
        <f t="shared" si="509"/>
        <v>1.10970588235294</v>
      </c>
      <c r="ER139" s="27">
        <f t="shared" si="509"/>
        <v>0.813235294117647</v>
      </c>
      <c r="ES139" s="27">
        <f t="shared" si="509"/>
        <v>0.934705882352941</v>
      </c>
      <c r="ET139" s="27">
        <f t="shared" si="509"/>
        <v>1.19294117647059</v>
      </c>
      <c r="EU139" s="27">
        <f t="shared" si="509"/>
        <v>1.33235294117647</v>
      </c>
      <c r="EV139" s="27">
        <f t="shared" si="509"/>
        <v>0.995</v>
      </c>
      <c r="EW139" s="27">
        <f t="shared" si="509"/>
        <v>1.61</v>
      </c>
      <c r="EX139" s="27">
        <f t="shared" si="509"/>
        <v>0.960882352941177</v>
      </c>
      <c r="EY139" s="27">
        <f t="shared" si="509"/>
        <v>0.691470588235294</v>
      </c>
      <c r="EZ139" s="27">
        <f t="shared" si="509"/>
        <v>1.005</v>
      </c>
      <c r="FA139" s="27">
        <f t="shared" si="509"/>
        <v>0.864117647058824</v>
      </c>
      <c r="FB139" s="27">
        <f t="shared" si="509"/>
        <v>0.995882352941177</v>
      </c>
      <c r="FC139" s="27">
        <f t="shared" si="509"/>
        <v>1.02147058823529</v>
      </c>
      <c r="FD139" s="27">
        <f t="shared" si="509"/>
        <v>1.13764705882353</v>
      </c>
      <c r="FE139" s="42" t="s">
        <v>251</v>
      </c>
      <c r="FF139" s="138"/>
      <c r="FG139" s="138"/>
      <c r="FH139" s="139"/>
      <c r="FI139" s="138"/>
      <c r="FJ139" s="140"/>
      <c r="FK139" s="138"/>
      <c r="FL139" s="138"/>
      <c r="FM139" s="139"/>
      <c r="FN139" s="138"/>
      <c r="FO139" s="73"/>
      <c r="FP139" s="138"/>
      <c r="FQ139" s="138"/>
      <c r="FR139" s="139"/>
      <c r="FS139" s="138"/>
      <c r="FT139" s="73"/>
      <c r="FU139" s="138"/>
      <c r="FV139" s="138"/>
      <c r="FW139" s="139"/>
      <c r="FX139" s="138"/>
      <c r="FY139" s="42" t="s">
        <v>251</v>
      </c>
      <c r="FZ139" s="156">
        <f t="shared" si="467"/>
        <v>0.812941176470588</v>
      </c>
      <c r="GA139" s="70">
        <f t="shared" si="468"/>
        <v>1.41205882352941</v>
      </c>
      <c r="GB139" s="157">
        <f t="shared" si="469"/>
        <v>1.13335882352941</v>
      </c>
      <c r="GC139" s="31">
        <f t="shared" si="470"/>
        <v>0.140932951864074</v>
      </c>
      <c r="GD139" s="31">
        <f t="shared" si="471"/>
        <v>0.124349807790963</v>
      </c>
      <c r="GE139" s="156">
        <f t="shared" si="472"/>
        <v>0.560882352941176</v>
      </c>
      <c r="GF139" s="156">
        <f t="shared" si="473"/>
        <v>2.17705882352941</v>
      </c>
      <c r="GG139" s="158">
        <f t="shared" si="474"/>
        <v>1.17453781512605</v>
      </c>
      <c r="GH139" s="33">
        <f t="shared" si="475"/>
        <v>0.282330745801296</v>
      </c>
      <c r="GI139" s="33">
        <f t="shared" si="476"/>
        <v>0.24037603742115</v>
      </c>
      <c r="GK139" s="89"/>
      <c r="GL139" s="89"/>
      <c r="GM139" s="178"/>
      <c r="GP139" s="89"/>
      <c r="GQ139" s="89"/>
      <c r="GR139" s="178"/>
      <c r="GU139" s="89"/>
      <c r="GV139" s="89"/>
      <c r="GW139" s="178"/>
      <c r="GZ139" s="89"/>
      <c r="HA139" s="89"/>
      <c r="HB139" s="178"/>
    </row>
    <row r="140" spans="1:210">
      <c r="A140" s="42" t="s">
        <v>252</v>
      </c>
      <c r="B140" s="47"/>
      <c r="C140" s="47"/>
      <c r="D140" s="47"/>
      <c r="E140" s="47"/>
      <c r="G140" s="34"/>
      <c r="H140" s="42" t="s">
        <v>252</v>
      </c>
      <c r="I140" s="27">
        <f>I106/0.5</f>
        <v>0.894</v>
      </c>
      <c r="J140" s="27">
        <f>J106/0.5</f>
        <v>1.306</v>
      </c>
      <c r="K140" s="27">
        <f t="shared" ref="K140:BI140" si="510">K106/0.5</f>
        <v>1.11</v>
      </c>
      <c r="L140" s="27">
        <f t="shared" si="510"/>
        <v>1.29</v>
      </c>
      <c r="M140" s="27">
        <f t="shared" si="510"/>
        <v>1.294</v>
      </c>
      <c r="N140" s="27">
        <f t="shared" si="510"/>
        <v>1.43</v>
      </c>
      <c r="O140" s="27">
        <f t="shared" si="510"/>
        <v>1.046</v>
      </c>
      <c r="P140" s="27">
        <f t="shared" si="510"/>
        <v>1.12</v>
      </c>
      <c r="Q140" s="27">
        <f t="shared" si="510"/>
        <v>1.26</v>
      </c>
      <c r="R140" s="27">
        <f t="shared" si="510"/>
        <v>1.45</v>
      </c>
      <c r="S140" s="27">
        <f t="shared" si="510"/>
        <v>0.856</v>
      </c>
      <c r="T140" s="27">
        <f t="shared" si="510"/>
        <v>1.188</v>
      </c>
      <c r="U140" s="27">
        <f t="shared" si="510"/>
        <v>1.372</v>
      </c>
      <c r="V140" s="27">
        <f t="shared" si="510"/>
        <v>1.132</v>
      </c>
      <c r="W140" s="27">
        <f t="shared" si="510"/>
        <v>1.134</v>
      </c>
      <c r="X140" s="27">
        <f t="shared" si="510"/>
        <v>1.146</v>
      </c>
      <c r="Y140" s="27">
        <f t="shared" si="510"/>
        <v>1.144</v>
      </c>
      <c r="Z140" s="27">
        <f t="shared" si="510"/>
        <v>1.432</v>
      </c>
      <c r="AA140" s="27">
        <f t="shared" si="510"/>
        <v>1.12</v>
      </c>
      <c r="AB140" s="27">
        <f t="shared" si="510"/>
        <v>1.398</v>
      </c>
      <c r="AC140" s="27"/>
      <c r="AD140" s="27">
        <f t="shared" si="510"/>
        <v>1.23</v>
      </c>
      <c r="AE140" s="27">
        <f t="shared" si="510"/>
        <v>1.064</v>
      </c>
      <c r="AF140" s="27">
        <f t="shared" si="510"/>
        <v>1.084</v>
      </c>
      <c r="AG140" s="27">
        <f t="shared" si="510"/>
        <v>1.396</v>
      </c>
      <c r="AH140" s="27">
        <f t="shared" si="510"/>
        <v>1.066</v>
      </c>
      <c r="AI140" s="27">
        <f t="shared" si="510"/>
        <v>1.178</v>
      </c>
      <c r="AJ140" s="27">
        <f t="shared" si="510"/>
        <v>1.1</v>
      </c>
      <c r="AK140" s="27">
        <f t="shared" si="510"/>
        <v>1.282</v>
      </c>
      <c r="AL140" s="27">
        <f t="shared" si="510"/>
        <v>1.176</v>
      </c>
      <c r="AM140" s="27">
        <f t="shared" si="510"/>
        <v>0.984</v>
      </c>
      <c r="AN140" s="27">
        <f t="shared" si="510"/>
        <v>1.114</v>
      </c>
      <c r="AO140" s="27">
        <f t="shared" si="510"/>
        <v>0.964</v>
      </c>
      <c r="AP140" s="27"/>
      <c r="AQ140" s="27">
        <f t="shared" si="510"/>
        <v>1.1</v>
      </c>
      <c r="AR140" s="27">
        <f t="shared" si="510"/>
        <v>1.064</v>
      </c>
      <c r="AS140" s="27">
        <f t="shared" si="510"/>
        <v>1.202</v>
      </c>
      <c r="AT140" s="27">
        <f t="shared" si="510"/>
        <v>1.19</v>
      </c>
      <c r="AU140" s="27">
        <f t="shared" si="510"/>
        <v>1.508</v>
      </c>
      <c r="AV140" s="27">
        <f t="shared" si="510"/>
        <v>1.102</v>
      </c>
      <c r="AW140" s="27">
        <f t="shared" si="510"/>
        <v>1.284</v>
      </c>
      <c r="AX140" s="27">
        <f t="shared" si="510"/>
        <v>1.356</v>
      </c>
      <c r="AY140" s="27">
        <f t="shared" si="510"/>
        <v>1.286</v>
      </c>
      <c r="AZ140" s="27">
        <f t="shared" si="510"/>
        <v>1.246</v>
      </c>
      <c r="BA140" s="27"/>
      <c r="BB140" s="27">
        <f t="shared" si="510"/>
        <v>1.222</v>
      </c>
      <c r="BC140" s="27">
        <f t="shared" si="510"/>
        <v>1.134</v>
      </c>
      <c r="BD140" s="27">
        <f t="shared" si="510"/>
        <v>1.314</v>
      </c>
      <c r="BE140" s="27">
        <f t="shared" si="510"/>
        <v>0.982</v>
      </c>
      <c r="BF140" s="27">
        <f t="shared" si="510"/>
        <v>0.968</v>
      </c>
      <c r="BG140" s="27">
        <f t="shared" si="510"/>
        <v>1.186</v>
      </c>
      <c r="BH140" s="27">
        <f t="shared" si="510"/>
        <v>1.03</v>
      </c>
      <c r="BI140" s="27">
        <f t="shared" si="510"/>
        <v>1.128</v>
      </c>
      <c r="BJ140" s="42" t="s">
        <v>252</v>
      </c>
      <c r="BK140" s="27">
        <f t="shared" ref="BK140:DU140" si="511">BK106/0.5</f>
        <v>0.936</v>
      </c>
      <c r="BL140" s="27">
        <f t="shared" si="511"/>
        <v>0.956</v>
      </c>
      <c r="BM140" s="27">
        <f t="shared" si="511"/>
        <v>1.266</v>
      </c>
      <c r="BN140" s="27">
        <f t="shared" si="511"/>
        <v>0.87</v>
      </c>
      <c r="BO140" s="27">
        <f t="shared" si="511"/>
        <v>0.864</v>
      </c>
      <c r="BP140" s="27">
        <f t="shared" si="511"/>
        <v>1.954</v>
      </c>
      <c r="BQ140" s="27">
        <f t="shared" si="511"/>
        <v>0.894</v>
      </c>
      <c r="BR140" s="27">
        <f t="shared" si="511"/>
        <v>0.918</v>
      </c>
      <c r="BS140" s="27">
        <f t="shared" si="511"/>
        <v>1.222</v>
      </c>
      <c r="BT140" s="27">
        <f t="shared" si="511"/>
        <v>0.952</v>
      </c>
      <c r="BU140" s="27">
        <f t="shared" si="511"/>
        <v>0.974</v>
      </c>
      <c r="BV140" s="27">
        <f t="shared" si="511"/>
        <v>1.264</v>
      </c>
      <c r="BW140" s="27">
        <f t="shared" si="511"/>
        <v>0.968</v>
      </c>
      <c r="BX140" s="27">
        <f t="shared" si="511"/>
        <v>1.022</v>
      </c>
      <c r="BY140" s="27">
        <f t="shared" si="511"/>
        <v>1.426</v>
      </c>
      <c r="BZ140" s="27">
        <f t="shared" si="511"/>
        <v>0.932</v>
      </c>
      <c r="CA140" s="27">
        <f t="shared" si="511"/>
        <v>1.106</v>
      </c>
      <c r="CB140" s="27">
        <f t="shared" si="511"/>
        <v>1.18</v>
      </c>
      <c r="CC140" s="27">
        <f t="shared" si="511"/>
        <v>0.864</v>
      </c>
      <c r="CD140" s="27">
        <f t="shared" si="511"/>
        <v>0.908</v>
      </c>
      <c r="CE140" s="27">
        <f t="shared" si="511"/>
        <v>1.234</v>
      </c>
      <c r="CF140" s="27"/>
      <c r="CG140" s="27">
        <f t="shared" si="511"/>
        <v>1.276</v>
      </c>
      <c r="CH140" s="27">
        <f t="shared" si="511"/>
        <v>1.216</v>
      </c>
      <c r="CI140" s="27">
        <f t="shared" si="511"/>
        <v>1.256</v>
      </c>
      <c r="CJ140" s="27">
        <f t="shared" si="511"/>
        <v>1.204</v>
      </c>
      <c r="CK140" s="27">
        <f t="shared" si="511"/>
        <v>1.664</v>
      </c>
      <c r="CL140" s="27">
        <f t="shared" si="511"/>
        <v>1.672</v>
      </c>
      <c r="CM140" s="27">
        <f t="shared" si="511"/>
        <v>1.26</v>
      </c>
      <c r="CN140" s="27">
        <f t="shared" si="511"/>
        <v>1.246</v>
      </c>
      <c r="CO140" s="27">
        <f t="shared" si="511"/>
        <v>1.186</v>
      </c>
      <c r="CP140" s="27">
        <f t="shared" si="511"/>
        <v>1.314</v>
      </c>
      <c r="CQ140" s="27">
        <f t="shared" si="511"/>
        <v>1.278</v>
      </c>
      <c r="CR140" s="27">
        <f t="shared" si="511"/>
        <v>1.23</v>
      </c>
      <c r="CS140" s="27">
        <f t="shared" si="511"/>
        <v>1.364</v>
      </c>
      <c r="CT140" s="27"/>
      <c r="CU140" s="27">
        <f t="shared" si="511"/>
        <v>1.244</v>
      </c>
      <c r="CV140" s="27">
        <f t="shared" si="511"/>
        <v>1.222</v>
      </c>
      <c r="CW140" s="27">
        <f t="shared" si="511"/>
        <v>1.262</v>
      </c>
      <c r="CX140" s="27">
        <f t="shared" si="511"/>
        <v>1.282</v>
      </c>
      <c r="CY140" s="27">
        <f t="shared" si="511"/>
        <v>1.298</v>
      </c>
      <c r="CZ140" s="27"/>
      <c r="DA140" s="27">
        <f t="shared" si="511"/>
        <v>1.298</v>
      </c>
      <c r="DB140" s="27">
        <f t="shared" si="511"/>
        <v>1.18</v>
      </c>
      <c r="DC140" s="27">
        <f t="shared" si="511"/>
        <v>1.298</v>
      </c>
      <c r="DD140" s="27">
        <f t="shared" si="511"/>
        <v>1.258</v>
      </c>
      <c r="DE140" s="27">
        <f t="shared" si="511"/>
        <v>1.288</v>
      </c>
      <c r="DF140" s="27">
        <f t="shared" si="511"/>
        <v>1.272</v>
      </c>
      <c r="DG140" s="27">
        <f t="shared" si="511"/>
        <v>1.13</v>
      </c>
      <c r="DH140" s="27">
        <f t="shared" si="511"/>
        <v>1.286</v>
      </c>
      <c r="DI140" s="27">
        <f t="shared" si="511"/>
        <v>1.47</v>
      </c>
      <c r="DJ140" s="27">
        <f t="shared" si="511"/>
        <v>2.188</v>
      </c>
      <c r="DK140" s="27"/>
      <c r="DL140" s="27">
        <f t="shared" si="511"/>
        <v>1.688</v>
      </c>
      <c r="DM140" s="27"/>
      <c r="DN140" s="27">
        <f t="shared" si="511"/>
        <v>1.716</v>
      </c>
      <c r="DO140" s="27">
        <f t="shared" si="511"/>
        <v>0.994</v>
      </c>
      <c r="DP140" s="27">
        <f t="shared" si="511"/>
        <v>1.756</v>
      </c>
      <c r="DQ140" s="27">
        <f t="shared" si="511"/>
        <v>1.67</v>
      </c>
      <c r="DR140" s="27">
        <f t="shared" si="511"/>
        <v>1.262</v>
      </c>
      <c r="DS140" s="27"/>
      <c r="DT140" s="27">
        <f t="shared" si="511"/>
        <v>1.294</v>
      </c>
      <c r="DU140" s="27">
        <f t="shared" si="511"/>
        <v>1.172</v>
      </c>
      <c r="DV140" s="27">
        <f t="shared" ref="DV140:FD140" si="512">DV106/0.5</f>
        <v>1.656</v>
      </c>
      <c r="DW140" s="27">
        <f t="shared" si="512"/>
        <v>1.408</v>
      </c>
      <c r="DX140" s="27">
        <f t="shared" si="512"/>
        <v>1.262</v>
      </c>
      <c r="DY140" s="27">
        <f t="shared" si="512"/>
        <v>1.736</v>
      </c>
      <c r="DZ140" s="27">
        <f t="shared" si="512"/>
        <v>1.37</v>
      </c>
      <c r="EA140" s="27">
        <f t="shared" si="512"/>
        <v>1.372</v>
      </c>
      <c r="EB140" s="27">
        <f t="shared" si="512"/>
        <v>1.426</v>
      </c>
      <c r="EC140" s="27">
        <f t="shared" si="512"/>
        <v>1.3</v>
      </c>
      <c r="ED140" s="27">
        <f t="shared" si="512"/>
        <v>1.416</v>
      </c>
      <c r="EE140" s="27">
        <f t="shared" si="512"/>
        <v>1.248</v>
      </c>
      <c r="EF140" s="27">
        <f t="shared" si="512"/>
        <v>1.328</v>
      </c>
      <c r="EG140" s="27"/>
      <c r="EH140" s="27">
        <f t="shared" si="512"/>
        <v>0.696</v>
      </c>
      <c r="EI140" s="27">
        <f t="shared" si="512"/>
        <v>0.818</v>
      </c>
      <c r="EJ140" s="27">
        <f t="shared" si="512"/>
        <v>0.682</v>
      </c>
      <c r="EK140" s="27">
        <f t="shared" si="512"/>
        <v>0.802</v>
      </c>
      <c r="EL140" s="27">
        <f t="shared" si="512"/>
        <v>0.71</v>
      </c>
      <c r="EM140" s="27">
        <f t="shared" si="512"/>
        <v>0.804</v>
      </c>
      <c r="EN140" s="27">
        <f t="shared" si="512"/>
        <v>0.568</v>
      </c>
      <c r="EO140" s="27">
        <f t="shared" si="512"/>
        <v>0.796</v>
      </c>
      <c r="EP140" s="27">
        <f t="shared" si="512"/>
        <v>0.858</v>
      </c>
      <c r="EQ140" s="27">
        <f t="shared" si="512"/>
        <v>1.118</v>
      </c>
      <c r="ER140" s="27">
        <f t="shared" si="512"/>
        <v>0.838</v>
      </c>
      <c r="ES140" s="27">
        <f t="shared" si="512"/>
        <v>0.948</v>
      </c>
      <c r="ET140" s="27">
        <f t="shared" si="512"/>
        <v>1.222</v>
      </c>
      <c r="EU140" s="27">
        <f t="shared" si="512"/>
        <v>1.362</v>
      </c>
      <c r="EV140" s="27">
        <f t="shared" si="512"/>
        <v>1.01</v>
      </c>
      <c r="EW140" s="27">
        <f t="shared" si="512"/>
        <v>1.664</v>
      </c>
      <c r="EX140" s="27">
        <f t="shared" si="512"/>
        <v>0.992</v>
      </c>
      <c r="EY140" s="27">
        <f t="shared" si="512"/>
        <v>0.716</v>
      </c>
      <c r="EZ140" s="27">
        <f t="shared" si="512"/>
        <v>1.02</v>
      </c>
      <c r="FA140" s="27">
        <f t="shared" si="512"/>
        <v>0.888</v>
      </c>
      <c r="FB140" s="27">
        <f t="shared" si="512"/>
        <v>1.01</v>
      </c>
      <c r="FC140" s="27">
        <f t="shared" si="512"/>
        <v>1.032</v>
      </c>
      <c r="FD140" s="27">
        <f t="shared" si="512"/>
        <v>1.144</v>
      </c>
      <c r="FE140" s="42" t="s">
        <v>252</v>
      </c>
      <c r="FF140" s="138"/>
      <c r="FG140" s="138"/>
      <c r="FH140" s="139"/>
      <c r="FI140" s="138"/>
      <c r="FJ140" s="140"/>
      <c r="FK140" s="138"/>
      <c r="FL140" s="138"/>
      <c r="FM140" s="139"/>
      <c r="FN140" s="138"/>
      <c r="FO140" s="73"/>
      <c r="FP140" s="138"/>
      <c r="FQ140" s="138"/>
      <c r="FR140" s="139"/>
      <c r="FS140" s="138"/>
      <c r="FT140" s="73"/>
      <c r="FU140" s="138"/>
      <c r="FV140" s="138"/>
      <c r="FW140" s="139"/>
      <c r="FX140" s="138"/>
      <c r="FY140" s="42" t="s">
        <v>252</v>
      </c>
      <c r="FZ140" s="156">
        <f t="shared" si="467"/>
        <v>0.856</v>
      </c>
      <c r="GA140" s="70">
        <f t="shared" si="468"/>
        <v>1.508</v>
      </c>
      <c r="GB140" s="157">
        <f t="shared" si="469"/>
        <v>1.18124</v>
      </c>
      <c r="GC140" s="31">
        <f t="shared" si="470"/>
        <v>0.147644299529895</v>
      </c>
      <c r="GD140" s="31">
        <f t="shared" si="471"/>
        <v>0.124990941324282</v>
      </c>
      <c r="GE140" s="156">
        <f t="shared" si="472"/>
        <v>0.568</v>
      </c>
      <c r="GF140" s="156">
        <f t="shared" si="473"/>
        <v>2.188</v>
      </c>
      <c r="GG140" s="158">
        <f t="shared" si="474"/>
        <v>1.19367032967033</v>
      </c>
      <c r="GH140" s="33">
        <f t="shared" si="475"/>
        <v>0.296691124645183</v>
      </c>
      <c r="GI140" s="33">
        <f t="shared" si="476"/>
        <v>0.248553656123063</v>
      </c>
      <c r="GK140" s="89"/>
      <c r="GL140" s="89"/>
      <c r="GM140" s="178"/>
      <c r="GP140" s="89"/>
      <c r="GQ140" s="89"/>
      <c r="GR140" s="178"/>
      <c r="GU140" s="89"/>
      <c r="GV140" s="89"/>
      <c r="GW140" s="178"/>
      <c r="GZ140" s="89"/>
      <c r="HA140" s="89"/>
      <c r="HB140" s="178"/>
    </row>
    <row r="141" spans="1:210">
      <c r="A141" s="42" t="s">
        <v>253</v>
      </c>
      <c r="H141" s="42" t="s">
        <v>253</v>
      </c>
      <c r="I141" s="19">
        <f>I107/3.1</f>
        <v>0.975483870967742</v>
      </c>
      <c r="J141" s="19">
        <f>J107/3.1</f>
        <v>1.3841935483871</v>
      </c>
      <c r="K141" s="19">
        <f t="shared" ref="K141:BI141" si="513">K107/3.1</f>
        <v>1.18129032258065</v>
      </c>
      <c r="L141" s="19">
        <f t="shared" si="513"/>
        <v>1.37516129032258</v>
      </c>
      <c r="M141" s="19">
        <f t="shared" si="513"/>
        <v>1.42516129032258</v>
      </c>
      <c r="N141" s="19">
        <f t="shared" si="513"/>
        <v>1.58290322580645</v>
      </c>
      <c r="O141" s="19">
        <f t="shared" si="513"/>
        <v>1.17677419354839</v>
      </c>
      <c r="P141" s="19">
        <f t="shared" si="513"/>
        <v>1.25322580645161</v>
      </c>
      <c r="Q141" s="19">
        <f t="shared" si="513"/>
        <v>1.34225806451613</v>
      </c>
      <c r="R141" s="19">
        <f t="shared" si="513"/>
        <v>1.52903225806452</v>
      </c>
      <c r="S141" s="19">
        <f t="shared" si="513"/>
        <v>0.880967741935484</v>
      </c>
      <c r="T141" s="19">
        <f t="shared" si="513"/>
        <v>1.32741935483871</v>
      </c>
      <c r="U141" s="19">
        <f t="shared" si="513"/>
        <v>1.45193548387097</v>
      </c>
      <c r="V141" s="19">
        <f t="shared" si="513"/>
        <v>1.23870967741935</v>
      </c>
      <c r="W141" s="19">
        <f t="shared" si="513"/>
        <v>1.20935483870968</v>
      </c>
      <c r="X141" s="19">
        <f t="shared" si="513"/>
        <v>1.23258064516129</v>
      </c>
      <c r="Y141" s="19">
        <f t="shared" si="513"/>
        <v>1.18193548387097</v>
      </c>
      <c r="Z141" s="19">
        <f t="shared" si="513"/>
        <v>1.49645161290323</v>
      </c>
      <c r="AA141" s="19">
        <f t="shared" si="513"/>
        <v>1.1858064516129</v>
      </c>
      <c r="AB141" s="19">
        <f t="shared" si="513"/>
        <v>1.45870967741935</v>
      </c>
      <c r="AD141" s="19">
        <f t="shared" si="513"/>
        <v>1.33483870967742</v>
      </c>
      <c r="AE141" s="19">
        <f t="shared" si="513"/>
        <v>1.1458064516129</v>
      </c>
      <c r="AF141" s="19">
        <f t="shared" si="513"/>
        <v>1.13741935483871</v>
      </c>
      <c r="AG141" s="19">
        <f t="shared" si="513"/>
        <v>1.51612903225806</v>
      </c>
      <c r="AH141" s="19">
        <f t="shared" si="513"/>
        <v>1.12451612903226</v>
      </c>
      <c r="AI141" s="19">
        <f t="shared" si="513"/>
        <v>1.21548387096774</v>
      </c>
      <c r="AJ141" s="19">
        <f t="shared" si="513"/>
        <v>1.19290322580645</v>
      </c>
      <c r="AK141" s="19">
        <f t="shared" si="513"/>
        <v>1.33903225806452</v>
      </c>
      <c r="AL141" s="19">
        <f t="shared" si="513"/>
        <v>1.26322580645161</v>
      </c>
      <c r="AM141" s="19">
        <f t="shared" si="513"/>
        <v>1.04129032258065</v>
      </c>
      <c r="AN141" s="19">
        <f t="shared" si="513"/>
        <v>1.18032258064516</v>
      </c>
      <c r="AO141" s="19">
        <f t="shared" si="513"/>
        <v>1.07774193548387</v>
      </c>
      <c r="AQ141" s="19">
        <f t="shared" si="513"/>
        <v>1.14225806451613</v>
      </c>
      <c r="AR141" s="19">
        <f t="shared" si="513"/>
        <v>1.08064516129032</v>
      </c>
      <c r="AS141" s="19">
        <f t="shared" si="513"/>
        <v>1.28548387096774</v>
      </c>
      <c r="AT141" s="19">
        <f t="shared" si="513"/>
        <v>1.25548387096774</v>
      </c>
      <c r="AU141" s="19">
        <f t="shared" si="513"/>
        <v>1.58709677419355</v>
      </c>
      <c r="AV141" s="19">
        <f t="shared" si="513"/>
        <v>1.15129032258065</v>
      </c>
      <c r="AW141" s="19">
        <f t="shared" si="513"/>
        <v>1.33612903225806</v>
      </c>
      <c r="AX141" s="19">
        <f t="shared" si="513"/>
        <v>1.40645161290323</v>
      </c>
      <c r="AY141" s="19">
        <f t="shared" si="513"/>
        <v>1.33225806451613</v>
      </c>
      <c r="AZ141" s="19">
        <f t="shared" si="513"/>
        <v>1.27612903225806</v>
      </c>
      <c r="BB141" s="19">
        <f t="shared" si="513"/>
        <v>1.27096774193548</v>
      </c>
      <c r="BC141" s="19">
        <f t="shared" si="513"/>
        <v>1.18064516129032</v>
      </c>
      <c r="BD141" s="19">
        <f t="shared" si="513"/>
        <v>1.36870967741936</v>
      </c>
      <c r="BE141" s="19">
        <f t="shared" si="513"/>
        <v>1.00290322580645</v>
      </c>
      <c r="BF141" s="19">
        <f t="shared" si="513"/>
        <v>1.00709677419355</v>
      </c>
      <c r="BG141" s="19">
        <f t="shared" si="513"/>
        <v>1.22387096774194</v>
      </c>
      <c r="BH141" s="19">
        <f t="shared" si="513"/>
        <v>1.05322580645161</v>
      </c>
      <c r="BI141" s="19">
        <f t="shared" si="513"/>
        <v>1.17967741935484</v>
      </c>
      <c r="BJ141" s="42" t="s">
        <v>253</v>
      </c>
      <c r="BK141" s="19">
        <f t="shared" ref="BK141:DU141" si="514">BK107/3.1</f>
        <v>0.991935483870968</v>
      </c>
      <c r="BL141" s="19">
        <f t="shared" si="514"/>
        <v>1.00870967741935</v>
      </c>
      <c r="BM141" s="19">
        <f t="shared" si="514"/>
        <v>1.31096774193548</v>
      </c>
      <c r="BN141" s="19">
        <f t="shared" si="514"/>
        <v>0.924838709677419</v>
      </c>
      <c r="BO141" s="19">
        <f t="shared" si="514"/>
        <v>0.913548387096774</v>
      </c>
      <c r="BP141" s="19">
        <f t="shared" si="514"/>
        <v>2.15903225806452</v>
      </c>
      <c r="BQ141" s="19">
        <f t="shared" si="514"/>
        <v>0.95</v>
      </c>
      <c r="BR141" s="19">
        <f t="shared" si="514"/>
        <v>0.969677419354839</v>
      </c>
      <c r="BS141" s="19">
        <f t="shared" si="514"/>
        <v>1.28322580645161</v>
      </c>
      <c r="BT141" s="19">
        <f t="shared" si="514"/>
        <v>0.991612903225806</v>
      </c>
      <c r="BU141" s="19">
        <f t="shared" si="514"/>
        <v>1.02935483870968</v>
      </c>
      <c r="BV141" s="19">
        <f t="shared" si="514"/>
        <v>1.33903225806452</v>
      </c>
      <c r="BW141" s="19">
        <f t="shared" si="514"/>
        <v>1.01258064516129</v>
      </c>
      <c r="BX141" s="19">
        <f t="shared" si="514"/>
        <v>1.08387096774194</v>
      </c>
      <c r="BY141" s="19">
        <f t="shared" si="514"/>
        <v>1.47096774193548</v>
      </c>
      <c r="BZ141" s="19">
        <f t="shared" si="514"/>
        <v>0.983548387096774</v>
      </c>
      <c r="CA141" s="19">
        <f t="shared" si="514"/>
        <v>1.19032258064516</v>
      </c>
      <c r="CB141" s="19">
        <f t="shared" si="514"/>
        <v>1.27096774193548</v>
      </c>
      <c r="CC141" s="19">
        <f t="shared" si="514"/>
        <v>0.921290322580645</v>
      </c>
      <c r="CD141" s="19">
        <f t="shared" si="514"/>
        <v>0.975483870967742</v>
      </c>
      <c r="CE141" s="19">
        <f t="shared" si="514"/>
        <v>1.30548387096774</v>
      </c>
      <c r="CF141" s="19"/>
      <c r="CG141" s="19">
        <f t="shared" si="514"/>
        <v>1.36096774193548</v>
      </c>
      <c r="CH141" s="19">
        <f t="shared" si="514"/>
        <v>1.30064516129032</v>
      </c>
      <c r="CI141" s="19">
        <f t="shared" si="514"/>
        <v>1.32161290322581</v>
      </c>
      <c r="CJ141" s="19">
        <f t="shared" si="514"/>
        <v>1.29064516129032</v>
      </c>
      <c r="CK141" s="19">
        <f t="shared" si="514"/>
        <v>1.81064516129032</v>
      </c>
      <c r="CL141" s="19">
        <f t="shared" si="514"/>
        <v>1.81225806451613</v>
      </c>
      <c r="CM141" s="19">
        <f t="shared" si="514"/>
        <v>1.35129032258065</v>
      </c>
      <c r="CN141" s="19">
        <f t="shared" si="514"/>
        <v>1.31903225806452</v>
      </c>
      <c r="CO141" s="19">
        <f t="shared" si="514"/>
        <v>1.27709677419355</v>
      </c>
      <c r="CP141" s="19">
        <f t="shared" si="514"/>
        <v>1.40129032258065</v>
      </c>
      <c r="CQ141" s="19">
        <f t="shared" si="514"/>
        <v>1.34967741935484</v>
      </c>
      <c r="CR141" s="19">
        <f t="shared" si="514"/>
        <v>1.31709677419355</v>
      </c>
      <c r="CS141" s="19">
        <f t="shared" si="514"/>
        <v>1.46354838709677</v>
      </c>
      <c r="CT141" s="19"/>
      <c r="CU141" s="19">
        <f t="shared" si="514"/>
        <v>1.33741935483871</v>
      </c>
      <c r="CV141" s="19">
        <f t="shared" si="514"/>
        <v>1.30870967741935</v>
      </c>
      <c r="CW141" s="19">
        <f t="shared" si="514"/>
        <v>1.33806451612903</v>
      </c>
      <c r="CX141" s="19">
        <f t="shared" si="514"/>
        <v>1.3841935483871</v>
      </c>
      <c r="CY141" s="19">
        <f t="shared" si="514"/>
        <v>1.37161290322581</v>
      </c>
      <c r="CZ141" s="19"/>
      <c r="DA141" s="19">
        <f t="shared" si="514"/>
        <v>1.37870967741935</v>
      </c>
      <c r="DB141" s="19">
        <f t="shared" si="514"/>
        <v>1.26161290322581</v>
      </c>
      <c r="DC141" s="19">
        <f t="shared" si="514"/>
        <v>1.39451612903226</v>
      </c>
      <c r="DD141" s="19">
        <f t="shared" si="514"/>
        <v>1.34032258064516</v>
      </c>
      <c r="DE141" s="19">
        <f t="shared" si="514"/>
        <v>1.34967741935484</v>
      </c>
      <c r="DF141" s="19">
        <f t="shared" si="514"/>
        <v>1.33290322580645</v>
      </c>
      <c r="DG141" s="19">
        <f t="shared" si="514"/>
        <v>1.22096774193548</v>
      </c>
      <c r="DH141" s="19">
        <f t="shared" si="514"/>
        <v>1.4041935483871</v>
      </c>
      <c r="DI141" s="19">
        <f t="shared" si="514"/>
        <v>1.56096774193548</v>
      </c>
      <c r="DJ141" s="19">
        <f t="shared" si="514"/>
        <v>2.31</v>
      </c>
      <c r="DK141" s="19"/>
      <c r="DL141" s="19">
        <f t="shared" si="514"/>
        <v>1.93258064516129</v>
      </c>
      <c r="DN141" s="19">
        <f t="shared" si="514"/>
        <v>1.87741935483871</v>
      </c>
      <c r="DO141" s="19">
        <f t="shared" si="514"/>
        <v>1.09096774193548</v>
      </c>
      <c r="DP141" s="19">
        <f t="shared" si="514"/>
        <v>1.9358064516129</v>
      </c>
      <c r="DQ141" s="19">
        <f t="shared" si="514"/>
        <v>1.79193548387097</v>
      </c>
      <c r="DR141" s="19">
        <f t="shared" si="514"/>
        <v>1.41096774193548</v>
      </c>
      <c r="DT141" s="19">
        <f t="shared" si="514"/>
        <v>1.43612903225806</v>
      </c>
      <c r="DU141" s="19">
        <f t="shared" si="514"/>
        <v>1.25193548387097</v>
      </c>
      <c r="DV141" s="19">
        <f t="shared" ref="DV141:FD141" si="515">DV107/3.1</f>
        <v>1.83161290322581</v>
      </c>
      <c r="DW141" s="19">
        <f t="shared" si="515"/>
        <v>1.50129032258065</v>
      </c>
      <c r="DX141" s="19">
        <f t="shared" si="515"/>
        <v>1.35451612903226</v>
      </c>
      <c r="DY141" s="19">
        <f t="shared" si="515"/>
        <v>1.87709677419355</v>
      </c>
      <c r="DZ141" s="19">
        <f t="shared" si="515"/>
        <v>1.44612903225806</v>
      </c>
      <c r="EA141" s="19">
        <f t="shared" si="515"/>
        <v>1.49354838709677</v>
      </c>
      <c r="EB141" s="19">
        <f t="shared" si="515"/>
        <v>1.52806451612903</v>
      </c>
      <c r="EC141" s="19">
        <f t="shared" si="515"/>
        <v>1.35741935483871</v>
      </c>
      <c r="ED141" s="19">
        <f t="shared" si="515"/>
        <v>1.5058064516129</v>
      </c>
      <c r="EE141" s="19">
        <f t="shared" si="515"/>
        <v>1.31516129032258</v>
      </c>
      <c r="EF141" s="19">
        <f t="shared" si="515"/>
        <v>1.40709677419355</v>
      </c>
      <c r="EH141" s="19">
        <f t="shared" si="515"/>
        <v>0.753225806451613</v>
      </c>
      <c r="EI141" s="19">
        <f t="shared" si="515"/>
        <v>0.895483870967742</v>
      </c>
      <c r="EJ141" s="19">
        <f t="shared" si="515"/>
        <v>0.739032258064516</v>
      </c>
      <c r="EK141" s="19">
        <f t="shared" si="515"/>
        <v>0.855161290322581</v>
      </c>
      <c r="EL141" s="19">
        <f t="shared" si="515"/>
        <v>0.743225806451613</v>
      </c>
      <c r="EM141" s="19">
        <f t="shared" si="515"/>
        <v>0.868387096774194</v>
      </c>
      <c r="EN141" s="19">
        <f t="shared" si="515"/>
        <v>0.6</v>
      </c>
      <c r="EO141" s="19">
        <f t="shared" si="515"/>
        <v>0.840645161290323</v>
      </c>
      <c r="EP141" s="19">
        <f t="shared" si="515"/>
        <v>0.921290322580645</v>
      </c>
      <c r="EQ141" s="19">
        <f t="shared" si="515"/>
        <v>1.19516129032258</v>
      </c>
      <c r="ER141" s="19">
        <f t="shared" si="515"/>
        <v>0.894193548387097</v>
      </c>
      <c r="ES141" s="19">
        <f t="shared" si="515"/>
        <v>1.02354838709677</v>
      </c>
      <c r="ET141" s="19">
        <f t="shared" si="515"/>
        <v>1.32225806451613</v>
      </c>
      <c r="EU141" s="19">
        <f t="shared" si="515"/>
        <v>1.44612903225806</v>
      </c>
      <c r="EV141" s="19">
        <f t="shared" si="515"/>
        <v>1.08709677419355</v>
      </c>
      <c r="EW141" s="19">
        <f t="shared" si="515"/>
        <v>1.84548387096774</v>
      </c>
      <c r="EX141" s="19">
        <f t="shared" si="515"/>
        <v>1.04935483870968</v>
      </c>
      <c r="EY141" s="19">
        <f t="shared" si="515"/>
        <v>0.759354838709677</v>
      </c>
      <c r="EZ141" s="19">
        <f t="shared" si="515"/>
        <v>1.09193548387097</v>
      </c>
      <c r="FA141" s="19">
        <f t="shared" si="515"/>
        <v>0.918064516129032</v>
      </c>
      <c r="FB141" s="19">
        <f t="shared" si="515"/>
        <v>1.07741935483871</v>
      </c>
      <c r="FC141" s="19">
        <f t="shared" si="515"/>
        <v>1.09612903225806</v>
      </c>
      <c r="FD141" s="19">
        <f t="shared" si="515"/>
        <v>1.19870967741935</v>
      </c>
      <c r="FE141" s="42" t="s">
        <v>253</v>
      </c>
      <c r="FF141" s="138"/>
      <c r="FG141" s="138"/>
      <c r="FH141" s="139"/>
      <c r="FI141" s="138"/>
      <c r="FJ141" s="140"/>
      <c r="FK141" s="138"/>
      <c r="FL141" s="138"/>
      <c r="FM141" s="139"/>
      <c r="FN141" s="138"/>
      <c r="FO141" s="73"/>
      <c r="FP141" s="138"/>
      <c r="FQ141" s="138"/>
      <c r="FR141" s="139"/>
      <c r="FS141" s="138"/>
      <c r="FT141" s="73"/>
      <c r="FU141" s="138"/>
      <c r="FV141" s="138"/>
      <c r="FW141" s="139"/>
      <c r="FX141" s="138"/>
      <c r="FY141" s="42" t="s">
        <v>253</v>
      </c>
      <c r="FZ141" s="156">
        <f t="shared" si="467"/>
        <v>0.880967741935484</v>
      </c>
      <c r="GA141" s="70">
        <f t="shared" si="468"/>
        <v>1.58709677419355</v>
      </c>
      <c r="GB141" s="157">
        <f t="shared" si="469"/>
        <v>1.25196774193548</v>
      </c>
      <c r="GC141" s="31">
        <f t="shared" si="470"/>
        <v>0.159136004335049</v>
      </c>
      <c r="GD141" s="31">
        <f t="shared" si="471"/>
        <v>0.127108709757196</v>
      </c>
      <c r="GE141" s="156">
        <f t="shared" si="472"/>
        <v>0.6</v>
      </c>
      <c r="GF141" s="156">
        <f t="shared" si="473"/>
        <v>2.31</v>
      </c>
      <c r="GG141" s="158">
        <f t="shared" si="474"/>
        <v>1.27827366182205</v>
      </c>
      <c r="GH141" s="33">
        <f t="shared" si="475"/>
        <v>0.327657371945573</v>
      </c>
      <c r="GI141" s="33">
        <f t="shared" si="476"/>
        <v>0.256328031885231</v>
      </c>
      <c r="GK141" s="89"/>
      <c r="GL141" s="89"/>
      <c r="GM141" s="178"/>
      <c r="GP141" s="89"/>
      <c r="GQ141" s="89"/>
      <c r="GR141" s="178"/>
      <c r="GU141" s="89"/>
      <c r="GV141" s="89"/>
      <c r="GW141" s="178"/>
      <c r="GZ141" s="89"/>
      <c r="HA141" s="89"/>
      <c r="HB141" s="178"/>
    </row>
    <row r="142" spans="1:210">
      <c r="A142" s="42" t="s">
        <v>254</v>
      </c>
      <c r="H142" s="42" t="s">
        <v>254</v>
      </c>
      <c r="I142" s="19">
        <f>I108/0.48</f>
        <v>0.995833333333333</v>
      </c>
      <c r="J142" s="19">
        <f>J108/0.48</f>
        <v>1.39791666666667</v>
      </c>
      <c r="K142" s="19">
        <f t="shared" ref="K142:BI142" si="516">K108/0.48</f>
        <v>1.18333333333333</v>
      </c>
      <c r="L142" s="19">
        <f t="shared" si="516"/>
        <v>1.3625</v>
      </c>
      <c r="M142" s="19">
        <f t="shared" si="516"/>
        <v>1.47083333333333</v>
      </c>
      <c r="N142" s="19">
        <f t="shared" si="516"/>
        <v>1.57083333333333</v>
      </c>
      <c r="O142" s="19">
        <f t="shared" si="516"/>
        <v>1.25833333333333</v>
      </c>
      <c r="P142" s="19">
        <f t="shared" si="516"/>
        <v>1.29583333333333</v>
      </c>
      <c r="Q142" s="19">
        <f t="shared" si="516"/>
        <v>1.3625</v>
      </c>
      <c r="R142" s="19">
        <f t="shared" si="516"/>
        <v>1.50833333333333</v>
      </c>
      <c r="S142" s="19">
        <f t="shared" si="516"/>
        <v>0.883333333333333</v>
      </c>
      <c r="T142" s="19">
        <f t="shared" si="516"/>
        <v>1.39791666666667</v>
      </c>
      <c r="U142" s="19">
        <f t="shared" si="516"/>
        <v>1.42916666666667</v>
      </c>
      <c r="V142" s="19">
        <f t="shared" si="516"/>
        <v>1.23125</v>
      </c>
      <c r="W142" s="19">
        <f t="shared" si="516"/>
        <v>1.18541666666667</v>
      </c>
      <c r="X142" s="19">
        <f t="shared" si="516"/>
        <v>1.2</v>
      </c>
      <c r="Y142" s="19">
        <f t="shared" si="516"/>
        <v>1.16041666666667</v>
      </c>
      <c r="Z142" s="19">
        <f t="shared" si="516"/>
        <v>1.46458333333333</v>
      </c>
      <c r="AA142" s="19">
        <f t="shared" si="516"/>
        <v>1.16458333333333</v>
      </c>
      <c r="AB142" s="19">
        <f t="shared" si="516"/>
        <v>1.45416666666667</v>
      </c>
      <c r="AD142" s="19">
        <f t="shared" si="516"/>
        <v>1.31875</v>
      </c>
      <c r="AE142" s="19">
        <f t="shared" si="516"/>
        <v>1.15208333333333</v>
      </c>
      <c r="AF142" s="19">
        <f t="shared" si="516"/>
        <v>1.13125</v>
      </c>
      <c r="AG142" s="19">
        <f t="shared" si="516"/>
        <v>1.5625</v>
      </c>
      <c r="AH142" s="19">
        <f t="shared" si="516"/>
        <v>1.12708333333333</v>
      </c>
      <c r="AI142" s="19">
        <f t="shared" si="516"/>
        <v>1.20833333333333</v>
      </c>
      <c r="AJ142" s="19">
        <f t="shared" si="516"/>
        <v>1.23333333333333</v>
      </c>
      <c r="AK142" s="19">
        <f t="shared" si="516"/>
        <v>1.32291666666667</v>
      </c>
      <c r="AL142" s="19">
        <f t="shared" si="516"/>
        <v>1.29583333333333</v>
      </c>
      <c r="AM142" s="19">
        <f t="shared" si="516"/>
        <v>1.06458333333333</v>
      </c>
      <c r="AN142" s="19">
        <f t="shared" si="516"/>
        <v>1.16666666666667</v>
      </c>
      <c r="AO142" s="19">
        <f t="shared" si="516"/>
        <v>1.13541666666667</v>
      </c>
      <c r="AQ142" s="19">
        <f t="shared" si="516"/>
        <v>1.15</v>
      </c>
      <c r="AR142" s="19">
        <f t="shared" si="516"/>
        <v>1.09583333333333</v>
      </c>
      <c r="AS142" s="19">
        <f t="shared" si="516"/>
        <v>1.27291666666667</v>
      </c>
      <c r="AT142" s="19">
        <f t="shared" si="516"/>
        <v>1.23333333333333</v>
      </c>
      <c r="AU142" s="19">
        <f t="shared" si="516"/>
        <v>1.50625</v>
      </c>
      <c r="AV142" s="19">
        <f t="shared" si="516"/>
        <v>1.12708333333333</v>
      </c>
      <c r="AW142" s="19">
        <f t="shared" si="516"/>
        <v>1.31875</v>
      </c>
      <c r="AX142" s="19">
        <f t="shared" si="516"/>
        <v>1.41666666666667</v>
      </c>
      <c r="AY142" s="19">
        <f t="shared" si="516"/>
        <v>1.3125</v>
      </c>
      <c r="AZ142" s="19">
        <f t="shared" si="516"/>
        <v>1.28958333333333</v>
      </c>
      <c r="BB142" s="19">
        <f t="shared" si="516"/>
        <v>1.2625</v>
      </c>
      <c r="BC142" s="19">
        <f t="shared" si="516"/>
        <v>1.1375</v>
      </c>
      <c r="BD142" s="19">
        <f t="shared" si="516"/>
        <v>1.31041666666667</v>
      </c>
      <c r="BE142" s="19">
        <f t="shared" si="516"/>
        <v>0.991666666666667</v>
      </c>
      <c r="BF142" s="19">
        <f t="shared" si="516"/>
        <v>1</v>
      </c>
      <c r="BG142" s="19">
        <f t="shared" si="516"/>
        <v>1.23125</v>
      </c>
      <c r="BH142" s="19">
        <f t="shared" si="516"/>
        <v>1.03958333333333</v>
      </c>
      <c r="BI142" s="19">
        <f t="shared" si="516"/>
        <v>1.1375</v>
      </c>
      <c r="BJ142" s="42" t="s">
        <v>254</v>
      </c>
      <c r="BK142" s="19">
        <f t="shared" ref="BK142:DU142" si="517">BK108/0.48</f>
        <v>0.9625</v>
      </c>
      <c r="BL142" s="19">
        <f t="shared" si="517"/>
        <v>0.997916666666667</v>
      </c>
      <c r="BM142" s="19">
        <f t="shared" si="517"/>
        <v>1.36041666666667</v>
      </c>
      <c r="BN142" s="19">
        <f t="shared" si="517"/>
        <v>0.908333333333333</v>
      </c>
      <c r="BO142" s="19">
        <f t="shared" si="517"/>
        <v>0.897916666666667</v>
      </c>
      <c r="BP142" s="19">
        <f t="shared" si="517"/>
        <v>2.25208333333333</v>
      </c>
      <c r="BQ142" s="19">
        <f t="shared" si="517"/>
        <v>0.927083333333333</v>
      </c>
      <c r="BR142" s="19">
        <f t="shared" si="517"/>
        <v>0.95</v>
      </c>
      <c r="BS142" s="19">
        <f t="shared" si="517"/>
        <v>1.2625</v>
      </c>
      <c r="BT142" s="19">
        <f t="shared" si="517"/>
        <v>0.989583333333333</v>
      </c>
      <c r="BU142" s="19">
        <f t="shared" si="517"/>
        <v>1.0125</v>
      </c>
      <c r="BV142" s="19">
        <f t="shared" si="517"/>
        <v>1.32291666666667</v>
      </c>
      <c r="BW142" s="19">
        <f t="shared" si="517"/>
        <v>0.977083333333333</v>
      </c>
      <c r="BX142" s="19">
        <f t="shared" si="517"/>
        <v>1.07291666666667</v>
      </c>
      <c r="BY142" s="19">
        <f t="shared" si="517"/>
        <v>1.4375</v>
      </c>
      <c r="BZ142" s="19">
        <f t="shared" si="517"/>
        <v>0.954166666666667</v>
      </c>
      <c r="CA142" s="19">
        <f t="shared" si="517"/>
        <v>1.18541666666667</v>
      </c>
      <c r="CB142" s="19">
        <f t="shared" si="517"/>
        <v>1.22708333333333</v>
      </c>
      <c r="CC142" s="19">
        <f t="shared" si="517"/>
        <v>0.883333333333333</v>
      </c>
      <c r="CD142" s="19">
        <f t="shared" si="517"/>
        <v>0.95625</v>
      </c>
      <c r="CE142" s="19">
        <f t="shared" si="517"/>
        <v>1.2625</v>
      </c>
      <c r="CF142" s="19"/>
      <c r="CG142" s="19">
        <f t="shared" si="517"/>
        <v>1.33541666666667</v>
      </c>
      <c r="CH142" s="19">
        <f t="shared" si="517"/>
        <v>1.27083333333333</v>
      </c>
      <c r="CI142" s="19">
        <f t="shared" si="517"/>
        <v>1.29166666666667</v>
      </c>
      <c r="CJ142" s="19">
        <f t="shared" si="517"/>
        <v>1.27708333333333</v>
      </c>
      <c r="CK142" s="19">
        <f t="shared" si="517"/>
        <v>1.77291666666667</v>
      </c>
      <c r="CL142" s="19">
        <f t="shared" si="517"/>
        <v>1.81875</v>
      </c>
      <c r="CM142" s="19">
        <f t="shared" si="517"/>
        <v>1.31458333333333</v>
      </c>
      <c r="CN142" s="19">
        <f t="shared" si="517"/>
        <v>1.30208333333333</v>
      </c>
      <c r="CO142" s="19">
        <f t="shared" si="517"/>
        <v>1.22708333333333</v>
      </c>
      <c r="CP142" s="19">
        <f t="shared" si="517"/>
        <v>1.35833333333333</v>
      </c>
      <c r="CQ142" s="19">
        <f t="shared" si="517"/>
        <v>1.31875</v>
      </c>
      <c r="CR142" s="19">
        <f t="shared" si="517"/>
        <v>1.26875</v>
      </c>
      <c r="CS142" s="19">
        <f t="shared" si="517"/>
        <v>1.40833333333333</v>
      </c>
      <c r="CT142" s="19"/>
      <c r="CU142" s="19">
        <f t="shared" si="517"/>
        <v>1.30625</v>
      </c>
      <c r="CV142" s="19">
        <f t="shared" si="517"/>
        <v>1.29583333333333</v>
      </c>
      <c r="CW142" s="19">
        <f t="shared" si="517"/>
        <v>1.29583333333333</v>
      </c>
      <c r="CX142" s="19">
        <f t="shared" si="517"/>
        <v>1.36458333333333</v>
      </c>
      <c r="CY142" s="19">
        <f t="shared" si="517"/>
        <v>1.33333333333333</v>
      </c>
      <c r="CZ142" s="19"/>
      <c r="DA142" s="19">
        <f t="shared" si="517"/>
        <v>1.37916666666667</v>
      </c>
      <c r="DB142" s="19">
        <f t="shared" si="517"/>
        <v>1.23333333333333</v>
      </c>
      <c r="DC142" s="19">
        <f t="shared" si="517"/>
        <v>1.3375</v>
      </c>
      <c r="DD142" s="19">
        <f t="shared" si="517"/>
        <v>1.29166666666667</v>
      </c>
      <c r="DE142" s="19">
        <f t="shared" si="517"/>
        <v>1.31458333333333</v>
      </c>
      <c r="DF142" s="19">
        <f t="shared" si="517"/>
        <v>1.325</v>
      </c>
      <c r="DG142" s="19">
        <f t="shared" si="517"/>
        <v>1.25</v>
      </c>
      <c r="DH142" s="19">
        <f t="shared" si="517"/>
        <v>1.37083333333333</v>
      </c>
      <c r="DI142" s="19">
        <f t="shared" si="517"/>
        <v>1.525</v>
      </c>
      <c r="DJ142" s="19">
        <f t="shared" si="517"/>
        <v>2.3</v>
      </c>
      <c r="DK142" s="19"/>
      <c r="DL142" s="19">
        <f t="shared" si="517"/>
        <v>2.03125</v>
      </c>
      <c r="DN142" s="19">
        <f t="shared" si="517"/>
        <v>1.95625</v>
      </c>
      <c r="DO142" s="19">
        <f t="shared" si="517"/>
        <v>1.08958333333333</v>
      </c>
      <c r="DP142" s="19">
        <f t="shared" si="517"/>
        <v>1.95833333333333</v>
      </c>
      <c r="DQ142" s="19">
        <f t="shared" si="517"/>
        <v>1.83333333333333</v>
      </c>
      <c r="DR142" s="19">
        <f t="shared" si="517"/>
        <v>1.4625</v>
      </c>
      <c r="DT142" s="19">
        <f t="shared" si="517"/>
        <v>1.46875</v>
      </c>
      <c r="DU142" s="19">
        <f t="shared" si="517"/>
        <v>1.21875</v>
      </c>
      <c r="DV142" s="19">
        <f t="shared" ref="DV142:FD142" si="518">DV108/0.48</f>
        <v>1.82708333333333</v>
      </c>
      <c r="DW142" s="19">
        <f t="shared" si="518"/>
        <v>1.45208333333333</v>
      </c>
      <c r="DX142" s="19">
        <f t="shared" si="518"/>
        <v>1.3125</v>
      </c>
      <c r="DY142" s="19">
        <f t="shared" si="518"/>
        <v>1.9</v>
      </c>
      <c r="DZ142" s="19">
        <f t="shared" si="518"/>
        <v>1.40833333333333</v>
      </c>
      <c r="EA142" s="19">
        <f t="shared" si="518"/>
        <v>1.44791666666667</v>
      </c>
      <c r="EB142" s="19">
        <f t="shared" si="518"/>
        <v>1.475</v>
      </c>
      <c r="EC142" s="19">
        <f t="shared" si="518"/>
        <v>1.33333333333333</v>
      </c>
      <c r="ED142" s="19">
        <f t="shared" si="518"/>
        <v>1.4625</v>
      </c>
      <c r="EE142" s="19">
        <f t="shared" si="518"/>
        <v>1.28333333333333</v>
      </c>
      <c r="EF142" s="19">
        <f t="shared" si="518"/>
        <v>1.3875</v>
      </c>
      <c r="EH142" s="19">
        <f t="shared" si="518"/>
        <v>0.735416666666667</v>
      </c>
      <c r="EI142" s="19">
        <f t="shared" si="518"/>
        <v>0.897916666666667</v>
      </c>
      <c r="EJ142" s="19">
        <f t="shared" si="518"/>
        <v>0.720833333333333</v>
      </c>
      <c r="EK142" s="19">
        <f t="shared" si="518"/>
        <v>0.825</v>
      </c>
      <c r="EL142" s="19">
        <f t="shared" si="518"/>
        <v>0.722916666666667</v>
      </c>
      <c r="EM142" s="19">
        <f t="shared" si="518"/>
        <v>0.852083333333333</v>
      </c>
      <c r="EN142" s="19">
        <f t="shared" si="518"/>
        <v>0.59375</v>
      </c>
      <c r="EO142" s="19">
        <f t="shared" si="518"/>
        <v>0.833333333333333</v>
      </c>
      <c r="EP142" s="19">
        <f t="shared" si="518"/>
        <v>0.877083333333333</v>
      </c>
      <c r="EQ142" s="19">
        <f t="shared" si="518"/>
        <v>1.18541666666667</v>
      </c>
      <c r="ER142" s="19">
        <f t="shared" si="518"/>
        <v>0.895833333333333</v>
      </c>
      <c r="ES142" s="19">
        <f t="shared" si="518"/>
        <v>1</v>
      </c>
      <c r="ET142" s="19">
        <f t="shared" si="518"/>
        <v>1.29166666666667</v>
      </c>
      <c r="EU142" s="19">
        <f t="shared" si="518"/>
        <v>1.46458333333333</v>
      </c>
      <c r="EV142" s="19">
        <f t="shared" si="518"/>
        <v>1.09583333333333</v>
      </c>
      <c r="EW142" s="19">
        <f t="shared" si="518"/>
        <v>1.81041666666667</v>
      </c>
      <c r="EX142" s="19">
        <f t="shared" si="518"/>
        <v>1.04375</v>
      </c>
      <c r="EY142" s="19">
        <f t="shared" si="518"/>
        <v>0.741666666666667</v>
      </c>
      <c r="EZ142" s="19">
        <f t="shared" si="518"/>
        <v>1.075</v>
      </c>
      <c r="FA142" s="19">
        <f t="shared" si="518"/>
        <v>0.925</v>
      </c>
      <c r="FB142" s="19">
        <f t="shared" si="518"/>
        <v>1.04166666666667</v>
      </c>
      <c r="FC142" s="19">
        <f t="shared" si="518"/>
        <v>1.06041666666667</v>
      </c>
      <c r="FD142" s="19">
        <f t="shared" si="518"/>
        <v>1.21041666666667</v>
      </c>
      <c r="FE142" s="42" t="s">
        <v>254</v>
      </c>
      <c r="FF142" s="138"/>
      <c r="FG142" s="138"/>
      <c r="FH142" s="139"/>
      <c r="FI142" s="138"/>
      <c r="FJ142" s="140"/>
      <c r="FK142" s="138"/>
      <c r="FL142" s="138"/>
      <c r="FM142" s="139"/>
      <c r="FN142" s="138"/>
      <c r="FO142" s="73"/>
      <c r="FP142" s="138"/>
      <c r="FQ142" s="138"/>
      <c r="FR142" s="139"/>
      <c r="FS142" s="138"/>
      <c r="FT142" s="73"/>
      <c r="FU142" s="138"/>
      <c r="FV142" s="138"/>
      <c r="FW142" s="139"/>
      <c r="FX142" s="138"/>
      <c r="FY142" s="42" t="s">
        <v>254</v>
      </c>
      <c r="FZ142" s="156">
        <f t="shared" si="467"/>
        <v>0.883333333333333</v>
      </c>
      <c r="GA142" s="70">
        <f t="shared" si="468"/>
        <v>1.57083333333333</v>
      </c>
      <c r="GB142" s="157">
        <f t="shared" si="469"/>
        <v>1.25058333333333</v>
      </c>
      <c r="GC142" s="31">
        <f t="shared" si="470"/>
        <v>0.156276380992893</v>
      </c>
      <c r="GD142" s="31">
        <f t="shared" si="471"/>
        <v>0.124962788826195</v>
      </c>
      <c r="GE142" s="156">
        <f t="shared" si="472"/>
        <v>0.59375</v>
      </c>
      <c r="GF142" s="156">
        <f t="shared" si="473"/>
        <v>2.3</v>
      </c>
      <c r="GG142" s="158">
        <f t="shared" si="474"/>
        <v>1.26259157509158</v>
      </c>
      <c r="GH142" s="33">
        <f t="shared" si="475"/>
        <v>0.337679694973459</v>
      </c>
      <c r="GI142" s="33">
        <f t="shared" si="476"/>
        <v>0.267449665937274</v>
      </c>
      <c r="GK142" s="89"/>
      <c r="GL142" s="89"/>
      <c r="GM142" s="178"/>
      <c r="GP142" s="89"/>
      <c r="GQ142" s="89"/>
      <c r="GR142" s="178"/>
      <c r="GU142" s="89"/>
      <c r="GV142" s="89"/>
      <c r="GW142" s="178"/>
      <c r="GZ142" s="89"/>
      <c r="HA142" s="89"/>
      <c r="HB142" s="178"/>
    </row>
    <row r="143" s="12" customFormat="1" spans="1:223">
      <c r="A143" s="57"/>
      <c r="B143" s="47"/>
      <c r="C143" s="47"/>
      <c r="D143" s="47"/>
      <c r="E143" s="47"/>
      <c r="F143" s="47"/>
      <c r="G143" s="34"/>
      <c r="H143" s="57" t="s">
        <v>271</v>
      </c>
      <c r="I143" s="47">
        <f>I128/I141</f>
        <v>1.05941013558201</v>
      </c>
      <c r="J143" s="47">
        <f>J128/J141</f>
        <v>1.26946661617339</v>
      </c>
      <c r="K143" s="47">
        <f t="shared" ref="K143:BS143" si="519">K128/K141</f>
        <v>1.19942995630803</v>
      </c>
      <c r="L143" s="47">
        <f t="shared" si="519"/>
        <v>1.26121569317382</v>
      </c>
      <c r="M143" s="47">
        <f t="shared" si="519"/>
        <v>1.17947176324129</v>
      </c>
      <c r="N143" s="47">
        <f t="shared" si="519"/>
        <v>0.947823262685959</v>
      </c>
      <c r="O143" s="47">
        <f t="shared" si="519"/>
        <v>1.10232490405702</v>
      </c>
      <c r="P143" s="47">
        <f t="shared" si="519"/>
        <v>1.18843307593308</v>
      </c>
      <c r="Q143" s="47">
        <f t="shared" si="519"/>
        <v>1.12171052631579</v>
      </c>
      <c r="R143" s="47">
        <f t="shared" si="519"/>
        <v>1.1326608649789</v>
      </c>
      <c r="S143" s="47">
        <f t="shared" si="519"/>
        <v>1.1624290552911</v>
      </c>
      <c r="T143" s="47">
        <f t="shared" si="519"/>
        <v>1.04384872417983</v>
      </c>
      <c r="U143" s="47">
        <f t="shared" si="519"/>
        <v>1.15901327482782</v>
      </c>
      <c r="V143" s="47">
        <f t="shared" si="519"/>
        <v>1.27097981770833</v>
      </c>
      <c r="W143" s="47">
        <f t="shared" si="519"/>
        <v>1.1336106295012</v>
      </c>
      <c r="X143" s="47">
        <f t="shared" si="519"/>
        <v>1.08664289453023</v>
      </c>
      <c r="Y143" s="47">
        <f t="shared" si="519"/>
        <v>1.43488161844978</v>
      </c>
      <c r="Z143" s="47">
        <f t="shared" si="519"/>
        <v>1.36176304160379</v>
      </c>
      <c r="AA143" s="47">
        <f t="shared" si="519"/>
        <v>1.34955624319913</v>
      </c>
      <c r="AB143" s="47">
        <f t="shared" si="519"/>
        <v>1.42077620521893</v>
      </c>
      <c r="AC143" s="47"/>
      <c r="AD143" s="47">
        <f t="shared" si="519"/>
        <v>1.31172214838086</v>
      </c>
      <c r="AE143" s="47">
        <f t="shared" si="519"/>
        <v>1.4408519847973</v>
      </c>
      <c r="AF143" s="47">
        <f t="shared" si="519"/>
        <v>1.34927148326716</v>
      </c>
      <c r="AG143" s="47">
        <f t="shared" si="519"/>
        <v>1.10004654255319</v>
      </c>
      <c r="AH143" s="47">
        <f t="shared" si="519"/>
        <v>1.48202631956397</v>
      </c>
      <c r="AI143" s="47">
        <f t="shared" si="519"/>
        <v>1.26004345806794</v>
      </c>
      <c r="AJ143" s="47">
        <f t="shared" si="519"/>
        <v>1.46176987560844</v>
      </c>
      <c r="AK143" s="47">
        <f t="shared" si="519"/>
        <v>1.14821729703686</v>
      </c>
      <c r="AL143" s="47">
        <f t="shared" si="519"/>
        <v>1.14389683350358</v>
      </c>
      <c r="AM143" s="47">
        <f t="shared" si="519"/>
        <v>1.41501122986369</v>
      </c>
      <c r="AN143" s="47">
        <f t="shared" si="519"/>
        <v>1.42466350095655</v>
      </c>
      <c r="AO143" s="47">
        <f t="shared" si="519"/>
        <v>1.67073855133194</v>
      </c>
      <c r="AP143" s="47"/>
      <c r="AQ143" s="47">
        <f t="shared" si="519"/>
        <v>1.40675303586557</v>
      </c>
      <c r="AR143" s="47">
        <f t="shared" si="519"/>
        <v>1.45081156716418</v>
      </c>
      <c r="AS143" s="47">
        <f t="shared" si="519"/>
        <v>1.30106649937265</v>
      </c>
      <c r="AT143" s="47">
        <f t="shared" si="519"/>
        <v>1.21964928057554</v>
      </c>
      <c r="AU143" s="47">
        <f t="shared" si="519"/>
        <v>0.900622459349594</v>
      </c>
      <c r="AV143" s="47">
        <f t="shared" si="519"/>
        <v>1.34414401793219</v>
      </c>
      <c r="AW143" s="47">
        <f t="shared" si="519"/>
        <v>1.32893227909223</v>
      </c>
      <c r="AX143" s="47">
        <f t="shared" si="519"/>
        <v>1.34469610091743</v>
      </c>
      <c r="AY143" s="47">
        <f t="shared" si="519"/>
        <v>1.31637409200969</v>
      </c>
      <c r="AZ143" s="47">
        <f t="shared" si="519"/>
        <v>1.39435351365015</v>
      </c>
      <c r="BA143" s="47"/>
      <c r="BB143" s="47">
        <f t="shared" si="519"/>
        <v>1.30043623096447</v>
      </c>
      <c r="BC143" s="47">
        <f t="shared" si="519"/>
        <v>1.26652151639344</v>
      </c>
      <c r="BD143" s="47">
        <f t="shared" si="519"/>
        <v>1.17081074711289</v>
      </c>
      <c r="BE143" s="47">
        <f t="shared" si="519"/>
        <v>1.41401978128015</v>
      </c>
      <c r="BF143" s="47">
        <f t="shared" si="519"/>
        <v>1.46708840486867</v>
      </c>
      <c r="BG143" s="47">
        <f t="shared" si="519"/>
        <v>1.40282353716394</v>
      </c>
      <c r="BH143" s="47">
        <f t="shared" si="519"/>
        <v>1.38651416539051</v>
      </c>
      <c r="BI143" s="47">
        <f t="shared" si="519"/>
        <v>1.35232943669675</v>
      </c>
      <c r="BJ143" s="57" t="s">
        <v>271</v>
      </c>
      <c r="BK143" s="47">
        <f t="shared" si="519"/>
        <v>1.26520325203252</v>
      </c>
      <c r="BL143" s="47">
        <f t="shared" si="519"/>
        <v>1.28877518388232</v>
      </c>
      <c r="BM143" s="47">
        <f t="shared" si="519"/>
        <v>1.32178118848426</v>
      </c>
      <c r="BN143" s="47">
        <f t="shared" si="519"/>
        <v>1.42220744680851</v>
      </c>
      <c r="BO143" s="47">
        <f t="shared" si="519"/>
        <v>1.40660310734463</v>
      </c>
      <c r="BP143" s="47">
        <f t="shared" si="519"/>
        <v>0.979605558045718</v>
      </c>
      <c r="BQ143" s="47">
        <f t="shared" si="519"/>
        <v>1.35263157894737</v>
      </c>
      <c r="BR143" s="47">
        <f t="shared" si="519"/>
        <v>1.36997879241517</v>
      </c>
      <c r="BS143" s="47">
        <f t="shared" si="519"/>
        <v>1.34402494972348</v>
      </c>
      <c r="BT143" s="47">
        <f t="shared" ref="BT143:EE143" si="520">BT128/BT141</f>
        <v>1.34944290826285</v>
      </c>
      <c r="BU143" s="47">
        <f t="shared" si="520"/>
        <v>1.23712198370417</v>
      </c>
      <c r="BV143" s="47">
        <f t="shared" si="520"/>
        <v>1.4429730787762</v>
      </c>
      <c r="BW143" s="47">
        <f t="shared" si="520"/>
        <v>1.41933139534884</v>
      </c>
      <c r="BX143" s="47">
        <f t="shared" si="520"/>
        <v>1.28244047619048</v>
      </c>
      <c r="BY143" s="47">
        <f t="shared" si="520"/>
        <v>1.344140625</v>
      </c>
      <c r="BZ143" s="47">
        <f t="shared" si="520"/>
        <v>1.34239709740899</v>
      </c>
      <c r="CA143" s="47">
        <f t="shared" si="520"/>
        <v>1.12259485094851</v>
      </c>
      <c r="CB143" s="47">
        <f t="shared" si="520"/>
        <v>1.30928775380711</v>
      </c>
      <c r="CC143" s="47">
        <f t="shared" si="520"/>
        <v>1.28386510854342</v>
      </c>
      <c r="CD143" s="47">
        <f t="shared" si="520"/>
        <v>1.30640294312169</v>
      </c>
      <c r="CE143" s="47">
        <f t="shared" si="520"/>
        <v>1.31321040276748</v>
      </c>
      <c r="CF143" s="47"/>
      <c r="CG143" s="47">
        <f t="shared" si="520"/>
        <v>1.2250014813937</v>
      </c>
      <c r="CH143" s="47">
        <f t="shared" si="520"/>
        <v>1.33707682291667</v>
      </c>
      <c r="CI143" s="47">
        <f t="shared" si="520"/>
        <v>1.39791310715157</v>
      </c>
      <c r="CJ143" s="47">
        <f t="shared" si="520"/>
        <v>1.21499312671832</v>
      </c>
      <c r="CK143" s="47">
        <f t="shared" si="520"/>
        <v>1.17948289684661</v>
      </c>
      <c r="CL143" s="47">
        <f t="shared" si="520"/>
        <v>1.38897850658597</v>
      </c>
      <c r="CM143" s="47">
        <f t="shared" si="520"/>
        <v>1.27887025543089</v>
      </c>
      <c r="CN143" s="47">
        <f t="shared" si="520"/>
        <v>1.32057043286867</v>
      </c>
      <c r="CO143" s="47">
        <f t="shared" si="520"/>
        <v>1.3414214448093</v>
      </c>
      <c r="CP143" s="47">
        <f t="shared" si="520"/>
        <v>1.21896581491713</v>
      </c>
      <c r="CQ143" s="47">
        <f t="shared" si="520"/>
        <v>1.17944849426386</v>
      </c>
      <c r="CR143" s="47">
        <f t="shared" si="520"/>
        <v>1.28478600293902</v>
      </c>
      <c r="CS143" s="47">
        <f t="shared" si="520"/>
        <v>1.2108841194622</v>
      </c>
      <c r="CT143" s="47"/>
      <c r="CU143" s="47">
        <f t="shared" si="520"/>
        <v>1.41340297877472</v>
      </c>
      <c r="CV143" s="47">
        <f t="shared" si="520"/>
        <v>1.35486504806507</v>
      </c>
      <c r="CW143" s="47">
        <f t="shared" si="520"/>
        <v>1.26979116441659</v>
      </c>
      <c r="CX143" s="47">
        <f t="shared" si="520"/>
        <v>1.5108075040783</v>
      </c>
      <c r="CY143" s="47">
        <f t="shared" si="520"/>
        <v>1.3351070084666</v>
      </c>
      <c r="CZ143" s="47"/>
      <c r="DA143" s="47">
        <f t="shared" si="520"/>
        <v>1.37175362657932</v>
      </c>
      <c r="DB143" s="47">
        <f t="shared" si="520"/>
        <v>1.32692246228586</v>
      </c>
      <c r="DC143" s="47">
        <f t="shared" si="520"/>
        <v>1.25715648854962</v>
      </c>
      <c r="DD143" s="47">
        <f t="shared" si="520"/>
        <v>1.49777376654633</v>
      </c>
      <c r="DE143" s="47">
        <f t="shared" si="520"/>
        <v>1.28433466778203</v>
      </c>
      <c r="DF143" s="47">
        <f t="shared" si="520"/>
        <v>1.31362687560503</v>
      </c>
      <c r="DG143" s="47">
        <f t="shared" si="520"/>
        <v>1.35573811096433</v>
      </c>
      <c r="DH143" s="47">
        <f t="shared" si="520"/>
        <v>1.17215856880312</v>
      </c>
      <c r="DI143" s="47">
        <f t="shared" si="520"/>
        <v>1.20558224839843</v>
      </c>
      <c r="DJ143" s="47">
        <f t="shared" si="520"/>
        <v>1.11174242424242</v>
      </c>
      <c r="DK143" s="47"/>
      <c r="DL143" s="47">
        <f t="shared" si="520"/>
        <v>1.61151101652479</v>
      </c>
      <c r="DM143" s="47"/>
      <c r="DN143" s="47">
        <f t="shared" si="520"/>
        <v>1.0922573024055</v>
      </c>
      <c r="DO143" s="47">
        <f t="shared" si="520"/>
        <v>1.28412366942637</v>
      </c>
      <c r="DP143" s="47">
        <f t="shared" si="520"/>
        <v>1.13809156807199</v>
      </c>
      <c r="DQ143" s="47">
        <f t="shared" si="520"/>
        <v>1.35101822682268</v>
      </c>
      <c r="DR143" s="47">
        <f t="shared" si="520"/>
        <v>1.25180041152263</v>
      </c>
      <c r="DS143" s="47"/>
      <c r="DT143" s="47">
        <f t="shared" si="520"/>
        <v>0.975060366127583</v>
      </c>
      <c r="DU143" s="47">
        <f t="shared" si="520"/>
        <v>1.39658754187065</v>
      </c>
      <c r="DV143" s="47">
        <f t="shared" si="520"/>
        <v>1.12042642655865</v>
      </c>
      <c r="DW143" s="47">
        <f t="shared" si="520"/>
        <v>1.2472604211431</v>
      </c>
      <c r="DX143" s="47">
        <f t="shared" si="520"/>
        <v>1.25875208382948</v>
      </c>
      <c r="DY143" s="47">
        <f t="shared" si="520"/>
        <v>1.14954781749441</v>
      </c>
      <c r="DZ143" s="47">
        <f t="shared" si="520"/>
        <v>1.37543915904528</v>
      </c>
      <c r="EA143" s="47">
        <f t="shared" si="520"/>
        <v>1.42425080993521</v>
      </c>
      <c r="EB143" s="47">
        <f t="shared" si="520"/>
        <v>1.2593545492928</v>
      </c>
      <c r="EC143" s="47">
        <f t="shared" si="520"/>
        <v>1.43286596958175</v>
      </c>
      <c r="ED143" s="47">
        <f t="shared" si="520"/>
        <v>1.37530125321337</v>
      </c>
      <c r="EE143" s="47">
        <f t="shared" si="520"/>
        <v>1.35701036301202</v>
      </c>
      <c r="EF143" s="47">
        <f t="shared" ref="EF143:FD143" si="521">EF128/EF141</f>
        <v>1.40981774415406</v>
      </c>
      <c r="EG143" s="47"/>
      <c r="EH143" s="47">
        <f t="shared" si="521"/>
        <v>1.65952890792291</v>
      </c>
      <c r="EI143" s="47">
        <f t="shared" si="521"/>
        <v>1.53548270893372</v>
      </c>
      <c r="EJ143" s="47">
        <f t="shared" si="521"/>
        <v>1.36961206896552</v>
      </c>
      <c r="EK143" s="47">
        <f t="shared" si="521"/>
        <v>1.44197944172011</v>
      </c>
      <c r="EL143" s="47">
        <f t="shared" si="521"/>
        <v>1.37660047743056</v>
      </c>
      <c r="EM143" s="47">
        <f t="shared" si="521"/>
        <v>1.30558135215453</v>
      </c>
      <c r="EN143" s="47">
        <f t="shared" si="521"/>
        <v>1.40052083333333</v>
      </c>
      <c r="EO143" s="47">
        <f t="shared" si="521"/>
        <v>1.26353846891788</v>
      </c>
      <c r="EP143" s="47">
        <f t="shared" si="521"/>
        <v>1.29743303571429</v>
      </c>
      <c r="EQ143" s="47">
        <f t="shared" si="521"/>
        <v>1.24904689608637</v>
      </c>
      <c r="ER143" s="47">
        <f t="shared" si="521"/>
        <v>1.23714826839827</v>
      </c>
      <c r="ES143" s="47">
        <f t="shared" si="521"/>
        <v>1.36962259691144</v>
      </c>
      <c r="ET143" s="47">
        <f t="shared" si="521"/>
        <v>1.356817211515</v>
      </c>
      <c r="EU143" s="47">
        <f t="shared" si="521"/>
        <v>1.42859831585992</v>
      </c>
      <c r="EV143" s="47">
        <f t="shared" si="521"/>
        <v>1.67734606824926</v>
      </c>
      <c r="EW143" s="47">
        <f t="shared" si="521"/>
        <v>1.20412187554623</v>
      </c>
      <c r="EX143" s="47">
        <f t="shared" si="521"/>
        <v>1.24540808484476</v>
      </c>
      <c r="EY143" s="47">
        <f t="shared" si="521"/>
        <v>1.18357051826678</v>
      </c>
      <c r="EZ143" s="47">
        <f t="shared" si="521"/>
        <v>1.69194977843427</v>
      </c>
      <c r="FA143" s="47">
        <f t="shared" si="521"/>
        <v>1.36598515460295</v>
      </c>
      <c r="FB143" s="47">
        <f t="shared" si="521"/>
        <v>1.50562312874251</v>
      </c>
      <c r="FC143" s="47">
        <f t="shared" si="521"/>
        <v>1.47707291053561</v>
      </c>
      <c r="FD143" s="47">
        <f t="shared" si="521"/>
        <v>1.37752287405813</v>
      </c>
      <c r="FE143" s="57" t="s">
        <v>271</v>
      </c>
      <c r="FF143" s="69"/>
      <c r="FG143" s="69"/>
      <c r="FH143" s="62"/>
      <c r="FI143" s="69"/>
      <c r="FJ143" s="145"/>
      <c r="FK143" s="69"/>
      <c r="FL143" s="69"/>
      <c r="FM143" s="62"/>
      <c r="FN143" s="69"/>
      <c r="FO143" s="47"/>
      <c r="FP143" s="69"/>
      <c r="FQ143" s="69"/>
      <c r="FR143" s="62"/>
      <c r="FS143" s="69"/>
      <c r="FT143" s="47"/>
      <c r="FU143" s="69"/>
      <c r="FV143" s="69"/>
      <c r="FW143" s="62"/>
      <c r="FX143" s="69"/>
      <c r="FY143" s="57" t="s">
        <v>271</v>
      </c>
      <c r="FZ143" s="156">
        <f t="shared" si="467"/>
        <v>0.900622459349594</v>
      </c>
      <c r="GA143" s="70">
        <f t="shared" si="468"/>
        <v>1.67073855133194</v>
      </c>
      <c r="GB143" s="157">
        <f t="shared" si="469"/>
        <v>1.27723308387382</v>
      </c>
      <c r="GC143" s="31">
        <f t="shared" si="470"/>
        <v>0.152689382505897</v>
      </c>
      <c r="GD143" s="31">
        <f t="shared" si="471"/>
        <v>0.119546999239006</v>
      </c>
      <c r="GE143" s="156">
        <f t="shared" si="472"/>
        <v>0.975060366127583</v>
      </c>
      <c r="GF143" s="156">
        <f t="shared" si="473"/>
        <v>1.69194977843427</v>
      </c>
      <c r="GG143" s="158">
        <f t="shared" si="474"/>
        <v>1.32300838251211</v>
      </c>
      <c r="GH143" s="33">
        <f t="shared" si="475"/>
        <v>0.128764763076589</v>
      </c>
      <c r="GI143" s="33">
        <f t="shared" si="476"/>
        <v>0.0973272465833453</v>
      </c>
      <c r="GJ143" s="34"/>
      <c r="GK143" s="69"/>
      <c r="GL143" s="69"/>
      <c r="GM143" s="62"/>
      <c r="GN143" s="56"/>
      <c r="GO143" s="56"/>
      <c r="GP143" s="69"/>
      <c r="GQ143" s="69"/>
      <c r="GR143" s="62"/>
      <c r="GS143" s="56"/>
      <c r="GT143" s="56"/>
      <c r="GU143" s="69"/>
      <c r="GV143" s="69"/>
      <c r="GW143" s="62"/>
      <c r="GX143" s="56"/>
      <c r="GY143" s="56"/>
      <c r="GZ143" s="69"/>
      <c r="HA143" s="69"/>
      <c r="HB143" s="62"/>
      <c r="HC143" s="56"/>
      <c r="HD143" s="56"/>
      <c r="HE143" s="47"/>
      <c r="HF143" s="47"/>
      <c r="HG143" s="47"/>
      <c r="HH143" s="47"/>
      <c r="HI143" s="47"/>
      <c r="HJ143" s="47"/>
      <c r="HK143" s="47"/>
      <c r="HL143" s="47"/>
      <c r="HM143" s="47"/>
      <c r="HN143" s="47"/>
      <c r="HO143" s="47"/>
    </row>
    <row r="144" s="12" customFormat="1" spans="1:223">
      <c r="A144" s="57"/>
      <c r="B144" s="47"/>
      <c r="C144" s="47"/>
      <c r="D144" s="47"/>
      <c r="E144" s="47"/>
      <c r="F144" s="47"/>
      <c r="G144" s="34"/>
      <c r="H144" s="57" t="s">
        <v>272</v>
      </c>
      <c r="I144" s="47">
        <f>I128/I132</f>
        <v>1.14558415985998</v>
      </c>
      <c r="J144" s="47">
        <f>J128/J132</f>
        <v>1.14494384430727</v>
      </c>
      <c r="K144" s="47">
        <f t="shared" ref="K144:BS144" si="522">K128/K132</f>
        <v>1.12591488916771</v>
      </c>
      <c r="L144" s="47">
        <f t="shared" si="522"/>
        <v>1.10039375556545</v>
      </c>
      <c r="M144" s="47">
        <f t="shared" si="522"/>
        <v>1.08508989241223</v>
      </c>
      <c r="N144" s="47">
        <f t="shared" si="522"/>
        <v>1.09863582348407</v>
      </c>
      <c r="O144" s="47">
        <f t="shared" si="522"/>
        <v>1.11120660504959</v>
      </c>
      <c r="P144" s="47">
        <f t="shared" si="522"/>
        <v>1.10900555192685</v>
      </c>
      <c r="Q144" s="47">
        <f t="shared" si="522"/>
        <v>1.12022745072445</v>
      </c>
      <c r="R144" s="47">
        <f t="shared" si="522"/>
        <v>1.15283049165012</v>
      </c>
      <c r="S144" s="47">
        <f t="shared" si="522"/>
        <v>1.07915626733222</v>
      </c>
      <c r="T144" s="47">
        <f t="shared" si="522"/>
        <v>1.192520383512</v>
      </c>
      <c r="U144" s="47">
        <f t="shared" si="522"/>
        <v>1.03073621856867</v>
      </c>
      <c r="V144" s="47">
        <f t="shared" si="522"/>
        <v>1.1359414556962</v>
      </c>
      <c r="W144" s="47">
        <f t="shared" si="522"/>
        <v>1.05627787915653</v>
      </c>
      <c r="X144" s="47">
        <f t="shared" si="522"/>
        <v>1.07300597329585</v>
      </c>
      <c r="Y144" s="47">
        <f t="shared" si="522"/>
        <v>1.12917226375423</v>
      </c>
      <c r="Z144" s="47">
        <f t="shared" si="522"/>
        <v>1.13877757352941</v>
      </c>
      <c r="AA144" s="47">
        <f t="shared" si="522"/>
        <v>1.13285907228018</v>
      </c>
      <c r="AB144" s="47">
        <f t="shared" si="522"/>
        <v>1.16272145669291</v>
      </c>
      <c r="AC144" s="47"/>
      <c r="AD144" s="47">
        <f t="shared" si="522"/>
        <v>1.10917356634808</v>
      </c>
      <c r="AE144" s="47">
        <f t="shared" si="522"/>
        <v>1.17747043918919</v>
      </c>
      <c r="AF144" s="47">
        <f t="shared" si="522"/>
        <v>1.13680555555556</v>
      </c>
      <c r="AG144" s="47">
        <f t="shared" si="522"/>
        <v>1.0598139632107</v>
      </c>
      <c r="AH144" s="47">
        <f t="shared" si="522"/>
        <v>1.19836082376687</v>
      </c>
      <c r="AI144" s="47">
        <f t="shared" si="522"/>
        <v>1.01569589877836</v>
      </c>
      <c r="AJ144" s="47">
        <f t="shared" si="522"/>
        <v>1.22632634176434</v>
      </c>
      <c r="AK144" s="47">
        <f t="shared" si="522"/>
        <v>1.11229216905699</v>
      </c>
      <c r="AL144" s="47">
        <f t="shared" si="522"/>
        <v>1.12321014591572</v>
      </c>
      <c r="AM144" s="47">
        <f t="shared" si="522"/>
        <v>1.03596814481312</v>
      </c>
      <c r="AN144" s="47">
        <f t="shared" si="522"/>
        <v>1.11569156675591</v>
      </c>
      <c r="AO144" s="47">
        <f t="shared" si="522"/>
        <v>1.14026913676258</v>
      </c>
      <c r="AP144" s="47"/>
      <c r="AQ144" s="47">
        <f t="shared" si="522"/>
        <v>1.18519506987578</v>
      </c>
      <c r="AR144" s="47">
        <f t="shared" si="522"/>
        <v>1.17369730102443</v>
      </c>
      <c r="AS144" s="47">
        <f t="shared" si="522"/>
        <v>1.21334478808706</v>
      </c>
      <c r="AT144" s="47">
        <f t="shared" si="522"/>
        <v>1.15634936406995</v>
      </c>
      <c r="AU144" s="47">
        <f t="shared" si="522"/>
        <v>1.09068775100402</v>
      </c>
      <c r="AV144" s="47">
        <f t="shared" si="522"/>
        <v>1.14480856586632</v>
      </c>
      <c r="AW144" s="47">
        <f t="shared" si="522"/>
        <v>1.16080542493405</v>
      </c>
      <c r="AX144" s="47">
        <f t="shared" si="522"/>
        <v>1.12539148136549</v>
      </c>
      <c r="AY144" s="47">
        <f t="shared" si="522"/>
        <v>1.11479591836735</v>
      </c>
      <c r="AZ144" s="47">
        <f t="shared" si="522"/>
        <v>1.16821440912232</v>
      </c>
      <c r="BA144" s="47"/>
      <c r="BB144" s="47">
        <f t="shared" si="522"/>
        <v>1.13274392809907</v>
      </c>
      <c r="BC144" s="47">
        <f t="shared" si="522"/>
        <v>1.06447873735481</v>
      </c>
      <c r="BD144" s="47">
        <f t="shared" si="522"/>
        <v>1.05464149636301</v>
      </c>
      <c r="BE144" s="47">
        <f t="shared" si="522"/>
        <v>1.15015829538987</v>
      </c>
      <c r="BF144" s="47">
        <f t="shared" si="522"/>
        <v>1.23758265980896</v>
      </c>
      <c r="BG144" s="47">
        <f t="shared" si="522"/>
        <v>1.19796639735586</v>
      </c>
      <c r="BH144" s="47">
        <f t="shared" si="522"/>
        <v>1.13341247957516</v>
      </c>
      <c r="BI144" s="47">
        <f t="shared" si="522"/>
        <v>1.13936615085829</v>
      </c>
      <c r="BJ144" s="57" t="s">
        <v>272</v>
      </c>
      <c r="BK144" s="47">
        <f t="shared" si="522"/>
        <v>1.13710061993323</v>
      </c>
      <c r="BL144" s="47">
        <f t="shared" si="522"/>
        <v>1.15708931917552</v>
      </c>
      <c r="BM144" s="47">
        <f t="shared" si="522"/>
        <v>1.12700037083524</v>
      </c>
      <c r="BN144" s="47">
        <f t="shared" si="522"/>
        <v>1.16272972239454</v>
      </c>
      <c r="BO144" s="47">
        <f t="shared" si="522"/>
        <v>1.17342198013457</v>
      </c>
      <c r="BP144" s="47">
        <f t="shared" si="522"/>
        <v>0.992222222222223</v>
      </c>
      <c r="BQ144" s="47">
        <f t="shared" si="522"/>
        <v>1.15419161676647</v>
      </c>
      <c r="BR144" s="47">
        <f t="shared" si="522"/>
        <v>1.16082994787674</v>
      </c>
      <c r="BS144" s="47">
        <f t="shared" si="522"/>
        <v>1.11497320517183</v>
      </c>
      <c r="BT144" s="47">
        <f t="shared" ref="BT144:EE144" si="523">BT128/BT132</f>
        <v>1.1495572720422</v>
      </c>
      <c r="BU144" s="47">
        <f t="shared" si="523"/>
        <v>1.13717589691368</v>
      </c>
      <c r="BV144" s="47">
        <f t="shared" si="523"/>
        <v>1.13893161840745</v>
      </c>
      <c r="BW144" s="47">
        <f t="shared" si="523"/>
        <v>1.15201360568134</v>
      </c>
      <c r="BX144" s="47">
        <f t="shared" si="523"/>
        <v>1.14926022628373</v>
      </c>
      <c r="BY144" s="47">
        <f t="shared" si="523"/>
        <v>1.11694437561943</v>
      </c>
      <c r="BZ144" s="47">
        <f t="shared" si="523"/>
        <v>1.13992445471069</v>
      </c>
      <c r="CA144" s="47">
        <f t="shared" si="523"/>
        <v>1.11045706371191</v>
      </c>
      <c r="CB144" s="47">
        <f t="shared" si="523"/>
        <v>1.08339877213021</v>
      </c>
      <c r="CC144" s="47">
        <f t="shared" si="523"/>
        <v>1.14136300152362</v>
      </c>
      <c r="CD144" s="47">
        <f t="shared" si="523"/>
        <v>1.134990234375</v>
      </c>
      <c r="CE144" s="47">
        <f t="shared" si="523"/>
        <v>1.09428191489362</v>
      </c>
      <c r="CF144" s="47"/>
      <c r="CG144" s="47">
        <f t="shared" si="523"/>
        <v>1.08568133782703</v>
      </c>
      <c r="CH144" s="47">
        <f t="shared" si="523"/>
        <v>1.10817845164897</v>
      </c>
      <c r="CI144" s="47">
        <f t="shared" si="523"/>
        <v>1.10745083605006</v>
      </c>
      <c r="CJ144" s="47">
        <f t="shared" si="523"/>
        <v>1.05020708494889</v>
      </c>
      <c r="CK144" s="47">
        <f t="shared" si="523"/>
        <v>1.0440019296741</v>
      </c>
      <c r="CL144" s="47">
        <f t="shared" si="523"/>
        <v>1.12356842208301</v>
      </c>
      <c r="CM144" s="47">
        <f t="shared" si="523"/>
        <v>1.09302180426099</v>
      </c>
      <c r="CN144" s="47">
        <f t="shared" si="523"/>
        <v>1.09455269540293</v>
      </c>
      <c r="CO144" s="47">
        <f t="shared" si="523"/>
        <v>1.10536704776998</v>
      </c>
      <c r="CP144" s="47">
        <f t="shared" si="523"/>
        <v>1.06048496895763</v>
      </c>
      <c r="CQ144" s="47">
        <f t="shared" si="523"/>
        <v>1.06686507936508</v>
      </c>
      <c r="CR144" s="47">
        <f t="shared" si="523"/>
        <v>1.09359056122449</v>
      </c>
      <c r="CS144" s="47">
        <f t="shared" si="523"/>
        <v>1.07405303030303</v>
      </c>
      <c r="CT144" s="47"/>
      <c r="CU144" s="47">
        <f t="shared" si="523"/>
        <v>1.14127542103591</v>
      </c>
      <c r="CV144" s="47">
        <f t="shared" si="523"/>
        <v>1.13279673839946</v>
      </c>
      <c r="CW144" s="47">
        <f t="shared" si="523"/>
        <v>1.0903688639946</v>
      </c>
      <c r="CX144" s="47">
        <f t="shared" si="523"/>
        <v>1.12773178807947</v>
      </c>
      <c r="CY144" s="47">
        <f t="shared" si="523"/>
        <v>1.13482550554468</v>
      </c>
      <c r="CZ144" s="47"/>
      <c r="DA144" s="47">
        <f t="shared" si="523"/>
        <v>1.10214957570801</v>
      </c>
      <c r="DB144" s="47">
        <f t="shared" si="523"/>
        <v>1.11669470450556</v>
      </c>
      <c r="DC144" s="47">
        <f t="shared" si="523"/>
        <v>1.10539961283186</v>
      </c>
      <c r="DD144" s="47">
        <f t="shared" si="523"/>
        <v>1.13858208955224</v>
      </c>
      <c r="DE144" s="47">
        <f t="shared" si="523"/>
        <v>1.10731746609885</v>
      </c>
      <c r="DF144" s="47">
        <f t="shared" si="523"/>
        <v>1.10194807883405</v>
      </c>
      <c r="DG144" s="47">
        <f t="shared" si="523"/>
        <v>1.15699340895156</v>
      </c>
      <c r="DH144" s="47">
        <f t="shared" si="523"/>
        <v>1.02601090879265</v>
      </c>
      <c r="DI144" s="47">
        <f t="shared" si="523"/>
        <v>1.07266875</v>
      </c>
      <c r="DJ144" s="47">
        <f t="shared" si="523"/>
        <v>0.995126614547927</v>
      </c>
      <c r="DK144" s="47"/>
      <c r="DL144" s="47">
        <f t="shared" si="523"/>
        <v>1.13721572709801</v>
      </c>
      <c r="DM144" s="47"/>
      <c r="DN144" s="47">
        <f t="shared" si="523"/>
        <v>1.06647468065693</v>
      </c>
      <c r="DO144" s="47">
        <f t="shared" si="523"/>
        <v>1.13832412687099</v>
      </c>
      <c r="DP144" s="47">
        <f t="shared" si="523"/>
        <v>1.02262316775244</v>
      </c>
      <c r="DQ144" s="47">
        <f t="shared" si="523"/>
        <v>1.11105827294686</v>
      </c>
      <c r="DR144" s="47">
        <f t="shared" si="523"/>
        <v>1.11256768703724</v>
      </c>
      <c r="DS144" s="47"/>
      <c r="DT144" s="47">
        <f t="shared" si="523"/>
        <v>1.04473576570681</v>
      </c>
      <c r="DU144" s="47">
        <f t="shared" si="523"/>
        <v>1.05999720804084</v>
      </c>
      <c r="DV144" s="47">
        <f t="shared" si="523"/>
        <v>1.06244039509537</v>
      </c>
      <c r="DW144" s="47">
        <f t="shared" si="523"/>
        <v>1.08699969446991</v>
      </c>
      <c r="DX144" s="47">
        <f t="shared" si="523"/>
        <v>1.1021206622817</v>
      </c>
      <c r="DY144" s="47">
        <f t="shared" si="523"/>
        <v>1.09523875779163</v>
      </c>
      <c r="DZ144" s="47">
        <f t="shared" si="523"/>
        <v>1.08494318181818</v>
      </c>
      <c r="EA144" s="47">
        <f t="shared" si="523"/>
        <v>1.0982761548913</v>
      </c>
      <c r="EB144" s="47">
        <f t="shared" si="523"/>
        <v>1.11870856705762</v>
      </c>
      <c r="EC144" s="47">
        <f t="shared" si="523"/>
        <v>1.16675436750158</v>
      </c>
      <c r="ED144" s="47">
        <f t="shared" si="523"/>
        <v>1.1471665451895</v>
      </c>
      <c r="EE144" s="47">
        <f t="shared" si="523"/>
        <v>1.10500964045188</v>
      </c>
      <c r="EF144" s="47">
        <f t="shared" ref="EF144:FD144" si="524">EF128/EF132</f>
        <v>1.18339874411303</v>
      </c>
      <c r="EG144" s="47"/>
      <c r="EH144" s="47">
        <f t="shared" si="524"/>
        <v>1.14752778225157</v>
      </c>
      <c r="EI144" s="47">
        <f t="shared" si="524"/>
        <v>1.23386335012594</v>
      </c>
      <c r="EJ144" s="47">
        <f t="shared" si="524"/>
        <v>1.13931057464455</v>
      </c>
      <c r="EK144" s="47">
        <f t="shared" si="524"/>
        <v>1.18910717306716</v>
      </c>
      <c r="EL144" s="47">
        <f t="shared" si="524"/>
        <v>1.15550079255003</v>
      </c>
      <c r="EM144" s="47">
        <f t="shared" si="524"/>
        <v>1.17840536105033</v>
      </c>
      <c r="EN144" s="47">
        <f t="shared" si="524"/>
        <v>1.15527767727931</v>
      </c>
      <c r="EO144" s="47">
        <f t="shared" si="524"/>
        <v>1.14020127118644</v>
      </c>
      <c r="EP144" s="47">
        <f t="shared" si="524"/>
        <v>1.15675403225806</v>
      </c>
      <c r="EQ144" s="47">
        <f t="shared" si="524"/>
        <v>1.13106888874119</v>
      </c>
      <c r="ER144" s="47">
        <f t="shared" si="524"/>
        <v>1.14668576104746</v>
      </c>
      <c r="ES144" s="47">
        <f t="shared" si="524"/>
        <v>1.16177486187845</v>
      </c>
      <c r="ET144" s="47">
        <f t="shared" si="524"/>
        <v>1.16883715281746</v>
      </c>
      <c r="EU144" s="47">
        <f t="shared" si="524"/>
        <v>1.15562745338567</v>
      </c>
      <c r="EV144" s="47">
        <f t="shared" si="524"/>
        <v>1.15715806613226</v>
      </c>
      <c r="EW144" s="47">
        <f t="shared" si="524"/>
        <v>1.15359460382514</v>
      </c>
      <c r="EX144" s="47">
        <f t="shared" si="524"/>
        <v>1.13745419147962</v>
      </c>
      <c r="EY144" s="47">
        <f t="shared" si="524"/>
        <v>1.18038594470046</v>
      </c>
      <c r="EZ144" s="47">
        <f t="shared" si="524"/>
        <v>1.21672443674177</v>
      </c>
      <c r="FA144" s="47">
        <f t="shared" si="524"/>
        <v>1.15348656608036</v>
      </c>
      <c r="FB144" s="47">
        <f t="shared" si="524"/>
        <v>1.16190861397336</v>
      </c>
      <c r="FC144" s="47">
        <f t="shared" si="524"/>
        <v>1.14898608690239</v>
      </c>
      <c r="FD144" s="47">
        <f t="shared" si="524"/>
        <v>1.16127390499692</v>
      </c>
      <c r="FE144" s="57" t="s">
        <v>272</v>
      </c>
      <c r="FF144" s="69"/>
      <c r="FG144" s="69"/>
      <c r="FH144" s="62"/>
      <c r="FI144" s="69"/>
      <c r="FJ144" s="145"/>
      <c r="FK144" s="69"/>
      <c r="FL144" s="69"/>
      <c r="FM144" s="62"/>
      <c r="FN144" s="69"/>
      <c r="FO144" s="47"/>
      <c r="FP144" s="69"/>
      <c r="FQ144" s="69"/>
      <c r="FR144" s="62"/>
      <c r="FS144" s="69"/>
      <c r="FT144" s="47"/>
      <c r="FU144" s="69"/>
      <c r="FV144" s="69"/>
      <c r="FW144" s="62"/>
      <c r="FX144" s="69"/>
      <c r="FY144" s="57" t="s">
        <v>272</v>
      </c>
      <c r="FZ144" s="156">
        <f t="shared" si="467"/>
        <v>1.01569589877836</v>
      </c>
      <c r="GA144" s="70">
        <f t="shared" si="468"/>
        <v>1.23758265980896</v>
      </c>
      <c r="GB144" s="157">
        <f t="shared" si="469"/>
        <v>1.1283943795681</v>
      </c>
      <c r="GC144" s="31">
        <f t="shared" si="470"/>
        <v>0.0494365612066678</v>
      </c>
      <c r="GD144" s="31">
        <f t="shared" si="471"/>
        <v>0.0438114209905847</v>
      </c>
      <c r="GE144" s="156">
        <f t="shared" si="472"/>
        <v>0.992222222222223</v>
      </c>
      <c r="GF144" s="156">
        <f t="shared" si="473"/>
        <v>1.23386335012594</v>
      </c>
      <c r="GG144" s="158">
        <f t="shared" si="474"/>
        <v>1.12153558363829</v>
      </c>
      <c r="GH144" s="33">
        <f t="shared" si="475"/>
        <v>0.0443025306090219</v>
      </c>
      <c r="GI144" s="33">
        <f t="shared" si="476"/>
        <v>0.0395016718643055</v>
      </c>
      <c r="GJ144" s="34"/>
      <c r="GK144" s="69"/>
      <c r="GL144" s="69"/>
      <c r="GM144" s="62"/>
      <c r="GN144" s="56"/>
      <c r="GO144" s="56"/>
      <c r="GP144" s="69"/>
      <c r="GQ144" s="69"/>
      <c r="GR144" s="62"/>
      <c r="GS144" s="56"/>
      <c r="GT144" s="56"/>
      <c r="GU144" s="69"/>
      <c r="GV144" s="69"/>
      <c r="GW144" s="62"/>
      <c r="GX144" s="56"/>
      <c r="GY144" s="56"/>
      <c r="GZ144" s="69"/>
      <c r="HA144" s="69"/>
      <c r="HB144" s="62"/>
      <c r="HC144" s="56"/>
      <c r="HD144" s="56"/>
      <c r="HE144" s="47"/>
      <c r="HF144" s="47"/>
      <c r="HG144" s="47"/>
      <c r="HH144" s="47"/>
      <c r="HI144" s="47"/>
      <c r="HJ144" s="47"/>
      <c r="HK144" s="47"/>
      <c r="HL144" s="47"/>
      <c r="HM144" s="47"/>
      <c r="HN144" s="47"/>
      <c r="HO144" s="47"/>
    </row>
    <row r="145" s="12" customFormat="1" spans="1:223">
      <c r="A145" s="57"/>
      <c r="B145" s="47"/>
      <c r="C145" s="47"/>
      <c r="D145" s="47"/>
      <c r="E145" s="47"/>
      <c r="F145" s="47"/>
      <c r="G145" s="34"/>
      <c r="H145" s="57" t="s">
        <v>273</v>
      </c>
      <c r="I145" s="47">
        <f>I134/I141</f>
        <v>0.879642348392348</v>
      </c>
      <c r="J145" s="47">
        <f>J134/J141</f>
        <v>1.10158560851872</v>
      </c>
      <c r="K145" s="47">
        <f t="shared" ref="K145:BS145" si="525">K134/K141</f>
        <v>1.09202621518296</v>
      </c>
      <c r="L145" s="47">
        <f t="shared" si="525"/>
        <v>1.17496706905574</v>
      </c>
      <c r="M145" s="47">
        <f t="shared" si="525"/>
        <v>0.97357401539158</v>
      </c>
      <c r="N145" s="47">
        <f t="shared" si="525"/>
        <v>0.876189431110972</v>
      </c>
      <c r="O145" s="47">
        <f t="shared" si="525"/>
        <v>0.937210062415655</v>
      </c>
      <c r="P145" s="47">
        <f t="shared" si="525"/>
        <v>0.989139689139689</v>
      </c>
      <c r="Q145" s="47">
        <f t="shared" si="525"/>
        <v>0.985709796091916</v>
      </c>
      <c r="R145" s="47">
        <f t="shared" si="525"/>
        <v>0.991703180785459</v>
      </c>
      <c r="S145" s="47">
        <f t="shared" si="525"/>
        <v>1.03972199532434</v>
      </c>
      <c r="T145" s="47">
        <f t="shared" si="525"/>
        <v>0.880105617347416</v>
      </c>
      <c r="U145" s="47">
        <f t="shared" si="525"/>
        <v>1.24753900842548</v>
      </c>
      <c r="V145" s="47">
        <f t="shared" si="525"/>
        <v>1.1283453525641</v>
      </c>
      <c r="W145" s="47">
        <f t="shared" si="525"/>
        <v>1.05746147690666</v>
      </c>
      <c r="X145" s="47">
        <f t="shared" si="525"/>
        <v>0.988077023735228</v>
      </c>
      <c r="Y145" s="47">
        <f t="shared" si="525"/>
        <v>1.23151977662076</v>
      </c>
      <c r="Z145" s="47">
        <f t="shared" si="525"/>
        <v>1.23754290546703</v>
      </c>
      <c r="AA145" s="47">
        <f t="shared" si="525"/>
        <v>1.17706327948439</v>
      </c>
      <c r="AB145" s="47">
        <f t="shared" si="525"/>
        <v>1.22421154696696</v>
      </c>
      <c r="AC145" s="47"/>
      <c r="AD145" s="47">
        <f t="shared" si="525"/>
        <v>1.09376510391493</v>
      </c>
      <c r="AE145" s="47">
        <f t="shared" si="525"/>
        <v>1.21311936936937</v>
      </c>
      <c r="AF145" s="47">
        <f t="shared" si="525"/>
        <v>1.11706989833762</v>
      </c>
      <c r="AG145" s="47">
        <f t="shared" si="525"/>
        <v>1.04986497545008</v>
      </c>
      <c r="AH145" s="47">
        <f t="shared" si="525"/>
        <v>1.1794816629154</v>
      </c>
      <c r="AI145" s="47">
        <f t="shared" si="525"/>
        <v>1.14484321411073</v>
      </c>
      <c r="AJ145" s="47">
        <f t="shared" si="525"/>
        <v>1.16280629862296</v>
      </c>
      <c r="AK145" s="47">
        <f t="shared" si="525"/>
        <v>1.01465355892</v>
      </c>
      <c r="AL145" s="47">
        <f t="shared" si="525"/>
        <v>1.06564783531076</v>
      </c>
      <c r="AM145" s="47">
        <f t="shared" si="525"/>
        <v>1.18935277857211</v>
      </c>
      <c r="AN145" s="47">
        <f t="shared" si="525"/>
        <v>1.23385435280762</v>
      </c>
      <c r="AO145" s="47">
        <f t="shared" si="525"/>
        <v>1.35432735477632</v>
      </c>
      <c r="AP145" s="47"/>
      <c r="AQ145" s="47">
        <f t="shared" si="525"/>
        <v>1.1764820889362</v>
      </c>
      <c r="AR145" s="47">
        <f t="shared" si="525"/>
        <v>1.24836394948335</v>
      </c>
      <c r="AS145" s="47">
        <f t="shared" si="525"/>
        <v>1.10898079335971</v>
      </c>
      <c r="AT145" s="47">
        <f t="shared" si="525"/>
        <v>1.07773341766148</v>
      </c>
      <c r="AU145" s="47">
        <f t="shared" si="525"/>
        <v>0.841643214509068</v>
      </c>
      <c r="AV145" s="47">
        <f t="shared" si="525"/>
        <v>1.13284264068798</v>
      </c>
      <c r="AW145" s="47">
        <f t="shared" si="525"/>
        <v>1.19130018942911</v>
      </c>
      <c r="AX145" s="47">
        <f t="shared" si="525"/>
        <v>1.2057074805928</v>
      </c>
      <c r="AY145" s="47">
        <f t="shared" si="525"/>
        <v>1.19923635686348</v>
      </c>
      <c r="AZ145" s="47">
        <f t="shared" si="525"/>
        <v>1.19336256513961</v>
      </c>
      <c r="BA145" s="47"/>
      <c r="BB145" s="47">
        <f t="shared" si="525"/>
        <v>1.18928153065209</v>
      </c>
      <c r="BC145" s="47">
        <f t="shared" si="525"/>
        <v>1.13415825977301</v>
      </c>
      <c r="BD145" s="47">
        <f t="shared" si="525"/>
        <v>1.12051070541525</v>
      </c>
      <c r="BE145" s="47">
        <f t="shared" si="525"/>
        <v>1.20362100106391</v>
      </c>
      <c r="BF145" s="47">
        <f t="shared" si="525"/>
        <v>1.14113241019071</v>
      </c>
      <c r="BG145" s="47">
        <f t="shared" si="525"/>
        <v>1.13636916588946</v>
      </c>
      <c r="BH145" s="47">
        <f t="shared" si="525"/>
        <v>1.1532335964189</v>
      </c>
      <c r="BI145" s="47">
        <f t="shared" si="525"/>
        <v>1.15888916934856</v>
      </c>
      <c r="BJ145" s="57" t="s">
        <v>273</v>
      </c>
      <c r="BK145" s="47">
        <f t="shared" si="525"/>
        <v>1.13278924327705</v>
      </c>
      <c r="BL145" s="47">
        <f t="shared" si="525"/>
        <v>1.1475055964183</v>
      </c>
      <c r="BM145" s="47">
        <f t="shared" si="525"/>
        <v>1.17910546638401</v>
      </c>
      <c r="BN145" s="47">
        <f t="shared" si="525"/>
        <v>1.27984894421937</v>
      </c>
      <c r="BO145" s="47">
        <f t="shared" si="525"/>
        <v>1.24177667318558</v>
      </c>
      <c r="BP145" s="47">
        <f t="shared" si="525"/>
        <v>0.94237377742532</v>
      </c>
      <c r="BQ145" s="47">
        <f t="shared" si="525"/>
        <v>1.21538461538461</v>
      </c>
      <c r="BR145" s="47">
        <f t="shared" si="525"/>
        <v>1.21511464250985</v>
      </c>
      <c r="BS145" s="47">
        <f t="shared" si="525"/>
        <v>1.18061840120664</v>
      </c>
      <c r="BT145" s="47">
        <f t="shared" ref="BT145:EE145" si="526">BT134/BT141</f>
        <v>1.21228291877283</v>
      </c>
      <c r="BU145" s="47">
        <f t="shared" si="526"/>
        <v>1.1304691078273</v>
      </c>
      <c r="BV145" s="47">
        <f t="shared" si="526"/>
        <v>1.25104701369457</v>
      </c>
      <c r="BW145" s="47">
        <f t="shared" si="526"/>
        <v>1.26105815178768</v>
      </c>
      <c r="BX145" s="47">
        <f t="shared" si="526"/>
        <v>1.15930631868132</v>
      </c>
      <c r="BY145" s="47">
        <f t="shared" si="526"/>
        <v>1.2015899122807</v>
      </c>
      <c r="BZ145" s="47">
        <f t="shared" si="526"/>
        <v>1.20423467971844</v>
      </c>
      <c r="CA145" s="47">
        <f t="shared" si="526"/>
        <v>1.05562851782364</v>
      </c>
      <c r="CB145" s="47">
        <f t="shared" si="526"/>
        <v>1.18791975790707</v>
      </c>
      <c r="CC145" s="47">
        <f t="shared" si="526"/>
        <v>1.18333198664081</v>
      </c>
      <c r="CD145" s="47">
        <f t="shared" si="526"/>
        <v>1.19447624135124</v>
      </c>
      <c r="CE145" s="47">
        <f t="shared" si="526"/>
        <v>1.15916348292182</v>
      </c>
      <c r="CF145" s="47"/>
      <c r="CG145" s="47">
        <f t="shared" si="526"/>
        <v>1.07205954746841</v>
      </c>
      <c r="CH145" s="47">
        <f t="shared" si="526"/>
        <v>1.14869028540904</v>
      </c>
      <c r="CI145" s="47">
        <f t="shared" si="526"/>
        <v>1.22242823078801</v>
      </c>
      <c r="CJ145" s="47">
        <f t="shared" si="526"/>
        <v>1.09188087593486</v>
      </c>
      <c r="CK145" s="47">
        <f t="shared" si="526"/>
        <v>1.04765037207581</v>
      </c>
      <c r="CL145" s="47">
        <f t="shared" si="526"/>
        <v>1.19273215214831</v>
      </c>
      <c r="CM145" s="47">
        <f t="shared" si="526"/>
        <v>1.11930054905705</v>
      </c>
      <c r="CN145" s="47">
        <f t="shared" si="526"/>
        <v>1.13646838610155</v>
      </c>
      <c r="CO145" s="47">
        <f t="shared" si="526"/>
        <v>1.1325266675734</v>
      </c>
      <c r="CP145" s="47">
        <f t="shared" si="526"/>
        <v>1.10173183170421</v>
      </c>
      <c r="CQ145" s="47">
        <f t="shared" si="526"/>
        <v>1.05880000735402</v>
      </c>
      <c r="CR145" s="47">
        <f t="shared" si="526"/>
        <v>1.16967633150587</v>
      </c>
      <c r="CS145" s="47">
        <f t="shared" si="526"/>
        <v>1.0708957121785</v>
      </c>
      <c r="CT145" s="47"/>
      <c r="CU145" s="47">
        <f t="shared" si="526"/>
        <v>1.19561486511559</v>
      </c>
      <c r="CV145" s="47">
        <f t="shared" si="526"/>
        <v>1.11942321912743</v>
      </c>
      <c r="CW145" s="47">
        <f t="shared" si="526"/>
        <v>1.10981195756991</v>
      </c>
      <c r="CX145" s="47">
        <f t="shared" si="526"/>
        <v>1.26566337414625</v>
      </c>
      <c r="CY145" s="47">
        <f t="shared" si="526"/>
        <v>1.09598650408857</v>
      </c>
      <c r="CZ145" s="47"/>
      <c r="DA145" s="47">
        <f t="shared" si="526"/>
        <v>1.20151362441957</v>
      </c>
      <c r="DB145" s="47">
        <f t="shared" si="526"/>
        <v>1.14764569360581</v>
      </c>
      <c r="DC145" s="47">
        <f t="shared" si="526"/>
        <v>1.08226125020018</v>
      </c>
      <c r="DD145" s="47">
        <f t="shared" si="526"/>
        <v>1.25931222808479</v>
      </c>
      <c r="DE145" s="47">
        <f t="shared" si="526"/>
        <v>1.10824202088542</v>
      </c>
      <c r="DF145" s="47">
        <f t="shared" si="526"/>
        <v>1.1194476506069</v>
      </c>
      <c r="DG145" s="47">
        <f t="shared" si="526"/>
        <v>1.14001625851031</v>
      </c>
      <c r="DH145" s="47">
        <f t="shared" si="526"/>
        <v>1.06548975949389</v>
      </c>
      <c r="DI145" s="47">
        <f t="shared" si="526"/>
        <v>1.06171809178629</v>
      </c>
      <c r="DJ145" s="47">
        <f t="shared" si="526"/>
        <v>1.13386613386613</v>
      </c>
      <c r="DK145" s="47"/>
      <c r="DL145" s="47">
        <f t="shared" si="526"/>
        <v>1.20504474660709</v>
      </c>
      <c r="DM145" s="47"/>
      <c r="DN145" s="47">
        <f t="shared" si="526"/>
        <v>0.983653846153846</v>
      </c>
      <c r="DO145" s="47">
        <f t="shared" si="526"/>
        <v>1.05640153755174</v>
      </c>
      <c r="DP145" s="47">
        <f t="shared" si="526"/>
        <v>1.03316113981003</v>
      </c>
      <c r="DQ145" s="47">
        <f t="shared" si="526"/>
        <v>1.14830713840615</v>
      </c>
      <c r="DR145" s="47">
        <f t="shared" si="526"/>
        <v>1.0223479652492</v>
      </c>
      <c r="DS145" s="47"/>
      <c r="DT145" s="47">
        <f t="shared" si="526"/>
        <v>0.954355000345566</v>
      </c>
      <c r="DU145" s="47">
        <f t="shared" si="526"/>
        <v>1.17848294452263</v>
      </c>
      <c r="DV145" s="47">
        <f t="shared" si="526"/>
        <v>0.991874847589888</v>
      </c>
      <c r="DW145" s="47">
        <f t="shared" si="526"/>
        <v>1.1113516908532</v>
      </c>
      <c r="DX145" s="47">
        <f t="shared" si="526"/>
        <v>1.09519665854507</v>
      </c>
      <c r="DY145" s="47">
        <f t="shared" si="526"/>
        <v>0.996731529340225</v>
      </c>
      <c r="DZ145" s="47">
        <f t="shared" si="526"/>
        <v>1.24377134130647</v>
      </c>
      <c r="EA145" s="47">
        <f t="shared" si="526"/>
        <v>1.1817494600432</v>
      </c>
      <c r="EB145" s="47">
        <f t="shared" si="526"/>
        <v>1.08369870576964</v>
      </c>
      <c r="EC145" s="47">
        <f t="shared" si="526"/>
        <v>1.2088832626499</v>
      </c>
      <c r="ED145" s="47">
        <f t="shared" si="526"/>
        <v>1.1501631402017</v>
      </c>
      <c r="EE145" s="47">
        <f t="shared" si="526"/>
        <v>1.15619044923681</v>
      </c>
      <c r="EF145" s="47">
        <f t="shared" ref="EF145:FD145" si="527">EF134/EF141</f>
        <v>1.20419796846895</v>
      </c>
      <c r="EG145" s="47"/>
      <c r="EH145" s="47">
        <f t="shared" si="527"/>
        <v>1.28702849612914</v>
      </c>
      <c r="EI145" s="47">
        <f t="shared" si="527"/>
        <v>1.13818998004877</v>
      </c>
      <c r="EJ145" s="47">
        <f t="shared" si="527"/>
        <v>1.11086022227445</v>
      </c>
      <c r="EK145" s="47">
        <f t="shared" si="527"/>
        <v>1.12911673388852</v>
      </c>
      <c r="EL145" s="47">
        <f t="shared" si="527"/>
        <v>1.12762086004273</v>
      </c>
      <c r="EM145" s="47">
        <f t="shared" si="527"/>
        <v>1.08800291461881</v>
      </c>
      <c r="EN145" s="47">
        <f t="shared" si="527"/>
        <v>1.14455128205128</v>
      </c>
      <c r="EO145" s="47">
        <f t="shared" si="527"/>
        <v>1.07129257925497</v>
      </c>
      <c r="EP145" s="47">
        <f t="shared" si="527"/>
        <v>1.09879336349925</v>
      </c>
      <c r="EQ145" s="47">
        <f t="shared" si="527"/>
        <v>1.04652756150732</v>
      </c>
      <c r="ER145" s="47">
        <f t="shared" si="527"/>
        <v>1.01982739482739</v>
      </c>
      <c r="ES145" s="47">
        <f t="shared" si="527"/>
        <v>1.11170573832093</v>
      </c>
      <c r="ET145" s="47">
        <f t="shared" si="527"/>
        <v>1.08919154765703</v>
      </c>
      <c r="EU145" s="47">
        <f t="shared" si="527"/>
        <v>1.18140324988418</v>
      </c>
      <c r="EV145" s="47">
        <f t="shared" si="527"/>
        <v>1.27704291257704</v>
      </c>
      <c r="EW145" s="47">
        <f t="shared" si="527"/>
        <v>0.985670202896212</v>
      </c>
      <c r="EX145" s="47">
        <f t="shared" si="527"/>
        <v>1.06677268320367</v>
      </c>
      <c r="EY145" s="47">
        <f t="shared" si="527"/>
        <v>0.971219201359388</v>
      </c>
      <c r="EZ145" s="47">
        <f t="shared" si="527"/>
        <v>1.22964435859561</v>
      </c>
      <c r="FA145" s="47">
        <f t="shared" si="527"/>
        <v>1.15774501324396</v>
      </c>
      <c r="FB145" s="47">
        <f t="shared" si="527"/>
        <v>1.20248157531092</v>
      </c>
      <c r="FC145" s="47">
        <f t="shared" si="527"/>
        <v>1.20300968895731</v>
      </c>
      <c r="FD145" s="47">
        <f t="shared" si="527"/>
        <v>1.17000807319699</v>
      </c>
      <c r="FE145" s="57" t="s">
        <v>273</v>
      </c>
      <c r="FF145" s="69"/>
      <c r="FG145" s="69"/>
      <c r="FH145" s="62"/>
      <c r="FI145" s="69"/>
      <c r="FJ145" s="145"/>
      <c r="FK145" s="69"/>
      <c r="FL145" s="69"/>
      <c r="FM145" s="62"/>
      <c r="FN145" s="69"/>
      <c r="FO145" s="47"/>
      <c r="FP145" s="69"/>
      <c r="FQ145" s="69"/>
      <c r="FR145" s="62"/>
      <c r="FS145" s="69"/>
      <c r="FT145" s="47"/>
      <c r="FU145" s="69"/>
      <c r="FV145" s="69"/>
      <c r="FW145" s="62"/>
      <c r="FX145" s="69"/>
      <c r="FY145" s="57" t="s">
        <v>273</v>
      </c>
      <c r="FZ145" s="156">
        <f t="shared" si="467"/>
        <v>0.841643214509068</v>
      </c>
      <c r="GA145" s="70">
        <f t="shared" si="468"/>
        <v>1.35432735477632</v>
      </c>
      <c r="GB145" s="157">
        <f t="shared" si="469"/>
        <v>1.112899406749</v>
      </c>
      <c r="GC145" s="31">
        <f t="shared" si="470"/>
        <v>0.111846118165229</v>
      </c>
      <c r="GD145" s="31">
        <f t="shared" si="471"/>
        <v>0.100499755401932</v>
      </c>
      <c r="GE145" s="156">
        <f t="shared" si="472"/>
        <v>0.94237377742532</v>
      </c>
      <c r="GF145" s="156">
        <f t="shared" si="473"/>
        <v>1.28702849612914</v>
      </c>
      <c r="GG145" s="158">
        <f t="shared" si="474"/>
        <v>1.13537525314529</v>
      </c>
      <c r="GH145" s="33">
        <f t="shared" si="475"/>
        <v>0.0784412397240594</v>
      </c>
      <c r="GI145" s="33">
        <f t="shared" si="476"/>
        <v>0.069088382459241</v>
      </c>
      <c r="GJ145" s="34"/>
      <c r="GK145" s="69"/>
      <c r="GL145" s="69"/>
      <c r="GM145" s="62"/>
      <c r="GN145" s="56"/>
      <c r="GO145" s="56"/>
      <c r="GP145" s="69"/>
      <c r="GQ145" s="69"/>
      <c r="GR145" s="62"/>
      <c r="GS145" s="56"/>
      <c r="GT145" s="56"/>
      <c r="GU145" s="69"/>
      <c r="GV145" s="69"/>
      <c r="GW145" s="62"/>
      <c r="GX145" s="56"/>
      <c r="GY145" s="56"/>
      <c r="GZ145" s="69"/>
      <c r="HA145" s="69"/>
      <c r="HB145" s="62"/>
      <c r="HC145" s="56"/>
      <c r="HD145" s="56"/>
      <c r="HE145" s="47"/>
      <c r="HF145" s="47"/>
      <c r="HG145" s="47"/>
      <c r="HH145" s="47"/>
      <c r="HI145" s="47"/>
      <c r="HJ145" s="47"/>
      <c r="HK145" s="47"/>
      <c r="HL145" s="47"/>
      <c r="HM145" s="47"/>
      <c r="HN145" s="47"/>
      <c r="HO145" s="47"/>
    </row>
    <row r="146" s="12" customFormat="1" spans="1:223">
      <c r="A146" s="57"/>
      <c r="B146" s="47"/>
      <c r="C146" s="47"/>
      <c r="D146" s="47"/>
      <c r="E146" s="47"/>
      <c r="F146" s="47"/>
      <c r="G146" s="34"/>
      <c r="H146" s="57" t="s">
        <v>274</v>
      </c>
      <c r="I146" s="47">
        <f>I133/(0.67*I132+0.33*I135)</f>
        <v>0.723829701829671</v>
      </c>
      <c r="J146" s="47">
        <f>J133/(0.67*J132+0.33*J135)</f>
        <v>0.74626069147872</v>
      </c>
      <c r="K146" s="47">
        <f t="shared" ref="K146:BS146" si="528">K133/(0.67*K132+0.33*K135)</f>
        <v>0.810159306194887</v>
      </c>
      <c r="L146" s="47">
        <f t="shared" si="528"/>
        <v>0.769563908179363</v>
      </c>
      <c r="M146" s="47">
        <f t="shared" si="528"/>
        <v>0.635647235308834</v>
      </c>
      <c r="N146" s="47">
        <f t="shared" si="528"/>
        <v>0.597342715903497</v>
      </c>
      <c r="O146" s="47">
        <f t="shared" si="528"/>
        <v>0.711765410010214</v>
      </c>
      <c r="P146" s="47">
        <f t="shared" si="528"/>
        <v>0.693932951202321</v>
      </c>
      <c r="Q146" s="47">
        <f t="shared" si="528"/>
        <v>0.676071807109433</v>
      </c>
      <c r="R146" s="47">
        <f t="shared" si="528"/>
        <v>0.581968698514117</v>
      </c>
      <c r="S146" s="47">
        <f t="shared" si="528"/>
        <v>0.713241911439252</v>
      </c>
      <c r="T146" s="47">
        <f t="shared" si="528"/>
        <v>0.680769914748393</v>
      </c>
      <c r="U146" s="47">
        <f t="shared" si="528"/>
        <v>0.664032447791912</v>
      </c>
      <c r="V146" s="47">
        <f t="shared" si="528"/>
        <v>0.701204276252911</v>
      </c>
      <c r="W146" s="47">
        <f t="shared" si="528"/>
        <v>0.781684156027861</v>
      </c>
      <c r="X146" s="47">
        <f t="shared" si="528"/>
        <v>0.77203620392663</v>
      </c>
      <c r="Y146" s="47">
        <f t="shared" si="528"/>
        <v>0.798224768422072</v>
      </c>
      <c r="Z146" s="47">
        <f t="shared" si="528"/>
        <v>0.763167316863709</v>
      </c>
      <c r="AA146" s="47">
        <f t="shared" si="528"/>
        <v>0.756441785465197</v>
      </c>
      <c r="AB146" s="47">
        <f t="shared" si="528"/>
        <v>0.805316657225811</v>
      </c>
      <c r="AC146" s="47"/>
      <c r="AD146" s="47">
        <f t="shared" si="528"/>
        <v>0.626165888881493</v>
      </c>
      <c r="AE146" s="47">
        <f t="shared" si="528"/>
        <v>0.767902929278116</v>
      </c>
      <c r="AF146" s="47">
        <f t="shared" si="528"/>
        <v>0.659441469286543</v>
      </c>
      <c r="AG146" s="47">
        <f t="shared" si="528"/>
        <v>0.651278597145016</v>
      </c>
      <c r="AH146" s="47">
        <f t="shared" si="528"/>
        <v>0.767537650048859</v>
      </c>
      <c r="AI146" s="47">
        <f t="shared" si="528"/>
        <v>0.778904108601594</v>
      </c>
      <c r="AJ146" s="47">
        <f t="shared" si="528"/>
        <v>0.730700898015807</v>
      </c>
      <c r="AK146" s="47">
        <f t="shared" si="528"/>
        <v>0.75995681299177</v>
      </c>
      <c r="AL146" s="47">
        <f t="shared" si="528"/>
        <v>0.739471009604515</v>
      </c>
      <c r="AM146" s="47">
        <f t="shared" si="528"/>
        <v>0.585345063652123</v>
      </c>
      <c r="AN146" s="47">
        <f t="shared" si="528"/>
        <v>0.653437384983478</v>
      </c>
      <c r="AO146" s="47">
        <f t="shared" si="528"/>
        <v>0.556208453035103</v>
      </c>
      <c r="AP146" s="47"/>
      <c r="AQ146" s="47">
        <f t="shared" si="528"/>
        <v>0.811733598987096</v>
      </c>
      <c r="AR146" s="47">
        <f t="shared" si="528"/>
        <v>0.754857919843231</v>
      </c>
      <c r="AS146" s="47">
        <f t="shared" si="528"/>
        <v>0.796425279520665</v>
      </c>
      <c r="AT146" s="47">
        <f t="shared" si="528"/>
        <v>0.829496048179741</v>
      </c>
      <c r="AU146" s="47">
        <f t="shared" si="528"/>
        <v>0.710399354226474</v>
      </c>
      <c r="AV146" s="47">
        <f t="shared" si="528"/>
        <v>0.787999995676197</v>
      </c>
      <c r="AW146" s="47">
        <f t="shared" si="528"/>
        <v>0.781346128566163</v>
      </c>
      <c r="AX146" s="47">
        <f t="shared" si="528"/>
        <v>0.782173319318338</v>
      </c>
      <c r="AY146" s="47">
        <f t="shared" si="528"/>
        <v>0.82728633204767</v>
      </c>
      <c r="AZ146" s="47">
        <f t="shared" si="528"/>
        <v>0.805883491275535</v>
      </c>
      <c r="BA146" s="47"/>
      <c r="BB146" s="47">
        <f t="shared" si="528"/>
        <v>0.901842875698665</v>
      </c>
      <c r="BC146" s="47">
        <f t="shared" si="528"/>
        <v>0.909899800468633</v>
      </c>
      <c r="BD146" s="47">
        <f t="shared" si="528"/>
        <v>0.904730191439589</v>
      </c>
      <c r="BE146" s="47">
        <f t="shared" si="528"/>
        <v>0.877215870442819</v>
      </c>
      <c r="BF146" s="47">
        <f t="shared" si="528"/>
        <v>0.905468720215732</v>
      </c>
      <c r="BG146" s="47">
        <f t="shared" si="528"/>
        <v>0.863305826642608</v>
      </c>
      <c r="BH146" s="47">
        <f t="shared" si="528"/>
        <v>0.883054677247566</v>
      </c>
      <c r="BI146" s="47">
        <f t="shared" si="528"/>
        <v>0.902791035510141</v>
      </c>
      <c r="BJ146" s="57" t="s">
        <v>274</v>
      </c>
      <c r="BK146" s="47">
        <f t="shared" si="528"/>
        <v>0.809666108473139</v>
      </c>
      <c r="BL146" s="47">
        <f t="shared" si="528"/>
        <v>0.815223367084544</v>
      </c>
      <c r="BM146" s="47">
        <f t="shared" si="528"/>
        <v>0.823737211372199</v>
      </c>
      <c r="BN146" s="47">
        <f t="shared" si="528"/>
        <v>0.837337717807602</v>
      </c>
      <c r="BO146" s="47">
        <f t="shared" si="528"/>
        <v>0.857881848914277</v>
      </c>
      <c r="BP146" s="47">
        <f t="shared" si="528"/>
        <v>0.540196737926437</v>
      </c>
      <c r="BQ146" s="47">
        <f t="shared" si="528"/>
        <v>0.845739544294486</v>
      </c>
      <c r="BR146" s="47">
        <f t="shared" si="528"/>
        <v>0.854926779549562</v>
      </c>
      <c r="BS146" s="47">
        <f t="shared" si="528"/>
        <v>0.814041742255932</v>
      </c>
      <c r="BT146" s="47">
        <f t="shared" ref="BT146:EE146" si="529">BT133/(0.67*BT132+0.33*BT135)</f>
        <v>0.800376451010414</v>
      </c>
      <c r="BU146" s="47">
        <f t="shared" si="529"/>
        <v>0.792311793689612</v>
      </c>
      <c r="BV146" s="47">
        <f t="shared" si="529"/>
        <v>0.820815305481997</v>
      </c>
      <c r="BW146" s="47">
        <f t="shared" si="529"/>
        <v>0.830373320703022</v>
      </c>
      <c r="BX146" s="47">
        <f t="shared" si="529"/>
        <v>0.819941309963101</v>
      </c>
      <c r="BY146" s="47">
        <f t="shared" si="529"/>
        <v>0.813284829513415</v>
      </c>
      <c r="BZ146" s="47">
        <f t="shared" si="529"/>
        <v>0.79755862034553</v>
      </c>
      <c r="CA146" s="47">
        <f t="shared" si="529"/>
        <v>0.686044473652523</v>
      </c>
      <c r="CB146" s="47">
        <f t="shared" si="529"/>
        <v>0.840235502258674</v>
      </c>
      <c r="CC146" s="47">
        <f t="shared" si="529"/>
        <v>0.858613932754575</v>
      </c>
      <c r="CD146" s="47">
        <f t="shared" si="529"/>
        <v>0.836962747559168</v>
      </c>
      <c r="CE146" s="47">
        <f t="shared" si="529"/>
        <v>0.823146294409756</v>
      </c>
      <c r="CF146" s="47"/>
      <c r="CG146" s="47">
        <f t="shared" si="529"/>
        <v>0.808053308781678</v>
      </c>
      <c r="CH146" s="47">
        <f t="shared" si="529"/>
        <v>0.79965116044979</v>
      </c>
      <c r="CI146" s="47">
        <f t="shared" si="529"/>
        <v>0.779641469438238</v>
      </c>
      <c r="CJ146" s="47">
        <f t="shared" si="529"/>
        <v>0.705916424607907</v>
      </c>
      <c r="CK146" s="47">
        <f t="shared" si="529"/>
        <v>0.650228599170903</v>
      </c>
      <c r="CL146" s="47">
        <f t="shared" si="529"/>
        <v>0.59133519169993</v>
      </c>
      <c r="CM146" s="47">
        <f t="shared" si="529"/>
        <v>0.831916985011195</v>
      </c>
      <c r="CN146" s="47">
        <f t="shared" si="529"/>
        <v>0.805368756592229</v>
      </c>
      <c r="CO146" s="47">
        <f t="shared" si="529"/>
        <v>0.784686863541832</v>
      </c>
      <c r="CP146" s="47">
        <f t="shared" si="529"/>
        <v>0.779645251017337</v>
      </c>
      <c r="CQ146" s="47">
        <f t="shared" si="529"/>
        <v>0.740157910075709</v>
      </c>
      <c r="CR146" s="47">
        <f t="shared" si="529"/>
        <v>0.815991550986521</v>
      </c>
      <c r="CS146" s="47">
        <f t="shared" si="529"/>
        <v>0.787460500406358</v>
      </c>
      <c r="CT146" s="47"/>
      <c r="CU146" s="47">
        <f t="shared" si="529"/>
        <v>0.852788651604751</v>
      </c>
      <c r="CV146" s="47">
        <f t="shared" si="529"/>
        <v>0.760563263586412</v>
      </c>
      <c r="CW146" s="47">
        <f t="shared" si="529"/>
        <v>0.824786502838733</v>
      </c>
      <c r="CX146" s="47">
        <f t="shared" si="529"/>
        <v>0.717059407206807</v>
      </c>
      <c r="CY146" s="47">
        <f t="shared" si="529"/>
        <v>0.766976003275184</v>
      </c>
      <c r="CZ146" s="47"/>
      <c r="DA146" s="47">
        <f t="shared" si="529"/>
        <v>0.753931563323631</v>
      </c>
      <c r="DB146" s="47">
        <f t="shared" si="529"/>
        <v>0.813553379875814</v>
      </c>
      <c r="DC146" s="47">
        <f t="shared" si="529"/>
        <v>0.795894611324514</v>
      </c>
      <c r="DD146" s="47">
        <f t="shared" si="529"/>
        <v>0.737222149183436</v>
      </c>
      <c r="DE146" s="47">
        <f t="shared" si="529"/>
        <v>0.785389283302697</v>
      </c>
      <c r="DF146" s="47">
        <f t="shared" si="529"/>
        <v>0.767621116406755</v>
      </c>
      <c r="DG146" s="47">
        <f t="shared" si="529"/>
        <v>0.773949060857329</v>
      </c>
      <c r="DH146" s="47">
        <f t="shared" si="529"/>
        <v>0.72553032345052</v>
      </c>
      <c r="DI146" s="47">
        <f t="shared" si="529"/>
        <v>0.710294014331652</v>
      </c>
      <c r="DJ146" s="47">
        <f t="shared" si="529"/>
        <v>0.540899618764963</v>
      </c>
      <c r="DK146" s="47"/>
      <c r="DL146" s="47">
        <f t="shared" si="529"/>
        <v>0.372990141217449</v>
      </c>
      <c r="DM146" s="47"/>
      <c r="DN146" s="47">
        <f t="shared" si="529"/>
        <v>0.618398164604054</v>
      </c>
      <c r="DO146" s="47">
        <f t="shared" si="529"/>
        <v>0.804373923636248</v>
      </c>
      <c r="DP146" s="47">
        <f t="shared" si="529"/>
        <v>0.606882524069708</v>
      </c>
      <c r="DQ146" s="47">
        <f t="shared" si="529"/>
        <v>0.641286968307585</v>
      </c>
      <c r="DR146" s="47">
        <f t="shared" si="529"/>
        <v>0.509682078657334</v>
      </c>
      <c r="DS146" s="47"/>
      <c r="DT146" s="47">
        <f t="shared" si="529"/>
        <v>0.626716642713911</v>
      </c>
      <c r="DU146" s="47">
        <f t="shared" si="529"/>
        <v>0.760171470994224</v>
      </c>
      <c r="DV146" s="47">
        <f t="shared" si="529"/>
        <v>0.634474874577348</v>
      </c>
      <c r="DW146" s="47">
        <f t="shared" si="529"/>
        <v>0.764894640720335</v>
      </c>
      <c r="DX146" s="47">
        <f t="shared" si="529"/>
        <v>0.819380968010097</v>
      </c>
      <c r="DY146" s="47">
        <f t="shared" si="529"/>
        <v>0.656545223584022</v>
      </c>
      <c r="DZ146" s="47">
        <f t="shared" si="529"/>
        <v>0.792952443678447</v>
      </c>
      <c r="EA146" s="47">
        <f t="shared" si="529"/>
        <v>0.673866882447996</v>
      </c>
      <c r="EB146" s="47">
        <f t="shared" si="529"/>
        <v>0.791191869731992</v>
      </c>
      <c r="EC146" s="47">
        <f t="shared" si="529"/>
        <v>0.780521188339119</v>
      </c>
      <c r="ED146" s="47">
        <f t="shared" si="529"/>
        <v>0.801085084633585</v>
      </c>
      <c r="EE146" s="47">
        <f t="shared" si="529"/>
        <v>0.801491428577993</v>
      </c>
      <c r="EF146" s="47">
        <f t="shared" ref="EF146:FD146" si="530">EF133/(0.67*EF132+0.33*EF135)</f>
        <v>0.804244547959991</v>
      </c>
      <c r="EG146" s="47"/>
      <c r="EH146" s="47">
        <f t="shared" si="530"/>
        <v>0.830622040168813</v>
      </c>
      <c r="EI146" s="47">
        <f t="shared" si="530"/>
        <v>0.82198358599515</v>
      </c>
      <c r="EJ146" s="47">
        <f t="shared" si="530"/>
        <v>0.841037993056599</v>
      </c>
      <c r="EK146" s="47">
        <f t="shared" si="530"/>
        <v>0.840180294609448</v>
      </c>
      <c r="EL146" s="47">
        <f t="shared" si="530"/>
        <v>0.801117049854717</v>
      </c>
      <c r="EM146" s="47">
        <f t="shared" si="530"/>
        <v>0.786610839772925</v>
      </c>
      <c r="EN146" s="47">
        <f t="shared" si="530"/>
        <v>0.829196690856931</v>
      </c>
      <c r="EO146" s="47">
        <f t="shared" si="530"/>
        <v>0.71367923975156</v>
      </c>
      <c r="EP146" s="47">
        <f t="shared" si="530"/>
        <v>0.87238806253825</v>
      </c>
      <c r="EQ146" s="47">
        <f t="shared" si="530"/>
        <v>0.721989163482152</v>
      </c>
      <c r="ER146" s="47">
        <f t="shared" si="530"/>
        <v>0.814613775745149</v>
      </c>
      <c r="ES146" s="47">
        <f t="shared" si="530"/>
        <v>0.811326801150032</v>
      </c>
      <c r="ET146" s="47">
        <f t="shared" si="530"/>
        <v>0.742919616003867</v>
      </c>
      <c r="EU146" s="47">
        <f t="shared" si="530"/>
        <v>0.615122050753623</v>
      </c>
      <c r="EV146" s="47">
        <f t="shared" si="530"/>
        <v>0.638865591243509</v>
      </c>
      <c r="EW146" s="47">
        <f t="shared" si="530"/>
        <v>0.614429170780037</v>
      </c>
      <c r="EX146" s="47">
        <f t="shared" si="530"/>
        <v>0.79137634044909</v>
      </c>
      <c r="EY146" s="47">
        <f t="shared" si="530"/>
        <v>0.871909076944038</v>
      </c>
      <c r="EZ146" s="47">
        <f t="shared" si="530"/>
        <v>0.611566337729482</v>
      </c>
      <c r="FA146" s="47">
        <f t="shared" si="530"/>
        <v>0.842434276244309</v>
      </c>
      <c r="FB146" s="47">
        <f t="shared" si="530"/>
        <v>0.873108718653682</v>
      </c>
      <c r="FC146" s="47">
        <f t="shared" si="530"/>
        <v>0.880566302036681</v>
      </c>
      <c r="FD146" s="47">
        <f t="shared" si="530"/>
        <v>0.903388964898343</v>
      </c>
      <c r="FE146" s="57" t="s">
        <v>274</v>
      </c>
      <c r="FF146" s="69"/>
      <c r="FG146" s="69"/>
      <c r="FH146" s="62"/>
      <c r="FI146" s="69"/>
      <c r="FJ146" s="145"/>
      <c r="FK146" s="69"/>
      <c r="FL146" s="69"/>
      <c r="FM146" s="62"/>
      <c r="FN146" s="69"/>
      <c r="FO146" s="47"/>
      <c r="FP146" s="69"/>
      <c r="FQ146" s="69"/>
      <c r="FR146" s="62"/>
      <c r="FS146" s="69"/>
      <c r="FT146" s="47"/>
      <c r="FU146" s="69"/>
      <c r="FV146" s="69"/>
      <c r="FW146" s="62"/>
      <c r="FX146" s="69"/>
      <c r="FY146" s="57" t="s">
        <v>274</v>
      </c>
      <c r="FZ146" s="156">
        <f t="shared" si="467"/>
        <v>0.556208453035103</v>
      </c>
      <c r="GA146" s="70">
        <f t="shared" si="468"/>
        <v>0.909899800468633</v>
      </c>
      <c r="GB146" s="157">
        <f t="shared" si="469"/>
        <v>0.753898451894522</v>
      </c>
      <c r="GC146" s="31">
        <f t="shared" si="470"/>
        <v>0.090823126483285</v>
      </c>
      <c r="GD146" s="31">
        <f t="shared" si="471"/>
        <v>0.120471299888002</v>
      </c>
      <c r="GE146" s="156">
        <f t="shared" si="472"/>
        <v>0.372990141217449</v>
      </c>
      <c r="GF146" s="156">
        <f t="shared" si="473"/>
        <v>0.903388964898343</v>
      </c>
      <c r="GG146" s="158">
        <f t="shared" si="474"/>
        <v>0.763258369333106</v>
      </c>
      <c r="GH146" s="33">
        <f t="shared" si="475"/>
        <v>0.0947458337073961</v>
      </c>
      <c r="GI146" s="33">
        <f t="shared" si="476"/>
        <v>0.124133370185223</v>
      </c>
      <c r="GJ146" s="34"/>
      <c r="GK146" s="69"/>
      <c r="GL146" s="69"/>
      <c r="GM146" s="62"/>
      <c r="GN146" s="56"/>
      <c r="GO146" s="56"/>
      <c r="GP146" s="69"/>
      <c r="GQ146" s="69"/>
      <c r="GR146" s="62"/>
      <c r="GS146" s="56"/>
      <c r="GT146" s="56"/>
      <c r="GU146" s="69"/>
      <c r="GV146" s="69"/>
      <c r="GW146" s="62"/>
      <c r="GX146" s="56"/>
      <c r="GY146" s="56"/>
      <c r="GZ146" s="69"/>
      <c r="HA146" s="69"/>
      <c r="HB146" s="62"/>
      <c r="HC146" s="56"/>
      <c r="HD146" s="56"/>
      <c r="HE146" s="47"/>
      <c r="HF146" s="47"/>
      <c r="HG146" s="47"/>
      <c r="HH146" s="47"/>
      <c r="HI146" s="47"/>
      <c r="HJ146" s="47"/>
      <c r="HK146" s="47"/>
      <c r="HL146" s="47"/>
      <c r="HM146" s="47"/>
      <c r="HN146" s="47"/>
      <c r="HO146" s="47"/>
    </row>
    <row r="147" s="12" customFormat="1" spans="1:223">
      <c r="A147" s="57"/>
      <c r="B147" s="47"/>
      <c r="C147" s="47"/>
      <c r="D147" s="47"/>
      <c r="E147" s="47"/>
      <c r="F147" s="47"/>
      <c r="G147" s="34"/>
      <c r="H147" s="57" t="s">
        <v>275</v>
      </c>
      <c r="I147" s="47">
        <f>3*I129/(2*I128+I131)</f>
        <v>0.902310360146805</v>
      </c>
      <c r="J147" s="47">
        <f>3*J129/(2*J128+J131)</f>
        <v>0.903245657514585</v>
      </c>
      <c r="K147" s="47">
        <f t="shared" ref="K147:BS147" si="531">3*K129/(2*K128+K131)</f>
        <v>0.895263350642472</v>
      </c>
      <c r="L147" s="47">
        <f t="shared" si="531"/>
        <v>0.884480188101545</v>
      </c>
      <c r="M147" s="47">
        <f t="shared" si="531"/>
        <v>0.924588026252072</v>
      </c>
      <c r="N147" s="47">
        <f t="shared" si="531"/>
        <v>0.929149767542486</v>
      </c>
      <c r="O147" s="47">
        <f t="shared" si="531"/>
        <v>0.896040811244102</v>
      </c>
      <c r="P147" s="47">
        <f t="shared" si="531"/>
        <v>0.926846036662642</v>
      </c>
      <c r="Q147" s="47">
        <f t="shared" si="531"/>
        <v>0.880008923186198</v>
      </c>
      <c r="R147" s="47">
        <f t="shared" si="531"/>
        <v>0.9002075646862</v>
      </c>
      <c r="S147" s="47">
        <f t="shared" si="531"/>
        <v>0.950383682573381</v>
      </c>
      <c r="T147" s="47">
        <f t="shared" si="531"/>
        <v>0.906011264512337</v>
      </c>
      <c r="U147" s="47">
        <f t="shared" si="531"/>
        <v>0.907704565495783</v>
      </c>
      <c r="V147" s="47">
        <f t="shared" si="531"/>
        <v>0.898839110570379</v>
      </c>
      <c r="W147" s="47">
        <f t="shared" si="531"/>
        <v>0.885019537390523</v>
      </c>
      <c r="X147" s="47">
        <f t="shared" si="531"/>
        <v>0.888966991257621</v>
      </c>
      <c r="Y147" s="47">
        <f t="shared" si="531"/>
        <v>0.909736716383043</v>
      </c>
      <c r="Z147" s="47">
        <f t="shared" si="531"/>
        <v>0.873109063035129</v>
      </c>
      <c r="AA147" s="47">
        <f t="shared" si="531"/>
        <v>0.91015636552607</v>
      </c>
      <c r="AB147" s="47">
        <f t="shared" si="531"/>
        <v>0.887518902359653</v>
      </c>
      <c r="AC147" s="47"/>
      <c r="AD147" s="47">
        <f t="shared" si="531"/>
        <v>0.928212984490213</v>
      </c>
      <c r="AE147" s="47">
        <f t="shared" si="531"/>
        <v>0.920603739371502</v>
      </c>
      <c r="AF147" s="47">
        <f t="shared" si="531"/>
        <v>0.921305160203224</v>
      </c>
      <c r="AG147" s="47">
        <f t="shared" si="531"/>
        <v>0.917150274311682</v>
      </c>
      <c r="AH147" s="47">
        <f t="shared" si="531"/>
        <v>0.908107476835457</v>
      </c>
      <c r="AI147" s="47">
        <f t="shared" si="531"/>
        <v>0.904557582675927</v>
      </c>
      <c r="AJ147" s="47">
        <f t="shared" si="531"/>
        <v>0.915029164263295</v>
      </c>
      <c r="AK147" s="47">
        <f t="shared" si="531"/>
        <v>0.898681965247334</v>
      </c>
      <c r="AL147" s="47">
        <f t="shared" si="531"/>
        <v>0.908200123750712</v>
      </c>
      <c r="AM147" s="47">
        <f t="shared" si="531"/>
        <v>0.93404538630213</v>
      </c>
      <c r="AN147" s="47">
        <f t="shared" si="531"/>
        <v>0.91441514286262</v>
      </c>
      <c r="AO147" s="47">
        <f t="shared" si="531"/>
        <v>0.928018620247741</v>
      </c>
      <c r="AP147" s="47"/>
      <c r="AQ147" s="47">
        <f t="shared" si="531"/>
        <v>0.899524368961938</v>
      </c>
      <c r="AR147" s="47">
        <f t="shared" si="531"/>
        <v>0.906920162801718</v>
      </c>
      <c r="AS147" s="47">
        <f t="shared" si="531"/>
        <v>0.893921190928433</v>
      </c>
      <c r="AT147" s="47">
        <f t="shared" si="531"/>
        <v>0.8937532920545</v>
      </c>
      <c r="AU147" s="47">
        <f t="shared" si="531"/>
        <v>0.907371112057946</v>
      </c>
      <c r="AV147" s="47">
        <f t="shared" si="531"/>
        <v>0.907488906679248</v>
      </c>
      <c r="AW147" s="47">
        <f t="shared" si="531"/>
        <v>0.915323126436984</v>
      </c>
      <c r="AX147" s="47">
        <f t="shared" si="531"/>
        <v>0.904304314345649</v>
      </c>
      <c r="AY147" s="47">
        <f t="shared" si="531"/>
        <v>0.899625345421172</v>
      </c>
      <c r="AZ147" s="47">
        <f t="shared" si="531"/>
        <v>0.907395173794145</v>
      </c>
      <c r="BA147" s="47"/>
      <c r="BB147" s="47">
        <f t="shared" si="531"/>
        <v>0.996505970406949</v>
      </c>
      <c r="BC147" s="47">
        <f t="shared" si="531"/>
        <v>0.972019953698381</v>
      </c>
      <c r="BD147" s="47">
        <f t="shared" si="531"/>
        <v>0.997437610750315</v>
      </c>
      <c r="BE147" s="47">
        <f t="shared" si="531"/>
        <v>0.990280603367292</v>
      </c>
      <c r="BF147" s="47">
        <f t="shared" si="531"/>
        <v>0.95880767219725</v>
      </c>
      <c r="BG147" s="47">
        <f t="shared" si="531"/>
        <v>0.953211180770226</v>
      </c>
      <c r="BH147" s="47">
        <f t="shared" si="531"/>
        <v>0.96977339152733</v>
      </c>
      <c r="BI147" s="47">
        <f t="shared" si="531"/>
        <v>0.945861697480337</v>
      </c>
      <c r="BJ147" s="57" t="s">
        <v>275</v>
      </c>
      <c r="BK147" s="47">
        <f t="shared" si="531"/>
        <v>0.95482793184096</v>
      </c>
      <c r="BL147" s="47">
        <f t="shared" si="531"/>
        <v>0.961371614145965</v>
      </c>
      <c r="BM147" s="47">
        <f t="shared" si="531"/>
        <v>0.950091869849885</v>
      </c>
      <c r="BN147" s="47">
        <f t="shared" si="531"/>
        <v>0.974290004460116</v>
      </c>
      <c r="BO147" s="47">
        <f t="shared" si="531"/>
        <v>0.969569101146263</v>
      </c>
      <c r="BP147" s="47">
        <f t="shared" si="531"/>
        <v>0.946129607002238</v>
      </c>
      <c r="BQ147" s="47">
        <f t="shared" si="531"/>
        <v>0.970821768146738</v>
      </c>
      <c r="BR147" s="47">
        <f t="shared" si="531"/>
        <v>0.981086909952226</v>
      </c>
      <c r="BS147" s="47">
        <f t="shared" si="531"/>
        <v>0.950031303030203</v>
      </c>
      <c r="BT147" s="47">
        <f t="shared" ref="BT147:EE147" si="532">3*BT129/(2*BT128+BT131)</f>
        <v>0.945750346592594</v>
      </c>
      <c r="BU147" s="47">
        <f t="shared" si="532"/>
        <v>0.941144300239506</v>
      </c>
      <c r="BV147" s="47">
        <f t="shared" si="532"/>
        <v>0.928898572827404</v>
      </c>
      <c r="BW147" s="47">
        <f t="shared" si="532"/>
        <v>0.934501650304975</v>
      </c>
      <c r="BX147" s="47">
        <f t="shared" si="532"/>
        <v>0.938948001509984</v>
      </c>
      <c r="BY147" s="47">
        <f t="shared" si="532"/>
        <v>0.923653425123085</v>
      </c>
      <c r="BZ147" s="47">
        <f t="shared" si="532"/>
        <v>0.950030695103262</v>
      </c>
      <c r="CA147" s="47">
        <f t="shared" si="532"/>
        <v>0.9413020752975</v>
      </c>
      <c r="CB147" s="47">
        <f t="shared" si="532"/>
        <v>0.948580708196969</v>
      </c>
      <c r="CC147" s="47">
        <f t="shared" si="532"/>
        <v>0.957156533947478</v>
      </c>
      <c r="CD147" s="47">
        <f t="shared" si="532"/>
        <v>0.94479227894604</v>
      </c>
      <c r="CE147" s="47">
        <f t="shared" si="532"/>
        <v>0.936615575459649</v>
      </c>
      <c r="CF147" s="47"/>
      <c r="CG147" s="47">
        <f t="shared" si="532"/>
        <v>0.940925759717544</v>
      </c>
      <c r="CH147" s="47">
        <f t="shared" si="532"/>
        <v>0.940650066583465</v>
      </c>
      <c r="CI147" s="47">
        <f t="shared" si="532"/>
        <v>0.946244133804297</v>
      </c>
      <c r="CJ147" s="47">
        <f t="shared" si="532"/>
        <v>0.940493359942713</v>
      </c>
      <c r="CK147" s="47">
        <f t="shared" si="532"/>
        <v>0.948398316942081</v>
      </c>
      <c r="CL147" s="47">
        <f t="shared" si="532"/>
        <v>0.959682759085736</v>
      </c>
      <c r="CM147" s="47">
        <f t="shared" si="532"/>
        <v>0.946008013512228</v>
      </c>
      <c r="CN147" s="47">
        <f t="shared" si="532"/>
        <v>0.946274508530923</v>
      </c>
      <c r="CO147" s="47">
        <f t="shared" si="532"/>
        <v>0.593629675743881</v>
      </c>
      <c r="CP147" s="47">
        <f t="shared" si="532"/>
        <v>0.943835648302305</v>
      </c>
      <c r="CQ147" s="47">
        <f t="shared" si="532"/>
        <v>0.945338089949666</v>
      </c>
      <c r="CR147" s="47">
        <f t="shared" si="532"/>
        <v>0.9501358466728</v>
      </c>
      <c r="CS147" s="47">
        <f t="shared" si="532"/>
        <v>0.934812769308418</v>
      </c>
      <c r="CT147" s="47"/>
      <c r="CU147" s="47">
        <f t="shared" si="532"/>
        <v>0.926573442819599</v>
      </c>
      <c r="CV147" s="47">
        <f t="shared" si="532"/>
        <v>0.938464077595947</v>
      </c>
      <c r="CW147" s="47">
        <f t="shared" si="532"/>
        <v>0.940732473745349</v>
      </c>
      <c r="CX147" s="47">
        <f t="shared" si="532"/>
        <v>0.949337805028643</v>
      </c>
      <c r="CY147" s="47">
        <f t="shared" si="532"/>
        <v>0.948651883224202</v>
      </c>
      <c r="CZ147" s="47"/>
      <c r="DA147" s="47">
        <f t="shared" si="532"/>
        <v>0.953905884686778</v>
      </c>
      <c r="DB147" s="47">
        <f t="shared" si="532"/>
        <v>0.941432193310289</v>
      </c>
      <c r="DC147" s="47">
        <f t="shared" si="532"/>
        <v>0.942946064886759</v>
      </c>
      <c r="DD147" s="47">
        <f t="shared" si="532"/>
        <v>0.958272836310839</v>
      </c>
      <c r="DE147" s="47">
        <f t="shared" si="532"/>
        <v>0.929263232109531</v>
      </c>
      <c r="DF147" s="47">
        <f t="shared" si="532"/>
        <v>0.944524056605415</v>
      </c>
      <c r="DG147" s="47">
        <f t="shared" si="532"/>
        <v>0.953840593609362</v>
      </c>
      <c r="DH147" s="47">
        <f t="shared" si="532"/>
        <v>0.946552308128532</v>
      </c>
      <c r="DI147" s="47">
        <f t="shared" si="532"/>
        <v>0.954583813218833</v>
      </c>
      <c r="DJ147" s="47">
        <f t="shared" si="532"/>
        <v>0.998572544577095</v>
      </c>
      <c r="DK147" s="47"/>
      <c r="DL147" s="47">
        <f t="shared" si="532"/>
        <v>0.957172909821452</v>
      </c>
      <c r="DM147" s="47"/>
      <c r="DN147" s="47">
        <f t="shared" si="532"/>
        <v>0.945793927109667</v>
      </c>
      <c r="DO147" s="47">
        <f t="shared" si="532"/>
        <v>0.921031530442198</v>
      </c>
      <c r="DP147" s="47">
        <f t="shared" si="532"/>
        <v>0.963391486238262</v>
      </c>
      <c r="DQ147" s="47">
        <f t="shared" si="532"/>
        <v>0.950128612342323</v>
      </c>
      <c r="DR147" s="47">
        <f t="shared" si="532"/>
        <v>0.92982374117537</v>
      </c>
      <c r="DS147" s="47"/>
      <c r="DT147" s="47">
        <f t="shared" si="532"/>
        <v>0.942112435839843</v>
      </c>
      <c r="DU147" s="47">
        <f t="shared" si="532"/>
        <v>0.93895178081983</v>
      </c>
      <c r="DV147" s="47">
        <f t="shared" si="532"/>
        <v>0.944640482131047</v>
      </c>
      <c r="DW147" s="47">
        <f t="shared" si="532"/>
        <v>0.94878753012179</v>
      </c>
      <c r="DX147" s="47">
        <f t="shared" si="532"/>
        <v>0.941887177741853</v>
      </c>
      <c r="DY147" s="47">
        <f t="shared" si="532"/>
        <v>0.964178796063878</v>
      </c>
      <c r="DZ147" s="47">
        <f t="shared" si="532"/>
        <v>0.951536391623596</v>
      </c>
      <c r="EA147" s="47">
        <f t="shared" si="532"/>
        <v>0.946834034607728</v>
      </c>
      <c r="EB147" s="47">
        <f t="shared" si="532"/>
        <v>0.855998929668049</v>
      </c>
      <c r="EC147" s="47">
        <f t="shared" si="532"/>
        <v>0.908711299013843</v>
      </c>
      <c r="ED147" s="47">
        <f t="shared" si="532"/>
        <v>0.863759241247661</v>
      </c>
      <c r="EE147" s="47">
        <f t="shared" si="532"/>
        <v>0.940798162316392</v>
      </c>
      <c r="EF147" s="47">
        <f t="shared" ref="EF147:FD147" si="533">3*EF129/(2*EF128+EF131)</f>
        <v>0.887118262718285</v>
      </c>
      <c r="EG147" s="47"/>
      <c r="EH147" s="47">
        <f t="shared" si="533"/>
        <v>0.935832732516222</v>
      </c>
      <c r="EI147" s="47">
        <f t="shared" si="533"/>
        <v>0.94591051636947</v>
      </c>
      <c r="EJ147" s="47">
        <f t="shared" si="533"/>
        <v>0.940593814659265</v>
      </c>
      <c r="EK147" s="47">
        <f t="shared" si="533"/>
        <v>0.936771351649751</v>
      </c>
      <c r="EL147" s="47">
        <f t="shared" si="533"/>
        <v>0.969905468910088</v>
      </c>
      <c r="EM147" s="47">
        <f t="shared" si="533"/>
        <v>0.964891694012709</v>
      </c>
      <c r="EN147" s="47">
        <f t="shared" si="533"/>
        <v>0.966324506944797</v>
      </c>
      <c r="EO147" s="47">
        <f t="shared" si="533"/>
        <v>0.946874731514134</v>
      </c>
      <c r="EP147" s="47">
        <f t="shared" si="533"/>
        <v>0.976354377918669</v>
      </c>
      <c r="EQ147" s="47">
        <f t="shared" si="533"/>
        <v>0.963605402946581</v>
      </c>
      <c r="ER147" s="47">
        <f t="shared" si="533"/>
        <v>0.948334147828321</v>
      </c>
      <c r="ES147" s="47">
        <f t="shared" si="533"/>
        <v>0.96861627956083</v>
      </c>
      <c r="ET147" s="47">
        <f t="shared" si="533"/>
        <v>0.958135051085442</v>
      </c>
      <c r="EU147" s="47">
        <f t="shared" si="533"/>
        <v>0.95846343117068</v>
      </c>
      <c r="EV147" s="47">
        <f t="shared" si="533"/>
        <v>0.935523999010731</v>
      </c>
      <c r="EW147" s="47">
        <f t="shared" si="533"/>
        <v>0.935379019048955</v>
      </c>
      <c r="EX147" s="47">
        <f t="shared" si="533"/>
        <v>0.97621004897551</v>
      </c>
      <c r="EY147" s="47">
        <f t="shared" si="533"/>
        <v>0.913067600055931</v>
      </c>
      <c r="EZ147" s="47">
        <f t="shared" si="533"/>
        <v>0.926466194941829</v>
      </c>
      <c r="FA147" s="47">
        <f t="shared" si="533"/>
        <v>0.9410129165265</v>
      </c>
      <c r="FB147" s="47">
        <f t="shared" si="533"/>
        <v>0.941080056760773</v>
      </c>
      <c r="FC147" s="47">
        <f t="shared" si="533"/>
        <v>0.945901864549448</v>
      </c>
      <c r="FD147" s="47">
        <f t="shared" si="533"/>
        <v>0.937265466168126</v>
      </c>
      <c r="FE147" s="57" t="s">
        <v>275</v>
      </c>
      <c r="FF147" s="69"/>
      <c r="FG147" s="69"/>
      <c r="FH147" s="62"/>
      <c r="FI147" s="69"/>
      <c r="FJ147" s="145"/>
      <c r="FK147" s="69"/>
      <c r="FL147" s="69"/>
      <c r="FM147" s="62"/>
      <c r="FN147" s="69"/>
      <c r="FO147" s="47"/>
      <c r="FP147" s="69"/>
      <c r="FQ147" s="69"/>
      <c r="FR147" s="62"/>
      <c r="FS147" s="69"/>
      <c r="FT147" s="47"/>
      <c r="FU147" s="69"/>
      <c r="FV147" s="69"/>
      <c r="FW147" s="62"/>
      <c r="FX147" s="69"/>
      <c r="FY147" s="57" t="s">
        <v>275</v>
      </c>
      <c r="FZ147" s="156">
        <f t="shared" si="467"/>
        <v>0.873109063035129</v>
      </c>
      <c r="GA147" s="70">
        <f t="shared" si="468"/>
        <v>0.997437610750315</v>
      </c>
      <c r="GB147" s="157">
        <f t="shared" si="469"/>
        <v>0.917548791586494</v>
      </c>
      <c r="GC147" s="31">
        <f t="shared" si="470"/>
        <v>0.02927027239713</v>
      </c>
      <c r="GD147" s="31">
        <f t="shared" si="471"/>
        <v>0.0319005078155245</v>
      </c>
      <c r="GE147" s="156">
        <f t="shared" si="472"/>
        <v>0.593629675743881</v>
      </c>
      <c r="GF147" s="156">
        <f t="shared" si="473"/>
        <v>0.998572544577095</v>
      </c>
      <c r="GG147" s="158">
        <f t="shared" si="474"/>
        <v>0.941196195991693</v>
      </c>
      <c r="GH147" s="33">
        <f t="shared" si="475"/>
        <v>0.0420410180731025</v>
      </c>
      <c r="GI147" s="33">
        <f t="shared" si="476"/>
        <v>0.0446676455473833</v>
      </c>
      <c r="GJ147" s="34"/>
      <c r="GK147" s="69"/>
      <c r="GL147" s="69"/>
      <c r="GM147" s="62"/>
      <c r="GN147" s="56"/>
      <c r="GO147" s="56"/>
      <c r="GP147" s="69"/>
      <c r="GQ147" s="69"/>
      <c r="GR147" s="62"/>
      <c r="GS147" s="56"/>
      <c r="GT147" s="56"/>
      <c r="GU147" s="69"/>
      <c r="GV147" s="69"/>
      <c r="GW147" s="62"/>
      <c r="GX147" s="56"/>
      <c r="GY147" s="56"/>
      <c r="GZ147" s="69"/>
      <c r="HA147" s="69"/>
      <c r="HB147" s="62"/>
      <c r="HC147" s="56"/>
      <c r="HD147" s="56"/>
      <c r="HE147" s="47"/>
      <c r="HF147" s="47"/>
      <c r="HG147" s="47"/>
      <c r="HH147" s="47"/>
      <c r="HI147" s="47"/>
      <c r="HJ147" s="47"/>
      <c r="HK147" s="47"/>
      <c r="HL147" s="47"/>
      <c r="HM147" s="47"/>
      <c r="HN147" s="47"/>
      <c r="HO147" s="47"/>
    </row>
    <row r="148" s="12" customFormat="1" spans="1:223">
      <c r="A148" s="57"/>
      <c r="B148" s="47"/>
      <c r="C148" s="47"/>
      <c r="D148" s="47"/>
      <c r="E148" s="47"/>
      <c r="F148" s="47"/>
      <c r="G148" s="34"/>
      <c r="H148" s="57" t="s">
        <v>276</v>
      </c>
      <c r="I148" s="83">
        <f>LOG(I146)</f>
        <v>-0.140363599901393</v>
      </c>
      <c r="J148" s="83">
        <f>LOG(J146)</f>
        <v>-0.12710943379631</v>
      </c>
      <c r="K148" s="47">
        <f t="shared" ref="K148:BS148" si="534">LOG(K146)</f>
        <v>-0.0914295749500797</v>
      </c>
      <c r="L148" s="83">
        <f t="shared" si="534"/>
        <v>-0.113755308493759</v>
      </c>
      <c r="M148" s="83">
        <f t="shared" si="534"/>
        <v>-0.196783837594686</v>
      </c>
      <c r="N148" s="83">
        <f t="shared" si="534"/>
        <v>-0.223776427797943</v>
      </c>
      <c r="O148" s="83">
        <f t="shared" si="534"/>
        <v>-0.147663121427296</v>
      </c>
      <c r="P148" s="83">
        <f t="shared" si="534"/>
        <v>-0.158682489674195</v>
      </c>
      <c r="Q148" s="83">
        <f t="shared" si="534"/>
        <v>-0.170007174213405</v>
      </c>
      <c r="R148" s="83">
        <f t="shared" si="534"/>
        <v>-0.235100373474115</v>
      </c>
      <c r="S148" s="83">
        <f t="shared" si="534"/>
        <v>-0.146763144784406</v>
      </c>
      <c r="T148" s="83">
        <f t="shared" si="534"/>
        <v>-0.166999645266984</v>
      </c>
      <c r="U148" s="83">
        <f t="shared" si="534"/>
        <v>-0.177810698414102</v>
      </c>
      <c r="V148" s="83">
        <f t="shared" si="534"/>
        <v>-0.15415544405089</v>
      </c>
      <c r="W148" s="83">
        <f t="shared" si="534"/>
        <v>-0.106968690677404</v>
      </c>
      <c r="X148" s="83">
        <f t="shared" si="534"/>
        <v>-0.112362333347047</v>
      </c>
      <c r="Y148" s="47">
        <f t="shared" si="534"/>
        <v>-0.0978748004530963</v>
      </c>
      <c r="Z148" s="83">
        <f t="shared" si="534"/>
        <v>-0.117380236849131</v>
      </c>
      <c r="AA148" s="83">
        <f t="shared" si="534"/>
        <v>-0.121224488954802</v>
      </c>
      <c r="AB148" s="47">
        <f t="shared" si="534"/>
        <v>-0.0940333178373664</v>
      </c>
      <c r="AC148" s="47"/>
      <c r="AD148" s="83">
        <f t="shared" si="534"/>
        <v>-0.203310594774109</v>
      </c>
      <c r="AE148" s="83">
        <f t="shared" si="534"/>
        <v>-0.114693675728007</v>
      </c>
      <c r="AF148" s="83">
        <f t="shared" si="534"/>
        <v>-0.180823745521616</v>
      </c>
      <c r="AG148" s="83">
        <f t="shared" si="534"/>
        <v>-0.186233193735248</v>
      </c>
      <c r="AH148" s="83">
        <f t="shared" si="534"/>
        <v>-0.114900311867169</v>
      </c>
      <c r="AI148" s="83">
        <f t="shared" si="534"/>
        <v>-0.108516005316605</v>
      </c>
      <c r="AJ148" s="83">
        <f t="shared" si="534"/>
        <v>-0.136260358915806</v>
      </c>
      <c r="AK148" s="83">
        <f t="shared" si="534"/>
        <v>-0.119211087209059</v>
      </c>
      <c r="AL148" s="83">
        <f t="shared" si="534"/>
        <v>-0.131078847516422</v>
      </c>
      <c r="AM148" s="83">
        <f t="shared" si="534"/>
        <v>-0.232588039798198</v>
      </c>
      <c r="AN148" s="83">
        <f t="shared" si="534"/>
        <v>-0.184796021945727</v>
      </c>
      <c r="AO148" s="83">
        <f t="shared" si="534"/>
        <v>-0.254762415186702</v>
      </c>
      <c r="AP148" s="47"/>
      <c r="AQ148" s="47">
        <f t="shared" si="534"/>
        <v>-0.0905864774988318</v>
      </c>
      <c r="AR148" s="83">
        <f t="shared" si="534"/>
        <v>-0.122134784045995</v>
      </c>
      <c r="AS148" s="47">
        <f t="shared" si="534"/>
        <v>-0.0988549633833419</v>
      </c>
      <c r="AT148" s="47">
        <f t="shared" si="534"/>
        <v>-0.0811856786665286</v>
      </c>
      <c r="AU148" s="83">
        <f t="shared" si="534"/>
        <v>-0.1484974420155</v>
      </c>
      <c r="AV148" s="83">
        <f t="shared" si="534"/>
        <v>-0.103473784893445</v>
      </c>
      <c r="AW148" s="83">
        <f t="shared" si="534"/>
        <v>-0.107156535359728</v>
      </c>
      <c r="AX148" s="83">
        <f t="shared" si="534"/>
        <v>-0.106697002332294</v>
      </c>
      <c r="AY148" s="47">
        <f t="shared" si="534"/>
        <v>-0.0823441507787659</v>
      </c>
      <c r="AZ148" s="47">
        <f t="shared" si="534"/>
        <v>-0.093727740767584</v>
      </c>
      <c r="BA148" s="47"/>
      <c r="BB148" s="47">
        <f t="shared" si="534"/>
        <v>-0.0448691211732761</v>
      </c>
      <c r="BC148" s="47">
        <f t="shared" si="534"/>
        <v>-0.0410064302058334</v>
      </c>
      <c r="BD148" s="47">
        <f t="shared" si="534"/>
        <v>-0.0434809167499167</v>
      </c>
      <c r="BE148" s="47">
        <f t="shared" si="534"/>
        <v>-0.0568935197403047</v>
      </c>
      <c r="BF148" s="47">
        <f t="shared" si="534"/>
        <v>-0.0431265479698495</v>
      </c>
      <c r="BG148" s="47">
        <f t="shared" si="534"/>
        <v>-0.0638353279291143</v>
      </c>
      <c r="BH148" s="47">
        <f t="shared" si="534"/>
        <v>-0.0540124048123163</v>
      </c>
      <c r="BI148" s="47">
        <f t="shared" si="534"/>
        <v>-0.0444127620087729</v>
      </c>
      <c r="BJ148" s="57" t="s">
        <v>276</v>
      </c>
      <c r="BK148" s="47">
        <f t="shared" si="534"/>
        <v>-0.0916940393222539</v>
      </c>
      <c r="BL148" s="47">
        <f t="shared" si="534"/>
        <v>-0.0887233804608632</v>
      </c>
      <c r="BM148" s="47">
        <f t="shared" si="534"/>
        <v>-0.0842113148241533</v>
      </c>
      <c r="BN148" s="47">
        <f t="shared" si="534"/>
        <v>-0.0770993455924072</v>
      </c>
      <c r="BO148" s="47">
        <f t="shared" si="534"/>
        <v>-0.0665725208900767</v>
      </c>
      <c r="BP148" s="47">
        <f t="shared" si="534"/>
        <v>-0.267448042704705</v>
      </c>
      <c r="BQ148" s="47">
        <f t="shared" si="534"/>
        <v>-0.0727633626009073</v>
      </c>
      <c r="BR148" s="47">
        <f t="shared" si="534"/>
        <v>-0.0680710789551913</v>
      </c>
      <c r="BS148" s="47">
        <f t="shared" si="534"/>
        <v>-0.0893533248815448</v>
      </c>
      <c r="BT148" s="47">
        <f t="shared" ref="BT148:EE148" si="535">LOG(BT146)</f>
        <v>-0.0967056978302846</v>
      </c>
      <c r="BU148" s="47">
        <f t="shared" si="535"/>
        <v>-0.101103879481467</v>
      </c>
      <c r="BV148" s="47">
        <f t="shared" si="535"/>
        <v>-0.0857545540056499</v>
      </c>
      <c r="BW148" s="47">
        <f t="shared" si="535"/>
        <v>-0.080726612840502</v>
      </c>
      <c r="BX148" s="47">
        <f t="shared" si="535"/>
        <v>-0.0862172325813661</v>
      </c>
      <c r="BY148" s="47">
        <f t="shared" si="535"/>
        <v>-0.0897573286712768</v>
      </c>
      <c r="BZ148" s="47">
        <f t="shared" si="535"/>
        <v>-0.0982373865692492</v>
      </c>
      <c r="CA148" s="47">
        <f t="shared" si="535"/>
        <v>-0.163647729722083</v>
      </c>
      <c r="CB148" s="47">
        <f t="shared" si="535"/>
        <v>-0.0755989722751788</v>
      </c>
      <c r="CC148" s="47">
        <f t="shared" si="535"/>
        <v>-0.0662020684895465</v>
      </c>
      <c r="CD148" s="47">
        <f t="shared" si="535"/>
        <v>-0.077293871623862</v>
      </c>
      <c r="CE148" s="47">
        <f t="shared" si="535"/>
        <v>-0.0845229725536334</v>
      </c>
      <c r="CF148" s="47"/>
      <c r="CG148" s="47">
        <f t="shared" si="535"/>
        <v>-0.0925599870644953</v>
      </c>
      <c r="CH148" s="47">
        <f t="shared" si="535"/>
        <v>-0.0970994281729037</v>
      </c>
      <c r="CI148" s="47">
        <f t="shared" si="535"/>
        <v>-0.108105068644709</v>
      </c>
      <c r="CJ148" s="47">
        <f t="shared" si="535"/>
        <v>-0.151246713226008</v>
      </c>
      <c r="CK148" s="47">
        <f t="shared" si="535"/>
        <v>-0.186933932734448</v>
      </c>
      <c r="CL148" s="47">
        <f t="shared" si="535"/>
        <v>-0.228166274381074</v>
      </c>
      <c r="CM148" s="47">
        <f t="shared" si="535"/>
        <v>-0.0799200087457086</v>
      </c>
      <c r="CN148" s="47">
        <f t="shared" si="535"/>
        <v>-0.0940052223853812</v>
      </c>
      <c r="CO148" s="47">
        <f t="shared" si="535"/>
        <v>-0.10530361786235</v>
      </c>
      <c r="CP148" s="47">
        <f t="shared" si="535"/>
        <v>-0.108102962144456</v>
      </c>
      <c r="CQ148" s="47">
        <f t="shared" si="535"/>
        <v>-0.130675615190101</v>
      </c>
      <c r="CR148" s="47">
        <f t="shared" si="535"/>
        <v>-0.088314338034041</v>
      </c>
      <c r="CS148" s="47">
        <f t="shared" si="535"/>
        <v>-0.103771221520316</v>
      </c>
      <c r="CT148" s="47"/>
      <c r="CU148" s="47">
        <f t="shared" si="535"/>
        <v>-0.0691585876071698</v>
      </c>
      <c r="CV148" s="47">
        <f t="shared" si="535"/>
        <v>-0.118864655531078</v>
      </c>
      <c r="CW148" s="47">
        <f t="shared" si="535"/>
        <v>-0.0836584546481837</v>
      </c>
      <c r="CX148" s="47">
        <f t="shared" si="535"/>
        <v>-0.144444862249468</v>
      </c>
      <c r="CY148" s="47">
        <f t="shared" si="535"/>
        <v>-0.115218223806173</v>
      </c>
      <c r="CZ148" s="47"/>
      <c r="DA148" s="47">
        <f t="shared" si="535"/>
        <v>-0.122668074580929</v>
      </c>
      <c r="DB148" s="47">
        <f t="shared" si="535"/>
        <v>-0.0896139463227566</v>
      </c>
      <c r="DC148" s="47">
        <f t="shared" si="535"/>
        <v>-0.0991444357175975</v>
      </c>
      <c r="DD148" s="47">
        <f t="shared" si="535"/>
        <v>-0.132401625265711</v>
      </c>
      <c r="DE148" s="47">
        <f t="shared" si="535"/>
        <v>-0.104915029006848</v>
      </c>
      <c r="DF148" s="47">
        <f t="shared" si="535"/>
        <v>-0.114853086812033</v>
      </c>
      <c r="DG148" s="47">
        <f t="shared" si="535"/>
        <v>-0.111287622413467</v>
      </c>
      <c r="DH148" s="47">
        <f t="shared" si="535"/>
        <v>-0.139344431562531</v>
      </c>
      <c r="DI148" s="47">
        <f t="shared" si="535"/>
        <v>-0.148561845124773</v>
      </c>
      <c r="DJ148" s="47">
        <f t="shared" si="535"/>
        <v>-0.266883324655793</v>
      </c>
      <c r="DK148" s="47"/>
      <c r="DL148" s="47">
        <f t="shared" si="535"/>
        <v>-0.428302647203229</v>
      </c>
      <c r="DM148" s="47"/>
      <c r="DN148" s="47">
        <f t="shared" si="535"/>
        <v>-0.208731808066954</v>
      </c>
      <c r="DO148" s="47">
        <f t="shared" si="535"/>
        <v>-0.0945420168973353</v>
      </c>
      <c r="DP148" s="47">
        <f t="shared" si="535"/>
        <v>-0.216895368374368</v>
      </c>
      <c r="DQ148" s="47">
        <f t="shared" si="535"/>
        <v>-0.192947585358935</v>
      </c>
      <c r="DR148" s="47">
        <f t="shared" si="535"/>
        <v>-0.292700636721398</v>
      </c>
      <c r="DS148" s="47"/>
      <c r="DT148" s="47">
        <f t="shared" si="535"/>
        <v>-0.202928772281287</v>
      </c>
      <c r="DU148" s="47">
        <f t="shared" si="535"/>
        <v>-0.119088433367848</v>
      </c>
      <c r="DV148" s="47">
        <f t="shared" si="535"/>
        <v>-0.1975855714392</v>
      </c>
      <c r="DW148" s="47">
        <f t="shared" si="535"/>
        <v>-0.116398381977092</v>
      </c>
      <c r="DX148" s="47">
        <f t="shared" si="535"/>
        <v>-0.0865141277445875</v>
      </c>
      <c r="DY148" s="47">
        <f t="shared" si="535"/>
        <v>-0.182735353844796</v>
      </c>
      <c r="DZ148" s="47">
        <f t="shared" si="535"/>
        <v>-0.100752858164553</v>
      </c>
      <c r="EA148" s="47">
        <f t="shared" si="535"/>
        <v>-0.17142588674079</v>
      </c>
      <c r="EB148" s="47">
        <f t="shared" si="535"/>
        <v>-0.10171818418726</v>
      </c>
      <c r="EC148" s="47">
        <f t="shared" si="535"/>
        <v>-0.107615302910521</v>
      </c>
      <c r="ED148" s="47">
        <f t="shared" si="535"/>
        <v>-0.0963213542972423</v>
      </c>
      <c r="EE148" s="47">
        <f t="shared" si="535"/>
        <v>-0.0961011177779393</v>
      </c>
      <c r="EF148" s="47">
        <f t="shared" ref="EF148:FD148" si="536">LOG(EF146)</f>
        <v>-0.0946118745340641</v>
      </c>
      <c r="EG148" s="47"/>
      <c r="EH148" s="47">
        <f t="shared" si="536"/>
        <v>-0.0805965492715278</v>
      </c>
      <c r="EI148" s="47">
        <f t="shared" si="536"/>
        <v>-0.0851368547019275</v>
      </c>
      <c r="EJ148" s="47">
        <f t="shared" si="536"/>
        <v>-0.0751843849367648</v>
      </c>
      <c r="EK148" s="47">
        <f t="shared" si="536"/>
        <v>-0.0756275085189712</v>
      </c>
      <c r="EL148" s="47">
        <f t="shared" si="536"/>
        <v>-0.0963040252488612</v>
      </c>
      <c r="EM148" s="47">
        <f t="shared" si="536"/>
        <v>-0.10424007315494</v>
      </c>
      <c r="EN148" s="47">
        <f t="shared" si="536"/>
        <v>-0.0813424397492358</v>
      </c>
      <c r="EO148" s="47">
        <f t="shared" si="536"/>
        <v>-0.146496936271618</v>
      </c>
      <c r="EP148" s="47">
        <f t="shared" si="536"/>
        <v>-0.0592902857907654</v>
      </c>
      <c r="EQ148" s="47">
        <f t="shared" si="536"/>
        <v>-0.141469320817096</v>
      </c>
      <c r="ER148" s="47">
        <f t="shared" si="536"/>
        <v>-0.089048249934387</v>
      </c>
      <c r="ES148" s="47">
        <f t="shared" si="536"/>
        <v>-0.0908041774187748</v>
      </c>
      <c r="ET148" s="47">
        <f t="shared" si="536"/>
        <v>-0.129058174415113</v>
      </c>
      <c r="EU148" s="47">
        <f t="shared" si="536"/>
        <v>-0.211038704208621</v>
      </c>
      <c r="EV148" s="47">
        <f t="shared" si="536"/>
        <v>-0.194590501968798</v>
      </c>
      <c r="EW148" s="47">
        <f t="shared" si="536"/>
        <v>-0.21152817382279</v>
      </c>
      <c r="EX148" s="47">
        <f t="shared" si="536"/>
        <v>-0.101616937853161</v>
      </c>
      <c r="EY148" s="47">
        <f t="shared" si="536"/>
        <v>-0.0595288011228125</v>
      </c>
      <c r="EZ148" s="47">
        <f t="shared" si="536"/>
        <v>-0.213556427348453</v>
      </c>
      <c r="FA148" s="47">
        <f t="shared" si="536"/>
        <v>-0.0744639712611673</v>
      </c>
      <c r="FB148" s="47">
        <f t="shared" si="536"/>
        <v>-0.0589316749981964</v>
      </c>
      <c r="FC148" s="47">
        <f t="shared" si="536"/>
        <v>-0.0552379383626889</v>
      </c>
      <c r="FD148" s="47">
        <f t="shared" si="536"/>
        <v>-0.0441252187480886</v>
      </c>
      <c r="FE148" s="57" t="s">
        <v>276</v>
      </c>
      <c r="FF148" s="69"/>
      <c r="FG148" s="69"/>
      <c r="FH148" s="62"/>
      <c r="FI148" s="69"/>
      <c r="FJ148" s="145"/>
      <c r="FK148" s="69"/>
      <c r="FL148" s="69"/>
      <c r="FM148" s="62"/>
      <c r="FN148" s="69"/>
      <c r="FO148" s="47"/>
      <c r="FP148" s="69"/>
      <c r="FQ148" s="69"/>
      <c r="FR148" s="62"/>
      <c r="FS148" s="69"/>
      <c r="FT148" s="47"/>
      <c r="FU148" s="69"/>
      <c r="FV148" s="69"/>
      <c r="FW148" s="62"/>
      <c r="FX148" s="69"/>
      <c r="FY148" s="57" t="s">
        <v>276</v>
      </c>
      <c r="FZ148" s="156">
        <f t="shared" si="467"/>
        <v>-0.254762415186702</v>
      </c>
      <c r="GA148" s="70">
        <f t="shared" si="468"/>
        <v>-0.0410064302058334</v>
      </c>
      <c r="GB148" s="157">
        <f t="shared" si="469"/>
        <v>-0.12587428059609</v>
      </c>
      <c r="GC148" s="31">
        <f t="shared" si="470"/>
        <v>0.0536340780434476</v>
      </c>
      <c r="GD148" s="31">
        <f t="shared" si="471"/>
        <v>-0.426092429600855</v>
      </c>
      <c r="GE148" s="156">
        <f t="shared" si="472"/>
        <v>-0.428302647203229</v>
      </c>
      <c r="GF148" s="156">
        <f t="shared" si="473"/>
        <v>-0.0441252187480886</v>
      </c>
      <c r="GG148" s="158">
        <f t="shared" si="474"/>
        <v>-0.121253427737372</v>
      </c>
      <c r="GH148" s="33">
        <f t="shared" si="475"/>
        <v>0.0615386953198681</v>
      </c>
      <c r="GI148" s="33">
        <f t="shared" si="476"/>
        <v>-0.507521283877907</v>
      </c>
      <c r="GJ148" s="34"/>
      <c r="GK148" s="69"/>
      <c r="GL148" s="69"/>
      <c r="GM148" s="62"/>
      <c r="GN148" s="56"/>
      <c r="GO148" s="56"/>
      <c r="GP148" s="69"/>
      <c r="GQ148" s="69"/>
      <c r="GR148" s="62"/>
      <c r="GS148" s="56"/>
      <c r="GT148" s="56"/>
      <c r="GU148" s="69"/>
      <c r="GV148" s="69"/>
      <c r="GW148" s="62"/>
      <c r="GX148" s="56"/>
      <c r="GY148" s="56"/>
      <c r="GZ148" s="69"/>
      <c r="HA148" s="69"/>
      <c r="HB148" s="62"/>
      <c r="HC148" s="56"/>
      <c r="HD148" s="56"/>
      <c r="HE148" s="47"/>
      <c r="HF148" s="47"/>
      <c r="HG148" s="47"/>
      <c r="HH148" s="47"/>
      <c r="HI148" s="47"/>
      <c r="HJ148" s="47"/>
      <c r="HK148" s="47"/>
      <c r="HL148" s="47"/>
      <c r="HM148" s="47"/>
      <c r="HN148" s="47"/>
      <c r="HO148" s="47"/>
    </row>
    <row r="149" s="12" customFormat="1" spans="1:223">
      <c r="A149" s="57"/>
      <c r="B149" s="47"/>
      <c r="C149" s="47"/>
      <c r="D149" s="47"/>
      <c r="E149" s="47"/>
      <c r="F149" s="47"/>
      <c r="G149" s="34"/>
      <c r="H149" s="84" t="s">
        <v>277</v>
      </c>
      <c r="I149" s="83" t="e">
        <f>(I148+J148+#REF!+L148+M148+N148+O148+P148+Q148+R148+S148+T148+U148+V148+W148+X148+Z148+AA148+AD148+AE148+AF148+AG148+AH148+AI148+AJ148+AK148+AL148+AM148+AN148+AO148+AR148+AU148+AV148+AW148+AX148)/34</f>
        <v>#REF!</v>
      </c>
      <c r="J149" s="83"/>
      <c r="K149" s="47"/>
      <c r="L149" s="83"/>
      <c r="M149" s="83"/>
      <c r="N149" s="83"/>
      <c r="O149" s="83"/>
      <c r="P149" s="83"/>
      <c r="Q149" s="83"/>
      <c r="R149" s="83"/>
      <c r="S149" s="83"/>
      <c r="T149" s="83"/>
      <c r="U149" s="83"/>
      <c r="V149" s="83"/>
      <c r="W149" s="83"/>
      <c r="X149" s="83"/>
      <c r="Y149" s="47"/>
      <c r="Z149" s="83"/>
      <c r="AA149" s="83"/>
      <c r="AB149" s="47"/>
      <c r="AC149" s="47"/>
      <c r="AD149" s="83"/>
      <c r="AE149" s="83"/>
      <c r="AF149" s="83"/>
      <c r="AG149" s="83"/>
      <c r="AH149" s="83"/>
      <c r="AI149" s="83"/>
      <c r="AJ149" s="83"/>
      <c r="AK149" s="83"/>
      <c r="AL149" s="83"/>
      <c r="AM149" s="83"/>
      <c r="AN149" s="83"/>
      <c r="AO149" s="83"/>
      <c r="AP149" s="47"/>
      <c r="AQ149" s="47"/>
      <c r="AR149" s="83"/>
      <c r="AS149" s="47"/>
      <c r="AT149" s="47"/>
      <c r="AU149" s="83"/>
      <c r="AV149" s="83"/>
      <c r="AW149" s="83"/>
      <c r="AX149" s="83"/>
      <c r="AY149" s="47"/>
      <c r="AZ149" s="47"/>
      <c r="BA149" s="47"/>
      <c r="BB149" s="47"/>
      <c r="BC149" s="47"/>
      <c r="BD149" s="47"/>
      <c r="BE149" s="47"/>
      <c r="BF149" s="47"/>
      <c r="BG149" s="47"/>
      <c r="BH149" s="47"/>
      <c r="BI149" s="47"/>
      <c r="BJ149" s="57"/>
      <c r="BK149" s="47"/>
      <c r="BL149" s="47"/>
      <c r="BM149" s="47"/>
      <c r="BN149" s="47"/>
      <c r="BO149" s="47"/>
      <c r="BP149" s="47"/>
      <c r="BQ149" s="47"/>
      <c r="BR149" s="47"/>
      <c r="BS149" s="47"/>
      <c r="BT149" s="47"/>
      <c r="BU149" s="47"/>
      <c r="BV149" s="47"/>
      <c r="BW149" s="47"/>
      <c r="BX149" s="47"/>
      <c r="BY149" s="47"/>
      <c r="BZ149" s="47"/>
      <c r="CA149" s="47"/>
      <c r="CB149" s="47"/>
      <c r="CC149" s="47"/>
      <c r="CD149" s="47"/>
      <c r="CE149" s="47"/>
      <c r="CF149" s="47"/>
      <c r="CG149" s="47"/>
      <c r="CH149" s="47"/>
      <c r="CI149" s="47"/>
      <c r="CJ149" s="47"/>
      <c r="CK149" s="47"/>
      <c r="CL149" s="47"/>
      <c r="CM149" s="47"/>
      <c r="CN149" s="47"/>
      <c r="CO149" s="47"/>
      <c r="CP149" s="47"/>
      <c r="CQ149" s="47"/>
      <c r="CR149" s="47"/>
      <c r="CS149" s="47"/>
      <c r="CT149" s="47"/>
      <c r="CU149" s="47"/>
      <c r="CV149" s="47"/>
      <c r="CW149" s="47"/>
      <c r="CX149" s="47"/>
      <c r="CY149" s="47"/>
      <c r="CZ149" s="47"/>
      <c r="DA149" s="47"/>
      <c r="DB149" s="47"/>
      <c r="DC149" s="47"/>
      <c r="DD149" s="47"/>
      <c r="DE149" s="47"/>
      <c r="DF149" s="47"/>
      <c r="DG149" s="47"/>
      <c r="DH149" s="47"/>
      <c r="DI149" s="47"/>
      <c r="DJ149" s="47"/>
      <c r="DK149" s="47"/>
      <c r="DL149" s="47"/>
      <c r="DM149" s="47"/>
      <c r="DN149" s="47"/>
      <c r="DO149" s="47"/>
      <c r="DP149" s="47"/>
      <c r="DQ149" s="47"/>
      <c r="DR149" s="47"/>
      <c r="DS149" s="47"/>
      <c r="DT149" s="47"/>
      <c r="DU149" s="47"/>
      <c r="DV149" s="47"/>
      <c r="DW149" s="47"/>
      <c r="DX149" s="47"/>
      <c r="DY149" s="47"/>
      <c r="DZ149" s="47"/>
      <c r="EA149" s="47"/>
      <c r="EB149" s="47"/>
      <c r="EC149" s="47"/>
      <c r="ED149" s="47"/>
      <c r="EE149" s="47"/>
      <c r="EF149" s="47"/>
      <c r="EG149" s="47"/>
      <c r="EH149" s="47"/>
      <c r="EI149" s="47"/>
      <c r="EJ149" s="47"/>
      <c r="EK149" s="47"/>
      <c r="EL149" s="47"/>
      <c r="EM149" s="47"/>
      <c r="EN149" s="47"/>
      <c r="EO149" s="47"/>
      <c r="EP149" s="47"/>
      <c r="EQ149" s="47"/>
      <c r="ER149" s="47"/>
      <c r="ES149" s="47"/>
      <c r="ET149" s="47"/>
      <c r="EU149" s="47"/>
      <c r="EV149" s="47"/>
      <c r="EW149" s="47"/>
      <c r="EX149" s="47"/>
      <c r="EY149" s="47"/>
      <c r="EZ149" s="47"/>
      <c r="FA149" s="47"/>
      <c r="FB149" s="47"/>
      <c r="FC149" s="47"/>
      <c r="FD149" s="47"/>
      <c r="FE149" s="57"/>
      <c r="FF149" s="69"/>
      <c r="FG149" s="69"/>
      <c r="FH149" s="62"/>
      <c r="FI149" s="69"/>
      <c r="FJ149" s="145"/>
      <c r="FK149" s="69"/>
      <c r="FL149" s="69"/>
      <c r="FM149" s="62"/>
      <c r="FN149" s="69"/>
      <c r="FO149" s="47"/>
      <c r="FP149" s="69"/>
      <c r="FQ149" s="69"/>
      <c r="FR149" s="62"/>
      <c r="FS149" s="69"/>
      <c r="FT149" s="47"/>
      <c r="FU149" s="69"/>
      <c r="FV149" s="69"/>
      <c r="FW149" s="62"/>
      <c r="FX149" s="69"/>
      <c r="FY149" s="57"/>
      <c r="FZ149" s="156"/>
      <c r="GA149" s="70"/>
      <c r="GB149" s="157"/>
      <c r="GC149" s="31"/>
      <c r="GD149" s="31"/>
      <c r="GE149" s="156"/>
      <c r="GF149" s="156"/>
      <c r="GG149" s="158"/>
      <c r="GH149" s="33"/>
      <c r="GI149" s="33"/>
      <c r="GJ149" s="34"/>
      <c r="GK149" s="69"/>
      <c r="GL149" s="69"/>
      <c r="GM149" s="62"/>
      <c r="GN149" s="56"/>
      <c r="GO149" s="56"/>
      <c r="GP149" s="69"/>
      <c r="GQ149" s="69"/>
      <c r="GR149" s="62"/>
      <c r="GS149" s="56"/>
      <c r="GT149" s="56"/>
      <c r="GU149" s="69"/>
      <c r="GV149" s="69"/>
      <c r="GW149" s="62"/>
      <c r="GX149" s="56"/>
      <c r="GY149" s="56"/>
      <c r="GZ149" s="69"/>
      <c r="HA149" s="69"/>
      <c r="HB149" s="62"/>
      <c r="HC149" s="56"/>
      <c r="HD149" s="56"/>
      <c r="HE149" s="47"/>
      <c r="HF149" s="47"/>
      <c r="HG149" s="47"/>
      <c r="HH149" s="47"/>
      <c r="HI149" s="47"/>
      <c r="HJ149" s="47"/>
      <c r="HK149" s="47"/>
      <c r="HL149" s="47"/>
      <c r="HM149" s="47"/>
      <c r="HN149" s="47"/>
      <c r="HO149" s="47"/>
    </row>
    <row r="150" spans="1:210">
      <c r="A150" s="42"/>
      <c r="H150" s="57" t="s">
        <v>278</v>
      </c>
      <c r="I150" s="19" t="e">
        <f>(#REF!+K148+Y148+AB148+AQ148+AS148+AT148+AY148+AZ148+BB148+BC148+BD148+BE148+BF148+BG148+BH148+BI148)/17</f>
        <v>#REF!</v>
      </c>
      <c r="O150" s="19"/>
      <c r="X150" s="19"/>
      <c r="Y150" s="19"/>
      <c r="BJ150" s="42"/>
      <c r="CG150" s="228"/>
      <c r="EE150" s="229"/>
      <c r="EF150" s="229"/>
      <c r="EG150" s="229"/>
      <c r="FE150" s="42"/>
      <c r="FF150" s="138"/>
      <c r="FG150" s="138"/>
      <c r="FH150" s="139"/>
      <c r="FI150" s="138"/>
      <c r="FJ150" s="140"/>
      <c r="FK150" s="138"/>
      <c r="FL150" s="138"/>
      <c r="FM150" s="139"/>
      <c r="FN150" s="138"/>
      <c r="FO150" s="73"/>
      <c r="FP150" s="138"/>
      <c r="FQ150" s="138"/>
      <c r="FR150" s="139"/>
      <c r="FS150" s="138"/>
      <c r="FT150" s="73"/>
      <c r="FU150" s="138"/>
      <c r="FV150" s="138"/>
      <c r="FW150" s="139"/>
      <c r="FX150" s="138"/>
      <c r="FY150" s="42"/>
      <c r="FZ150" s="156"/>
      <c r="GA150" s="70"/>
      <c r="GB150" s="157"/>
      <c r="GC150" s="31"/>
      <c r="GE150" s="156"/>
      <c r="GF150" s="156"/>
      <c r="GG150" s="158"/>
      <c r="GH150" s="33"/>
      <c r="GK150" s="89"/>
      <c r="GL150" s="89"/>
      <c r="GM150" s="178"/>
      <c r="GP150" s="89"/>
      <c r="GQ150" s="89"/>
      <c r="GR150" s="178"/>
      <c r="GU150" s="89"/>
      <c r="GV150" s="89"/>
      <c r="GW150" s="178"/>
      <c r="GZ150" s="89"/>
      <c r="HA150" s="89"/>
      <c r="HB150" s="178"/>
    </row>
    <row r="151" s="17" customFormat="1" spans="1:223">
      <c r="A151" s="72" t="s">
        <v>279</v>
      </c>
      <c r="B151" s="34"/>
      <c r="C151" s="34"/>
      <c r="D151" s="34"/>
      <c r="E151" s="34"/>
      <c r="F151" s="34"/>
      <c r="G151" s="34"/>
      <c r="H151" s="72" t="s">
        <v>279</v>
      </c>
      <c r="I151" s="72"/>
      <c r="J151" s="72"/>
      <c r="K151" s="72"/>
      <c r="L151" s="72"/>
      <c r="M151" s="72"/>
      <c r="N151" s="72"/>
      <c r="O151" s="227"/>
      <c r="P151" s="72"/>
      <c r="Q151" s="72"/>
      <c r="R151" s="72"/>
      <c r="S151" s="72"/>
      <c r="T151" s="72"/>
      <c r="U151" s="72"/>
      <c r="V151" s="72"/>
      <c r="W151" s="72"/>
      <c r="X151" s="227"/>
      <c r="Y151" s="227"/>
      <c r="Z151" s="72"/>
      <c r="AA151" s="72"/>
      <c r="AB151" s="72"/>
      <c r="AC151" s="72"/>
      <c r="AD151" s="72"/>
      <c r="AE151" s="72"/>
      <c r="AF151" s="72"/>
      <c r="AG151" s="72"/>
      <c r="AH151" s="72"/>
      <c r="AI151" s="72"/>
      <c r="AJ151" s="72"/>
      <c r="AK151" s="72"/>
      <c r="AL151" s="72"/>
      <c r="AM151" s="72"/>
      <c r="AN151" s="72"/>
      <c r="AO151" s="72"/>
      <c r="AP151" s="72"/>
      <c r="AQ151" s="72"/>
      <c r="AR151" s="72"/>
      <c r="AS151" s="72"/>
      <c r="AT151" s="72"/>
      <c r="AU151" s="72"/>
      <c r="AV151" s="72"/>
      <c r="AW151" s="72"/>
      <c r="AX151" s="139"/>
      <c r="AY151" s="139"/>
      <c r="AZ151" s="139"/>
      <c r="BA151" s="139"/>
      <c r="BB151" s="72"/>
      <c r="BC151" s="72"/>
      <c r="BD151" s="72"/>
      <c r="BE151" s="72"/>
      <c r="BF151" s="72"/>
      <c r="BG151" s="72"/>
      <c r="BH151" s="72"/>
      <c r="BI151" s="72"/>
      <c r="BJ151" s="72" t="s">
        <v>279</v>
      </c>
      <c r="BK151" s="23"/>
      <c r="BL151" s="23"/>
      <c r="BM151" s="23"/>
      <c r="BN151" s="23"/>
      <c r="BO151" s="23"/>
      <c r="BP151" s="23"/>
      <c r="BQ151" s="23"/>
      <c r="BR151" s="23"/>
      <c r="BS151" s="23"/>
      <c r="BT151" s="23"/>
      <c r="BU151" s="23"/>
      <c r="BV151" s="23"/>
      <c r="BW151" s="23"/>
      <c r="BX151" s="23"/>
      <c r="BY151" s="23"/>
      <c r="BZ151" s="23"/>
      <c r="CA151" s="23"/>
      <c r="CB151" s="23"/>
      <c r="CC151" s="23"/>
      <c r="CD151" s="23"/>
      <c r="CE151" s="23"/>
      <c r="CF151" s="23"/>
      <c r="CG151" s="110"/>
      <c r="CH151" s="23"/>
      <c r="CI151" s="23"/>
      <c r="CJ151" s="23"/>
      <c r="CK151" s="23"/>
      <c r="CL151" s="23"/>
      <c r="CM151" s="23"/>
      <c r="CN151" s="23"/>
      <c r="CO151" s="23"/>
      <c r="CP151" s="23"/>
      <c r="CQ151" s="23"/>
      <c r="CR151" s="23"/>
      <c r="CS151" s="23"/>
      <c r="CT151" s="23"/>
      <c r="CU151" s="23"/>
      <c r="CV151" s="23"/>
      <c r="CW151" s="23"/>
      <c r="CX151" s="23"/>
      <c r="CY151" s="23"/>
      <c r="CZ151" s="23"/>
      <c r="DA151" s="23"/>
      <c r="DB151" s="23"/>
      <c r="DC151" s="23"/>
      <c r="DD151" s="23"/>
      <c r="DE151" s="23"/>
      <c r="DF151" s="23"/>
      <c r="DG151" s="23"/>
      <c r="DH151" s="23"/>
      <c r="DI151" s="23"/>
      <c r="DJ151" s="23"/>
      <c r="DK151" s="23"/>
      <c r="DL151" s="19"/>
      <c r="DM151" s="19"/>
      <c r="DN151" s="19"/>
      <c r="DO151" s="19"/>
      <c r="DP151" s="19"/>
      <c r="DQ151" s="19"/>
      <c r="DR151" s="19"/>
      <c r="DS151" s="19"/>
      <c r="DT151" s="19"/>
      <c r="DU151" s="19"/>
      <c r="DV151" s="19"/>
      <c r="DW151" s="19"/>
      <c r="DX151" s="19"/>
      <c r="DY151" s="19"/>
      <c r="DZ151" s="19"/>
      <c r="EA151" s="19"/>
      <c r="EB151" s="19"/>
      <c r="EC151" s="19"/>
      <c r="ED151" s="19"/>
      <c r="EE151" s="89"/>
      <c r="EF151" s="89"/>
      <c r="EG151" s="89"/>
      <c r="EH151" s="19"/>
      <c r="EI151" s="19"/>
      <c r="EJ151" s="19"/>
      <c r="EK151" s="19"/>
      <c r="EL151" s="19"/>
      <c r="EM151" s="19"/>
      <c r="EN151" s="19"/>
      <c r="EO151" s="19"/>
      <c r="EP151" s="19"/>
      <c r="EQ151" s="19"/>
      <c r="ER151" s="19"/>
      <c r="ES151" s="19"/>
      <c r="ET151" s="19"/>
      <c r="EU151" s="19"/>
      <c r="EV151" s="19"/>
      <c r="EW151" s="19"/>
      <c r="EX151" s="19"/>
      <c r="EY151" s="19"/>
      <c r="EZ151" s="19"/>
      <c r="FA151" s="19"/>
      <c r="FB151" s="19"/>
      <c r="FC151" s="19"/>
      <c r="FD151" s="19"/>
      <c r="FE151" s="72" t="s">
        <v>279</v>
      </c>
      <c r="FF151" s="138"/>
      <c r="FG151" s="138"/>
      <c r="FH151" s="139"/>
      <c r="FI151" s="138"/>
      <c r="FJ151" s="140"/>
      <c r="FK151" s="138"/>
      <c r="FL151" s="138"/>
      <c r="FM151" s="139"/>
      <c r="FN151" s="138"/>
      <c r="FO151" s="73"/>
      <c r="FP151" s="138"/>
      <c r="FQ151" s="138"/>
      <c r="FR151" s="139"/>
      <c r="FS151" s="138"/>
      <c r="FT151" s="73"/>
      <c r="FU151" s="138"/>
      <c r="FV151" s="138"/>
      <c r="FW151" s="139"/>
      <c r="FX151" s="138"/>
      <c r="FY151" s="72" t="s">
        <v>279</v>
      </c>
      <c r="FZ151" s="156"/>
      <c r="GA151" s="70"/>
      <c r="GB151" s="157"/>
      <c r="GC151" s="31"/>
      <c r="GD151" s="31"/>
      <c r="GE151" s="156"/>
      <c r="GF151" s="156"/>
      <c r="GG151" s="158"/>
      <c r="GH151" s="33"/>
      <c r="GI151" s="33"/>
      <c r="GJ151" s="34"/>
      <c r="GK151" s="89"/>
      <c r="GL151" s="89"/>
      <c r="GM151" s="178"/>
      <c r="GN151" s="36"/>
      <c r="GO151" s="36"/>
      <c r="GP151" s="89"/>
      <c r="GQ151" s="89"/>
      <c r="GR151" s="178"/>
      <c r="GS151" s="36"/>
      <c r="GT151" s="36"/>
      <c r="GU151" s="89"/>
      <c r="GV151" s="89"/>
      <c r="GW151" s="178"/>
      <c r="GX151" s="36"/>
      <c r="GY151" s="36"/>
      <c r="GZ151" s="89"/>
      <c r="HA151" s="89"/>
      <c r="HB151" s="178"/>
      <c r="HC151" s="36"/>
      <c r="HD151" s="36"/>
      <c r="HE151" s="72"/>
      <c r="HF151" s="72"/>
      <c r="HG151" s="72"/>
      <c r="HH151" s="72"/>
      <c r="HI151" s="72"/>
      <c r="HJ151" s="72"/>
      <c r="HK151" s="72"/>
      <c r="HL151" s="72"/>
      <c r="HM151" s="72"/>
      <c r="HN151" s="72"/>
      <c r="HO151" s="72"/>
    </row>
    <row r="152" s="10" customFormat="1" spans="1:223">
      <c r="A152" s="64" t="s">
        <v>216</v>
      </c>
      <c r="B152" s="47"/>
      <c r="C152" s="47"/>
      <c r="D152" s="47"/>
      <c r="E152" s="47"/>
      <c r="F152" s="47"/>
      <c r="G152" s="34"/>
      <c r="H152" s="64" t="s">
        <v>216</v>
      </c>
      <c r="I152" s="27"/>
      <c r="J152" s="27"/>
      <c r="K152" s="27"/>
      <c r="L152" s="27"/>
      <c r="M152" s="27"/>
      <c r="N152" s="27"/>
      <c r="O152" s="83"/>
      <c r="P152" s="27"/>
      <c r="Q152" s="27"/>
      <c r="R152" s="27"/>
      <c r="S152" s="27"/>
      <c r="T152" s="27"/>
      <c r="U152" s="27"/>
      <c r="V152" s="27"/>
      <c r="W152" s="27"/>
      <c r="X152" s="83"/>
      <c r="Y152" s="83"/>
      <c r="Z152" s="27"/>
      <c r="AA152" s="27"/>
      <c r="AB152" s="27"/>
      <c r="AC152" s="27"/>
      <c r="AD152" s="27"/>
      <c r="AE152" s="27"/>
      <c r="AF152" s="27"/>
      <c r="AG152" s="27"/>
      <c r="AH152" s="27"/>
      <c r="AI152" s="27"/>
      <c r="AJ152" s="27"/>
      <c r="AK152" s="27"/>
      <c r="AL152" s="27"/>
      <c r="AM152" s="27"/>
      <c r="AN152" s="27"/>
      <c r="AO152" s="27"/>
      <c r="AP152" s="27"/>
      <c r="AQ152" s="27"/>
      <c r="AR152" s="27"/>
      <c r="AS152" s="27"/>
      <c r="AT152" s="27"/>
      <c r="AU152" s="27"/>
      <c r="AV152" s="27"/>
      <c r="AW152" s="27"/>
      <c r="AX152" s="89"/>
      <c r="AY152" s="89"/>
      <c r="AZ152" s="89"/>
      <c r="BA152" s="89"/>
      <c r="BB152" s="27"/>
      <c r="BC152" s="27"/>
      <c r="BD152" s="27"/>
      <c r="BE152" s="27"/>
      <c r="BF152" s="27"/>
      <c r="BG152" s="27"/>
      <c r="BH152" s="27"/>
      <c r="BI152" s="27"/>
      <c r="BJ152" s="64" t="s">
        <v>216</v>
      </c>
      <c r="BK152" s="23"/>
      <c r="BL152" s="23"/>
      <c r="BM152" s="23"/>
      <c r="BN152" s="23"/>
      <c r="BO152" s="23"/>
      <c r="BP152" s="23"/>
      <c r="BQ152" s="23"/>
      <c r="BR152" s="23"/>
      <c r="BS152" s="23"/>
      <c r="BT152" s="23"/>
      <c r="BU152" s="23"/>
      <c r="BV152" s="23"/>
      <c r="BW152" s="23"/>
      <c r="BX152" s="23"/>
      <c r="BY152" s="23"/>
      <c r="BZ152" s="23"/>
      <c r="CA152" s="23"/>
      <c r="CB152" s="23"/>
      <c r="CC152" s="23"/>
      <c r="CD152" s="23"/>
      <c r="CE152" s="23"/>
      <c r="CF152" s="23"/>
      <c r="CG152" s="110"/>
      <c r="CH152" s="23"/>
      <c r="CI152" s="23"/>
      <c r="CJ152" s="23"/>
      <c r="CK152" s="23"/>
      <c r="CL152" s="23"/>
      <c r="CM152" s="23"/>
      <c r="CN152" s="23"/>
      <c r="CO152" s="23"/>
      <c r="CP152" s="23"/>
      <c r="CQ152" s="23"/>
      <c r="CR152" s="23"/>
      <c r="CS152" s="23"/>
      <c r="CT152" s="23"/>
      <c r="CU152" s="23"/>
      <c r="CV152" s="23"/>
      <c r="CW152" s="23"/>
      <c r="CX152" s="23"/>
      <c r="CY152" s="23"/>
      <c r="CZ152" s="23"/>
      <c r="DA152" s="23"/>
      <c r="DB152" s="23"/>
      <c r="DC152" s="23"/>
      <c r="DD152" s="23"/>
      <c r="DE152" s="23"/>
      <c r="DF152" s="23"/>
      <c r="DG152" s="23"/>
      <c r="DH152" s="23"/>
      <c r="DI152" s="23"/>
      <c r="DJ152" s="23"/>
      <c r="DK152" s="23"/>
      <c r="DL152" s="19"/>
      <c r="DM152" s="19"/>
      <c r="DN152" s="19"/>
      <c r="DO152" s="19"/>
      <c r="DP152" s="19"/>
      <c r="DQ152" s="19"/>
      <c r="DR152" s="19"/>
      <c r="DS152" s="19"/>
      <c r="DT152" s="19"/>
      <c r="DU152" s="19"/>
      <c r="DV152" s="19"/>
      <c r="DW152" s="19"/>
      <c r="DX152" s="19"/>
      <c r="DY152" s="19"/>
      <c r="DZ152" s="19"/>
      <c r="EA152" s="19"/>
      <c r="EB152" s="19"/>
      <c r="EC152" s="19"/>
      <c r="ED152" s="19"/>
      <c r="EE152" s="89"/>
      <c r="EF152" s="89"/>
      <c r="EG152" s="89"/>
      <c r="EH152" s="19"/>
      <c r="EI152" s="19"/>
      <c r="EJ152" s="19"/>
      <c r="EK152" s="19"/>
      <c r="EL152" s="19"/>
      <c r="EM152" s="19"/>
      <c r="EN152" s="19"/>
      <c r="EO152" s="19"/>
      <c r="EP152" s="19"/>
      <c r="EQ152" s="19"/>
      <c r="ER152" s="19"/>
      <c r="ES152" s="19"/>
      <c r="ET152" s="19"/>
      <c r="EU152" s="19"/>
      <c r="EV152" s="19"/>
      <c r="EW152" s="19"/>
      <c r="EX152" s="19"/>
      <c r="EY152" s="19"/>
      <c r="EZ152" s="19"/>
      <c r="FA152" s="19"/>
      <c r="FB152" s="19"/>
      <c r="FC152" s="19"/>
      <c r="FD152" s="19"/>
      <c r="FE152" s="64" t="s">
        <v>216</v>
      </c>
      <c r="FF152" s="138"/>
      <c r="FG152" s="138"/>
      <c r="FH152" s="139"/>
      <c r="FI152" s="138"/>
      <c r="FJ152" s="140"/>
      <c r="FK152" s="138"/>
      <c r="FL152" s="138"/>
      <c r="FM152" s="139"/>
      <c r="FN152" s="138"/>
      <c r="FO152" s="73"/>
      <c r="FP152" s="138"/>
      <c r="FQ152" s="138"/>
      <c r="FR152" s="139"/>
      <c r="FS152" s="138"/>
      <c r="FT152" s="73"/>
      <c r="FU152" s="138"/>
      <c r="FV152" s="138"/>
      <c r="FW152" s="139"/>
      <c r="FX152" s="138"/>
      <c r="FY152" s="64" t="s">
        <v>216</v>
      </c>
      <c r="FZ152" s="156"/>
      <c r="GA152" s="70"/>
      <c r="GB152" s="157"/>
      <c r="GC152" s="31"/>
      <c r="GD152" s="31"/>
      <c r="GE152" s="156"/>
      <c r="GF152" s="156"/>
      <c r="GG152" s="158"/>
      <c r="GH152" s="33"/>
      <c r="GI152" s="33"/>
      <c r="GJ152" s="34"/>
      <c r="GK152" s="89"/>
      <c r="GL152" s="89"/>
      <c r="GM152" s="178"/>
      <c r="GN152" s="36"/>
      <c r="GO152" s="36"/>
      <c r="GP152" s="89"/>
      <c r="GQ152" s="89"/>
      <c r="GR152" s="178"/>
      <c r="GS152" s="36"/>
      <c r="GT152" s="36"/>
      <c r="GU152" s="89"/>
      <c r="GV152" s="89"/>
      <c r="GW152" s="178"/>
      <c r="GX152" s="36"/>
      <c r="GY152" s="36"/>
      <c r="GZ152" s="89"/>
      <c r="HA152" s="89"/>
      <c r="HB152" s="178"/>
      <c r="HC152" s="36"/>
      <c r="HD152" s="36"/>
      <c r="HE152" s="27"/>
      <c r="HF152" s="27"/>
      <c r="HG152" s="27"/>
      <c r="HH152" s="27"/>
      <c r="HI152" s="27"/>
      <c r="HJ152" s="27"/>
      <c r="HK152" s="27"/>
      <c r="HL152" s="27"/>
      <c r="HM152" s="27"/>
      <c r="HN152" s="27"/>
      <c r="HO152" s="27"/>
    </row>
    <row r="153" s="10" customFormat="1" spans="1:223">
      <c r="A153" s="64" t="s">
        <v>218</v>
      </c>
      <c r="B153" s="47"/>
      <c r="C153" s="47"/>
      <c r="D153" s="47"/>
      <c r="E153" s="47"/>
      <c r="F153" s="47"/>
      <c r="G153" s="34"/>
      <c r="H153" s="64" t="s">
        <v>218</v>
      </c>
      <c r="I153" s="27">
        <f t="shared" ref="I153" si="537">I68/I9/(512.1/14.6)</f>
        <v>1.27315905484945</v>
      </c>
      <c r="J153" s="27">
        <f>J68/J9/(512.1/14.6)</f>
        <v>0.922893258247629</v>
      </c>
      <c r="K153" s="27">
        <f t="shared" ref="K153:AB153" si="538">K68/K9/(512.1/14.6)</f>
        <v>1.02397722034925</v>
      </c>
      <c r="L153" s="27">
        <f t="shared" si="538"/>
        <v>0.998491461729124</v>
      </c>
      <c r="M153" s="27">
        <f t="shared" si="538"/>
        <v>0.988627727710387</v>
      </c>
      <c r="N153" s="27">
        <f t="shared" si="538"/>
        <v>1.2175799084723</v>
      </c>
      <c r="O153" s="27">
        <f t="shared" si="538"/>
        <v>1.17690730911768</v>
      </c>
      <c r="P153" s="27">
        <f t="shared" si="538"/>
        <v>1.18151200479613</v>
      </c>
      <c r="Q153" s="27">
        <f t="shared" si="538"/>
        <v>1.05560580349908</v>
      </c>
      <c r="R153" s="27">
        <f t="shared" si="538"/>
        <v>1.09673141074185</v>
      </c>
      <c r="S153" s="27">
        <f t="shared" si="538"/>
        <v>1.02092607975607</v>
      </c>
      <c r="T153" s="27">
        <f t="shared" si="538"/>
        <v>1.19610406248405</v>
      </c>
      <c r="U153" s="27">
        <f t="shared" si="538"/>
        <v>1.10874446769276</v>
      </c>
      <c r="V153" s="27">
        <f t="shared" si="538"/>
        <v>1.05106406987901</v>
      </c>
      <c r="W153" s="27">
        <f t="shared" si="538"/>
        <v>1.00339670347547</v>
      </c>
      <c r="X153" s="27">
        <f t="shared" si="538"/>
        <v>1.03836469262878</v>
      </c>
      <c r="Y153" s="27">
        <f t="shared" si="538"/>
        <v>0.962018250761326</v>
      </c>
      <c r="Z153" s="27">
        <f t="shared" si="538"/>
        <v>0.969496708322693</v>
      </c>
      <c r="AA153" s="27">
        <f t="shared" si="538"/>
        <v>1.07635856991049</v>
      </c>
      <c r="AB153" s="27">
        <f t="shared" si="538"/>
        <v>0.932721181581124</v>
      </c>
      <c r="AC153" s="27"/>
      <c r="AD153" s="27">
        <f t="shared" ref="AD153:AO153" si="539">AD68/AD9/(512.1/14.6)</f>
        <v>1.06332568344511</v>
      </c>
      <c r="AE153" s="27">
        <f t="shared" si="539"/>
        <v>0.904551617766381</v>
      </c>
      <c r="AF153" s="27">
        <f t="shared" si="539"/>
        <v>1.1286483994581</v>
      </c>
      <c r="AG153" s="27">
        <f t="shared" si="539"/>
        <v>0.98668531624414</v>
      </c>
      <c r="AH153" s="27">
        <f t="shared" si="539"/>
        <v>0.962767663030671</v>
      </c>
      <c r="AI153" s="27">
        <f t="shared" si="539"/>
        <v>0.922532054308394</v>
      </c>
      <c r="AJ153" s="27">
        <f t="shared" si="539"/>
        <v>1.00107941380017</v>
      </c>
      <c r="AK153" s="27">
        <f t="shared" si="539"/>
        <v>0.980122257982924</v>
      </c>
      <c r="AL153" s="27">
        <f t="shared" si="539"/>
        <v>1.02315012862002</v>
      </c>
      <c r="AM153" s="27">
        <f t="shared" si="539"/>
        <v>1.16107613221418</v>
      </c>
      <c r="AN153" s="27">
        <f t="shared" si="539"/>
        <v>0.947775905405026</v>
      </c>
      <c r="AO153" s="27">
        <f t="shared" si="539"/>
        <v>1.13944358591748</v>
      </c>
      <c r="AP153" s="27"/>
      <c r="AQ153" s="27">
        <f t="shared" ref="AQ153:AZ153" si="540">AQ68/AQ9/(512.1/14.6)</f>
        <v>0.897874472225941</v>
      </c>
      <c r="AR153" s="27">
        <f t="shared" si="540"/>
        <v>0.898380781882674</v>
      </c>
      <c r="AS153" s="27">
        <f t="shared" si="540"/>
        <v>0.977303283305446</v>
      </c>
      <c r="AT153" s="27">
        <f t="shared" si="540"/>
        <v>0.86794267046237</v>
      </c>
      <c r="AU153" s="27">
        <f t="shared" si="540"/>
        <v>0.943503116400631</v>
      </c>
      <c r="AV153" s="27">
        <f t="shared" si="540"/>
        <v>0.87663377762993</v>
      </c>
      <c r="AW153" s="27">
        <f t="shared" si="540"/>
        <v>0.92417861202565</v>
      </c>
      <c r="AX153" s="27">
        <f t="shared" si="540"/>
        <v>0.935071609626354</v>
      </c>
      <c r="AY153" s="27">
        <f t="shared" si="540"/>
        <v>0.920341569516577</v>
      </c>
      <c r="AZ153" s="27">
        <f t="shared" si="540"/>
        <v>0.873409151590806</v>
      </c>
      <c r="BA153" s="27"/>
      <c r="BB153" s="27">
        <f t="shared" ref="BB153:BI153" si="541">BB68/BB9/(512.1/14.6)</f>
        <v>1.0302578202824</v>
      </c>
      <c r="BC153" s="27">
        <f t="shared" si="541"/>
        <v>1.16663708927982</v>
      </c>
      <c r="BD153" s="27">
        <f t="shared" si="541"/>
        <v>1.19867607800034</v>
      </c>
      <c r="BE153" s="27">
        <f t="shared" si="541"/>
        <v>1.21539207211539</v>
      </c>
      <c r="BF153" s="27">
        <f t="shared" si="541"/>
        <v>1.2725050520085</v>
      </c>
      <c r="BG153" s="27">
        <f t="shared" si="541"/>
        <v>1.19867607800034</v>
      </c>
      <c r="BH153" s="27">
        <f t="shared" si="541"/>
        <v>1.19844391141541</v>
      </c>
      <c r="BI153" s="27">
        <f t="shared" si="541"/>
        <v>1.20030124409486</v>
      </c>
      <c r="BJ153" s="64" t="s">
        <v>218</v>
      </c>
      <c r="BK153" s="27">
        <f t="shared" ref="BK153:BS153" si="542">BK68/BK9/(512.1/14.6)</f>
        <v>0.721206122187881</v>
      </c>
      <c r="BL153" s="27">
        <f t="shared" si="542"/>
        <v>0.743876357781656</v>
      </c>
      <c r="BM153" s="27">
        <f t="shared" si="542"/>
        <v>0.965174342376288</v>
      </c>
      <c r="BN153" s="27">
        <f t="shared" si="542"/>
        <v>0.698967701523323</v>
      </c>
      <c r="BO153" s="27">
        <f t="shared" si="542"/>
        <v>0.740618388384552</v>
      </c>
      <c r="BP153" s="27">
        <f t="shared" si="542"/>
        <v>1.20892930859901</v>
      </c>
      <c r="BQ153" s="27">
        <f t="shared" si="542"/>
        <v>0.757832942784612</v>
      </c>
      <c r="BR153" s="27">
        <f t="shared" si="542"/>
        <v>0.798537938095896</v>
      </c>
      <c r="BS153" s="27">
        <f t="shared" si="542"/>
        <v>1.07441401597816</v>
      </c>
      <c r="BT153" s="27">
        <f t="shared" ref="BT153:CE153" si="543">BT68/BT9/(512.1/14.6)</f>
        <v>0.780645383614072</v>
      </c>
      <c r="BU153" s="27">
        <f t="shared" si="543"/>
        <v>0.820466885667195</v>
      </c>
      <c r="BV153" s="27">
        <f t="shared" si="543"/>
        <v>1.01127145806821</v>
      </c>
      <c r="BW153" s="27">
        <f t="shared" si="543"/>
        <v>0.715540443018092</v>
      </c>
      <c r="BX153" s="27">
        <f t="shared" si="543"/>
        <v>0.7553207794709</v>
      </c>
      <c r="BY153" s="27">
        <f t="shared" si="543"/>
        <v>0.880466825626848</v>
      </c>
      <c r="BZ153" s="27">
        <f t="shared" si="543"/>
        <v>0.834847662035014</v>
      </c>
      <c r="CA153" s="27">
        <f t="shared" si="543"/>
        <v>0.979729310378757</v>
      </c>
      <c r="CB153" s="27">
        <f t="shared" si="543"/>
        <v>1.21004245310601</v>
      </c>
      <c r="CC153" s="27">
        <f t="shared" si="543"/>
        <v>1.19358558201321</v>
      </c>
      <c r="CD153" s="27">
        <f t="shared" si="543"/>
        <v>1.54051499174522</v>
      </c>
      <c r="CE153" s="27">
        <f t="shared" si="543"/>
        <v>1.00734316605997</v>
      </c>
      <c r="CF153" s="27"/>
      <c r="CG153" s="27">
        <f t="shared" ref="CG153:CS153" si="544">CG68/CG9/(512.1/14.6)</f>
        <v>0.893912658288523</v>
      </c>
      <c r="CH153" s="27">
        <f t="shared" si="544"/>
        <v>0.887054605559674</v>
      </c>
      <c r="CI153" s="27">
        <f t="shared" si="544"/>
        <v>0.931792094722353</v>
      </c>
      <c r="CJ153" s="27">
        <f t="shared" si="544"/>
        <v>0.812767222549239</v>
      </c>
      <c r="CK153" s="27">
        <f t="shared" si="544"/>
        <v>1.11924841300423</v>
      </c>
      <c r="CL153" s="27">
        <f t="shared" si="544"/>
        <v>1.02694916278631</v>
      </c>
      <c r="CM153" s="27">
        <f t="shared" si="544"/>
        <v>1.03126348106482</v>
      </c>
      <c r="CN153" s="27">
        <f t="shared" si="544"/>
        <v>1.05721381734904</v>
      </c>
      <c r="CO153" s="27">
        <f t="shared" si="544"/>
        <v>0.733329105041011</v>
      </c>
      <c r="CP153" s="27">
        <f t="shared" si="544"/>
        <v>1.029109147271</v>
      </c>
      <c r="CQ153" s="27">
        <f t="shared" si="544"/>
        <v>1.12978472685157</v>
      </c>
      <c r="CR153" s="27">
        <f t="shared" si="544"/>
        <v>1.06334313448414</v>
      </c>
      <c r="CS153" s="27">
        <f t="shared" si="544"/>
        <v>1.03701607334827</v>
      </c>
      <c r="CT153" s="27"/>
      <c r="CU153" s="27">
        <f>CU68/CU9/(512.1/14.6)</f>
        <v>0.988803880230167</v>
      </c>
      <c r="CV153" s="27">
        <f>CV68/CV9/(512.1/14.6)</f>
        <v>0.949165577636579</v>
      </c>
      <c r="CW153" s="27">
        <f>CW68/CW9/(512.1/14.6)</f>
        <v>0.97338056487973</v>
      </c>
      <c r="CX153" s="27">
        <f>CX68/CX9/(512.1/14.6)</f>
        <v>1.13312636087148</v>
      </c>
      <c r="CY153" s="27">
        <f>CY68/CY9/(512.1/14.6)</f>
        <v>1.08532983541522</v>
      </c>
      <c r="CZ153" s="27"/>
      <c r="DA153" s="27">
        <f t="shared" ref="DA153:DJ153" si="545">DA68/DA9/(512.1/14.6)</f>
        <v>1.20568564454137</v>
      </c>
      <c r="DB153" s="27">
        <f t="shared" si="545"/>
        <v>1.10341988040367</v>
      </c>
      <c r="DC153" s="27">
        <f t="shared" si="545"/>
        <v>1.16177266538191</v>
      </c>
      <c r="DD153" s="27">
        <f t="shared" si="545"/>
        <v>1.13694650074263</v>
      </c>
      <c r="DE153" s="27">
        <f t="shared" si="545"/>
        <v>1.13728830268663</v>
      </c>
      <c r="DF153" s="27">
        <f t="shared" si="545"/>
        <v>1.1661192218795</v>
      </c>
      <c r="DG153" s="27">
        <f t="shared" si="545"/>
        <v>1.48662913947287</v>
      </c>
      <c r="DH153" s="27">
        <f t="shared" si="545"/>
        <v>1.27876549061445</v>
      </c>
      <c r="DI153" s="27">
        <f t="shared" si="545"/>
        <v>1.84343884938589</v>
      </c>
      <c r="DJ153" s="27">
        <f t="shared" si="545"/>
        <v>1.68619180175956</v>
      </c>
      <c r="DK153" s="27"/>
      <c r="DL153" s="27">
        <f t="shared" ref="DL153:EF153" si="546">DL68/DL9/(512.1/14.6)</f>
        <v>1.50973708970194</v>
      </c>
      <c r="DM153" s="27">
        <f t="shared" si="546"/>
        <v>0</v>
      </c>
      <c r="DN153" s="27">
        <f t="shared" si="546"/>
        <v>1.14543345164662</v>
      </c>
      <c r="DO153" s="27">
        <f t="shared" si="546"/>
        <v>1.06047152170839</v>
      </c>
      <c r="DP153" s="27">
        <f t="shared" si="546"/>
        <v>1.34193887239157</v>
      </c>
      <c r="DQ153" s="27">
        <f t="shared" si="546"/>
        <v>1.06615357155818</v>
      </c>
      <c r="DR153" s="27">
        <f t="shared" si="546"/>
        <v>1.25839764406563</v>
      </c>
      <c r="DS153" s="27">
        <f t="shared" si="546"/>
        <v>0</v>
      </c>
      <c r="DT153" s="27">
        <f t="shared" si="546"/>
        <v>1.40900683801352</v>
      </c>
      <c r="DU153" s="27">
        <f t="shared" si="546"/>
        <v>1.38249742218785</v>
      </c>
      <c r="DV153" s="27">
        <f t="shared" si="546"/>
        <v>1.1830400730884</v>
      </c>
      <c r="DW153" s="27">
        <f t="shared" si="546"/>
        <v>1.05463126960436</v>
      </c>
      <c r="DX153" s="27">
        <f t="shared" si="546"/>
        <v>0.952308235285108</v>
      </c>
      <c r="DY153" s="27">
        <f t="shared" si="546"/>
        <v>1.09754617309287</v>
      </c>
      <c r="DZ153" s="27">
        <f t="shared" si="546"/>
        <v>0.972091786743079</v>
      </c>
      <c r="EA153" s="27">
        <f t="shared" si="546"/>
        <v>1.12239591362707</v>
      </c>
      <c r="EB153" s="27">
        <f t="shared" si="546"/>
        <v>1.19619144284907</v>
      </c>
      <c r="EC153" s="27">
        <f t="shared" si="546"/>
        <v>1.03060743862457</v>
      </c>
      <c r="ED153" s="27">
        <f t="shared" si="546"/>
        <v>0.976360776162106</v>
      </c>
      <c r="EE153" s="27">
        <f t="shared" si="546"/>
        <v>1.02656963616405</v>
      </c>
      <c r="EF153" s="27">
        <f t="shared" si="546"/>
        <v>0.960506823848552</v>
      </c>
      <c r="EG153" s="27"/>
      <c r="EH153" s="27">
        <f t="shared" ref="EH153:FD153" si="547">EH68/EH9/(512.1/14.6)</f>
        <v>0.572783925177941</v>
      </c>
      <c r="EI153" s="27">
        <f t="shared" si="547"/>
        <v>0.579489111379959</v>
      </c>
      <c r="EJ153" s="27">
        <f t="shared" si="547"/>
        <v>0.58656642189527</v>
      </c>
      <c r="EK153" s="27">
        <f t="shared" si="547"/>
        <v>0.572773468527793</v>
      </c>
      <c r="EL153" s="27">
        <f t="shared" si="547"/>
        <v>0.57916143610344</v>
      </c>
      <c r="EM153" s="27">
        <f t="shared" si="547"/>
        <v>0.589970879889164</v>
      </c>
      <c r="EN153" s="27">
        <f t="shared" si="547"/>
        <v>0.658778359070882</v>
      </c>
      <c r="EO153" s="27">
        <f t="shared" si="547"/>
        <v>0.627122252598234</v>
      </c>
      <c r="EP153" s="27">
        <f t="shared" si="547"/>
        <v>0.869391611043632</v>
      </c>
      <c r="EQ153" s="27">
        <f t="shared" si="547"/>
        <v>0.891635670802269</v>
      </c>
      <c r="ER153" s="27">
        <f t="shared" si="547"/>
        <v>0.982464680595177</v>
      </c>
      <c r="ES153" s="27">
        <f t="shared" si="547"/>
        <v>0.843052933816456</v>
      </c>
      <c r="ET153" s="27">
        <f t="shared" si="547"/>
        <v>0.827577841206518</v>
      </c>
      <c r="EU153" s="27">
        <f t="shared" si="547"/>
        <v>0.956874224799605</v>
      </c>
      <c r="EV153" s="27">
        <f t="shared" si="547"/>
        <v>1.04759030593828</v>
      </c>
      <c r="EW153" s="27">
        <f t="shared" si="547"/>
        <v>1.02100680092944</v>
      </c>
      <c r="EX153" s="27">
        <f t="shared" si="547"/>
        <v>0.932991603202499</v>
      </c>
      <c r="EY153" s="27">
        <f t="shared" si="547"/>
        <v>0.919134456200118</v>
      </c>
      <c r="EZ153" s="27">
        <f t="shared" si="547"/>
        <v>1.05169664104459</v>
      </c>
      <c r="FA153" s="27">
        <f t="shared" si="547"/>
        <v>0.918687096834467</v>
      </c>
      <c r="FB153" s="27">
        <f t="shared" si="547"/>
        <v>0.829521328530415</v>
      </c>
      <c r="FC153" s="27">
        <f t="shared" si="547"/>
        <v>0.840681157025621</v>
      </c>
      <c r="FD153" s="27">
        <f t="shared" si="547"/>
        <v>0.813762656172487</v>
      </c>
      <c r="FE153" s="64" t="s">
        <v>218</v>
      </c>
      <c r="FF153" s="138">
        <f t="shared" ref="FF153:FF207" si="548">MIN(I153:AB153)</f>
        <v>0.922893258247629</v>
      </c>
      <c r="FG153" s="138">
        <f t="shared" ref="FG153:FG207" si="549">MAX(I153:AB153)</f>
        <v>1.27315905484945</v>
      </c>
      <c r="FH153" s="139">
        <f t="shared" ref="FH153:FH207" si="550">AVERAGE(I153:AB153)</f>
        <v>1.06473399730023</v>
      </c>
      <c r="FI153" s="138">
        <f t="shared" ref="FI153:FI207" si="551">STDEV(I153:AB153)</f>
        <v>0.0997449216029945</v>
      </c>
      <c r="FJ153" s="140">
        <f t="shared" ref="FJ153:FJ207" si="552">FI153/FH153</f>
        <v>0.0936806017802664</v>
      </c>
      <c r="FK153" s="138">
        <f t="shared" ref="FK153:FK207" si="553">MIN(AD153:AO153)</f>
        <v>0.904551617766381</v>
      </c>
      <c r="FL153" s="138">
        <f t="shared" ref="FL153:FL207" si="554">MAX(AD153:AO153)</f>
        <v>1.16107613221418</v>
      </c>
      <c r="FM153" s="139">
        <f t="shared" ref="FM153:FM207" si="555">AVERAGE(AD153:AO153)</f>
        <v>1.01842984651605</v>
      </c>
      <c r="FN153" s="138">
        <f t="shared" ref="FN153:FN207" si="556">STDEV(AD153:AO153)</f>
        <v>0.0864499089078397</v>
      </c>
      <c r="FO153" s="73">
        <f t="shared" ref="FO153:FO207" si="557">FN153/FM153</f>
        <v>0.0848854824940338</v>
      </c>
      <c r="FP153" s="138">
        <f t="shared" ref="FP153:FP207" si="558">MIN(AQ153:AZ153)</f>
        <v>0.86794267046237</v>
      </c>
      <c r="FQ153" s="138">
        <f t="shared" ref="FQ153:FQ207" si="559">MAX(AQ153:AZ153)</f>
        <v>0.977303283305446</v>
      </c>
      <c r="FR153" s="139">
        <f t="shared" ref="FR153:FR207" si="560">AVERAGE(AQ153:AZ153)</f>
        <v>0.911463904466638</v>
      </c>
      <c r="FS153" s="138">
        <f t="shared" ref="FS153:FS207" si="561">STDEV(AQ153:AZ153)</f>
        <v>0.0350719512835434</v>
      </c>
      <c r="FT153" s="73">
        <f t="shared" ref="FT153:FT207" si="562">FS153/FR153</f>
        <v>0.0384787056422893</v>
      </c>
      <c r="FU153" s="138">
        <f t="shared" ref="FU153:FU207" si="563">MIN(BB153:BI153)</f>
        <v>1.0302578202824</v>
      </c>
      <c r="FV153" s="138">
        <f t="shared" ref="FV153:FV207" si="564">MAX(BB153:BI153)</f>
        <v>1.2725050520085</v>
      </c>
      <c r="FW153" s="139">
        <f t="shared" ref="FW153:FW207" si="565">AVERAGE(BB153:BI153)</f>
        <v>1.18511116814963</v>
      </c>
      <c r="FX153" s="138">
        <f t="shared" ref="FX153:FX207" si="566">STDEV(BB153:BI153)</f>
        <v>0.0693356113669771</v>
      </c>
      <c r="FY153" s="64" t="s">
        <v>218</v>
      </c>
      <c r="FZ153" s="156">
        <f t="shared" ref="FZ153:FZ207" si="567">MIN(I153:BI153)</f>
        <v>0.86794267046237</v>
      </c>
      <c r="GA153" s="70">
        <f t="shared" ref="GA153:GA207" si="568">MAX(I153:BI153)</f>
        <v>1.27315905484945</v>
      </c>
      <c r="GB153" s="157">
        <f t="shared" ref="GB153:GB207" si="569">AVERAGE(I153:BI153)</f>
        <v>1.04222732988121</v>
      </c>
      <c r="GC153" s="31">
        <f t="shared" ref="GC153:GC207" si="570">STDEV(I153:BI153)</f>
        <v>0.116689686672752</v>
      </c>
      <c r="GD153" s="31">
        <f t="shared" ref="GD153:GD207" si="571">GC153/GB153</f>
        <v>0.111961837237613</v>
      </c>
      <c r="GE153" s="156">
        <f t="shared" ref="GE153:GE207" si="572">MIN(BK153:FD153)</f>
        <v>0</v>
      </c>
      <c r="GF153" s="156">
        <f t="shared" ref="GF153:GF207" si="573">MAX(BK153:FD153)</f>
        <v>1.84343884938589</v>
      </c>
      <c r="GG153" s="158">
        <f t="shared" ref="GG153:GG207" si="574">AVERAGE(BK153:FD153)</f>
        <v>0.976201938278322</v>
      </c>
      <c r="GH153" s="33">
        <f t="shared" ref="GH153:GH207" si="575">STDEV(BK153:FD153)</f>
        <v>0.281406598958951</v>
      </c>
      <c r="GI153" s="33">
        <f t="shared" ref="GI153:GI207" si="576">GH153/GG153</f>
        <v>0.288266789815285</v>
      </c>
      <c r="GJ153" s="34"/>
      <c r="GK153" s="89">
        <f t="shared" ref="GK153:GK207" si="577">MIN(BK153:CE153)</f>
        <v>0.698967701523323</v>
      </c>
      <c r="GL153" s="89">
        <f t="shared" ref="GL153:GL207" si="578">MAX(BK153:CE153)</f>
        <v>1.54051499174522</v>
      </c>
      <c r="GM153" s="178">
        <f t="shared" ref="GM153:GM207" si="579">AVERAGE(BK153:CE153)</f>
        <v>0.925682478976899</v>
      </c>
      <c r="GN153" s="36">
        <f t="shared" ref="GN153:GN207" si="580">STDEV(BK153:CE153)</f>
        <v>0.220444093796277</v>
      </c>
      <c r="GO153" s="36">
        <f t="shared" ref="GO153:GO207" si="581">GN153/GM153</f>
        <v>0.238142234300385</v>
      </c>
      <c r="GP153" s="89">
        <f t="shared" ref="GP153:GP207" si="582">MIN(CG153:DJ153)</f>
        <v>0.733329105041011</v>
      </c>
      <c r="GQ153" s="89">
        <f t="shared" ref="GQ153:GQ207" si="583">MAX(CG153:DJ153)</f>
        <v>1.84343884938589</v>
      </c>
      <c r="GR153" s="178">
        <f t="shared" ref="GR153:GR207" si="584">AVERAGE(CG153:DJ153)</f>
        <v>1.11031597707935</v>
      </c>
      <c r="GS153" s="36">
        <f t="shared" ref="GS153:GS207" si="585">STDEV(CG153:DJ153)</f>
        <v>0.23616644794132</v>
      </c>
      <c r="GT153" s="36">
        <f t="shared" ref="GT153:GT207" si="586">GS153/GR153</f>
        <v>0.212702017098365</v>
      </c>
      <c r="GU153" s="89">
        <f t="shared" ref="GU153:GU207" si="587">MIN(DL153:EF153)</f>
        <v>0</v>
      </c>
      <c r="GV153" s="89">
        <f t="shared" ref="GV153:GV207" si="588">MAX(DL153:EF153)</f>
        <v>1.50973708970194</v>
      </c>
      <c r="GW153" s="178">
        <f t="shared" ref="GW153:GW207" si="589">AVERAGE(DL153:EF153)</f>
        <v>1.03551838001728</v>
      </c>
      <c r="GX153" s="36">
        <f t="shared" ref="GX153:GX207" si="590">STDEV(DL153:EF153)</f>
        <v>0.37855618034026</v>
      </c>
      <c r="GY153" s="36">
        <f t="shared" ref="GY153:GY207" si="591">GX153/GW153</f>
        <v>0.365571666949979</v>
      </c>
      <c r="GZ153" s="89">
        <f t="shared" ref="GZ153:GZ207" si="592">MIN(BJ153:FD153)</f>
        <v>0</v>
      </c>
      <c r="HA153" s="89">
        <f t="shared" ref="HA153:HA207" si="593">MAX(EH153:FD153)</f>
        <v>1.05169664104459</v>
      </c>
      <c r="HB153" s="178">
        <f t="shared" ref="HB153:HB207" si="594">AVERAGE(EH153:FD153)</f>
        <v>0.804900646208011</v>
      </c>
      <c r="HC153" s="36">
        <f t="shared" ref="HC153:HC207" si="595">STDEV(EH153:FD153)</f>
        <v>0.169960623675272</v>
      </c>
      <c r="HD153" s="36">
        <f t="shared" ref="HD153:HD207" si="596">HC153/HB153</f>
        <v>0.211157270746368</v>
      </c>
      <c r="HE153" s="27"/>
      <c r="HF153" s="27"/>
      <c r="HG153" s="27"/>
      <c r="HH153" s="27"/>
      <c r="HI153" s="27"/>
      <c r="HJ153" s="27"/>
      <c r="HK153" s="27"/>
      <c r="HL153" s="27"/>
      <c r="HM153" s="27"/>
      <c r="HN153" s="27"/>
      <c r="HO153" s="27"/>
    </row>
    <row r="154" s="10" customFormat="1" spans="1:223">
      <c r="A154" s="64" t="s">
        <v>219</v>
      </c>
      <c r="B154" s="47"/>
      <c r="C154" s="47"/>
      <c r="D154" s="47"/>
      <c r="E154" s="47"/>
      <c r="F154" s="47"/>
      <c r="G154" s="58"/>
      <c r="H154" s="64" t="s">
        <v>219</v>
      </c>
      <c r="I154" s="27">
        <f t="shared" ref="I154" si="597">I69/I9/(14.76/14.6)</f>
        <v>0.982378539991087</v>
      </c>
      <c r="J154" s="27">
        <f>J69/J9/(14.76/14.6)</f>
        <v>0.902150504894227</v>
      </c>
      <c r="K154" s="27">
        <f t="shared" ref="K154:AB154" si="598">K69/K9/(14.76/14.6)</f>
        <v>0.952547343920798</v>
      </c>
      <c r="L154" s="27">
        <f t="shared" si="598"/>
        <v>0.969097747016199</v>
      </c>
      <c r="M154" s="27">
        <f t="shared" si="598"/>
        <v>0.845371792947651</v>
      </c>
      <c r="N154" s="27">
        <f t="shared" si="598"/>
        <v>1.12319562948413</v>
      </c>
      <c r="O154" s="27">
        <f t="shared" si="598"/>
        <v>0.951167369152198</v>
      </c>
      <c r="P154" s="27">
        <f t="shared" si="598"/>
        <v>1.0123380646989</v>
      </c>
      <c r="Q154" s="27">
        <f t="shared" si="598"/>
        <v>0.945759348464043</v>
      </c>
      <c r="R154" s="27">
        <f t="shared" si="598"/>
        <v>0.948155943362593</v>
      </c>
      <c r="S154" s="27">
        <f t="shared" si="598"/>
        <v>0.935052318668508</v>
      </c>
      <c r="T154" s="27">
        <f t="shared" si="598"/>
        <v>1.02189945523858</v>
      </c>
      <c r="U154" s="27">
        <f t="shared" si="598"/>
        <v>0.9923931857383</v>
      </c>
      <c r="V154" s="27">
        <f t="shared" si="598"/>
        <v>0.948558279615542</v>
      </c>
      <c r="W154" s="27">
        <f t="shared" si="598"/>
        <v>0.949152908139359</v>
      </c>
      <c r="X154" s="27">
        <f t="shared" si="598"/>
        <v>0.955814054279493</v>
      </c>
      <c r="Y154" s="27">
        <f t="shared" si="598"/>
        <v>0.925995224719106</v>
      </c>
      <c r="Z154" s="27">
        <f t="shared" si="598"/>
        <v>0.936764064160992</v>
      </c>
      <c r="AA154" s="27">
        <f t="shared" si="598"/>
        <v>0.952123304862781</v>
      </c>
      <c r="AB154" s="27">
        <f t="shared" si="598"/>
        <v>0.929669664067313</v>
      </c>
      <c r="AC154" s="27"/>
      <c r="AD154" s="27">
        <f t="shared" ref="AD154:AO154" si="599">AD69/AD9/(14.76/14.6)</f>
        <v>0.998385537887913</v>
      </c>
      <c r="AE154" s="27">
        <f t="shared" si="599"/>
        <v>1.01944112497364</v>
      </c>
      <c r="AF154" s="27">
        <f t="shared" si="599"/>
        <v>1.00707023049355</v>
      </c>
      <c r="AG154" s="27">
        <f t="shared" si="599"/>
        <v>0.979221672780628</v>
      </c>
      <c r="AH154" s="27">
        <f t="shared" si="599"/>
        <v>0.96966452316167</v>
      </c>
      <c r="AI154" s="27">
        <f t="shared" si="599"/>
        <v>1.0332979540212</v>
      </c>
      <c r="AJ154" s="27">
        <f t="shared" si="599"/>
        <v>0.99247905999332</v>
      </c>
      <c r="AK154" s="27">
        <f t="shared" si="599"/>
        <v>0.984752684557218</v>
      </c>
      <c r="AL154" s="27">
        <f t="shared" si="599"/>
        <v>1.00152542695835</v>
      </c>
      <c r="AM154" s="27">
        <f t="shared" si="599"/>
        <v>0.893860995407046</v>
      </c>
      <c r="AN154" s="27">
        <f t="shared" si="599"/>
        <v>0.974158392534059</v>
      </c>
      <c r="AO154" s="27">
        <f t="shared" si="599"/>
        <v>0.981332874233099</v>
      </c>
      <c r="AP154" s="27"/>
      <c r="AQ154" s="27">
        <f t="shared" ref="AQ154:AZ154" si="600">AQ69/AQ9/(14.76/14.6)</f>
        <v>0.912998039722034</v>
      </c>
      <c r="AR154" s="27">
        <f t="shared" si="600"/>
        <v>0.913364966223936</v>
      </c>
      <c r="AS154" s="27">
        <f t="shared" si="600"/>
        <v>0.939035940575313</v>
      </c>
      <c r="AT154" s="27">
        <f t="shared" si="600"/>
        <v>0.999124558276184</v>
      </c>
      <c r="AU154" s="27">
        <f t="shared" si="600"/>
        <v>0.943304399325037</v>
      </c>
      <c r="AV154" s="27">
        <f t="shared" si="600"/>
        <v>0.937350211607967</v>
      </c>
      <c r="AW154" s="27">
        <f t="shared" si="600"/>
        <v>0.922124355235246</v>
      </c>
      <c r="AX154" s="27">
        <f t="shared" si="600"/>
        <v>0.931895123183662</v>
      </c>
      <c r="AY154" s="27">
        <f t="shared" si="600"/>
        <v>0.972706837938634</v>
      </c>
      <c r="AZ154" s="27">
        <f t="shared" si="600"/>
        <v>0.914982345248714</v>
      </c>
      <c r="BA154" s="27"/>
      <c r="BB154" s="27">
        <f t="shared" ref="BB154:BI154" si="601">BB69/BB9/(14.76/14.6)</f>
        <v>1.12671088372134</v>
      </c>
      <c r="BC154" s="27">
        <f t="shared" si="601"/>
        <v>1.31216731548423</v>
      </c>
      <c r="BD154" s="27">
        <f t="shared" si="601"/>
        <v>1.32263887785458</v>
      </c>
      <c r="BE154" s="27">
        <f t="shared" si="601"/>
        <v>1.27994712357547</v>
      </c>
      <c r="BF154" s="27">
        <f t="shared" si="601"/>
        <v>1.30491777230476</v>
      </c>
      <c r="BG154" s="27">
        <f t="shared" si="601"/>
        <v>1.28478015236178</v>
      </c>
      <c r="BH154" s="27">
        <f t="shared" si="601"/>
        <v>1.31297282028195</v>
      </c>
      <c r="BI154" s="27">
        <f t="shared" si="601"/>
        <v>1.30330676270932</v>
      </c>
      <c r="BJ154" s="64" t="s">
        <v>219</v>
      </c>
      <c r="BK154" s="27">
        <f t="shared" ref="BK154:BS154" si="602">BK69/BK9/(14.76/14.6)</f>
        <v>0.843173535183628</v>
      </c>
      <c r="BL154" s="27">
        <f t="shared" si="602"/>
        <v>0.79281740798243</v>
      </c>
      <c r="BM154" s="27">
        <f t="shared" si="602"/>
        <v>0.958269184020744</v>
      </c>
      <c r="BN154" s="27">
        <f t="shared" si="602"/>
        <v>0.785527474738253</v>
      </c>
      <c r="BO154" s="27">
        <f t="shared" si="602"/>
        <v>0.813763745406878</v>
      </c>
      <c r="BP154" s="27">
        <f t="shared" si="602"/>
        <v>0.844721449675531</v>
      </c>
      <c r="BQ154" s="27">
        <f t="shared" si="602"/>
        <v>0.749906842818428</v>
      </c>
      <c r="BR154" s="27">
        <f t="shared" si="602"/>
        <v>0.829699947609624</v>
      </c>
      <c r="BS154" s="27">
        <f t="shared" si="602"/>
        <v>0.959947065129992</v>
      </c>
      <c r="BT154" s="27">
        <f t="shared" ref="BT154:CE154" si="603">BT69/BT9/(14.76/14.6)</f>
        <v>0.784570843810905</v>
      </c>
      <c r="BU154" s="27">
        <f t="shared" si="603"/>
        <v>0.777824023974028</v>
      </c>
      <c r="BV154" s="27">
        <f t="shared" si="603"/>
        <v>0.875544131403422</v>
      </c>
      <c r="BW154" s="27">
        <f t="shared" si="603"/>
        <v>0.784876870507836</v>
      </c>
      <c r="BX154" s="27">
        <f t="shared" si="603"/>
        <v>0.796194489404848</v>
      </c>
      <c r="BY154" s="27">
        <f t="shared" si="603"/>
        <v>0.846534315123853</v>
      </c>
      <c r="BZ154" s="27">
        <f t="shared" si="603"/>
        <v>0.72335040531022</v>
      </c>
      <c r="CA154" s="27">
        <f t="shared" si="603"/>
        <v>0.84423646562047</v>
      </c>
      <c r="CB154" s="27">
        <f t="shared" si="603"/>
        <v>0.93212835414157</v>
      </c>
      <c r="CC154" s="27">
        <f t="shared" si="603"/>
        <v>0.824409743098097</v>
      </c>
      <c r="CD154" s="27">
        <f t="shared" si="603"/>
        <v>0.845141583518108</v>
      </c>
      <c r="CE154" s="27">
        <f t="shared" si="603"/>
        <v>0.982827241844762</v>
      </c>
      <c r="CF154" s="27"/>
      <c r="CG154" s="27">
        <f t="shared" ref="CG154:CS154" si="604">CG69/CG9/(14.76/14.6)</f>
        <v>0.974806906472934</v>
      </c>
      <c r="CH154" s="27">
        <f t="shared" si="604"/>
        <v>0.958102146187339</v>
      </c>
      <c r="CI154" s="27">
        <f t="shared" si="604"/>
        <v>0.922666692461095</v>
      </c>
      <c r="CJ154" s="27">
        <f t="shared" si="604"/>
        <v>0.790616713836401</v>
      </c>
      <c r="CK154" s="27">
        <f t="shared" si="604"/>
        <v>1.00833478254569</v>
      </c>
      <c r="CL154" s="27">
        <f t="shared" si="604"/>
        <v>0.88491166559152</v>
      </c>
      <c r="CM154" s="27">
        <f t="shared" si="604"/>
        <v>0.976689107865291</v>
      </c>
      <c r="CN154" s="27">
        <f t="shared" si="604"/>
        <v>0.967569957147016</v>
      </c>
      <c r="CO154" s="27">
        <f t="shared" si="604"/>
        <v>0.731794075798732</v>
      </c>
      <c r="CP154" s="27">
        <f t="shared" si="604"/>
        <v>1.00137928494788</v>
      </c>
      <c r="CQ154" s="27">
        <f t="shared" si="604"/>
        <v>1.01712924025792</v>
      </c>
      <c r="CR154" s="27">
        <f t="shared" si="604"/>
        <v>0.960717594396391</v>
      </c>
      <c r="CS154" s="27">
        <f t="shared" si="604"/>
        <v>1.01226258113841</v>
      </c>
      <c r="CT154" s="27"/>
      <c r="CU154" s="27">
        <f>CU69/CU9/(14.76/14.6)</f>
        <v>0.998636872596271</v>
      </c>
      <c r="CV154" s="27">
        <f>CV69/CV9/(14.76/14.6)</f>
        <v>0.967854909318324</v>
      </c>
      <c r="CW154" s="27">
        <f>CW69/CW9/(14.76/14.6)</f>
        <v>0.957098286469059</v>
      </c>
      <c r="CX154" s="27">
        <f>CX69/CX9/(14.76/14.6)</f>
        <v>1.00643199178802</v>
      </c>
      <c r="CY154" s="27">
        <f>CY69/CY9/(14.76/14.6)</f>
        <v>0.996732964973937</v>
      </c>
      <c r="CZ154" s="27"/>
      <c r="DA154" s="27">
        <f t="shared" ref="DA154:DJ154" si="605">DA69/DA9/(14.76/14.6)</f>
        <v>0.980472163567307</v>
      </c>
      <c r="DB154" s="27">
        <f t="shared" si="605"/>
        <v>0.983910811985478</v>
      </c>
      <c r="DC154" s="27">
        <f t="shared" si="605"/>
        <v>0.932989540003293</v>
      </c>
      <c r="DD154" s="27">
        <f t="shared" si="605"/>
        <v>0.944797569187813</v>
      </c>
      <c r="DE154" s="27">
        <f t="shared" si="605"/>
        <v>0.985558581313969</v>
      </c>
      <c r="DF154" s="27">
        <f t="shared" si="605"/>
        <v>0.987978099613732</v>
      </c>
      <c r="DG154" s="27">
        <f t="shared" si="605"/>
        <v>0.947877441131203</v>
      </c>
      <c r="DH154" s="27">
        <f t="shared" si="605"/>
        <v>0.99576309514764</v>
      </c>
      <c r="DI154" s="27">
        <f t="shared" si="605"/>
        <v>0.965772244648733</v>
      </c>
      <c r="DJ154" s="27">
        <f t="shared" si="605"/>
        <v>0.984497708292087</v>
      </c>
      <c r="DK154" s="27"/>
      <c r="DL154" s="27">
        <f t="shared" ref="DL154:EF154" si="606">DL69/DL9/(14.76/14.6)</f>
        <v>1.17350332594235</v>
      </c>
      <c r="DM154" s="27">
        <f t="shared" si="606"/>
        <v>0</v>
      </c>
      <c r="DN154" s="27">
        <f t="shared" si="606"/>
        <v>0.963391860809364</v>
      </c>
      <c r="DO154" s="27">
        <f t="shared" si="606"/>
        <v>1.00250687664298</v>
      </c>
      <c r="DP154" s="27">
        <f t="shared" si="606"/>
        <v>1.09361858704794</v>
      </c>
      <c r="DQ154" s="27">
        <f t="shared" si="606"/>
        <v>0.976654709657084</v>
      </c>
      <c r="DR154" s="27">
        <f t="shared" si="606"/>
        <v>1.1869918699187</v>
      </c>
      <c r="DS154" s="27">
        <f t="shared" si="606"/>
        <v>0</v>
      </c>
      <c r="DT154" s="27">
        <f t="shared" si="606"/>
        <v>0.923935811410516</v>
      </c>
      <c r="DU154" s="27">
        <f t="shared" si="606"/>
        <v>1.31917241976324</v>
      </c>
      <c r="DV154" s="27">
        <f t="shared" si="606"/>
        <v>1.03773470770422</v>
      </c>
      <c r="DW154" s="27">
        <f t="shared" si="606"/>
        <v>0.972448938264561</v>
      </c>
      <c r="DX154" s="27">
        <f t="shared" si="606"/>
        <v>0.962348752668611</v>
      </c>
      <c r="DY154" s="27">
        <f t="shared" si="606"/>
        <v>0.876063838990102</v>
      </c>
      <c r="DZ154" s="27">
        <f t="shared" si="606"/>
        <v>0.931586838041329</v>
      </c>
      <c r="EA154" s="27">
        <f t="shared" si="606"/>
        <v>1.03796712309228</v>
      </c>
      <c r="EB154" s="27">
        <f t="shared" si="606"/>
        <v>1.16067856361015</v>
      </c>
      <c r="EC154" s="27">
        <f t="shared" si="606"/>
        <v>0.905354303863963</v>
      </c>
      <c r="ED154" s="27">
        <f t="shared" si="606"/>
        <v>0.992511082648941</v>
      </c>
      <c r="EE154" s="27">
        <f t="shared" si="606"/>
        <v>0.992160983503039</v>
      </c>
      <c r="EF154" s="27">
        <f t="shared" si="606"/>
        <v>0.91591158599825</v>
      </c>
      <c r="EG154" s="27"/>
      <c r="EH154" s="27">
        <f t="shared" ref="EH154:FD154" si="607">EH69/EH9/(14.76/14.6)</f>
        <v>0.671250106229285</v>
      </c>
      <c r="EI154" s="27">
        <f t="shared" si="607"/>
        <v>0.716650544692416</v>
      </c>
      <c r="EJ154" s="27">
        <f t="shared" si="607"/>
        <v>0.725359017185338</v>
      </c>
      <c r="EK154" s="27">
        <f t="shared" si="607"/>
        <v>0.725433502455325</v>
      </c>
      <c r="EL154" s="27">
        <f t="shared" si="607"/>
        <v>0.721380178087495</v>
      </c>
      <c r="EM154" s="27">
        <f t="shared" si="607"/>
        <v>0.753783158269539</v>
      </c>
      <c r="EN154" s="27">
        <f t="shared" si="607"/>
        <v>0.742894317924124</v>
      </c>
      <c r="EO154" s="27">
        <f t="shared" si="607"/>
        <v>0.76024493751882</v>
      </c>
      <c r="EP154" s="27">
        <f t="shared" si="607"/>
        <v>1.01360245262684</v>
      </c>
      <c r="EQ154" s="27">
        <f t="shared" si="607"/>
        <v>1.07992392583229</v>
      </c>
      <c r="ER154" s="27">
        <f t="shared" si="607"/>
        <v>0.9069649352298</v>
      </c>
      <c r="ES154" s="27">
        <f t="shared" si="607"/>
        <v>1.03825153066345</v>
      </c>
      <c r="ET154" s="27">
        <f t="shared" si="607"/>
        <v>1.03725402275793</v>
      </c>
      <c r="EU154" s="27">
        <f t="shared" si="607"/>
        <v>0.956641638281826</v>
      </c>
      <c r="EV154" s="27">
        <f t="shared" si="607"/>
        <v>1.07908351810791</v>
      </c>
      <c r="EW154" s="27">
        <f t="shared" si="607"/>
        <v>1.07368394700113</v>
      </c>
      <c r="EX154" s="27">
        <f t="shared" si="607"/>
        <v>0.900135501355014</v>
      </c>
      <c r="EY154" s="27">
        <f t="shared" si="607"/>
        <v>1.06861048530164</v>
      </c>
      <c r="EZ154" s="27">
        <f t="shared" si="607"/>
        <v>1.22627085835023</v>
      </c>
      <c r="FA154" s="27">
        <f t="shared" si="607"/>
        <v>0.941836106916416</v>
      </c>
      <c r="FB154" s="27">
        <f t="shared" si="607"/>
        <v>1.04900932652944</v>
      </c>
      <c r="FC154" s="27">
        <f t="shared" si="607"/>
        <v>1.02015920444105</v>
      </c>
      <c r="FD154" s="27">
        <f t="shared" si="607"/>
        <v>0.942177971202048</v>
      </c>
      <c r="FE154" s="64" t="s">
        <v>219</v>
      </c>
      <c r="FF154" s="138">
        <f t="shared" si="548"/>
        <v>0.845371792947651</v>
      </c>
      <c r="FG154" s="138">
        <f t="shared" si="549"/>
        <v>1.12319562948413</v>
      </c>
      <c r="FH154" s="139">
        <f t="shared" si="550"/>
        <v>0.95897923717109</v>
      </c>
      <c r="FI154" s="138">
        <f t="shared" si="551"/>
        <v>0.053971331596229</v>
      </c>
      <c r="FJ154" s="140">
        <f t="shared" si="552"/>
        <v>0.0562799792782167</v>
      </c>
      <c r="FK154" s="138">
        <f t="shared" si="553"/>
        <v>0.893860995407046</v>
      </c>
      <c r="FL154" s="138">
        <f t="shared" si="554"/>
        <v>1.0332979540212</v>
      </c>
      <c r="FM154" s="139">
        <f t="shared" si="555"/>
        <v>0.986265873083474</v>
      </c>
      <c r="FN154" s="138">
        <f t="shared" si="556"/>
        <v>0.0346421728159617</v>
      </c>
      <c r="FO154" s="73">
        <f t="shared" si="557"/>
        <v>0.0351245782312795</v>
      </c>
      <c r="FP154" s="138">
        <f t="shared" si="558"/>
        <v>0.912998039722034</v>
      </c>
      <c r="FQ154" s="138">
        <f t="shared" si="559"/>
        <v>0.999124558276184</v>
      </c>
      <c r="FR154" s="139">
        <f t="shared" si="560"/>
        <v>0.938688677733673</v>
      </c>
      <c r="FS154" s="138">
        <f t="shared" si="561"/>
        <v>0.0279220471606133</v>
      </c>
      <c r="FT154" s="73">
        <f t="shared" si="562"/>
        <v>0.0297458015878353</v>
      </c>
      <c r="FU154" s="138">
        <f t="shared" si="563"/>
        <v>1.12671088372134</v>
      </c>
      <c r="FV154" s="138">
        <f t="shared" si="564"/>
        <v>1.32263887785458</v>
      </c>
      <c r="FW154" s="139">
        <f t="shared" si="565"/>
        <v>1.28093021353668</v>
      </c>
      <c r="FX154" s="138">
        <f t="shared" si="566"/>
        <v>0.0639392579790114</v>
      </c>
      <c r="FY154" s="64" t="s">
        <v>219</v>
      </c>
      <c r="FZ154" s="156">
        <f t="shared" si="567"/>
        <v>0.845371792947651</v>
      </c>
      <c r="GA154" s="70">
        <f t="shared" si="568"/>
        <v>1.32263887785458</v>
      </c>
      <c r="GB154" s="157">
        <f t="shared" si="569"/>
        <v>1.01298207412107</v>
      </c>
      <c r="GC154" s="31">
        <f t="shared" si="570"/>
        <v>0.127826122377658</v>
      </c>
      <c r="GD154" s="31">
        <f t="shared" si="571"/>
        <v>0.126187941172175</v>
      </c>
      <c r="GE154" s="156">
        <f t="shared" si="572"/>
        <v>0</v>
      </c>
      <c r="GF154" s="156">
        <f t="shared" si="573"/>
        <v>1.31917241976324</v>
      </c>
      <c r="GG154" s="158">
        <f t="shared" si="574"/>
        <v>0.914128618446711</v>
      </c>
      <c r="GH154" s="33">
        <f t="shared" si="575"/>
        <v>0.182962494112923</v>
      </c>
      <c r="GI154" s="33">
        <f t="shared" si="576"/>
        <v>0.200149618358753</v>
      </c>
      <c r="GJ154" s="58"/>
      <c r="GK154" s="89">
        <f t="shared" si="577"/>
        <v>0.72335040531022</v>
      </c>
      <c r="GL154" s="89">
        <f t="shared" si="578"/>
        <v>0.982827241844762</v>
      </c>
      <c r="GM154" s="178">
        <f t="shared" si="579"/>
        <v>0.837879291443982</v>
      </c>
      <c r="GN154" s="36">
        <f t="shared" si="580"/>
        <v>0.0701431067983531</v>
      </c>
      <c r="GO154" s="36">
        <f t="shared" si="581"/>
        <v>0.083715050025249</v>
      </c>
      <c r="GP154" s="89">
        <f t="shared" si="582"/>
        <v>0.731794075798732</v>
      </c>
      <c r="GQ154" s="89">
        <f t="shared" si="583"/>
        <v>1.01712924025792</v>
      </c>
      <c r="GR154" s="178">
        <f t="shared" si="584"/>
        <v>0.958691179595839</v>
      </c>
      <c r="GS154" s="36">
        <f t="shared" si="585"/>
        <v>0.063499967076026</v>
      </c>
      <c r="GT154" s="36">
        <f t="shared" si="586"/>
        <v>0.06623610233151</v>
      </c>
      <c r="GU154" s="89">
        <f t="shared" si="587"/>
        <v>0</v>
      </c>
      <c r="GV154" s="89">
        <f t="shared" si="588"/>
        <v>1.31917241976324</v>
      </c>
      <c r="GW154" s="178">
        <f t="shared" si="589"/>
        <v>0.924978199027506</v>
      </c>
      <c r="GX154" s="36">
        <f t="shared" si="590"/>
        <v>0.326514531247318</v>
      </c>
      <c r="GY154" s="36">
        <f t="shared" si="591"/>
        <v>0.352997002081352</v>
      </c>
      <c r="GZ154" s="89">
        <f t="shared" si="592"/>
        <v>0</v>
      </c>
      <c r="HA154" s="89">
        <f t="shared" si="593"/>
        <v>1.22627085835023</v>
      </c>
      <c r="HB154" s="178">
        <f t="shared" si="594"/>
        <v>0.919591355954755</v>
      </c>
      <c r="HC154" s="36">
        <f t="shared" si="595"/>
        <v>0.159454210873287</v>
      </c>
      <c r="HD154" s="36">
        <f t="shared" si="596"/>
        <v>0.173396813531088</v>
      </c>
      <c r="HE154" s="27"/>
      <c r="HF154" s="27"/>
      <c r="HG154" s="27"/>
      <c r="HH154" s="27"/>
      <c r="HI154" s="27"/>
      <c r="HJ154" s="27"/>
      <c r="HK154" s="27"/>
      <c r="HL154" s="27"/>
      <c r="HM154" s="27"/>
      <c r="HN154" s="27"/>
      <c r="HO154" s="27"/>
    </row>
    <row r="155" s="10" customFormat="1" spans="1:223">
      <c r="A155" s="64" t="s">
        <v>220</v>
      </c>
      <c r="B155" s="47"/>
      <c r="C155" s="47"/>
      <c r="D155" s="47"/>
      <c r="E155" s="47"/>
      <c r="F155" s="47"/>
      <c r="G155" s="58"/>
      <c r="H155" s="64" t="s">
        <v>220</v>
      </c>
      <c r="I155" s="27">
        <f t="shared" ref="I155" si="608">I70/I9/(106/14.6)</f>
        <v>0.809832314384803</v>
      </c>
      <c r="J155" s="27">
        <f>J70/J9/(106/14.6)</f>
        <v>1.03123883217574</v>
      </c>
      <c r="K155" s="27">
        <f t="shared" ref="K155:AB155" si="609">K70/K9/(106/14.6)</f>
        <v>0.992033395462657</v>
      </c>
      <c r="L155" s="27">
        <f t="shared" si="609"/>
        <v>1.12615118697134</v>
      </c>
      <c r="M155" s="27">
        <f t="shared" si="609"/>
        <v>0.794840890305044</v>
      </c>
      <c r="N155" s="27">
        <f t="shared" si="609"/>
        <v>1.08572451798455</v>
      </c>
      <c r="O155" s="27">
        <f t="shared" si="609"/>
        <v>0.914505122847948</v>
      </c>
      <c r="P155" s="27">
        <f t="shared" si="609"/>
        <v>0.965612508965082</v>
      </c>
      <c r="Q155" s="27">
        <f t="shared" si="609"/>
        <v>0.924372961214508</v>
      </c>
      <c r="R155" s="27">
        <f t="shared" si="609"/>
        <v>0.914611174570075</v>
      </c>
      <c r="S155" s="27">
        <f t="shared" si="609"/>
        <v>0.86724302023074</v>
      </c>
      <c r="T155" s="27">
        <f t="shared" si="609"/>
        <v>0.964572348557733</v>
      </c>
      <c r="U155" s="27">
        <f t="shared" si="609"/>
        <v>1.03675167477093</v>
      </c>
      <c r="V155" s="27">
        <f t="shared" si="609"/>
        <v>0.997954899459672</v>
      </c>
      <c r="W155" s="27">
        <f t="shared" si="609"/>
        <v>1.04871806270334</v>
      </c>
      <c r="X155" s="27">
        <f t="shared" si="609"/>
        <v>0.975035204000412</v>
      </c>
      <c r="Y155" s="27">
        <f t="shared" si="609"/>
        <v>1.07310540620602</v>
      </c>
      <c r="Z155" s="27">
        <f t="shared" si="609"/>
        <v>1.09407356177703</v>
      </c>
      <c r="AA155" s="27">
        <f t="shared" si="609"/>
        <v>1.04758200687808</v>
      </c>
      <c r="AB155" s="27">
        <f t="shared" si="609"/>
        <v>1.03755958865861</v>
      </c>
      <c r="AC155" s="27"/>
      <c r="AD155" s="27">
        <f t="shared" ref="AD155:AO155" si="610">AD70/AD9/(106/14.6)</f>
        <v>0.975745325029442</v>
      </c>
      <c r="AE155" s="27">
        <f t="shared" si="610"/>
        <v>1.03824149396425</v>
      </c>
      <c r="AF155" s="27">
        <f t="shared" si="610"/>
        <v>0.926489995650145</v>
      </c>
      <c r="AG155" s="27">
        <f t="shared" si="610"/>
        <v>0.948461074558427</v>
      </c>
      <c r="AH155" s="27">
        <f t="shared" si="610"/>
        <v>1.03234769870394</v>
      </c>
      <c r="AI155" s="27">
        <f t="shared" si="610"/>
        <v>1.04283928939659</v>
      </c>
      <c r="AJ155" s="27">
        <f t="shared" si="610"/>
        <v>1.00488540440169</v>
      </c>
      <c r="AK155" s="27">
        <f t="shared" si="610"/>
        <v>0.999109325334728</v>
      </c>
      <c r="AL155" s="27">
        <f t="shared" si="610"/>
        <v>0.961140466345689</v>
      </c>
      <c r="AM155" s="27">
        <f t="shared" si="610"/>
        <v>0.804975039299035</v>
      </c>
      <c r="AN155" s="27">
        <f t="shared" si="610"/>
        <v>0.91385727513092</v>
      </c>
      <c r="AO155" s="27">
        <f t="shared" si="610"/>
        <v>0.875712797859528</v>
      </c>
      <c r="AP155" s="27"/>
      <c r="AQ155" s="27">
        <f t="shared" ref="AQ155:AZ155" si="611">AQ70/AQ9/(106/14.6)</f>
        <v>0.913869729472736</v>
      </c>
      <c r="AR155" s="27">
        <f t="shared" si="611"/>
        <v>0.94443259631578</v>
      </c>
      <c r="AS155" s="27">
        <f t="shared" si="611"/>
        <v>0.973793132780253</v>
      </c>
      <c r="AT155" s="27">
        <f t="shared" si="611"/>
        <v>1.1520699338756</v>
      </c>
      <c r="AU155" s="27">
        <f t="shared" si="611"/>
        <v>0.940263936300437</v>
      </c>
      <c r="AV155" s="27">
        <f t="shared" si="611"/>
        <v>1.02956213766288</v>
      </c>
      <c r="AW155" s="27">
        <f t="shared" si="611"/>
        <v>1.05554861002346</v>
      </c>
      <c r="AX155" s="27">
        <f t="shared" si="611"/>
        <v>1.10640058061381</v>
      </c>
      <c r="AY155" s="27">
        <f t="shared" si="611"/>
        <v>1.08972697745535</v>
      </c>
      <c r="AZ155" s="27">
        <f t="shared" si="611"/>
        <v>1.0168631857109</v>
      </c>
      <c r="BA155" s="27"/>
      <c r="BB155" s="27">
        <f t="shared" ref="BB155:BI155" si="612">BB70/BB9/(106/14.6)</f>
        <v>1.34119772891473</v>
      </c>
      <c r="BC155" s="27">
        <f t="shared" si="612"/>
        <v>1.52204842972159</v>
      </c>
      <c r="BD155" s="27">
        <f t="shared" si="612"/>
        <v>1.61738676172331</v>
      </c>
      <c r="BE155" s="27">
        <f t="shared" si="612"/>
        <v>1.39642615696638</v>
      </c>
      <c r="BF155" s="27">
        <f t="shared" si="612"/>
        <v>1.3975477844017</v>
      </c>
      <c r="BG155" s="27">
        <f t="shared" si="612"/>
        <v>1.33473664802409</v>
      </c>
      <c r="BH155" s="27">
        <f t="shared" si="612"/>
        <v>1.34931780468318</v>
      </c>
      <c r="BI155" s="27">
        <f t="shared" si="612"/>
        <v>1.41437219593141</v>
      </c>
      <c r="BJ155" s="64" t="s">
        <v>220</v>
      </c>
      <c r="BK155" s="27">
        <f t="shared" ref="BK155:BS155" si="613">BK70/BK9/(106/14.6)</f>
        <v>0.844178269355888</v>
      </c>
      <c r="BL155" s="27">
        <f t="shared" si="613"/>
        <v>0.834145648496119</v>
      </c>
      <c r="BM155" s="27">
        <f t="shared" si="613"/>
        <v>0.993894565285526</v>
      </c>
      <c r="BN155" s="27">
        <f t="shared" si="613"/>
        <v>0.879859697030332</v>
      </c>
      <c r="BO155" s="27">
        <f t="shared" si="613"/>
        <v>0.836253369272237</v>
      </c>
      <c r="BP155" s="27">
        <f t="shared" si="613"/>
        <v>1.05228380825607</v>
      </c>
      <c r="BQ155" s="27">
        <f t="shared" si="613"/>
        <v>0.840188679245283</v>
      </c>
      <c r="BR155" s="27">
        <f t="shared" si="613"/>
        <v>0.841365228244932</v>
      </c>
      <c r="BS155" s="27">
        <f t="shared" si="613"/>
        <v>1.0263969521045</v>
      </c>
      <c r="BT155" s="27">
        <f t="shared" ref="BT155:CE155" si="614">BT70/BT9/(106/14.6)</f>
        <v>0.924337355148998</v>
      </c>
      <c r="BU155" s="27">
        <f t="shared" si="614"/>
        <v>0.908398480262734</v>
      </c>
      <c r="BV155" s="27">
        <f t="shared" si="614"/>
        <v>1.09519979445245</v>
      </c>
      <c r="BW155" s="27">
        <f t="shared" si="614"/>
        <v>1.02179040196883</v>
      </c>
      <c r="BX155" s="27">
        <f t="shared" si="614"/>
        <v>0.970769828591166</v>
      </c>
      <c r="BY155" s="27">
        <f t="shared" si="614"/>
        <v>1.20971946375372</v>
      </c>
      <c r="BZ155" s="27">
        <f t="shared" si="614"/>
        <v>0.925751332866286</v>
      </c>
      <c r="CA155" s="27">
        <f t="shared" si="614"/>
        <v>0.870298376480913</v>
      </c>
      <c r="CB155" s="27">
        <f t="shared" si="614"/>
        <v>1.00078372656131</v>
      </c>
      <c r="CC155" s="27">
        <f t="shared" si="614"/>
        <v>0.835132553140673</v>
      </c>
      <c r="CD155" s="27">
        <f t="shared" si="614"/>
        <v>0.872294436106346</v>
      </c>
      <c r="CE155" s="27">
        <f t="shared" si="614"/>
        <v>1.02816901408451</v>
      </c>
      <c r="CF155" s="27"/>
      <c r="CG155" s="27">
        <f t="shared" ref="CG155:CS155" si="615">CG70/CG9/(106/14.6)</f>
        <v>0.982637859049531</v>
      </c>
      <c r="CH155" s="27">
        <f t="shared" si="615"/>
        <v>0.953869712957167</v>
      </c>
      <c r="CI155" s="27">
        <f t="shared" si="615"/>
        <v>0.992255283804564</v>
      </c>
      <c r="CJ155" s="27">
        <f t="shared" si="615"/>
        <v>0.797696055710684</v>
      </c>
      <c r="CK155" s="27">
        <f t="shared" si="615"/>
        <v>1.01460498436081</v>
      </c>
      <c r="CL155" s="27">
        <f t="shared" si="615"/>
        <v>0.949384592528256</v>
      </c>
      <c r="CM155" s="27">
        <f t="shared" si="615"/>
        <v>1.02848029410175</v>
      </c>
      <c r="CN155" s="27">
        <f t="shared" si="615"/>
        <v>1.02055855992544</v>
      </c>
      <c r="CO155" s="27">
        <f t="shared" si="615"/>
        <v>1.1031695477409</v>
      </c>
      <c r="CP155" s="27">
        <f t="shared" si="615"/>
        <v>1.02089573111751</v>
      </c>
      <c r="CQ155" s="27">
        <f t="shared" si="615"/>
        <v>0.958451528952505</v>
      </c>
      <c r="CR155" s="27">
        <f t="shared" si="615"/>
        <v>1.03323889324251</v>
      </c>
      <c r="CS155" s="27">
        <f t="shared" si="615"/>
        <v>1.07344226554255</v>
      </c>
      <c r="CT155" s="27"/>
      <c r="CU155" s="27">
        <f>CU70/CU9/(106/14.6)</f>
        <v>1.10930968252175</v>
      </c>
      <c r="CV155" s="27">
        <f>CV70/CV9/(106/14.6)</f>
        <v>0.948470246734398</v>
      </c>
      <c r="CW155" s="27">
        <f>CW70/CW9/(106/14.6)</f>
        <v>0.977213526920202</v>
      </c>
      <c r="CX155" s="27">
        <f>CX70/CX9/(106/14.6)</f>
        <v>1.09615165300252</v>
      </c>
      <c r="CY155" s="27">
        <f>CY70/CY9/(106/14.6)</f>
        <v>1.00746716447763</v>
      </c>
      <c r="CZ155" s="27"/>
      <c r="DA155" s="27">
        <f t="shared" ref="DA155:DJ155" si="616">DA70/DA9/(106/14.6)</f>
        <v>1.06282995194243</v>
      </c>
      <c r="DB155" s="27">
        <f t="shared" si="616"/>
        <v>1.02570977216091</v>
      </c>
      <c r="DC155" s="27">
        <f t="shared" si="616"/>
        <v>0.975335626198665</v>
      </c>
      <c r="DD155" s="27">
        <f t="shared" si="616"/>
        <v>1.04595769010863</v>
      </c>
      <c r="DE155" s="27">
        <f t="shared" si="616"/>
        <v>1.06561412346584</v>
      </c>
      <c r="DF155" s="27">
        <f t="shared" si="616"/>
        <v>1.02437952255359</v>
      </c>
      <c r="DG155" s="27">
        <f t="shared" si="616"/>
        <v>0.995823425871599</v>
      </c>
      <c r="DH155" s="27">
        <f t="shared" si="616"/>
        <v>1.12266670025443</v>
      </c>
      <c r="DI155" s="27">
        <f t="shared" si="616"/>
        <v>1.15514209987666</v>
      </c>
      <c r="DJ155" s="27">
        <f t="shared" si="616"/>
        <v>1.02852865760572</v>
      </c>
      <c r="DK155" s="27"/>
      <c r="DL155" s="27">
        <f t="shared" ref="DL155:EF155" si="617">DL70/DL9/(106/14.6)</f>
        <v>1.05618353344768</v>
      </c>
      <c r="DM155" s="27">
        <f t="shared" si="617"/>
        <v>0</v>
      </c>
      <c r="DN155" s="27">
        <f t="shared" si="617"/>
        <v>0.986952592357698</v>
      </c>
      <c r="DO155" s="27">
        <f t="shared" si="617"/>
        <v>1.02093858731012</v>
      </c>
      <c r="DP155" s="27">
        <f t="shared" si="617"/>
        <v>1.14581977878985</v>
      </c>
      <c r="DQ155" s="27">
        <f t="shared" si="617"/>
        <v>1.04564320301505</v>
      </c>
      <c r="DR155" s="27">
        <f t="shared" si="617"/>
        <v>0.954278547278874</v>
      </c>
      <c r="DS155" s="27">
        <f t="shared" si="617"/>
        <v>0</v>
      </c>
      <c r="DT155" s="27">
        <f t="shared" si="617"/>
        <v>0.892576419213974</v>
      </c>
      <c r="DU155" s="27">
        <f t="shared" si="617"/>
        <v>1.42013359896871</v>
      </c>
      <c r="DV155" s="27">
        <f t="shared" si="617"/>
        <v>1.12012859389039</v>
      </c>
      <c r="DW155" s="27">
        <f t="shared" si="617"/>
        <v>1.09275810070249</v>
      </c>
      <c r="DX155" s="27">
        <f t="shared" si="617"/>
        <v>1.02706143500686</v>
      </c>
      <c r="DY155" s="27">
        <f t="shared" si="617"/>
        <v>0.917706063360308</v>
      </c>
      <c r="DZ155" s="27">
        <f t="shared" si="617"/>
        <v>1.04828891770907</v>
      </c>
      <c r="EA155" s="27">
        <f t="shared" si="617"/>
        <v>1.0583912611718</v>
      </c>
      <c r="EB155" s="27">
        <f t="shared" si="617"/>
        <v>1.54041625059127</v>
      </c>
      <c r="EC155" s="27">
        <f t="shared" si="617"/>
        <v>1.22353283115751</v>
      </c>
      <c r="ED155" s="27">
        <f t="shared" si="617"/>
        <v>1.43179953762398</v>
      </c>
      <c r="EE155" s="27">
        <f t="shared" si="617"/>
        <v>1.09737360322403</v>
      </c>
      <c r="EF155" s="27">
        <f t="shared" si="617"/>
        <v>1.26936398539409</v>
      </c>
      <c r="EG155" s="27"/>
      <c r="EH155" s="27">
        <f t="shared" ref="EH155:FD155" si="618">EH70/EH9/(106/14.6)</f>
        <v>0.650861876273749</v>
      </c>
      <c r="EI155" s="27">
        <f t="shared" si="618"/>
        <v>0.676485915869368</v>
      </c>
      <c r="EJ155" s="27">
        <f t="shared" si="618"/>
        <v>0.63687225674058</v>
      </c>
      <c r="EK155" s="27">
        <f t="shared" si="618"/>
        <v>0.666517236487445</v>
      </c>
      <c r="EL155" s="27">
        <f t="shared" si="618"/>
        <v>0.660935309973046</v>
      </c>
      <c r="EM155" s="27">
        <f t="shared" si="618"/>
        <v>0.690488913372814</v>
      </c>
      <c r="EN155" s="27">
        <f t="shared" si="618"/>
        <v>0.636757280642791</v>
      </c>
      <c r="EO155" s="27">
        <f t="shared" si="618"/>
        <v>0.674570885744235</v>
      </c>
      <c r="EP155" s="27">
        <f t="shared" si="618"/>
        <v>0.913204633204633</v>
      </c>
      <c r="EQ155" s="27">
        <f t="shared" si="618"/>
        <v>0.932905852743624</v>
      </c>
      <c r="ER155" s="27">
        <f t="shared" si="618"/>
        <v>0.843246358990124</v>
      </c>
      <c r="ES155" s="27">
        <f t="shared" si="618"/>
        <v>0.945582110412299</v>
      </c>
      <c r="ET155" s="27">
        <f t="shared" si="618"/>
        <v>0.898581482597147</v>
      </c>
      <c r="EU155" s="27">
        <f t="shared" si="618"/>
        <v>0.979209220471987</v>
      </c>
      <c r="EV155" s="27">
        <f t="shared" si="618"/>
        <v>0.990028587764437</v>
      </c>
      <c r="EW155" s="27">
        <f t="shared" si="618"/>
        <v>1.0360407860909</v>
      </c>
      <c r="EX155" s="27">
        <f t="shared" si="618"/>
        <v>0.874278301886792</v>
      </c>
      <c r="EY155" s="27">
        <f t="shared" si="618"/>
        <v>0.822266424187315</v>
      </c>
      <c r="EZ155" s="27">
        <f t="shared" si="618"/>
        <v>0.901119283658459</v>
      </c>
      <c r="FA155" s="27">
        <f t="shared" si="618"/>
        <v>0.874868136925201</v>
      </c>
      <c r="FB155" s="27">
        <f t="shared" si="618"/>
        <v>0.978986852669611</v>
      </c>
      <c r="FC155" s="27">
        <f t="shared" si="618"/>
        <v>0.978277697145622</v>
      </c>
      <c r="FD155" s="27">
        <f t="shared" si="618"/>
        <v>0.947707510838763</v>
      </c>
      <c r="FE155" s="64" t="s">
        <v>220</v>
      </c>
      <c r="FF155" s="138">
        <f t="shared" si="548"/>
        <v>0.794840890305044</v>
      </c>
      <c r="FG155" s="138">
        <f t="shared" si="549"/>
        <v>1.12615118697134</v>
      </c>
      <c r="FH155" s="139">
        <f t="shared" si="550"/>
        <v>0.985075933906215</v>
      </c>
      <c r="FI155" s="138">
        <f t="shared" si="551"/>
        <v>0.0919680358672395</v>
      </c>
      <c r="FJ155" s="140">
        <f t="shared" si="552"/>
        <v>0.0933613670801497</v>
      </c>
      <c r="FK155" s="138">
        <f t="shared" si="553"/>
        <v>0.804975039299035</v>
      </c>
      <c r="FL155" s="138">
        <f t="shared" si="554"/>
        <v>1.04283928939659</v>
      </c>
      <c r="FM155" s="139">
        <f t="shared" si="555"/>
        <v>0.960317098806199</v>
      </c>
      <c r="FN155" s="138">
        <f t="shared" si="556"/>
        <v>0.0716892321373313</v>
      </c>
      <c r="FO155" s="73">
        <f t="shared" si="557"/>
        <v>0.074651625204269</v>
      </c>
      <c r="FP155" s="138">
        <f t="shared" si="558"/>
        <v>0.913869729472736</v>
      </c>
      <c r="FQ155" s="138">
        <f t="shared" si="559"/>
        <v>1.1520699338756</v>
      </c>
      <c r="FR155" s="139">
        <f t="shared" si="560"/>
        <v>1.02225308202112</v>
      </c>
      <c r="FS155" s="138">
        <f t="shared" si="561"/>
        <v>0.0792678822256987</v>
      </c>
      <c r="FT155" s="73">
        <f t="shared" si="562"/>
        <v>0.077542326474552</v>
      </c>
      <c r="FU155" s="138">
        <f t="shared" si="563"/>
        <v>1.33473664802409</v>
      </c>
      <c r="FV155" s="138">
        <f t="shared" si="564"/>
        <v>1.61738676172331</v>
      </c>
      <c r="FW155" s="139">
        <f t="shared" si="565"/>
        <v>1.4216291887958</v>
      </c>
      <c r="FX155" s="138">
        <f t="shared" si="566"/>
        <v>0.0992265026201945</v>
      </c>
      <c r="FY155" s="64" t="s">
        <v>220</v>
      </c>
      <c r="FZ155" s="156">
        <f t="shared" si="567"/>
        <v>0.794840890305044</v>
      </c>
      <c r="GA155" s="70">
        <f t="shared" si="568"/>
        <v>1.61738676172331</v>
      </c>
      <c r="GB155" s="157">
        <f t="shared" si="569"/>
        <v>1.05641776388753</v>
      </c>
      <c r="GC155" s="31">
        <f t="shared" si="570"/>
        <v>0.182613312151426</v>
      </c>
      <c r="GD155" s="31">
        <f t="shared" si="571"/>
        <v>0.172860887419599</v>
      </c>
      <c r="GE155" s="156">
        <f t="shared" si="572"/>
        <v>0</v>
      </c>
      <c r="GF155" s="156">
        <f t="shared" si="573"/>
        <v>1.54041625059127</v>
      </c>
      <c r="GG155" s="158">
        <f t="shared" si="574"/>
        <v>0.956340170842395</v>
      </c>
      <c r="GH155" s="33">
        <f t="shared" si="575"/>
        <v>0.212613647654103</v>
      </c>
      <c r="GI155" s="33">
        <f t="shared" si="576"/>
        <v>0.222320105477554</v>
      </c>
      <c r="GJ155" s="58"/>
      <c r="GK155" s="89">
        <f t="shared" si="577"/>
        <v>0.834145648496119</v>
      </c>
      <c r="GL155" s="89">
        <f t="shared" si="578"/>
        <v>1.20971946375372</v>
      </c>
      <c r="GM155" s="178">
        <f t="shared" si="579"/>
        <v>0.943390999081373</v>
      </c>
      <c r="GN155" s="36">
        <f t="shared" si="580"/>
        <v>0.103687153016793</v>
      </c>
      <c r="GO155" s="36">
        <f t="shared" si="581"/>
        <v>0.109908991200635</v>
      </c>
      <c r="GP155" s="89">
        <f t="shared" si="582"/>
        <v>0.797696055710684</v>
      </c>
      <c r="GQ155" s="89">
        <f t="shared" si="583"/>
        <v>1.15514209987666</v>
      </c>
      <c r="GR155" s="178">
        <f t="shared" si="584"/>
        <v>1.02033161259747</v>
      </c>
      <c r="GS155" s="36">
        <f t="shared" si="585"/>
        <v>0.0698560587318382</v>
      </c>
      <c r="GT155" s="36">
        <f t="shared" si="586"/>
        <v>0.0684640737083553</v>
      </c>
      <c r="GU155" s="89">
        <f t="shared" si="587"/>
        <v>0</v>
      </c>
      <c r="GV155" s="89">
        <f t="shared" si="588"/>
        <v>1.54041625059127</v>
      </c>
      <c r="GW155" s="178">
        <f t="shared" si="589"/>
        <v>1.0166355638197</v>
      </c>
      <c r="GX155" s="36">
        <f t="shared" si="590"/>
        <v>0.378036365832296</v>
      </c>
      <c r="GY155" s="36">
        <f t="shared" si="591"/>
        <v>0.371850424366366</v>
      </c>
      <c r="GZ155" s="89">
        <f t="shared" si="592"/>
        <v>0</v>
      </c>
      <c r="HA155" s="89">
        <f t="shared" si="593"/>
        <v>1.0360407860909</v>
      </c>
      <c r="HB155" s="178">
        <f t="shared" si="594"/>
        <v>0.835208387595258</v>
      </c>
      <c r="HC155" s="36">
        <f t="shared" si="595"/>
        <v>0.13846745584681</v>
      </c>
      <c r="HD155" s="36">
        <f t="shared" si="596"/>
        <v>0.165787913415821</v>
      </c>
      <c r="HE155" s="27"/>
      <c r="HF155" s="27"/>
      <c r="HG155" s="27"/>
      <c r="HH155" s="27"/>
      <c r="HI155" s="27"/>
      <c r="HJ155" s="27"/>
      <c r="HK155" s="27"/>
      <c r="HL155" s="27"/>
      <c r="HM155" s="27"/>
      <c r="HN155" s="27"/>
      <c r="HO155" s="27"/>
    </row>
    <row r="156" s="10" customFormat="1" spans="1:223">
      <c r="A156" s="64" t="s">
        <v>221</v>
      </c>
      <c r="B156" s="47"/>
      <c r="C156" s="47"/>
      <c r="D156" s="47"/>
      <c r="E156" s="47"/>
      <c r="F156" s="47"/>
      <c r="G156" s="58"/>
      <c r="H156" s="64" t="s">
        <v>221</v>
      </c>
      <c r="I156" s="27">
        <f t="shared" ref="I156" si="619">I71/I9/(91.4/14.6)</f>
        <v>1.00289739074572</v>
      </c>
      <c r="J156" s="27">
        <f>J71/J9/(91.4/14.6)</f>
        <v>0.86052567781895</v>
      </c>
      <c r="K156" s="27">
        <f t="shared" ref="K156:AB156" si="620">K71/K9/(91.4/14.6)</f>
        <v>0.998714111561102</v>
      </c>
      <c r="L156" s="27">
        <f t="shared" si="620"/>
        <v>0.998722857056371</v>
      </c>
      <c r="M156" s="27">
        <f t="shared" si="620"/>
        <v>1.18389047590043</v>
      </c>
      <c r="N156" s="27">
        <f t="shared" si="620"/>
        <v>1.32496672639546</v>
      </c>
      <c r="O156" s="27">
        <f t="shared" si="620"/>
        <v>9.13005165129689</v>
      </c>
      <c r="P156" s="27">
        <f t="shared" si="620"/>
        <v>1.28269247867824</v>
      </c>
      <c r="Q156" s="27">
        <f t="shared" si="620"/>
        <v>1.11566669769901</v>
      </c>
      <c r="R156" s="27">
        <f t="shared" si="620"/>
        <v>1.56720194072769</v>
      </c>
      <c r="S156" s="27">
        <f t="shared" si="620"/>
        <v>1.49062946349127</v>
      </c>
      <c r="T156" s="27">
        <f t="shared" si="620"/>
        <v>1.68156906369344</v>
      </c>
      <c r="U156" s="27">
        <f t="shared" si="620"/>
        <v>1.63976916869725</v>
      </c>
      <c r="V156" s="27">
        <f t="shared" si="620"/>
        <v>1.55495477525283</v>
      </c>
      <c r="W156" s="27">
        <f t="shared" si="620"/>
        <v>1.48223691216492</v>
      </c>
      <c r="X156" s="27">
        <f t="shared" si="620"/>
        <v>2.36764444259814</v>
      </c>
      <c r="Y156" s="27">
        <f t="shared" si="620"/>
        <v>3.68923016683563</v>
      </c>
      <c r="Z156" s="27">
        <f t="shared" si="620"/>
        <v>0.702564377549561</v>
      </c>
      <c r="AA156" s="27">
        <f t="shared" si="620"/>
        <v>0.828454422585965</v>
      </c>
      <c r="AB156" s="27">
        <f t="shared" si="620"/>
        <v>0.789362620973363</v>
      </c>
      <c r="AC156" s="27"/>
      <c r="AD156" s="27">
        <f t="shared" ref="AD156:AO156" si="621">AD71/AD9/(91.4/14.6)</f>
        <v>1.04151078361463</v>
      </c>
      <c r="AE156" s="27">
        <f t="shared" si="621"/>
        <v>1.05661124810229</v>
      </c>
      <c r="AF156" s="27">
        <f t="shared" si="621"/>
        <v>0.914906607480704</v>
      </c>
      <c r="AG156" s="27">
        <f t="shared" si="621"/>
        <v>0.891395687718634</v>
      </c>
      <c r="AH156" s="27">
        <f t="shared" si="621"/>
        <v>1.06663291387943</v>
      </c>
      <c r="AI156" s="27">
        <f t="shared" si="621"/>
        <v>0.938548805558414</v>
      </c>
      <c r="AJ156" s="27">
        <f t="shared" si="621"/>
        <v>1.13207500285305</v>
      </c>
      <c r="AK156" s="27">
        <f t="shared" si="621"/>
        <v>0.990871566215837</v>
      </c>
      <c r="AL156" s="27">
        <f t="shared" si="621"/>
        <v>1.09156566227977</v>
      </c>
      <c r="AM156" s="27">
        <f t="shared" si="621"/>
        <v>0.988727077282076</v>
      </c>
      <c r="AN156" s="27">
        <f t="shared" si="621"/>
        <v>1.3465155517692</v>
      </c>
      <c r="AO156" s="27">
        <f t="shared" si="621"/>
        <v>0.991509382965989</v>
      </c>
      <c r="AP156" s="27"/>
      <c r="AQ156" s="27">
        <f t="shared" ref="AQ156:AZ156" si="622">AQ71/AQ9/(91.4/14.6)</f>
        <v>0.839556198307303</v>
      </c>
      <c r="AR156" s="27">
        <f t="shared" si="622"/>
        <v>0.897449271339879</v>
      </c>
      <c r="AS156" s="27">
        <f t="shared" si="622"/>
        <v>0.912842665111422</v>
      </c>
      <c r="AT156" s="27">
        <f t="shared" si="622"/>
        <v>1.04644145174246</v>
      </c>
      <c r="AU156" s="27">
        <f t="shared" si="622"/>
        <v>0.839423798455642</v>
      </c>
      <c r="AV156" s="27">
        <f t="shared" si="622"/>
        <v>1.48772623007204</v>
      </c>
      <c r="AW156" s="27">
        <f t="shared" si="622"/>
        <v>0.837193452800387</v>
      </c>
      <c r="AX156" s="27">
        <f t="shared" si="622"/>
        <v>0.830986729299525</v>
      </c>
      <c r="AY156" s="27">
        <f t="shared" si="622"/>
        <v>0.845015312113216</v>
      </c>
      <c r="AZ156" s="27">
        <f t="shared" si="622"/>
        <v>0.780712637005342</v>
      </c>
      <c r="BA156" s="27"/>
      <c r="BB156" s="27">
        <f t="shared" ref="BB156:BI156" si="623">BB71/BB9/(91.4/14.6)</f>
        <v>1.07120168133463</v>
      </c>
      <c r="BC156" s="27">
        <f t="shared" si="623"/>
        <v>1.17864881431799</v>
      </c>
      <c r="BD156" s="27">
        <f t="shared" si="623"/>
        <v>1.81330586818153</v>
      </c>
      <c r="BE156" s="27">
        <f t="shared" si="623"/>
        <v>1.06977241462876</v>
      </c>
      <c r="BF156" s="27">
        <f t="shared" si="623"/>
        <v>1.23913570303423</v>
      </c>
      <c r="BG156" s="27">
        <f t="shared" si="623"/>
        <v>1.52452975431044</v>
      </c>
      <c r="BH156" s="27">
        <f t="shared" si="623"/>
        <v>1.69883605727767</v>
      </c>
      <c r="BI156" s="27">
        <f t="shared" si="623"/>
        <v>1.67672257108034</v>
      </c>
      <c r="BJ156" s="64" t="s">
        <v>221</v>
      </c>
      <c r="BK156" s="27">
        <f t="shared" ref="BK156:BS156" si="624">BK71/BK9/(91.4/14.6)</f>
        <v>0.873157775597978</v>
      </c>
      <c r="BL156" s="27">
        <f t="shared" si="624"/>
        <v>0.857071607978109</v>
      </c>
      <c r="BM156" s="27">
        <f t="shared" si="624"/>
        <v>0.936347841258533</v>
      </c>
      <c r="BN156" s="27">
        <f t="shared" si="624"/>
        <v>0.972773970031574</v>
      </c>
      <c r="BO156" s="27">
        <f t="shared" si="624"/>
        <v>0.713513817366172</v>
      </c>
      <c r="BP156" s="27">
        <f t="shared" si="624"/>
        <v>1.2679403248708</v>
      </c>
      <c r="BQ156" s="27">
        <f t="shared" si="624"/>
        <v>0.890536105032823</v>
      </c>
      <c r="BR156" s="27">
        <f t="shared" si="624"/>
        <v>0.744107573758097</v>
      </c>
      <c r="BS156" s="27">
        <f t="shared" si="624"/>
        <v>1.0172289417366</v>
      </c>
      <c r="BT156" s="27">
        <f t="shared" ref="BT156:CE156" si="625">BT71/BT9/(91.4/14.6)</f>
        <v>0.962162828002663</v>
      </c>
      <c r="BU156" s="27">
        <f t="shared" si="625"/>
        <v>1.02602669136153</v>
      </c>
      <c r="BV156" s="27">
        <f t="shared" si="625"/>
        <v>0.870280473601227</v>
      </c>
      <c r="BW156" s="27">
        <f t="shared" si="625"/>
        <v>1.02961183522025</v>
      </c>
      <c r="BX156" s="27">
        <f t="shared" si="625"/>
        <v>0.864025907695697</v>
      </c>
      <c r="BY156" s="27">
        <f t="shared" si="625"/>
        <v>0.87838064800952</v>
      </c>
      <c r="BZ156" s="27">
        <f t="shared" si="625"/>
        <v>1.02738603610985</v>
      </c>
      <c r="CA156" s="27">
        <f t="shared" si="625"/>
        <v>1.06343019015148</v>
      </c>
      <c r="CB156" s="27">
        <f t="shared" si="625"/>
        <v>1.03784757597258</v>
      </c>
      <c r="CC156" s="27">
        <f t="shared" si="625"/>
        <v>0.853280890784699</v>
      </c>
      <c r="CD156" s="27">
        <f t="shared" si="625"/>
        <v>1.04215051223394</v>
      </c>
      <c r="CE156" s="27">
        <f t="shared" si="625"/>
        <v>1.04412230294438</v>
      </c>
      <c r="CF156" s="27"/>
      <c r="CG156" s="27">
        <f t="shared" ref="CG156:CS156" si="626">CG71/CG9/(91.4/14.6)</f>
        <v>0.925298791603936</v>
      </c>
      <c r="CH156" s="27">
        <f t="shared" si="626"/>
        <v>0.743138591888164</v>
      </c>
      <c r="CI156" s="27">
        <f t="shared" si="626"/>
        <v>0.933242820713418</v>
      </c>
      <c r="CJ156" s="27">
        <f t="shared" si="626"/>
        <v>0.858792001919413</v>
      </c>
      <c r="CK156" s="27">
        <f t="shared" si="626"/>
        <v>0.894038369276495</v>
      </c>
      <c r="CL156" s="27">
        <f t="shared" si="626"/>
        <v>0.904340185047985</v>
      </c>
      <c r="CM156" s="27">
        <f t="shared" si="626"/>
        <v>0.884277052911413</v>
      </c>
      <c r="CN156" s="27">
        <f t="shared" si="626"/>
        <v>0.84786529535454</v>
      </c>
      <c r="CO156" s="27">
        <f t="shared" si="626"/>
        <v>0.861633674085433</v>
      </c>
      <c r="CP156" s="27">
        <f t="shared" si="626"/>
        <v>1.03498796431328</v>
      </c>
      <c r="CQ156" s="27">
        <f t="shared" si="626"/>
        <v>0.87282728438844</v>
      </c>
      <c r="CR156" s="27">
        <f t="shared" si="626"/>
        <v>1.02783118126971</v>
      </c>
      <c r="CS156" s="27">
        <f t="shared" si="626"/>
        <v>1.02891711127459</v>
      </c>
      <c r="CT156" s="27"/>
      <c r="CU156" s="27">
        <f>CU71/CU9/(91.4/14.6)</f>
        <v>1.07033635136729</v>
      </c>
      <c r="CV156" s="27">
        <f>CV71/CV9/(91.4/14.6)</f>
        <v>0.877327049318297</v>
      </c>
      <c r="CW156" s="27">
        <f>CW71/CW9/(91.4/14.6)</f>
        <v>0.817479727120608</v>
      </c>
      <c r="CX156" s="27">
        <f>CX71/CX9/(91.4/14.6)</f>
        <v>1.03512850620083</v>
      </c>
      <c r="CY156" s="27">
        <f>CY71/CY9/(91.4/14.6)</f>
        <v>0.843748469688886</v>
      </c>
      <c r="CZ156" s="27"/>
      <c r="DA156" s="27">
        <f t="shared" ref="DA156:DJ156" si="627">DA71/DA9/(91.4/14.6)</f>
        <v>0.95211117181773</v>
      </c>
      <c r="DB156" s="27">
        <f t="shared" si="627"/>
        <v>1.00212625407704</v>
      </c>
      <c r="DC156" s="27">
        <f t="shared" si="627"/>
        <v>0.938831502391346</v>
      </c>
      <c r="DD156" s="27">
        <f t="shared" si="627"/>
        <v>0.972946091108017</v>
      </c>
      <c r="DE156" s="27">
        <f t="shared" si="627"/>
        <v>0.87671416583459</v>
      </c>
      <c r="DF156" s="27">
        <f t="shared" si="627"/>
        <v>0.956134365465911</v>
      </c>
      <c r="DG156" s="27">
        <f t="shared" si="627"/>
        <v>1.01476397339799</v>
      </c>
      <c r="DH156" s="27">
        <f t="shared" si="627"/>
        <v>0.840914070693821</v>
      </c>
      <c r="DI156" s="27">
        <f t="shared" si="627"/>
        <v>0.910325549404564</v>
      </c>
      <c r="DJ156" s="27">
        <f t="shared" si="627"/>
        <v>0.987410637701736</v>
      </c>
      <c r="DK156" s="27"/>
      <c r="DL156" s="27">
        <f t="shared" ref="DL156:EF156" si="628">DL71/DL9/(91.4/14.6)</f>
        <v>2.60299383330018</v>
      </c>
      <c r="DM156" s="27">
        <f t="shared" si="628"/>
        <v>0</v>
      </c>
      <c r="DN156" s="27">
        <f t="shared" si="628"/>
        <v>1.48998767997352</v>
      </c>
      <c r="DO156" s="27">
        <f t="shared" si="628"/>
        <v>1.2920290401845</v>
      </c>
      <c r="DP156" s="27">
        <f t="shared" si="628"/>
        <v>1.43442365250635</v>
      </c>
      <c r="DQ156" s="27">
        <f t="shared" si="628"/>
        <v>1.00790069905695</v>
      </c>
      <c r="DR156" s="27">
        <f t="shared" si="628"/>
        <v>1.32572823516019</v>
      </c>
      <c r="DS156" s="27">
        <f t="shared" si="628"/>
        <v>0</v>
      </c>
      <c r="DT156" s="27">
        <f t="shared" si="628"/>
        <v>1.6739295576811</v>
      </c>
      <c r="DU156" s="27">
        <f t="shared" si="628"/>
        <v>1.53926207529915</v>
      </c>
      <c r="DV156" s="27">
        <f t="shared" si="628"/>
        <v>1.3347107168907</v>
      </c>
      <c r="DW156" s="27">
        <f t="shared" si="628"/>
        <v>1.05453682020921</v>
      </c>
      <c r="DX156" s="27">
        <f t="shared" si="628"/>
        <v>0.938710662537637</v>
      </c>
      <c r="DY156" s="27">
        <f t="shared" si="628"/>
        <v>1.29143484152495</v>
      </c>
      <c r="DZ156" s="27">
        <f t="shared" si="628"/>
        <v>1.07583682262126</v>
      </c>
      <c r="EA156" s="27">
        <f t="shared" si="628"/>
        <v>1.41766958424508</v>
      </c>
      <c r="EB156" s="27">
        <f t="shared" si="628"/>
        <v>2.35824043202916</v>
      </c>
      <c r="EC156" s="27">
        <f t="shared" si="628"/>
        <v>1.44870970188453</v>
      </c>
      <c r="ED156" s="27">
        <f t="shared" si="628"/>
        <v>1.91847254638616</v>
      </c>
      <c r="EE156" s="27">
        <f t="shared" si="628"/>
        <v>1.15150517303648</v>
      </c>
      <c r="EF156" s="27">
        <f t="shared" si="628"/>
        <v>2.03772063959782</v>
      </c>
      <c r="EG156" s="27"/>
      <c r="EH156" s="27">
        <f t="shared" ref="EH156:FD156" si="629">EH71/EH9/(91.4/14.6)</f>
        <v>0.64540595765445</v>
      </c>
      <c r="EI156" s="27">
        <f t="shared" si="629"/>
        <v>0.673114473627116</v>
      </c>
      <c r="EJ156" s="27">
        <f t="shared" si="629"/>
        <v>0.64763629873006</v>
      </c>
      <c r="EK156" s="27">
        <f t="shared" si="629"/>
        <v>0.768901465918626</v>
      </c>
      <c r="EL156" s="27">
        <f t="shared" si="629"/>
        <v>0.678313535479837</v>
      </c>
      <c r="EM156" s="27">
        <f t="shared" si="629"/>
        <v>0.718235397466818</v>
      </c>
      <c r="EN156" s="27">
        <f t="shared" si="629"/>
        <v>0.588924200370196</v>
      </c>
      <c r="EO156" s="27">
        <f t="shared" si="629"/>
        <v>0.763189885728179</v>
      </c>
      <c r="EP156" s="27">
        <f t="shared" si="629"/>
        <v>0.96890920304487</v>
      </c>
      <c r="EQ156" s="27">
        <f t="shared" si="629"/>
        <v>0.931281361024301</v>
      </c>
      <c r="ER156" s="27">
        <f t="shared" si="629"/>
        <v>0.977619024275025</v>
      </c>
      <c r="ES156" s="27">
        <f t="shared" si="629"/>
        <v>0.84873814733771</v>
      </c>
      <c r="ET156" s="27">
        <f t="shared" si="629"/>
        <v>0.870209576559438</v>
      </c>
      <c r="EU156" s="27">
        <f t="shared" si="629"/>
        <v>1.09129477579481</v>
      </c>
      <c r="EV156" s="27">
        <f t="shared" si="629"/>
        <v>1.04804342266049</v>
      </c>
      <c r="EW156" s="27">
        <f t="shared" si="629"/>
        <v>1.02261460170507</v>
      </c>
      <c r="EX156" s="27">
        <f t="shared" si="629"/>
        <v>1.04801057622174</v>
      </c>
      <c r="EY156" s="27">
        <f t="shared" si="629"/>
        <v>0.990339915460529</v>
      </c>
      <c r="EZ156" s="27">
        <f t="shared" si="629"/>
        <v>1.35796143922094</v>
      </c>
      <c r="FA156" s="27">
        <f t="shared" si="629"/>
        <v>1.11876131553775</v>
      </c>
      <c r="FB156" s="27">
        <f t="shared" si="629"/>
        <v>1.12049851017273</v>
      </c>
      <c r="FC156" s="27">
        <f t="shared" si="629"/>
        <v>1.12237152992076</v>
      </c>
      <c r="FD156" s="27">
        <f t="shared" si="629"/>
        <v>1.19854327070277</v>
      </c>
      <c r="FE156" s="64" t="s">
        <v>221</v>
      </c>
      <c r="FF156" s="138">
        <f t="shared" si="548"/>
        <v>0.702564377549561</v>
      </c>
      <c r="FG156" s="138">
        <f t="shared" si="549"/>
        <v>9.13005165129689</v>
      </c>
      <c r="FH156" s="139">
        <f t="shared" si="550"/>
        <v>1.78458727108611</v>
      </c>
      <c r="FI156" s="138">
        <f t="shared" si="551"/>
        <v>1.8535861612465</v>
      </c>
      <c r="FJ156" s="140">
        <f t="shared" si="552"/>
        <v>1.03866378029156</v>
      </c>
      <c r="FK156" s="138">
        <f t="shared" si="553"/>
        <v>0.891395687718634</v>
      </c>
      <c r="FL156" s="138">
        <f t="shared" si="554"/>
        <v>1.3465155517692</v>
      </c>
      <c r="FM156" s="139">
        <f t="shared" si="555"/>
        <v>1.03757252414334</v>
      </c>
      <c r="FN156" s="138">
        <f t="shared" si="556"/>
        <v>0.121139747437618</v>
      </c>
      <c r="FO156" s="73">
        <f t="shared" si="557"/>
        <v>0.11675304098635</v>
      </c>
      <c r="FP156" s="138">
        <f t="shared" si="558"/>
        <v>0.780712637005342</v>
      </c>
      <c r="FQ156" s="138">
        <f t="shared" si="559"/>
        <v>1.48772623007204</v>
      </c>
      <c r="FR156" s="139">
        <f t="shared" si="560"/>
        <v>0.931734774624722</v>
      </c>
      <c r="FS156" s="138">
        <f t="shared" si="561"/>
        <v>0.208233553570911</v>
      </c>
      <c r="FT156" s="73">
        <f t="shared" si="562"/>
        <v>0.223490159691401</v>
      </c>
      <c r="FU156" s="138">
        <f t="shared" si="563"/>
        <v>1.06977241462876</v>
      </c>
      <c r="FV156" s="138">
        <f t="shared" si="564"/>
        <v>1.81330586818153</v>
      </c>
      <c r="FW156" s="139">
        <f t="shared" si="565"/>
        <v>1.4090191080207</v>
      </c>
      <c r="FX156" s="138">
        <f t="shared" si="566"/>
        <v>0.30321828024402</v>
      </c>
      <c r="FY156" s="64" t="s">
        <v>221</v>
      </c>
      <c r="FZ156" s="156">
        <f t="shared" si="567"/>
        <v>0.702564377549561</v>
      </c>
      <c r="GA156" s="70">
        <f t="shared" si="568"/>
        <v>9.13005165129689</v>
      </c>
      <c r="GB156" s="157">
        <f t="shared" si="569"/>
        <v>1.3746423264371</v>
      </c>
      <c r="GC156" s="31">
        <f t="shared" si="570"/>
        <v>1.22199844495499</v>
      </c>
      <c r="GD156" s="31">
        <f t="shared" si="571"/>
        <v>0.888957382915933</v>
      </c>
      <c r="GE156" s="156">
        <f t="shared" si="572"/>
        <v>0</v>
      </c>
      <c r="GF156" s="156">
        <f t="shared" si="573"/>
        <v>2.60299383330018</v>
      </c>
      <c r="GG156" s="158">
        <f t="shared" si="574"/>
        <v>1.02664078126982</v>
      </c>
      <c r="GH156" s="33">
        <f t="shared" si="575"/>
        <v>0.361399603100175</v>
      </c>
      <c r="GI156" s="33">
        <f t="shared" si="576"/>
        <v>0.352021475956928</v>
      </c>
      <c r="GJ156" s="58"/>
      <c r="GK156" s="89">
        <f t="shared" si="577"/>
        <v>0.713513817366172</v>
      </c>
      <c r="GL156" s="89">
        <f t="shared" si="578"/>
        <v>1.2679403248708</v>
      </c>
      <c r="GM156" s="178">
        <f t="shared" si="579"/>
        <v>0.951018278558024</v>
      </c>
      <c r="GN156" s="36">
        <f t="shared" si="580"/>
        <v>0.123915786911568</v>
      </c>
      <c r="GO156" s="36">
        <f t="shared" si="581"/>
        <v>0.130298007625526</v>
      </c>
      <c r="GP156" s="89">
        <f t="shared" si="582"/>
        <v>0.743138591888164</v>
      </c>
      <c r="GQ156" s="89">
        <f t="shared" si="583"/>
        <v>1.07033635136729</v>
      </c>
      <c r="GR156" s="178">
        <f t="shared" si="584"/>
        <v>0.925481721772695</v>
      </c>
      <c r="GS156" s="36">
        <f t="shared" si="585"/>
        <v>0.0798421661037391</v>
      </c>
      <c r="GT156" s="36">
        <f t="shared" si="586"/>
        <v>0.086270927048464</v>
      </c>
      <c r="GU156" s="89">
        <f t="shared" si="587"/>
        <v>0</v>
      </c>
      <c r="GV156" s="89">
        <f t="shared" si="588"/>
        <v>2.60299383330018</v>
      </c>
      <c r="GW156" s="178">
        <f t="shared" si="589"/>
        <v>1.35208584352976</v>
      </c>
      <c r="GX156" s="36">
        <f t="shared" si="590"/>
        <v>0.620686604209347</v>
      </c>
      <c r="GY156" s="36">
        <f t="shared" si="591"/>
        <v>0.459058577663221</v>
      </c>
      <c r="GZ156" s="89">
        <f t="shared" si="592"/>
        <v>0</v>
      </c>
      <c r="HA156" s="89">
        <f t="shared" si="593"/>
        <v>1.35796143922094</v>
      </c>
      <c r="HB156" s="178">
        <f t="shared" si="594"/>
        <v>0.921692081939748</v>
      </c>
      <c r="HC156" s="36">
        <f t="shared" si="595"/>
        <v>0.207548190586123</v>
      </c>
      <c r="HD156" s="36">
        <f t="shared" si="596"/>
        <v>0.225181700757728</v>
      </c>
      <c r="HE156" s="27"/>
      <c r="HF156" s="27"/>
      <c r="HG156" s="27"/>
      <c r="HH156" s="27"/>
      <c r="HI156" s="27"/>
      <c r="HJ156" s="27"/>
      <c r="HK156" s="27"/>
      <c r="HL156" s="27"/>
      <c r="HM156" s="27"/>
      <c r="HN156" s="27"/>
      <c r="HO156" s="27"/>
    </row>
    <row r="157" s="18" customFormat="1" spans="1:223">
      <c r="A157" s="84" t="s">
        <v>222</v>
      </c>
      <c r="B157" s="83"/>
      <c r="C157" s="83"/>
      <c r="D157" s="83"/>
      <c r="E157" s="83"/>
      <c r="F157" s="83"/>
      <c r="G157" s="58"/>
      <c r="H157" s="84" t="s">
        <v>222</v>
      </c>
      <c r="I157" s="83">
        <f t="shared" ref="I157" si="630">I72/I9/(578.8/14.6)</f>
        <v>2.48309237765198</v>
      </c>
      <c r="J157" s="83">
        <f>J72/J9/(578.8/14.6)</f>
        <v>4.22534172187412</v>
      </c>
      <c r="K157" s="83">
        <f t="shared" ref="K157:AB157" si="631">K72/K9/(578.8/14.6)</f>
        <v>3.70950521280551</v>
      </c>
      <c r="L157" s="83">
        <f t="shared" si="631"/>
        <v>4.45156759844697</v>
      </c>
      <c r="M157" s="83">
        <f t="shared" si="631"/>
        <v>3.02768125761707</v>
      </c>
      <c r="N157" s="83">
        <f t="shared" si="631"/>
        <v>4.08573220684831</v>
      </c>
      <c r="O157" s="83">
        <f t="shared" si="631"/>
        <v>3.78420095422538</v>
      </c>
      <c r="P157" s="83">
        <f t="shared" si="631"/>
        <v>3.98844464767644</v>
      </c>
      <c r="Q157" s="83">
        <f t="shared" si="631"/>
        <v>3.68935951683051</v>
      </c>
      <c r="R157" s="83">
        <f t="shared" si="631"/>
        <v>3.08793998953358</v>
      </c>
      <c r="S157" s="83">
        <f t="shared" si="631"/>
        <v>2.78417872831836</v>
      </c>
      <c r="T157" s="83">
        <f t="shared" si="631"/>
        <v>3.86673330584135</v>
      </c>
      <c r="U157" s="83">
        <f t="shared" si="631"/>
        <v>3.96107589906744</v>
      </c>
      <c r="V157" s="83">
        <f t="shared" si="631"/>
        <v>3.88038082742828</v>
      </c>
      <c r="W157" s="83">
        <f t="shared" si="631"/>
        <v>3.88170376762144</v>
      </c>
      <c r="X157" s="83">
        <f t="shared" si="631"/>
        <v>3.71884470063628</v>
      </c>
      <c r="Y157" s="83">
        <f t="shared" si="631"/>
        <v>4.24041699398348</v>
      </c>
      <c r="Z157" s="83">
        <f t="shared" si="631"/>
        <v>4.49441497898215</v>
      </c>
      <c r="AA157" s="83">
        <f t="shared" si="631"/>
        <v>4.36753313699927</v>
      </c>
      <c r="AB157" s="83">
        <f t="shared" si="631"/>
        <v>3.64167869541142</v>
      </c>
      <c r="AC157" s="83"/>
      <c r="AD157" s="83">
        <f t="shared" ref="AD157:AO157" si="632">AD72/AD9/(578.8/14.6)</f>
        <v>3.15570729792247</v>
      </c>
      <c r="AE157" s="83">
        <f t="shared" si="632"/>
        <v>3.07727409694247</v>
      </c>
      <c r="AF157" s="83">
        <f t="shared" si="632"/>
        <v>3.56551365429115</v>
      </c>
      <c r="AG157" s="83">
        <f t="shared" si="632"/>
        <v>3.08987351456174</v>
      </c>
      <c r="AH157" s="83">
        <f t="shared" si="632"/>
        <v>3.6182359434959</v>
      </c>
      <c r="AI157" s="83">
        <f t="shared" si="632"/>
        <v>3.03104090719542</v>
      </c>
      <c r="AJ157" s="83">
        <f t="shared" si="632"/>
        <v>3.42498479271761</v>
      </c>
      <c r="AK157" s="83">
        <f t="shared" si="632"/>
        <v>3.54293775074008</v>
      </c>
      <c r="AL157" s="83">
        <f t="shared" si="632"/>
        <v>3.4029518308025</v>
      </c>
      <c r="AM157" s="83">
        <f t="shared" si="632"/>
        <v>2.65323112899246</v>
      </c>
      <c r="AN157" s="83">
        <f t="shared" si="632"/>
        <v>2.93800378955618</v>
      </c>
      <c r="AO157" s="83">
        <f t="shared" si="632"/>
        <v>3.6397863644522</v>
      </c>
      <c r="AP157" s="83"/>
      <c r="AQ157" s="83">
        <f t="shared" ref="AQ157:AZ157" si="633">AQ72/AQ9/(578.8/14.6)</f>
        <v>3.44357383642338</v>
      </c>
      <c r="AR157" s="83">
        <f t="shared" si="633"/>
        <v>3.73845186198007</v>
      </c>
      <c r="AS157" s="83">
        <f t="shared" si="633"/>
        <v>4.47385997809251</v>
      </c>
      <c r="AT157" s="83">
        <f t="shared" si="633"/>
        <v>3.64945603747708</v>
      </c>
      <c r="AU157" s="83">
        <f t="shared" si="633"/>
        <v>3.35704686834789</v>
      </c>
      <c r="AV157" s="83">
        <f t="shared" si="633"/>
        <v>3.77673752848429</v>
      </c>
      <c r="AW157" s="83">
        <f t="shared" si="633"/>
        <v>4.54847424682859</v>
      </c>
      <c r="AX157" s="83">
        <f t="shared" si="633"/>
        <v>5.12981444045476</v>
      </c>
      <c r="AY157" s="83">
        <f t="shared" si="633"/>
        <v>4.26690492957782</v>
      </c>
      <c r="AZ157" s="83">
        <f t="shared" si="633"/>
        <v>3.74251277221675</v>
      </c>
      <c r="BA157" s="83"/>
      <c r="BB157" s="83">
        <f t="shared" ref="BB157:BI157" si="634">BB72/BB9/(578.8/14.6)</f>
        <v>4.54284842954711</v>
      </c>
      <c r="BC157" s="83">
        <f t="shared" si="634"/>
        <v>5.40069423653116</v>
      </c>
      <c r="BD157" s="83">
        <f t="shared" si="634"/>
        <v>5.80145319193479</v>
      </c>
      <c r="BE157" s="83">
        <f t="shared" si="634"/>
        <v>5.07326739136797</v>
      </c>
      <c r="BF157" s="83">
        <f t="shared" si="634"/>
        <v>3.63743699758458</v>
      </c>
      <c r="BG157" s="83">
        <f t="shared" si="634"/>
        <v>3.30631273509834</v>
      </c>
      <c r="BH157" s="83">
        <f t="shared" si="634"/>
        <v>3.82395116032497</v>
      </c>
      <c r="BI157" s="83">
        <f t="shared" si="634"/>
        <v>3.7015255645174</v>
      </c>
      <c r="BJ157" s="84" t="s">
        <v>222</v>
      </c>
      <c r="BK157" s="83">
        <f t="shared" ref="BK157:BS157" si="635">BK72/BK9/(578.8/14.6)</f>
        <v>3.46707814026642</v>
      </c>
      <c r="BL157" s="83">
        <f t="shared" si="635"/>
        <v>3.61708025336945</v>
      </c>
      <c r="BM157" s="83">
        <f t="shared" si="635"/>
        <v>4.35271049967053</v>
      </c>
      <c r="BN157" s="83">
        <f t="shared" si="635"/>
        <v>3.11255545817039</v>
      </c>
      <c r="BO157" s="83">
        <f t="shared" si="635"/>
        <v>3.25738759476438</v>
      </c>
      <c r="BP157" s="83">
        <f t="shared" si="635"/>
        <v>5.63466718219302</v>
      </c>
      <c r="BQ157" s="83">
        <f t="shared" si="635"/>
        <v>3.44473479612992</v>
      </c>
      <c r="BR157" s="83">
        <f t="shared" si="635"/>
        <v>3.70187649330065</v>
      </c>
      <c r="BS157" s="83">
        <f t="shared" si="635"/>
        <v>3.90496252192866</v>
      </c>
      <c r="BT157" s="83">
        <f t="shared" ref="BT157:CE157" si="636">BT72/BT9/(578.8/14.6)</f>
        <v>4.35407593717202</v>
      </c>
      <c r="BU157" s="83">
        <f t="shared" si="636"/>
        <v>4.1857344016454</v>
      </c>
      <c r="BV157" s="83">
        <f t="shared" si="636"/>
        <v>5.41081914235901</v>
      </c>
      <c r="BW157" s="83">
        <f t="shared" si="636"/>
        <v>4.98734262792584</v>
      </c>
      <c r="BX157" s="83">
        <f t="shared" si="636"/>
        <v>5.14593438013471</v>
      </c>
      <c r="BY157" s="83">
        <f t="shared" si="636"/>
        <v>7.26175374943925</v>
      </c>
      <c r="BZ157" s="83">
        <f t="shared" si="636"/>
        <v>4.33056739861948</v>
      </c>
      <c r="CA157" s="83">
        <f t="shared" si="636"/>
        <v>3.81302132720464</v>
      </c>
      <c r="CB157" s="83">
        <f t="shared" si="636"/>
        <v>4.78219682769276</v>
      </c>
      <c r="CC157" s="83">
        <f t="shared" si="636"/>
        <v>5.38606605041467</v>
      </c>
      <c r="CD157" s="83">
        <f t="shared" si="636"/>
        <v>6.27032025507319</v>
      </c>
      <c r="CE157" s="83">
        <f t="shared" si="636"/>
        <v>3.6157416952554</v>
      </c>
      <c r="CF157" s="83"/>
      <c r="CG157" s="83">
        <f t="shared" ref="CG157:CS157" si="637">CG72/CG9/(578.8/14.6)</f>
        <v>4.54927385935459</v>
      </c>
      <c r="CH157" s="83">
        <f t="shared" si="637"/>
        <v>4.61155946115021</v>
      </c>
      <c r="CI157" s="83">
        <f t="shared" si="637"/>
        <v>4.30213775901813</v>
      </c>
      <c r="CJ157" s="83">
        <f t="shared" si="637"/>
        <v>3.95976386341775</v>
      </c>
      <c r="CK157" s="83">
        <f t="shared" si="637"/>
        <v>5.0617818906164</v>
      </c>
      <c r="CL157" s="83">
        <f t="shared" si="637"/>
        <v>4.7729653909151</v>
      </c>
      <c r="CM157" s="83">
        <f t="shared" si="637"/>
        <v>4.4580329225767</v>
      </c>
      <c r="CN157" s="83">
        <f t="shared" si="637"/>
        <v>4.7725353848621</v>
      </c>
      <c r="CO157" s="83">
        <f t="shared" si="637"/>
        <v>5.627817337947</v>
      </c>
      <c r="CP157" s="83">
        <f t="shared" si="637"/>
        <v>4.26434449584303</v>
      </c>
      <c r="CQ157" s="83">
        <f t="shared" si="637"/>
        <v>4.13161594738222</v>
      </c>
      <c r="CR157" s="83">
        <f t="shared" si="637"/>
        <v>3.77482551759617</v>
      </c>
      <c r="CS157" s="83">
        <f t="shared" si="637"/>
        <v>3.86043396060518</v>
      </c>
      <c r="CT157" s="83"/>
      <c r="CU157" s="83">
        <f>CU72/CU9/(578.8/14.6)</f>
        <v>3.58884166704601</v>
      </c>
      <c r="CV157" s="83">
        <f>CV72/CV9/(578.8/14.6)</f>
        <v>4.78879379086705</v>
      </c>
      <c r="CW157" s="83">
        <f>CW72/CW9/(578.8/14.6)</f>
        <v>5.24780748512259</v>
      </c>
      <c r="CX157" s="83">
        <f>CX72/CX9/(578.8/14.6)</f>
        <v>4.47063306449554</v>
      </c>
      <c r="CY157" s="83">
        <f>CY72/CY9/(578.8/14.6)</f>
        <v>4.19964379411365</v>
      </c>
      <c r="CZ157" s="83"/>
      <c r="DA157" s="83">
        <f t="shared" ref="DA157:DJ157" si="638">DA72/DA9/(578.8/14.6)</f>
        <v>4.04479826300944</v>
      </c>
      <c r="DB157" s="83">
        <f t="shared" si="638"/>
        <v>3.90267436856998</v>
      </c>
      <c r="DC157" s="83">
        <f t="shared" si="638"/>
        <v>3.89040435732823</v>
      </c>
      <c r="DD157" s="83">
        <f t="shared" si="638"/>
        <v>4.26525098950807</v>
      </c>
      <c r="DE157" s="83">
        <f t="shared" si="638"/>
        <v>4.82298075697291</v>
      </c>
      <c r="DF157" s="83">
        <f t="shared" si="638"/>
        <v>4.98163299175404</v>
      </c>
      <c r="DG157" s="83">
        <f t="shared" si="638"/>
        <v>4.11602762982727</v>
      </c>
      <c r="DH157" s="83">
        <f t="shared" si="638"/>
        <v>5.07186269091339</v>
      </c>
      <c r="DI157" s="83">
        <f t="shared" si="638"/>
        <v>6.4113993462086</v>
      </c>
      <c r="DJ157" s="83">
        <f t="shared" si="638"/>
        <v>5.29657209894948</v>
      </c>
      <c r="DK157" s="83"/>
      <c r="DL157" s="83">
        <f t="shared" ref="DL157:EF157" si="639">DL72/DL9/(578.8/14.6)</f>
        <v>3.72349531946975</v>
      </c>
      <c r="DM157" s="83">
        <f t="shared" si="639"/>
        <v>0</v>
      </c>
      <c r="DN157" s="83">
        <f t="shared" si="639"/>
        <v>3.97870412850697</v>
      </c>
      <c r="DO157" s="83">
        <f t="shared" si="639"/>
        <v>3.78936309315971</v>
      </c>
      <c r="DP157" s="83">
        <f t="shared" si="639"/>
        <v>5.0902233316652</v>
      </c>
      <c r="DQ157" s="83">
        <f t="shared" si="639"/>
        <v>3.9798108820988</v>
      </c>
      <c r="DR157" s="83">
        <f t="shared" si="639"/>
        <v>3.57810259216797</v>
      </c>
      <c r="DS157" s="83">
        <f t="shared" si="639"/>
        <v>0</v>
      </c>
      <c r="DT157" s="83">
        <f t="shared" si="639"/>
        <v>4.05080681910775</v>
      </c>
      <c r="DU157" s="83">
        <f t="shared" si="639"/>
        <v>7.08616609709898</v>
      </c>
      <c r="DV157" s="83">
        <f t="shared" si="639"/>
        <v>6.1879103317208</v>
      </c>
      <c r="DW157" s="83">
        <f t="shared" si="639"/>
        <v>5.76445272489114</v>
      </c>
      <c r="DX157" s="83">
        <f t="shared" si="639"/>
        <v>5.65735176545516</v>
      </c>
      <c r="DY157" s="83">
        <f t="shared" si="639"/>
        <v>5.81498094201745</v>
      </c>
      <c r="DZ157" s="83">
        <f t="shared" si="639"/>
        <v>5.07568223574427</v>
      </c>
      <c r="EA157" s="83">
        <f t="shared" si="639"/>
        <v>5.0548776052086</v>
      </c>
      <c r="EB157" s="83">
        <f t="shared" si="639"/>
        <v>8.01706729704913</v>
      </c>
      <c r="EC157" s="83">
        <f t="shared" si="639"/>
        <v>5.27644287281996</v>
      </c>
      <c r="ED157" s="83">
        <f t="shared" si="639"/>
        <v>7.22554540498713</v>
      </c>
      <c r="EE157" s="83">
        <f t="shared" si="639"/>
        <v>6.39186532564865</v>
      </c>
      <c r="EF157" s="83">
        <f t="shared" si="639"/>
        <v>5.5864567981563</v>
      </c>
      <c r="EG157" s="83"/>
      <c r="EH157" s="83">
        <f t="shared" ref="EH157:FD157" si="640">EH72/EH9/(578.8/14.6)</f>
        <v>1.74638625150197</v>
      </c>
      <c r="EI157" s="83">
        <f t="shared" si="640"/>
        <v>1.8739807475073</v>
      </c>
      <c r="EJ157" s="83">
        <f t="shared" si="640"/>
        <v>1.61406973903712</v>
      </c>
      <c r="EK157" s="83">
        <f t="shared" si="640"/>
        <v>1.7230489838972</v>
      </c>
      <c r="EL157" s="83">
        <f t="shared" si="640"/>
        <v>1.87382762365485</v>
      </c>
      <c r="EM157" s="83">
        <f t="shared" si="640"/>
        <v>1.96089064210372</v>
      </c>
      <c r="EN157" s="83">
        <f t="shared" si="640"/>
        <v>1.72664181356279</v>
      </c>
      <c r="EO157" s="83">
        <f t="shared" si="640"/>
        <v>1.88680903497658</v>
      </c>
      <c r="EP157" s="83">
        <f t="shared" si="640"/>
        <v>2.63543531684513</v>
      </c>
      <c r="EQ157" s="83">
        <f t="shared" si="640"/>
        <v>2.89965058225526</v>
      </c>
      <c r="ER157" s="83">
        <f t="shared" si="640"/>
        <v>2.66116989008793</v>
      </c>
      <c r="ES157" s="83">
        <f t="shared" si="640"/>
        <v>2.81394455962528</v>
      </c>
      <c r="ET157" s="83">
        <f t="shared" si="640"/>
        <v>2.95080257135779</v>
      </c>
      <c r="EU157" s="83">
        <f t="shared" si="640"/>
        <v>3.26492754174513</v>
      </c>
      <c r="EV157" s="83">
        <f t="shared" si="640"/>
        <v>3.47247776411564</v>
      </c>
      <c r="EW157" s="83">
        <f t="shared" si="640"/>
        <v>3.93029990109877</v>
      </c>
      <c r="EX157" s="83">
        <f t="shared" si="640"/>
        <v>2.62546072333564</v>
      </c>
      <c r="EY157" s="83">
        <f t="shared" si="640"/>
        <v>2.04987885196626</v>
      </c>
      <c r="EZ157" s="83">
        <f t="shared" si="640"/>
        <v>2.54383704449885</v>
      </c>
      <c r="FA157" s="83">
        <f t="shared" si="640"/>
        <v>2.30854806022942</v>
      </c>
      <c r="FB157" s="83">
        <f t="shared" si="640"/>
        <v>2.77738975723801</v>
      </c>
      <c r="FC157" s="83">
        <f t="shared" si="640"/>
        <v>2.75242814980203</v>
      </c>
      <c r="FD157" s="83">
        <f t="shared" si="640"/>
        <v>2.38808015876325</v>
      </c>
      <c r="FE157" s="84" t="s">
        <v>222</v>
      </c>
      <c r="FF157" s="138">
        <f t="shared" si="548"/>
        <v>2.48309237765198</v>
      </c>
      <c r="FG157" s="138">
        <f t="shared" si="549"/>
        <v>4.49441497898215</v>
      </c>
      <c r="FH157" s="139">
        <f t="shared" si="550"/>
        <v>3.76849132588997</v>
      </c>
      <c r="FI157" s="138">
        <f t="shared" si="551"/>
        <v>0.546112532786316</v>
      </c>
      <c r="FJ157" s="140">
        <f t="shared" si="552"/>
        <v>0.144915427835659</v>
      </c>
      <c r="FK157" s="138">
        <f t="shared" si="553"/>
        <v>2.65323112899246</v>
      </c>
      <c r="FL157" s="138">
        <f t="shared" si="554"/>
        <v>3.6397863644522</v>
      </c>
      <c r="FM157" s="139">
        <f t="shared" si="555"/>
        <v>3.26162842263918</v>
      </c>
      <c r="FN157" s="138">
        <f t="shared" si="556"/>
        <v>0.31494118601978</v>
      </c>
      <c r="FO157" s="73">
        <f t="shared" si="557"/>
        <v>0.0965594927471664</v>
      </c>
      <c r="FP157" s="138">
        <f t="shared" si="558"/>
        <v>3.35704686834789</v>
      </c>
      <c r="FQ157" s="138">
        <f t="shared" si="559"/>
        <v>5.12981444045476</v>
      </c>
      <c r="FR157" s="139">
        <f t="shared" si="560"/>
        <v>4.01268324998831</v>
      </c>
      <c r="FS157" s="138">
        <f t="shared" si="561"/>
        <v>0.567833176606771</v>
      </c>
      <c r="FT157" s="73">
        <f t="shared" si="562"/>
        <v>0.141509593763331</v>
      </c>
      <c r="FU157" s="138">
        <f t="shared" si="563"/>
        <v>3.30631273509834</v>
      </c>
      <c r="FV157" s="138">
        <f t="shared" si="564"/>
        <v>5.80145319193479</v>
      </c>
      <c r="FW157" s="139">
        <f t="shared" si="565"/>
        <v>4.41093621336329</v>
      </c>
      <c r="FX157" s="138">
        <f t="shared" si="566"/>
        <v>0.928558854276512</v>
      </c>
      <c r="FY157" s="84" t="s">
        <v>222</v>
      </c>
      <c r="FZ157" s="156">
        <f t="shared" si="567"/>
        <v>2.48309237765198</v>
      </c>
      <c r="GA157" s="70">
        <f t="shared" si="568"/>
        <v>5.80145319193479</v>
      </c>
      <c r="GB157" s="157">
        <f t="shared" si="569"/>
        <v>3.79847379592518</v>
      </c>
      <c r="GC157" s="31">
        <f t="shared" si="570"/>
        <v>0.679604041822556</v>
      </c>
      <c r="GD157" s="31">
        <f t="shared" si="571"/>
        <v>0.178915027017325</v>
      </c>
      <c r="GE157" s="156">
        <f t="shared" si="572"/>
        <v>0</v>
      </c>
      <c r="GF157" s="156">
        <f t="shared" si="573"/>
        <v>8.01706729704913</v>
      </c>
      <c r="GG157" s="158">
        <f t="shared" si="574"/>
        <v>4.07626160317075</v>
      </c>
      <c r="GH157" s="33">
        <f t="shared" si="575"/>
        <v>1.49470185303013</v>
      </c>
      <c r="GI157" s="33">
        <f t="shared" si="576"/>
        <v>0.366684476743952</v>
      </c>
      <c r="GJ157" s="58"/>
      <c r="GK157" s="89">
        <f t="shared" si="577"/>
        <v>3.11255545817039</v>
      </c>
      <c r="GL157" s="89">
        <f t="shared" si="578"/>
        <v>7.26175374943925</v>
      </c>
      <c r="GM157" s="178">
        <f t="shared" si="579"/>
        <v>4.47793460632047</v>
      </c>
      <c r="GN157" s="36">
        <f t="shared" si="580"/>
        <v>1.07777932038773</v>
      </c>
      <c r="GO157" s="36">
        <f t="shared" si="581"/>
        <v>0.240686703835844</v>
      </c>
      <c r="GP157" s="89">
        <f t="shared" si="582"/>
        <v>3.58884166704601</v>
      </c>
      <c r="GQ157" s="89">
        <f t="shared" si="583"/>
        <v>6.4113993462086</v>
      </c>
      <c r="GR157" s="178">
        <f t="shared" si="584"/>
        <v>4.54451468164182</v>
      </c>
      <c r="GS157" s="36">
        <f t="shared" si="585"/>
        <v>0.632690390375299</v>
      </c>
      <c r="GT157" s="36">
        <f t="shared" si="586"/>
        <v>0.13922067254643</v>
      </c>
      <c r="GU157" s="89">
        <f t="shared" si="587"/>
        <v>0</v>
      </c>
      <c r="GV157" s="89">
        <f t="shared" si="588"/>
        <v>8.01706729704913</v>
      </c>
      <c r="GW157" s="178">
        <f t="shared" si="589"/>
        <v>4.82520502699875</v>
      </c>
      <c r="GX157" s="36">
        <f t="shared" si="590"/>
        <v>2.01660927735089</v>
      </c>
      <c r="GY157" s="36">
        <f t="shared" si="591"/>
        <v>0.417932350245687</v>
      </c>
      <c r="GZ157" s="89">
        <f t="shared" si="592"/>
        <v>0</v>
      </c>
      <c r="HA157" s="89">
        <f t="shared" si="593"/>
        <v>3.93029990109877</v>
      </c>
      <c r="HB157" s="178">
        <f t="shared" si="594"/>
        <v>2.45565155257417</v>
      </c>
      <c r="HC157" s="36">
        <f t="shared" si="595"/>
        <v>0.619841037164198</v>
      </c>
      <c r="HD157" s="36">
        <f t="shared" si="596"/>
        <v>0.252414083958468</v>
      </c>
      <c r="HE157" s="83"/>
      <c r="HF157" s="83"/>
      <c r="HG157" s="83"/>
      <c r="HH157" s="83"/>
      <c r="HI157" s="83"/>
      <c r="HJ157" s="83"/>
      <c r="HK157" s="83"/>
      <c r="HL157" s="83"/>
      <c r="HM157" s="83"/>
      <c r="HN157" s="83"/>
      <c r="HO157" s="83"/>
    </row>
    <row r="158" s="10" customFormat="1" spans="1:223">
      <c r="A158" s="64" t="s">
        <v>223</v>
      </c>
      <c r="B158" s="47"/>
      <c r="C158" s="47"/>
      <c r="D158" s="47"/>
      <c r="E158" s="47"/>
      <c r="F158" s="47"/>
      <c r="G158" s="58"/>
      <c r="H158" s="64" t="s">
        <v>223</v>
      </c>
      <c r="I158" s="27">
        <f t="shared" ref="I158" si="641">I73/I9/(20.3/14.6)</f>
        <v>0.873070231770835</v>
      </c>
      <c r="J158" s="27">
        <f>J73/J9/(20.3/14.6)</f>
        <v>0.918030857719762</v>
      </c>
      <c r="K158" s="27">
        <f t="shared" ref="K158:AB158" si="642">K73/K9/(20.3/14.6)</f>
        <v>0.950446291033685</v>
      </c>
      <c r="L158" s="27">
        <f t="shared" si="642"/>
        <v>0.957226096950511</v>
      </c>
      <c r="M158" s="27">
        <f t="shared" si="642"/>
        <v>0.797564560518887</v>
      </c>
      <c r="N158" s="27">
        <f t="shared" si="642"/>
        <v>1.10575449067152</v>
      </c>
      <c r="O158" s="27">
        <f t="shared" si="642"/>
        <v>1.97513323035837</v>
      </c>
      <c r="P158" s="27">
        <f t="shared" si="642"/>
        <v>1.01190724487366</v>
      </c>
      <c r="Q158" s="27">
        <f t="shared" si="642"/>
        <v>0.987639537287157</v>
      </c>
      <c r="R158" s="27">
        <f t="shared" si="642"/>
        <v>0.976971904236266</v>
      </c>
      <c r="S158" s="27">
        <f t="shared" si="642"/>
        <v>1.04265862101973</v>
      </c>
      <c r="T158" s="27">
        <f t="shared" si="642"/>
        <v>1.00219293441501</v>
      </c>
      <c r="U158" s="27">
        <f t="shared" si="642"/>
        <v>1.01911437141086</v>
      </c>
      <c r="V158" s="27">
        <f t="shared" si="642"/>
        <v>0.966179969192321</v>
      </c>
      <c r="W158" s="27">
        <f t="shared" si="642"/>
        <v>0.996390605266976</v>
      </c>
      <c r="X158" s="27">
        <f t="shared" si="642"/>
        <v>1.10949682426126</v>
      </c>
      <c r="Y158" s="27">
        <f t="shared" si="642"/>
        <v>1.29301915079891</v>
      </c>
      <c r="Z158" s="27">
        <f t="shared" si="642"/>
        <v>0.901258661090145</v>
      </c>
      <c r="AA158" s="27">
        <f t="shared" si="642"/>
        <v>0.914802215432199</v>
      </c>
      <c r="AB158" s="27">
        <f t="shared" si="642"/>
        <v>0.922639614765849</v>
      </c>
      <c r="AC158" s="27"/>
      <c r="AD158" s="27">
        <f t="shared" ref="AD158:AO158" si="643">AD73/AD9/(20.3/14.6)</f>
        <v>0.925838801297465</v>
      </c>
      <c r="AE158" s="27">
        <f t="shared" si="643"/>
        <v>1.01477147897474</v>
      </c>
      <c r="AF158" s="27">
        <f t="shared" si="643"/>
        <v>0.93143502030643</v>
      </c>
      <c r="AG158" s="27">
        <f t="shared" si="643"/>
        <v>0.884704736420218</v>
      </c>
      <c r="AH158" s="27">
        <f t="shared" si="643"/>
        <v>0.980511564346929</v>
      </c>
      <c r="AI158" s="27">
        <f t="shared" si="643"/>
        <v>0.996199228846331</v>
      </c>
      <c r="AJ158" s="27">
        <f t="shared" si="643"/>
        <v>1.01991317171582</v>
      </c>
      <c r="AK158" s="27">
        <f t="shared" si="643"/>
        <v>0.995261415356355</v>
      </c>
      <c r="AL158" s="27">
        <f t="shared" si="643"/>
        <v>0.945141166468083</v>
      </c>
      <c r="AM158" s="27">
        <f t="shared" si="643"/>
        <v>0.867805866001262</v>
      </c>
      <c r="AN158" s="27">
        <f t="shared" si="643"/>
        <v>0.936307305298512</v>
      </c>
      <c r="AO158" s="27">
        <f t="shared" si="643"/>
        <v>0.917227813911596</v>
      </c>
      <c r="AP158" s="27"/>
      <c r="AQ158" s="27">
        <f t="shared" ref="AQ158:AZ158" si="644">AQ73/AQ9/(20.3/14.6)</f>
        <v>0.919196117595427</v>
      </c>
      <c r="AR158" s="27">
        <f t="shared" si="644"/>
        <v>0.915547162244798</v>
      </c>
      <c r="AS158" s="27">
        <f t="shared" si="644"/>
        <v>0.931891699475825</v>
      </c>
      <c r="AT158" s="27">
        <f t="shared" si="644"/>
        <v>0.859463183860021</v>
      </c>
      <c r="AU158" s="27">
        <f t="shared" si="644"/>
        <v>0.930783304093534</v>
      </c>
      <c r="AV158" s="27">
        <f t="shared" si="644"/>
        <v>0.962295677573236</v>
      </c>
      <c r="AW158" s="27">
        <f t="shared" si="644"/>
        <v>0.910915383116912</v>
      </c>
      <c r="AX158" s="27">
        <f t="shared" si="644"/>
        <v>0.903433301687412</v>
      </c>
      <c r="AY158" s="27">
        <f t="shared" si="644"/>
        <v>0.919736726456568</v>
      </c>
      <c r="AZ158" s="27">
        <f t="shared" si="644"/>
        <v>0.892391420171011</v>
      </c>
      <c r="BA158" s="27"/>
      <c r="BB158" s="27">
        <f t="shared" ref="BB158:BI158" si="645">BB73/BB9/(20.3/14.6)</f>
        <v>1.31774648354561</v>
      </c>
      <c r="BC158" s="27">
        <f t="shared" si="645"/>
        <v>1.5245182201826</v>
      </c>
      <c r="BD158" s="27">
        <f t="shared" si="645"/>
        <v>1.63638259976573</v>
      </c>
      <c r="BE158" s="27">
        <f t="shared" si="645"/>
        <v>1.4243673881998</v>
      </c>
      <c r="BF158" s="27">
        <f t="shared" si="645"/>
        <v>1.29961810625632</v>
      </c>
      <c r="BG158" s="27">
        <f t="shared" si="645"/>
        <v>1.34647229665763</v>
      </c>
      <c r="BH158" s="27">
        <f t="shared" si="645"/>
        <v>1.34764365141766</v>
      </c>
      <c r="BI158" s="27">
        <f t="shared" si="645"/>
        <v>1.38044158469858</v>
      </c>
      <c r="BJ158" s="64" t="s">
        <v>223</v>
      </c>
      <c r="BK158" s="27">
        <f t="shared" ref="BK158:BS158" si="646">BK73/BK9/(20.3/14.6)</f>
        <v>0.769804654323085</v>
      </c>
      <c r="BL158" s="27">
        <f t="shared" si="646"/>
        <v>0.786653314586473</v>
      </c>
      <c r="BM158" s="27">
        <f t="shared" si="646"/>
        <v>0.955763219481858</v>
      </c>
      <c r="BN158" s="27">
        <f t="shared" si="646"/>
        <v>0.743439794228187</v>
      </c>
      <c r="BO158" s="27">
        <f t="shared" si="646"/>
        <v>0.765176488018075</v>
      </c>
      <c r="BP158" s="27">
        <f t="shared" si="646"/>
        <v>1.06023268689106</v>
      </c>
      <c r="BQ158" s="27">
        <f t="shared" si="646"/>
        <v>0.802820197044335</v>
      </c>
      <c r="BR158" s="27">
        <f t="shared" si="646"/>
        <v>0.822682245444852</v>
      </c>
      <c r="BS158" s="27">
        <f t="shared" si="646"/>
        <v>1.01954203432036</v>
      </c>
      <c r="BT158" s="27">
        <f t="shared" ref="BT158:CE158" si="647">BT73/BT9/(20.3/14.6)</f>
        <v>1.00262040299991</v>
      </c>
      <c r="BU158" s="27">
        <f t="shared" si="647"/>
        <v>0.852744666184704</v>
      </c>
      <c r="BV158" s="27">
        <f t="shared" si="647"/>
        <v>1.11139304744989</v>
      </c>
      <c r="BW158" s="27">
        <f t="shared" si="647"/>
        <v>0.84663739558792</v>
      </c>
      <c r="BX158" s="27">
        <f t="shared" si="647"/>
        <v>0.865276008612235</v>
      </c>
      <c r="BY158" s="27">
        <f t="shared" si="647"/>
        <v>1.05634236453202</v>
      </c>
      <c r="BZ158" s="27">
        <f t="shared" si="647"/>
        <v>0.822408987900188</v>
      </c>
      <c r="CA158" s="27">
        <f t="shared" si="647"/>
        <v>0.803956161454157</v>
      </c>
      <c r="CB158" s="27">
        <f t="shared" si="647"/>
        <v>1.10445609716619</v>
      </c>
      <c r="CC158" s="27">
        <f t="shared" si="647"/>
        <v>0.899853299770596</v>
      </c>
      <c r="CD158" s="27">
        <f t="shared" si="647"/>
        <v>0.869898958799821</v>
      </c>
      <c r="CE158" s="27">
        <f t="shared" si="647"/>
        <v>1.11104873756646</v>
      </c>
      <c r="CF158" s="27"/>
      <c r="CG158" s="27">
        <f t="shared" ref="CG158:CS158" si="648">CG73/CG9/(20.3/14.6)</f>
        <v>0.946194030295269</v>
      </c>
      <c r="CH158" s="27">
        <f t="shared" si="648"/>
        <v>0.928839913151075</v>
      </c>
      <c r="CI158" s="27">
        <f t="shared" si="648"/>
        <v>0.982338099243061</v>
      </c>
      <c r="CJ158" s="27">
        <f t="shared" si="648"/>
        <v>0.940706656001794</v>
      </c>
      <c r="CK158" s="27">
        <f t="shared" si="648"/>
        <v>1.00478122283396</v>
      </c>
      <c r="CL158" s="27">
        <f t="shared" si="648"/>
        <v>0.947042097191432</v>
      </c>
      <c r="CM158" s="27">
        <f t="shared" si="648"/>
        <v>1.04522703854786</v>
      </c>
      <c r="CN158" s="27">
        <f t="shared" si="648"/>
        <v>1.03564850052204</v>
      </c>
      <c r="CO158" s="27">
        <f t="shared" si="648"/>
        <v>1.02062772039891</v>
      </c>
      <c r="CP158" s="27">
        <f t="shared" si="648"/>
        <v>1.06704558247656</v>
      </c>
      <c r="CQ158" s="27">
        <f t="shared" si="648"/>
        <v>1.02971292678784</v>
      </c>
      <c r="CR158" s="27">
        <f t="shared" si="648"/>
        <v>1.13281606572341</v>
      </c>
      <c r="CS158" s="27">
        <f t="shared" si="648"/>
        <v>1.07019780126619</v>
      </c>
      <c r="CT158" s="27"/>
      <c r="CU158" s="27">
        <f>CU73/CU9/(20.3/14.6)</f>
        <v>1.09389103566266</v>
      </c>
      <c r="CV158" s="27">
        <f>CV73/CV9/(20.3/14.6)</f>
        <v>0.950244789693066</v>
      </c>
      <c r="CW158" s="27">
        <f>CW73/CW9/(20.3/14.6)</f>
        <v>0.999816675438648</v>
      </c>
      <c r="CX158" s="27">
        <f>CX73/CX9/(20.3/14.6)</f>
        <v>1.10465912587216</v>
      </c>
      <c r="CY158" s="27">
        <f>CY73/CY9/(20.3/14.6)</f>
        <v>0.994528480333281</v>
      </c>
      <c r="CZ158" s="27"/>
      <c r="DA158" s="27">
        <f t="shared" ref="DA158:DJ158" si="649">DA73/DA9/(20.3/14.6)</f>
        <v>1.07475693950838</v>
      </c>
      <c r="DB158" s="27">
        <f t="shared" si="649"/>
        <v>0.99782159122595</v>
      </c>
      <c r="DC158" s="27">
        <f t="shared" si="649"/>
        <v>0.979369648346915</v>
      </c>
      <c r="DD158" s="27">
        <f t="shared" si="649"/>
        <v>1.05397223466189</v>
      </c>
      <c r="DE158" s="27">
        <f t="shared" si="649"/>
        <v>0.99415323544885</v>
      </c>
      <c r="DF158" s="27">
        <f t="shared" si="649"/>
        <v>0.995038579020782</v>
      </c>
      <c r="DG158" s="27">
        <f t="shared" si="649"/>
        <v>0.952278829021309</v>
      </c>
      <c r="DH158" s="27">
        <f t="shared" si="649"/>
        <v>0.880050247620801</v>
      </c>
      <c r="DI158" s="27">
        <f t="shared" si="649"/>
        <v>0.965784443363456</v>
      </c>
      <c r="DJ158" s="27">
        <f t="shared" si="649"/>
        <v>1.21073914843723</v>
      </c>
      <c r="DK158" s="27"/>
      <c r="DL158" s="27">
        <f t="shared" ref="DL158:EF158" si="650">DL73/DL9/(20.3/14.6)</f>
        <v>0.948051948051948</v>
      </c>
      <c r="DM158" s="27">
        <f t="shared" si="650"/>
        <v>0</v>
      </c>
      <c r="DN158" s="27">
        <f t="shared" si="650"/>
        <v>0.991182679968539</v>
      </c>
      <c r="DO158" s="27">
        <f t="shared" si="650"/>
        <v>0.988781471333299</v>
      </c>
      <c r="DP158" s="27">
        <f t="shared" si="650"/>
        <v>1.14960223090425</v>
      </c>
      <c r="DQ158" s="27">
        <f t="shared" si="650"/>
        <v>0.994258063310768</v>
      </c>
      <c r="DR158" s="27">
        <f t="shared" si="650"/>
        <v>0.89132378484581</v>
      </c>
      <c r="DS158" s="27">
        <f t="shared" si="650"/>
        <v>0</v>
      </c>
      <c r="DT158" s="27">
        <f t="shared" si="650"/>
        <v>0.888807623636716</v>
      </c>
      <c r="DU158" s="27">
        <f t="shared" si="650"/>
        <v>1.36120569452883</v>
      </c>
      <c r="DV158" s="27">
        <f t="shared" si="650"/>
        <v>1.05955313159747</v>
      </c>
      <c r="DW158" s="27">
        <f t="shared" si="650"/>
        <v>1.07718209956564</v>
      </c>
      <c r="DX158" s="27">
        <f t="shared" si="650"/>
        <v>1.04024408952222</v>
      </c>
      <c r="DY158" s="27">
        <f t="shared" si="650"/>
        <v>0.968410579553934</v>
      </c>
      <c r="DZ158" s="27">
        <f t="shared" si="650"/>
        <v>1.05170775397857</v>
      </c>
      <c r="EA158" s="27">
        <f t="shared" si="650"/>
        <v>1.04285714285714</v>
      </c>
      <c r="EB158" s="27">
        <f t="shared" si="650"/>
        <v>1.25060718745283</v>
      </c>
      <c r="EC158" s="27">
        <f t="shared" si="650"/>
        <v>0.984184599429609</v>
      </c>
      <c r="ED158" s="27">
        <f t="shared" si="650"/>
        <v>1.07455363227477</v>
      </c>
      <c r="EE158" s="27">
        <f t="shared" si="650"/>
        <v>1.09932923621407</v>
      </c>
      <c r="EF158" s="27">
        <f t="shared" si="650"/>
        <v>1.04905570150297</v>
      </c>
      <c r="EG158" s="27"/>
      <c r="EH158" s="27">
        <f t="shared" ref="EH158:FD158" si="651">EH73/EH9/(20.3/14.6)</f>
        <v>0.602433875148041</v>
      </c>
      <c r="EI158" s="27">
        <f t="shared" si="651"/>
        <v>0.611228177898101</v>
      </c>
      <c r="EJ158" s="27">
        <f t="shared" si="651"/>
        <v>0.615458455493876</v>
      </c>
      <c r="EK158" s="27">
        <f t="shared" si="651"/>
        <v>0.645668358087336</v>
      </c>
      <c r="EL158" s="27">
        <f t="shared" si="651"/>
        <v>0.63752990851513</v>
      </c>
      <c r="EM158" s="27">
        <f t="shared" si="651"/>
        <v>0.630491532127575</v>
      </c>
      <c r="EN158" s="27">
        <f t="shared" si="651"/>
        <v>0.653070553136262</v>
      </c>
      <c r="EO158" s="27">
        <f t="shared" si="651"/>
        <v>0.637426450465244</v>
      </c>
      <c r="EP158" s="27">
        <f t="shared" si="651"/>
        <v>0.910261140803013</v>
      </c>
      <c r="EQ158" s="27">
        <f t="shared" si="651"/>
        <v>0.890307243513818</v>
      </c>
      <c r="ER158" s="27">
        <f t="shared" si="651"/>
        <v>0.856902069768142</v>
      </c>
      <c r="ES158" s="27">
        <f t="shared" si="651"/>
        <v>0.909403393541325</v>
      </c>
      <c r="ET158" s="27">
        <f t="shared" si="651"/>
        <v>0.896144194127278</v>
      </c>
      <c r="EU158" s="27">
        <f t="shared" si="651"/>
        <v>0.949601542610084</v>
      </c>
      <c r="EV158" s="27">
        <f t="shared" si="651"/>
        <v>0.952722154692598</v>
      </c>
      <c r="EW158" s="27">
        <f t="shared" si="651"/>
        <v>0.984417721855008</v>
      </c>
      <c r="EX158" s="27">
        <f t="shared" si="651"/>
        <v>0.914597701149425</v>
      </c>
      <c r="EY158" s="27">
        <f t="shared" si="651"/>
        <v>0.826804755969691</v>
      </c>
      <c r="EZ158" s="27">
        <f t="shared" si="651"/>
        <v>0.826309951216021</v>
      </c>
      <c r="FA158" s="27">
        <f t="shared" si="651"/>
        <v>0.910147043872864</v>
      </c>
      <c r="FB158" s="27">
        <f t="shared" si="651"/>
        <v>1.01139162561576</v>
      </c>
      <c r="FC158" s="27">
        <f t="shared" si="651"/>
        <v>0.95536328294949</v>
      </c>
      <c r="FD158" s="27">
        <f t="shared" si="651"/>
        <v>0.972182348217052</v>
      </c>
      <c r="FE158" s="64" t="s">
        <v>223</v>
      </c>
      <c r="FF158" s="138">
        <f t="shared" si="548"/>
        <v>0.797564560518887</v>
      </c>
      <c r="FG158" s="138">
        <f t="shared" si="549"/>
        <v>1.97513323035837</v>
      </c>
      <c r="FH158" s="139">
        <f t="shared" si="550"/>
        <v>1.0360748706537</v>
      </c>
      <c r="FI158" s="138">
        <f t="shared" si="551"/>
        <v>0.243780619642398</v>
      </c>
      <c r="FJ158" s="140">
        <f t="shared" si="552"/>
        <v>0.235292474074376</v>
      </c>
      <c r="FK158" s="138">
        <f t="shared" si="553"/>
        <v>0.867805866001262</v>
      </c>
      <c r="FL158" s="138">
        <f t="shared" si="554"/>
        <v>1.01991317171582</v>
      </c>
      <c r="FM158" s="139">
        <f t="shared" si="555"/>
        <v>0.951259797411978</v>
      </c>
      <c r="FN158" s="138">
        <f t="shared" si="556"/>
        <v>0.0499189838681155</v>
      </c>
      <c r="FO158" s="73">
        <f t="shared" si="557"/>
        <v>0.0524767093110908</v>
      </c>
      <c r="FP158" s="138">
        <f t="shared" si="558"/>
        <v>0.859463183860021</v>
      </c>
      <c r="FQ158" s="138">
        <f t="shared" si="559"/>
        <v>0.962295677573236</v>
      </c>
      <c r="FR158" s="139">
        <f t="shared" si="560"/>
        <v>0.914565397627474</v>
      </c>
      <c r="FS158" s="138">
        <f t="shared" si="561"/>
        <v>0.0269891672196391</v>
      </c>
      <c r="FT158" s="73">
        <f t="shared" si="562"/>
        <v>0.0295103743151154</v>
      </c>
      <c r="FU158" s="138">
        <f t="shared" si="563"/>
        <v>1.29961810625632</v>
      </c>
      <c r="FV158" s="138">
        <f t="shared" si="564"/>
        <v>1.63638259976573</v>
      </c>
      <c r="FW158" s="139">
        <f t="shared" si="565"/>
        <v>1.40964879134049</v>
      </c>
      <c r="FX158" s="138">
        <f t="shared" si="566"/>
        <v>0.115919674328042</v>
      </c>
      <c r="FY158" s="64" t="s">
        <v>223</v>
      </c>
      <c r="FZ158" s="156">
        <f t="shared" si="567"/>
        <v>0.797564560518887</v>
      </c>
      <c r="GA158" s="70">
        <f t="shared" si="568"/>
        <v>1.97513323035837</v>
      </c>
      <c r="GB158" s="157">
        <f t="shared" si="569"/>
        <v>1.05118918578033</v>
      </c>
      <c r="GC158" s="31">
        <f t="shared" si="570"/>
        <v>0.230181182168297</v>
      </c>
      <c r="GD158" s="31">
        <f t="shared" si="571"/>
        <v>0.218972174830192</v>
      </c>
      <c r="GE158" s="156">
        <f t="shared" si="572"/>
        <v>0</v>
      </c>
      <c r="GF158" s="156">
        <f t="shared" si="573"/>
        <v>1.36120569452883</v>
      </c>
      <c r="GG158" s="158">
        <f t="shared" si="574"/>
        <v>0.926685973674835</v>
      </c>
      <c r="GH158" s="33">
        <f t="shared" si="575"/>
        <v>0.199392111336082</v>
      </c>
      <c r="GI158" s="33">
        <f t="shared" si="576"/>
        <v>0.215166860188224</v>
      </c>
      <c r="GJ158" s="58"/>
      <c r="GK158" s="89">
        <f t="shared" si="577"/>
        <v>0.743439794228187</v>
      </c>
      <c r="GL158" s="89">
        <f t="shared" si="578"/>
        <v>1.11139304744989</v>
      </c>
      <c r="GM158" s="178">
        <f t="shared" si="579"/>
        <v>0.908226226779161</v>
      </c>
      <c r="GN158" s="36">
        <f t="shared" si="580"/>
        <v>0.126095999794856</v>
      </c>
      <c r="GO158" s="36">
        <f t="shared" si="581"/>
        <v>0.138837655285545</v>
      </c>
      <c r="GP158" s="89">
        <f t="shared" si="582"/>
        <v>0.880050247620801</v>
      </c>
      <c r="GQ158" s="89">
        <f t="shared" si="583"/>
        <v>1.21073914843723</v>
      </c>
      <c r="GR158" s="178">
        <f t="shared" si="584"/>
        <v>1.01422438064624</v>
      </c>
      <c r="GS158" s="36">
        <f t="shared" si="585"/>
        <v>0.0704873212294236</v>
      </c>
      <c r="GT158" s="36">
        <f t="shared" si="586"/>
        <v>0.0694987446313513</v>
      </c>
      <c r="GU158" s="89">
        <f t="shared" si="587"/>
        <v>0</v>
      </c>
      <c r="GV158" s="89">
        <f t="shared" si="588"/>
        <v>1.36120569452883</v>
      </c>
      <c r="GW158" s="178">
        <f t="shared" si="589"/>
        <v>0.94813803097759</v>
      </c>
      <c r="GX158" s="36">
        <f t="shared" si="590"/>
        <v>0.333241168275961</v>
      </c>
      <c r="GY158" s="36">
        <f t="shared" si="591"/>
        <v>0.351469045000092</v>
      </c>
      <c r="GZ158" s="89">
        <f t="shared" si="592"/>
        <v>0</v>
      </c>
      <c r="HA158" s="89">
        <f t="shared" si="593"/>
        <v>1.01139162561576</v>
      </c>
      <c r="HB158" s="178">
        <f t="shared" si="594"/>
        <v>0.817385368729267</v>
      </c>
      <c r="HC158" s="36">
        <f t="shared" si="595"/>
        <v>0.147457559253697</v>
      </c>
      <c r="HD158" s="36">
        <f t="shared" si="596"/>
        <v>0.180401515484598</v>
      </c>
      <c r="HE158" s="27"/>
      <c r="HF158" s="27"/>
      <c r="HG158" s="27"/>
      <c r="HH158" s="27"/>
      <c r="HI158" s="27"/>
      <c r="HJ158" s="27"/>
      <c r="HK158" s="27"/>
      <c r="HL158" s="27"/>
      <c r="HM158" s="27"/>
      <c r="HN158" s="27"/>
      <c r="HO158" s="27"/>
    </row>
    <row r="159" s="18" customFormat="1" spans="1:223">
      <c r="A159" s="84" t="s">
        <v>199</v>
      </c>
      <c r="B159" s="47"/>
      <c r="C159" s="47"/>
      <c r="D159" s="47"/>
      <c r="E159" s="47"/>
      <c r="F159" s="47"/>
      <c r="G159" s="58"/>
      <c r="H159" s="84" t="s">
        <v>199</v>
      </c>
      <c r="I159" s="83">
        <f t="shared" ref="I159" si="652">I74/I9/(48.5/14.6)</f>
        <v>3.64639074936543</v>
      </c>
      <c r="J159" s="83">
        <f>J74/J9/(48.5/14.6)</f>
        <v>2.57817990930224</v>
      </c>
      <c r="K159" s="83">
        <f t="shared" ref="K159:AB159" si="653">K74/K9/(48.5/14.6)</f>
        <v>2.8844640295986</v>
      </c>
      <c r="L159" s="83">
        <f t="shared" si="653"/>
        <v>2.73094943872695</v>
      </c>
      <c r="M159" s="83">
        <f t="shared" si="653"/>
        <v>8.49764240201729</v>
      </c>
      <c r="N159" s="83">
        <f t="shared" si="653"/>
        <v>3.62660716742985</v>
      </c>
      <c r="O159" s="83">
        <f t="shared" si="653"/>
        <v>268.00913956378</v>
      </c>
      <c r="P159" s="83">
        <f t="shared" si="653"/>
        <v>12.946243316608</v>
      </c>
      <c r="Q159" s="83">
        <f t="shared" si="653"/>
        <v>8.46635175946748</v>
      </c>
      <c r="R159" s="83">
        <f t="shared" si="653"/>
        <v>18.9270680663999</v>
      </c>
      <c r="S159" s="83">
        <f t="shared" si="653"/>
        <v>18.5105287759563</v>
      </c>
      <c r="T159" s="83">
        <f t="shared" si="653"/>
        <v>21.5327963477234</v>
      </c>
      <c r="U159" s="83">
        <f t="shared" si="653"/>
        <v>21.2578024572798</v>
      </c>
      <c r="V159" s="83">
        <f t="shared" si="653"/>
        <v>18.2211434943042</v>
      </c>
      <c r="W159" s="83">
        <f t="shared" si="653"/>
        <v>19.3726152445038</v>
      </c>
      <c r="X159" s="83">
        <f t="shared" si="653"/>
        <v>50.2958132581624</v>
      </c>
      <c r="Y159" s="83">
        <f t="shared" si="653"/>
        <v>95.3807095876167</v>
      </c>
      <c r="Z159" s="83">
        <f t="shared" si="653"/>
        <v>1.06118523600957</v>
      </c>
      <c r="AA159" s="83">
        <f t="shared" si="653"/>
        <v>1.01829797791592</v>
      </c>
      <c r="AB159" s="83">
        <f t="shared" si="653"/>
        <v>1.02575248371025</v>
      </c>
      <c r="AC159" s="83"/>
      <c r="AD159" s="83">
        <f t="shared" ref="AD159:AO159" si="654">AD74/AD9/(48.5/14.6)</f>
        <v>0.943470205242149</v>
      </c>
      <c r="AE159" s="83">
        <f t="shared" si="654"/>
        <v>0.950542199896461</v>
      </c>
      <c r="AF159" s="83">
        <f t="shared" si="654"/>
        <v>0.918294713585019</v>
      </c>
      <c r="AG159" s="83">
        <f t="shared" si="654"/>
        <v>1.3433048184686</v>
      </c>
      <c r="AH159" s="83">
        <f t="shared" si="654"/>
        <v>2.75811815045636</v>
      </c>
      <c r="AI159" s="83">
        <f t="shared" si="654"/>
        <v>2.9727742818539</v>
      </c>
      <c r="AJ159" s="83">
        <f t="shared" si="654"/>
        <v>2.9029642760926</v>
      </c>
      <c r="AK159" s="83">
        <f t="shared" si="654"/>
        <v>2.77949323753361</v>
      </c>
      <c r="AL159" s="83">
        <f t="shared" si="654"/>
        <v>2.84085121107773</v>
      </c>
      <c r="AM159" s="83">
        <f t="shared" si="654"/>
        <v>0.809571778328598</v>
      </c>
      <c r="AN159" s="83">
        <f t="shared" si="654"/>
        <v>0.925900679666575</v>
      </c>
      <c r="AO159" s="83">
        <f t="shared" si="654"/>
        <v>0.832923321670908</v>
      </c>
      <c r="AP159" s="83"/>
      <c r="AQ159" s="83">
        <f t="shared" ref="AQ159:AZ159" si="655">AQ74/AQ9/(48.5/14.6)</f>
        <v>0.955213353514084</v>
      </c>
      <c r="AR159" s="83">
        <f t="shared" si="655"/>
        <v>1.01029762633313</v>
      </c>
      <c r="AS159" s="83">
        <f t="shared" si="655"/>
        <v>0.971337950290444</v>
      </c>
      <c r="AT159" s="83">
        <f t="shared" si="655"/>
        <v>0.927489212588457</v>
      </c>
      <c r="AU159" s="83">
        <f t="shared" si="655"/>
        <v>0.966143385040931</v>
      </c>
      <c r="AV159" s="83">
        <f t="shared" si="655"/>
        <v>15.70866263134</v>
      </c>
      <c r="AW159" s="83">
        <f t="shared" si="655"/>
        <v>1.05981374797581</v>
      </c>
      <c r="AX159" s="83">
        <f t="shared" si="655"/>
        <v>1.11817177029621</v>
      </c>
      <c r="AY159" s="83">
        <f t="shared" si="655"/>
        <v>1.06332637542422</v>
      </c>
      <c r="AZ159" s="83">
        <f t="shared" si="655"/>
        <v>0.988697934239404</v>
      </c>
      <c r="BA159" s="83"/>
      <c r="BB159" s="83">
        <f t="shared" ref="BB159:BI159" si="656">BB74/BB9/(48.5/14.6)</f>
        <v>0.800371901074856</v>
      </c>
      <c r="BC159" s="83">
        <f t="shared" si="656"/>
        <v>0.905544175425635</v>
      </c>
      <c r="BD159" s="83">
        <f t="shared" si="656"/>
        <v>18.076564021626</v>
      </c>
      <c r="BE159" s="83">
        <f t="shared" si="656"/>
        <v>0.882010812989019</v>
      </c>
      <c r="BF159" s="83">
        <f t="shared" si="656"/>
        <v>0.951385204338628</v>
      </c>
      <c r="BG159" s="83">
        <f t="shared" si="656"/>
        <v>17.6083481648141</v>
      </c>
      <c r="BH159" s="83">
        <f t="shared" si="656"/>
        <v>18.1844252661271</v>
      </c>
      <c r="BI159" s="83">
        <f t="shared" si="656"/>
        <v>18.0201820074549</v>
      </c>
      <c r="BJ159" s="84" t="s">
        <v>199</v>
      </c>
      <c r="BK159" s="83">
        <f t="shared" ref="BK159:BS159" si="657">BK74/BK9/(48.5/14.6)</f>
        <v>0.760051190899396</v>
      </c>
      <c r="BL159" s="83">
        <f t="shared" si="657"/>
        <v>0.758243541706358</v>
      </c>
      <c r="BM159" s="83">
        <f t="shared" si="657"/>
        <v>0.949297530568209</v>
      </c>
      <c r="BN159" s="83">
        <f t="shared" si="657"/>
        <v>0.748351994649208</v>
      </c>
      <c r="BO159" s="83">
        <f t="shared" si="657"/>
        <v>0.744278221326512</v>
      </c>
      <c r="BP159" s="83">
        <f t="shared" si="657"/>
        <v>1.04607630049982</v>
      </c>
      <c r="BQ159" s="83">
        <f t="shared" si="657"/>
        <v>0.756528350515464</v>
      </c>
      <c r="BR159" s="83">
        <f t="shared" si="657"/>
        <v>0.767947877559939</v>
      </c>
      <c r="BS159" s="83">
        <f t="shared" si="657"/>
        <v>0.983726067746686</v>
      </c>
      <c r="BT159" s="83">
        <f t="shared" ref="BT159:CE159" si="658">BT74/BT9/(48.5/14.6)</f>
        <v>0.908233729141806</v>
      </c>
      <c r="BU159" s="83">
        <f t="shared" si="658"/>
        <v>0.872475986066641</v>
      </c>
      <c r="BV159" s="83">
        <f t="shared" si="658"/>
        <v>1.13176222128631</v>
      </c>
      <c r="BW159" s="83">
        <f t="shared" si="658"/>
        <v>1.05737113402062</v>
      </c>
      <c r="BX159" s="83">
        <f t="shared" si="658"/>
        <v>1.04430866498384</v>
      </c>
      <c r="BY159" s="83">
        <f t="shared" si="658"/>
        <v>1.39061765237837</v>
      </c>
      <c r="BZ159" s="83">
        <f t="shared" si="658"/>
        <v>0.930752012872</v>
      </c>
      <c r="CA159" s="83">
        <f t="shared" si="658"/>
        <v>0.844520099096939</v>
      </c>
      <c r="CB159" s="83">
        <f t="shared" si="658"/>
        <v>1.01171026645618</v>
      </c>
      <c r="CC159" s="83">
        <f t="shared" si="658"/>
        <v>0.847940548225582</v>
      </c>
      <c r="CD159" s="83">
        <f t="shared" si="658"/>
        <v>0.822276241799438</v>
      </c>
      <c r="CE159" s="83">
        <f t="shared" si="658"/>
        <v>1.00446427392848</v>
      </c>
      <c r="CF159" s="83"/>
      <c r="CG159" s="83">
        <f t="shared" ref="CG159:CS159" si="659">CG74/CG9/(48.5/14.6)</f>
        <v>0.975165484486219</v>
      </c>
      <c r="CH159" s="83">
        <f t="shared" si="659"/>
        <v>0.924849758147261</v>
      </c>
      <c r="CI159" s="83">
        <f t="shared" si="659"/>
        <v>1.02146365994713</v>
      </c>
      <c r="CJ159" s="83">
        <f t="shared" si="659"/>
        <v>0.828962339322886</v>
      </c>
      <c r="CK159" s="83">
        <f t="shared" si="659"/>
        <v>0.974527261701307</v>
      </c>
      <c r="CL159" s="83">
        <f t="shared" si="659"/>
        <v>0.961074512791373</v>
      </c>
      <c r="CM159" s="83">
        <f t="shared" si="659"/>
        <v>1.04351637964139</v>
      </c>
      <c r="CN159" s="83">
        <f t="shared" si="659"/>
        <v>1.01323448426962</v>
      </c>
      <c r="CO159" s="83">
        <f t="shared" si="659"/>
        <v>1.19273429905308</v>
      </c>
      <c r="CP159" s="83">
        <f t="shared" si="659"/>
        <v>1.13049292232064</v>
      </c>
      <c r="CQ159" s="83">
        <f t="shared" si="659"/>
        <v>0.944614290792748</v>
      </c>
      <c r="CR159" s="83">
        <f t="shared" si="659"/>
        <v>1.08063370771714</v>
      </c>
      <c r="CS159" s="83">
        <f t="shared" si="659"/>
        <v>1.09089019699783</v>
      </c>
      <c r="CT159" s="83"/>
      <c r="CU159" s="83">
        <f>CU74/CU9/(48.5/14.6)</f>
        <v>1.12625223779246</v>
      </c>
      <c r="CV159" s="83">
        <f>CV74/CV9/(48.5/14.6)</f>
        <v>0.964225218080888</v>
      </c>
      <c r="CW159" s="83">
        <f>CW74/CW9/(48.5/14.6)</f>
        <v>0.978802242546503</v>
      </c>
      <c r="CX159" s="83">
        <f>CX74/CX9/(48.5/14.6)</f>
        <v>1.17137219333532</v>
      </c>
      <c r="CY159" s="83">
        <f>CY74/CY9/(48.5/14.6)</f>
        <v>1.04846696538074</v>
      </c>
      <c r="CZ159" s="83"/>
      <c r="DA159" s="83">
        <f t="shared" ref="DA159:DJ159" si="660">DA74/DA9/(48.5/14.6)</f>
        <v>1.13632565419291</v>
      </c>
      <c r="DB159" s="83">
        <f t="shared" si="660"/>
        <v>1.0686952927446</v>
      </c>
      <c r="DC159" s="83">
        <f t="shared" si="660"/>
        <v>1.00292359659753</v>
      </c>
      <c r="DD159" s="83">
        <f t="shared" si="660"/>
        <v>1.08170446735395</v>
      </c>
      <c r="DE159" s="83">
        <f t="shared" si="660"/>
        <v>1.03004454008608</v>
      </c>
      <c r="DF159" s="83">
        <f t="shared" si="660"/>
        <v>1.02177881240069</v>
      </c>
      <c r="DG159" s="83">
        <f t="shared" si="660"/>
        <v>0.992022542055444</v>
      </c>
      <c r="DH159" s="83">
        <f t="shared" si="660"/>
        <v>1.09822030748902</v>
      </c>
      <c r="DI159" s="83">
        <f t="shared" si="660"/>
        <v>1.11682892906815</v>
      </c>
      <c r="DJ159" s="83">
        <f t="shared" si="660"/>
        <v>1.13436399122132</v>
      </c>
      <c r="DK159" s="83"/>
      <c r="DL159" s="83">
        <f t="shared" ref="DL159:EF159" si="661">DL74/DL9/(48.5/14.6)</f>
        <v>1.22156982193065</v>
      </c>
      <c r="DM159" s="83">
        <f t="shared" si="661"/>
        <v>0</v>
      </c>
      <c r="DN159" s="83">
        <f t="shared" si="661"/>
        <v>0.976706228883306</v>
      </c>
      <c r="DO159" s="83">
        <f t="shared" si="661"/>
        <v>1.03442711633874</v>
      </c>
      <c r="DP159" s="83">
        <f t="shared" si="661"/>
        <v>1.13665126199787</v>
      </c>
      <c r="DQ159" s="83">
        <f t="shared" si="661"/>
        <v>1.02278207150025</v>
      </c>
      <c r="DR159" s="83">
        <f t="shared" si="661"/>
        <v>0.921537453071926</v>
      </c>
      <c r="DS159" s="83">
        <f t="shared" si="661"/>
        <v>0</v>
      </c>
      <c r="DT159" s="83">
        <f t="shared" si="661"/>
        <v>1.00628460811237</v>
      </c>
      <c r="DU159" s="83">
        <f t="shared" si="661"/>
        <v>1.47737538762704</v>
      </c>
      <c r="DV159" s="83">
        <f t="shared" si="661"/>
        <v>1.15910346097202</v>
      </c>
      <c r="DW159" s="83">
        <f t="shared" si="661"/>
        <v>1.1788910994554</v>
      </c>
      <c r="DX159" s="83">
        <f t="shared" si="661"/>
        <v>1.057774765455</v>
      </c>
      <c r="DY159" s="83">
        <f t="shared" si="661"/>
        <v>0.938734286278428</v>
      </c>
      <c r="DZ159" s="83">
        <f t="shared" si="661"/>
        <v>1.05010400713192</v>
      </c>
      <c r="EA159" s="83">
        <f t="shared" si="661"/>
        <v>1.07083830710798</v>
      </c>
      <c r="EB159" s="83">
        <f t="shared" si="661"/>
        <v>1.76237256985326</v>
      </c>
      <c r="EC159" s="83">
        <f t="shared" si="661"/>
        <v>1.31889416778053</v>
      </c>
      <c r="ED159" s="83">
        <f t="shared" si="661"/>
        <v>1.58844382869484</v>
      </c>
      <c r="EE159" s="83">
        <f t="shared" si="661"/>
        <v>1.11626213592233</v>
      </c>
      <c r="EF159" s="83">
        <f t="shared" si="661"/>
        <v>1.41598804200694</v>
      </c>
      <c r="EG159" s="83"/>
      <c r="EH159" s="83">
        <f t="shared" ref="EH159:FD159" si="662">EH74/EH9/(48.5/14.6)</f>
        <v>0.664995150687884</v>
      </c>
      <c r="EI159" s="83">
        <f t="shared" si="662"/>
        <v>0.66559387868345</v>
      </c>
      <c r="EJ159" s="83">
        <f t="shared" si="662"/>
        <v>0.654128383218613</v>
      </c>
      <c r="EK159" s="83">
        <f t="shared" si="662"/>
        <v>0.698029610107743</v>
      </c>
      <c r="EL159" s="83">
        <f t="shared" si="662"/>
        <v>0.64119587628866</v>
      </c>
      <c r="EM159" s="83">
        <f t="shared" si="662"/>
        <v>0.677649183535255</v>
      </c>
      <c r="EN159" s="83">
        <f t="shared" si="662"/>
        <v>0.637227854696402</v>
      </c>
      <c r="EO159" s="83">
        <f t="shared" si="662"/>
        <v>0.652756300114547</v>
      </c>
      <c r="EP159" s="83">
        <f t="shared" si="662"/>
        <v>0.938658599689528</v>
      </c>
      <c r="EQ159" s="83">
        <f t="shared" si="662"/>
        <v>0.92559976876385</v>
      </c>
      <c r="ER159" s="83">
        <f t="shared" si="662"/>
        <v>0.873970646901967</v>
      </c>
      <c r="ES159" s="83">
        <f t="shared" si="662"/>
        <v>0.924722413134784</v>
      </c>
      <c r="ET159" s="83">
        <f t="shared" si="662"/>
        <v>0.869232265497583</v>
      </c>
      <c r="EU159" s="83">
        <f t="shared" si="662"/>
        <v>1.00090482045462</v>
      </c>
      <c r="EV159" s="83">
        <f t="shared" si="662"/>
        <v>0.989883518543312</v>
      </c>
      <c r="EW159" s="83">
        <f t="shared" si="662"/>
        <v>1.01085212256851</v>
      </c>
      <c r="EX159" s="83">
        <f t="shared" si="662"/>
        <v>0.877003436426117</v>
      </c>
      <c r="EY159" s="83">
        <f t="shared" si="662"/>
        <v>0.856547840847928</v>
      </c>
      <c r="EZ159" s="83">
        <f t="shared" si="662"/>
        <v>0.901999450837473</v>
      </c>
      <c r="FA159" s="83">
        <f t="shared" si="662"/>
        <v>0.887278776039148</v>
      </c>
      <c r="FB159" s="83">
        <f t="shared" si="662"/>
        <v>0.995363566571617</v>
      </c>
      <c r="FC159" s="83">
        <f t="shared" si="662"/>
        <v>0.996789731841278</v>
      </c>
      <c r="FD159" s="83">
        <f t="shared" si="662"/>
        <v>0.93342773579662</v>
      </c>
      <c r="FE159" s="84" t="s">
        <v>199</v>
      </c>
      <c r="FF159" s="138">
        <f t="shared" si="548"/>
        <v>1.01829797791592</v>
      </c>
      <c r="FG159" s="138">
        <f t="shared" si="549"/>
        <v>268.00913956378</v>
      </c>
      <c r="FH159" s="139">
        <f t="shared" si="550"/>
        <v>28.9994840632939</v>
      </c>
      <c r="FI159" s="138">
        <f t="shared" si="551"/>
        <v>60.4038890618815</v>
      </c>
      <c r="FJ159" s="140">
        <f t="shared" si="552"/>
        <v>2.08292978351079</v>
      </c>
      <c r="FK159" s="138">
        <f t="shared" si="553"/>
        <v>0.809571778328598</v>
      </c>
      <c r="FL159" s="138">
        <f t="shared" si="554"/>
        <v>2.9727742818539</v>
      </c>
      <c r="FM159" s="139">
        <f t="shared" si="555"/>
        <v>1.74818407282271</v>
      </c>
      <c r="FN159" s="138">
        <f t="shared" si="556"/>
        <v>0.983588568515719</v>
      </c>
      <c r="FO159" s="73">
        <f t="shared" si="557"/>
        <v>0.562634440964541</v>
      </c>
      <c r="FP159" s="138">
        <f t="shared" si="558"/>
        <v>0.927489212588457</v>
      </c>
      <c r="FQ159" s="138">
        <f t="shared" si="559"/>
        <v>15.70866263134</v>
      </c>
      <c r="FR159" s="139">
        <f t="shared" si="560"/>
        <v>2.47691539870427</v>
      </c>
      <c r="FS159" s="138">
        <f t="shared" si="561"/>
        <v>4.64952785122806</v>
      </c>
      <c r="FT159" s="73">
        <f t="shared" si="562"/>
        <v>1.87714439244083</v>
      </c>
      <c r="FU159" s="138">
        <f t="shared" si="563"/>
        <v>0.800371901074856</v>
      </c>
      <c r="FV159" s="138">
        <f t="shared" si="564"/>
        <v>18.1844252661271</v>
      </c>
      <c r="FW159" s="139">
        <f t="shared" si="565"/>
        <v>9.42860394423128</v>
      </c>
      <c r="FX159" s="138">
        <f t="shared" si="566"/>
        <v>9.13526508630914</v>
      </c>
      <c r="FY159" s="84" t="s">
        <v>199</v>
      </c>
      <c r="FZ159" s="156">
        <f t="shared" si="567"/>
        <v>0.800371901074856</v>
      </c>
      <c r="GA159" s="70">
        <f t="shared" si="568"/>
        <v>268.00913956378</v>
      </c>
      <c r="GB159" s="157">
        <f t="shared" si="569"/>
        <v>14.0233175136129</v>
      </c>
      <c r="GC159" s="31">
        <f t="shared" si="570"/>
        <v>39.8746213843055</v>
      </c>
      <c r="GD159" s="31">
        <f t="shared" si="571"/>
        <v>2.8434513691641</v>
      </c>
      <c r="GE159" s="156">
        <f t="shared" si="572"/>
        <v>0</v>
      </c>
      <c r="GF159" s="156">
        <f t="shared" si="573"/>
        <v>1.76237256985326</v>
      </c>
      <c r="GG159" s="158">
        <f t="shared" si="574"/>
        <v>0.970577115533653</v>
      </c>
      <c r="GH159" s="33">
        <f t="shared" si="575"/>
        <v>0.242776787082505</v>
      </c>
      <c r="GI159" s="33">
        <f t="shared" si="576"/>
        <v>0.250136525163195</v>
      </c>
      <c r="GJ159" s="58"/>
      <c r="GK159" s="89">
        <f t="shared" si="577"/>
        <v>0.744278221326512</v>
      </c>
      <c r="GL159" s="89">
        <f t="shared" si="578"/>
        <v>1.39061765237837</v>
      </c>
      <c r="GM159" s="178">
        <f t="shared" si="579"/>
        <v>0.922901614558467</v>
      </c>
      <c r="GN159" s="36">
        <f t="shared" si="580"/>
        <v>0.161510918298611</v>
      </c>
      <c r="GO159" s="36">
        <f t="shared" si="581"/>
        <v>0.175003397708737</v>
      </c>
      <c r="GP159" s="89">
        <f t="shared" si="582"/>
        <v>0.828962339322886</v>
      </c>
      <c r="GQ159" s="89">
        <f t="shared" si="583"/>
        <v>1.19273429905308</v>
      </c>
      <c r="GR159" s="178">
        <f t="shared" si="584"/>
        <v>1.04122093884051</v>
      </c>
      <c r="GS159" s="36">
        <f t="shared" si="585"/>
        <v>0.0831787790927217</v>
      </c>
      <c r="GT159" s="36">
        <f t="shared" si="586"/>
        <v>0.0798858109647205</v>
      </c>
      <c r="GU159" s="89">
        <f t="shared" si="587"/>
        <v>0</v>
      </c>
      <c r="GV159" s="89">
        <f t="shared" si="588"/>
        <v>1.76237256985326</v>
      </c>
      <c r="GW159" s="178">
        <f t="shared" si="589"/>
        <v>1.0692733628629</v>
      </c>
      <c r="GX159" s="36">
        <f t="shared" si="590"/>
        <v>0.417791352312745</v>
      </c>
      <c r="GY159" s="36">
        <f t="shared" si="591"/>
        <v>0.390724548860117</v>
      </c>
      <c r="GZ159" s="89">
        <f t="shared" si="592"/>
        <v>0</v>
      </c>
      <c r="HA159" s="89">
        <f t="shared" si="593"/>
        <v>1.01085212256851</v>
      </c>
      <c r="HB159" s="178">
        <f t="shared" si="594"/>
        <v>0.83799177961943</v>
      </c>
      <c r="HC159" s="36">
        <f t="shared" si="595"/>
        <v>0.139263963281551</v>
      </c>
      <c r="HD159" s="36">
        <f t="shared" si="596"/>
        <v>0.16618774392369</v>
      </c>
      <c r="HE159" s="83"/>
      <c r="HF159" s="83"/>
      <c r="HG159" s="83"/>
      <c r="HH159" s="83"/>
      <c r="HI159" s="83"/>
      <c r="HJ159" s="83"/>
      <c r="HK159" s="83"/>
      <c r="HL159" s="83"/>
      <c r="HM159" s="83"/>
      <c r="HN159" s="83"/>
      <c r="HO159" s="83"/>
    </row>
    <row r="160" s="18" customFormat="1" spans="1:223">
      <c r="A160" s="84" t="s">
        <v>224</v>
      </c>
      <c r="B160" s="83"/>
      <c r="C160" s="83"/>
      <c r="D160" s="83"/>
      <c r="E160" s="83"/>
      <c r="F160" s="83"/>
      <c r="G160" s="58"/>
      <c r="H160" s="84" t="s">
        <v>224</v>
      </c>
      <c r="I160" s="83">
        <f t="shared" ref="I160" si="663">I75/I9/(31.5/14.6)</f>
        <v>1.62941140314562</v>
      </c>
      <c r="J160" s="83">
        <f>J75/J9/(31.5/14.6)</f>
        <v>1.78694651614599</v>
      </c>
      <c r="K160" s="83">
        <f t="shared" ref="K160:AB160" si="664">K75/K9/(31.5/14.6)</f>
        <v>1.9718745528056</v>
      </c>
      <c r="L160" s="83">
        <f t="shared" si="664"/>
        <v>1.79626476946629</v>
      </c>
      <c r="M160" s="83">
        <f t="shared" si="664"/>
        <v>1.73175082715321</v>
      </c>
      <c r="N160" s="83">
        <f t="shared" si="664"/>
        <v>2.00789954474881</v>
      </c>
      <c r="O160" s="83">
        <f t="shared" si="664"/>
        <v>3.23655726564578</v>
      </c>
      <c r="P160" s="83">
        <f t="shared" si="664"/>
        <v>2.0335415751715</v>
      </c>
      <c r="Q160" s="83">
        <f t="shared" si="664"/>
        <v>1.80024080796744</v>
      </c>
      <c r="R160" s="83">
        <f t="shared" si="664"/>
        <v>1.7415561031042</v>
      </c>
      <c r="S160" s="83">
        <f t="shared" si="664"/>
        <v>1.86998647820153</v>
      </c>
      <c r="T160" s="83">
        <f t="shared" si="664"/>
        <v>1.91725629178724</v>
      </c>
      <c r="U160" s="83">
        <f t="shared" si="664"/>
        <v>1.90676877463608</v>
      </c>
      <c r="V160" s="83">
        <f t="shared" si="664"/>
        <v>1.79130202240865</v>
      </c>
      <c r="W160" s="83">
        <f t="shared" si="664"/>
        <v>2.14139716029691</v>
      </c>
      <c r="X160" s="83">
        <f t="shared" si="664"/>
        <v>2.41532587414511</v>
      </c>
      <c r="Y160" s="83">
        <f t="shared" si="664"/>
        <v>2.26704597662746</v>
      </c>
      <c r="Z160" s="83">
        <f t="shared" si="664"/>
        <v>1.73037285230893</v>
      </c>
      <c r="AA160" s="83">
        <f t="shared" si="664"/>
        <v>2.29371469863896</v>
      </c>
      <c r="AB160" s="83">
        <f t="shared" si="664"/>
        <v>2.01554412462375</v>
      </c>
      <c r="AC160" s="83"/>
      <c r="AD160" s="83">
        <f t="shared" ref="AD160:AO160" si="665">AD75/AD9/(31.5/14.6)</f>
        <v>1.97466269625591</v>
      </c>
      <c r="AE160" s="83">
        <f t="shared" si="665"/>
        <v>1.87532718037181</v>
      </c>
      <c r="AF160" s="83">
        <f t="shared" si="665"/>
        <v>1.98758036699607</v>
      </c>
      <c r="AG160" s="83">
        <f t="shared" si="665"/>
        <v>1.94953470326031</v>
      </c>
      <c r="AH160" s="83">
        <f t="shared" si="665"/>
        <v>1.93077816471361</v>
      </c>
      <c r="AI160" s="83">
        <f t="shared" si="665"/>
        <v>1.80155531897713</v>
      </c>
      <c r="AJ160" s="83">
        <f t="shared" si="665"/>
        <v>1.9081485583433</v>
      </c>
      <c r="AK160" s="83">
        <f t="shared" si="665"/>
        <v>1.92129265020569</v>
      </c>
      <c r="AL160" s="83">
        <f t="shared" si="665"/>
        <v>1.86161093647687</v>
      </c>
      <c r="AM160" s="83">
        <f t="shared" si="665"/>
        <v>1.75719274827802</v>
      </c>
      <c r="AN160" s="83">
        <f t="shared" si="665"/>
        <v>1.83950088139951</v>
      </c>
      <c r="AO160" s="83">
        <f t="shared" si="665"/>
        <v>1.67903413512678</v>
      </c>
      <c r="AP160" s="83"/>
      <c r="AQ160" s="83">
        <f t="shared" ref="AQ160:AZ160" si="666">AQ75/AQ9/(31.5/14.6)</f>
        <v>1.69349154097727</v>
      </c>
      <c r="AR160" s="83">
        <f t="shared" si="666"/>
        <v>1.84310109950728</v>
      </c>
      <c r="AS160" s="83">
        <f t="shared" si="666"/>
        <v>1.76635026545004</v>
      </c>
      <c r="AT160" s="83">
        <f t="shared" si="666"/>
        <v>1.77973238676586</v>
      </c>
      <c r="AU160" s="83">
        <f t="shared" si="666"/>
        <v>1.78876991246646</v>
      </c>
      <c r="AV160" s="83">
        <f t="shared" si="666"/>
        <v>1.85453839990101</v>
      </c>
      <c r="AW160" s="83">
        <f t="shared" si="666"/>
        <v>1.73607216739013</v>
      </c>
      <c r="AX160" s="83">
        <f t="shared" si="666"/>
        <v>1.80676971005632</v>
      </c>
      <c r="AY160" s="83">
        <f t="shared" si="666"/>
        <v>1.70493263086533</v>
      </c>
      <c r="AZ160" s="83">
        <f t="shared" si="666"/>
        <v>1.51049146416212</v>
      </c>
      <c r="BA160" s="83"/>
      <c r="BB160" s="83">
        <f t="shared" ref="BB160:BI160" si="667">BB75/BB9/(31.5/14.6)</f>
        <v>0.997415251565211</v>
      </c>
      <c r="BC160" s="83">
        <f t="shared" si="667"/>
        <v>1.13834858590559</v>
      </c>
      <c r="BD160" s="83">
        <f t="shared" si="667"/>
        <v>1.19005739103459</v>
      </c>
      <c r="BE160" s="83">
        <f t="shared" si="667"/>
        <v>1.08777209037795</v>
      </c>
      <c r="BF160" s="83">
        <f t="shared" si="667"/>
        <v>1.23874670389328</v>
      </c>
      <c r="BG160" s="83">
        <f t="shared" si="667"/>
        <v>1.28252934181273</v>
      </c>
      <c r="BH160" s="83">
        <f t="shared" si="667"/>
        <v>1.27007393619771</v>
      </c>
      <c r="BI160" s="83">
        <f t="shared" si="667"/>
        <v>1.24629543456905</v>
      </c>
      <c r="BJ160" s="84" t="s">
        <v>224</v>
      </c>
      <c r="BK160" s="83">
        <f t="shared" ref="BK160:BS160" si="668">BK75/BK9/(31.5/14.6)</f>
        <v>1.50682868089765</v>
      </c>
      <c r="BL160" s="83">
        <f t="shared" si="668"/>
        <v>1.49326293145595</v>
      </c>
      <c r="BM160" s="83">
        <f t="shared" si="668"/>
        <v>1.81916785318779</v>
      </c>
      <c r="BN160" s="83">
        <f t="shared" si="668"/>
        <v>1.35288793829031</v>
      </c>
      <c r="BO160" s="83">
        <f t="shared" si="668"/>
        <v>1.37944066515495</v>
      </c>
      <c r="BP160" s="83">
        <f t="shared" si="668"/>
        <v>1.92811177519955</v>
      </c>
      <c r="BQ160" s="83">
        <f t="shared" si="668"/>
        <v>1.37512301587302</v>
      </c>
      <c r="BR160" s="83">
        <f t="shared" si="668"/>
        <v>1.36100559684375</v>
      </c>
      <c r="BS160" s="83">
        <f t="shared" si="668"/>
        <v>1.83582330368045</v>
      </c>
      <c r="BT160" s="83">
        <f t="shared" ref="BT160:CE160" si="669">BT75/BT9/(31.5/14.6)</f>
        <v>2.06504623354718</v>
      </c>
      <c r="BU160" s="83">
        <f t="shared" si="669"/>
        <v>2.03272116582697</v>
      </c>
      <c r="BV160" s="83">
        <f t="shared" si="669"/>
        <v>2.4988506395256</v>
      </c>
      <c r="BW160" s="83">
        <f t="shared" si="669"/>
        <v>2.95728088336784</v>
      </c>
      <c r="BX160" s="83">
        <f t="shared" si="669"/>
        <v>2.99095564999455</v>
      </c>
      <c r="BY160" s="83">
        <f t="shared" si="669"/>
        <v>5.21428571428571</v>
      </c>
      <c r="BZ160" s="83">
        <f t="shared" si="669"/>
        <v>2.63773362502123</v>
      </c>
      <c r="CA160" s="83">
        <f t="shared" si="669"/>
        <v>2.19350313768918</v>
      </c>
      <c r="CB160" s="83">
        <f t="shared" si="669"/>
        <v>1.98499886832187</v>
      </c>
      <c r="CC160" s="83">
        <f t="shared" si="669"/>
        <v>1.73446696911054</v>
      </c>
      <c r="CD160" s="83">
        <f t="shared" si="669"/>
        <v>1.71472312409812</v>
      </c>
      <c r="CE160" s="83">
        <f t="shared" si="669"/>
        <v>1.84298924862305</v>
      </c>
      <c r="CF160" s="83"/>
      <c r="CG160" s="83">
        <f t="shared" ref="CG160:CS160" si="670">CG75/CG9/(31.5/14.6)</f>
        <v>1.96970115736742</v>
      </c>
      <c r="CH160" s="83">
        <f t="shared" si="670"/>
        <v>1.87538554126232</v>
      </c>
      <c r="CI160" s="83">
        <f t="shared" si="670"/>
        <v>1.85479542600304</v>
      </c>
      <c r="CJ160" s="83">
        <f t="shared" si="670"/>
        <v>2.09973846139215</v>
      </c>
      <c r="CK160" s="83">
        <f t="shared" si="670"/>
        <v>1.95311094134624</v>
      </c>
      <c r="CL160" s="83">
        <f t="shared" si="670"/>
        <v>2.00444175247325</v>
      </c>
      <c r="CM160" s="83">
        <f t="shared" si="670"/>
        <v>2.21068449538364</v>
      </c>
      <c r="CN160" s="83">
        <f t="shared" si="670"/>
        <v>2.09516515777285</v>
      </c>
      <c r="CO160" s="83">
        <f t="shared" si="670"/>
        <v>3.51261156383391</v>
      </c>
      <c r="CP160" s="83">
        <f t="shared" si="670"/>
        <v>2.17832681353373</v>
      </c>
      <c r="CQ160" s="83">
        <f t="shared" si="670"/>
        <v>2.01571100164204</v>
      </c>
      <c r="CR160" s="83">
        <f t="shared" si="670"/>
        <v>2.25615497743293</v>
      </c>
      <c r="CS160" s="83">
        <f t="shared" si="670"/>
        <v>2.2394044936147</v>
      </c>
      <c r="CT160" s="83"/>
      <c r="CU160" s="83">
        <f>CU75/CU9/(31.5/14.6)</f>
        <v>2.13345119285239</v>
      </c>
      <c r="CV160" s="83">
        <f>CV75/CV9/(31.5/14.6)</f>
        <v>1.95893137973138</v>
      </c>
      <c r="CW160" s="83">
        <f>CW75/CW9/(31.5/14.6)</f>
        <v>1.94049048190705</v>
      </c>
      <c r="CX160" s="83">
        <f>CX75/CX9/(31.5/14.6)</f>
        <v>2.32150692379034</v>
      </c>
      <c r="CY160" s="83">
        <f>CY75/CY9/(31.5/14.6)</f>
        <v>2.16814926991605</v>
      </c>
      <c r="CZ160" s="83"/>
      <c r="DA160" s="83">
        <f t="shared" ref="DA160:DJ160" si="671">DA75/DA9/(31.5/14.6)</f>
        <v>2.37474258628587</v>
      </c>
      <c r="DB160" s="83">
        <f t="shared" si="671"/>
        <v>2.18983602875112</v>
      </c>
      <c r="DC160" s="83">
        <f t="shared" si="671"/>
        <v>2.10637534589834</v>
      </c>
      <c r="DD160" s="83">
        <f t="shared" si="671"/>
        <v>2.26015584415584</v>
      </c>
      <c r="DE160" s="83">
        <f t="shared" si="671"/>
        <v>2.32561642780089</v>
      </c>
      <c r="DF160" s="83">
        <f t="shared" si="671"/>
        <v>2.29392577421251</v>
      </c>
      <c r="DG160" s="83">
        <f t="shared" si="671"/>
        <v>2.30835736367651</v>
      </c>
      <c r="DH160" s="83">
        <f t="shared" si="671"/>
        <v>2.56746137707419</v>
      </c>
      <c r="DI160" s="83">
        <f t="shared" si="671"/>
        <v>3.08393050312383</v>
      </c>
      <c r="DJ160" s="83">
        <f t="shared" si="671"/>
        <v>3.01433683711767</v>
      </c>
      <c r="DK160" s="83"/>
      <c r="DL160" s="83">
        <f t="shared" ref="DL160:EF160" si="672">DL75/DL9/(31.5/14.6)</f>
        <v>2.58344155844156</v>
      </c>
      <c r="DM160" s="83">
        <f t="shared" si="672"/>
        <v>0</v>
      </c>
      <c r="DN160" s="83">
        <f t="shared" si="672"/>
        <v>2.24423636121115</v>
      </c>
      <c r="DO160" s="83">
        <f t="shared" si="672"/>
        <v>1.9967682825254</v>
      </c>
      <c r="DP160" s="83">
        <f t="shared" si="672"/>
        <v>2.55919540229885</v>
      </c>
      <c r="DQ160" s="83">
        <f t="shared" si="672"/>
        <v>1.9708666947605</v>
      </c>
      <c r="DR160" s="83">
        <f t="shared" si="672"/>
        <v>2.73112028626479</v>
      </c>
      <c r="DS160" s="83">
        <f t="shared" si="672"/>
        <v>0</v>
      </c>
      <c r="DT160" s="83">
        <f t="shared" si="672"/>
        <v>2.39184168572815</v>
      </c>
      <c r="DU160" s="83">
        <f t="shared" si="672"/>
        <v>3.15067675103168</v>
      </c>
      <c r="DV160" s="83">
        <f t="shared" si="672"/>
        <v>2.6854261148904</v>
      </c>
      <c r="DW160" s="83">
        <f t="shared" si="672"/>
        <v>2.64633187908042</v>
      </c>
      <c r="DX160" s="83">
        <f t="shared" si="672"/>
        <v>2.32120246791527</v>
      </c>
      <c r="DY160" s="83">
        <f t="shared" si="672"/>
        <v>2.1662806658744</v>
      </c>
      <c r="DZ160" s="83">
        <f t="shared" si="672"/>
        <v>2.06747263576532</v>
      </c>
      <c r="EA160" s="83">
        <f t="shared" si="672"/>
        <v>2.38302005012531</v>
      </c>
      <c r="EB160" s="83">
        <f t="shared" si="672"/>
        <v>3.24057125171331</v>
      </c>
      <c r="EC160" s="83">
        <f t="shared" si="672"/>
        <v>4.33147910426473</v>
      </c>
      <c r="ED160" s="83">
        <f t="shared" si="672"/>
        <v>2.73227393724288</v>
      </c>
      <c r="EE160" s="83">
        <f t="shared" si="672"/>
        <v>2.39986515641855</v>
      </c>
      <c r="EF160" s="83">
        <f t="shared" si="672"/>
        <v>2.39648758902026</v>
      </c>
      <c r="EG160" s="83"/>
      <c r="EH160" s="83">
        <f t="shared" ref="EH160:FD160" si="673">EH75/EH9/(31.5/14.6)</f>
        <v>1.83168187600243</v>
      </c>
      <c r="EI160" s="83">
        <f t="shared" si="673"/>
        <v>1.84773146274563</v>
      </c>
      <c r="EJ160" s="83">
        <f t="shared" si="673"/>
        <v>1.91768090922169</v>
      </c>
      <c r="EK160" s="83">
        <f t="shared" si="673"/>
        <v>1.93028762382146</v>
      </c>
      <c r="EL160" s="83">
        <f t="shared" si="673"/>
        <v>1.86092063492063</v>
      </c>
      <c r="EM160" s="83">
        <f t="shared" si="673"/>
        <v>1.83366933147955</v>
      </c>
      <c r="EN160" s="83">
        <f t="shared" si="673"/>
        <v>1.75911942241685</v>
      </c>
      <c r="EO160" s="83">
        <f t="shared" si="673"/>
        <v>1.92679122574956</v>
      </c>
      <c r="EP160" s="83">
        <f t="shared" si="673"/>
        <v>2.53363731078017</v>
      </c>
      <c r="EQ160" s="83">
        <f t="shared" si="673"/>
        <v>2.49309112486683</v>
      </c>
      <c r="ER160" s="83">
        <f t="shared" si="673"/>
        <v>2.1942714899945</v>
      </c>
      <c r="ES160" s="83">
        <f t="shared" si="673"/>
        <v>2.60413874191652</v>
      </c>
      <c r="ET160" s="83">
        <f t="shared" si="673"/>
        <v>2.42408367314028</v>
      </c>
      <c r="EU160" s="83">
        <f t="shared" si="673"/>
        <v>2.56834134265327</v>
      </c>
      <c r="EV160" s="83">
        <f t="shared" si="673"/>
        <v>2.67862296433725</v>
      </c>
      <c r="EW160" s="83">
        <f t="shared" si="673"/>
        <v>3.00145899776385</v>
      </c>
      <c r="EX160" s="83">
        <f t="shared" si="673"/>
        <v>3.06715873015873</v>
      </c>
      <c r="EY160" s="83">
        <f t="shared" si="673"/>
        <v>2.05825843054759</v>
      </c>
      <c r="EZ160" s="83">
        <f t="shared" si="673"/>
        <v>2.37357315807679</v>
      </c>
      <c r="FA160" s="83">
        <f t="shared" si="673"/>
        <v>2.35311355311355</v>
      </c>
      <c r="FB160" s="83">
        <f t="shared" si="673"/>
        <v>2.95815180682202</v>
      </c>
      <c r="FC160" s="83">
        <f t="shared" si="673"/>
        <v>2.79646814091258</v>
      </c>
      <c r="FD160" s="83">
        <f t="shared" si="673"/>
        <v>2.92731829573935</v>
      </c>
      <c r="FE160" s="84" t="s">
        <v>224</v>
      </c>
      <c r="FF160" s="138">
        <f t="shared" si="548"/>
        <v>1.62941140314562</v>
      </c>
      <c r="FG160" s="138">
        <f t="shared" si="549"/>
        <v>3.23655726564578</v>
      </c>
      <c r="FH160" s="139">
        <f t="shared" si="550"/>
        <v>2.00423788095145</v>
      </c>
      <c r="FI160" s="138">
        <f t="shared" si="551"/>
        <v>0.357814379946392</v>
      </c>
      <c r="FJ160" s="140">
        <f t="shared" si="552"/>
        <v>0.178528897865422</v>
      </c>
      <c r="FK160" s="138">
        <f t="shared" si="553"/>
        <v>1.67903413512678</v>
      </c>
      <c r="FL160" s="138">
        <f t="shared" si="554"/>
        <v>1.98758036699607</v>
      </c>
      <c r="FM160" s="139">
        <f t="shared" si="555"/>
        <v>1.87385152836708</v>
      </c>
      <c r="FN160" s="138">
        <f t="shared" si="556"/>
        <v>0.0922518675149106</v>
      </c>
      <c r="FO160" s="73">
        <f t="shared" si="557"/>
        <v>0.0492311509841449</v>
      </c>
      <c r="FP160" s="138">
        <f t="shared" si="558"/>
        <v>1.51049146416212</v>
      </c>
      <c r="FQ160" s="138">
        <f t="shared" si="559"/>
        <v>1.85453839990101</v>
      </c>
      <c r="FR160" s="139">
        <f t="shared" si="560"/>
        <v>1.74842495775418</v>
      </c>
      <c r="FS160" s="138">
        <f t="shared" si="561"/>
        <v>0.0990124196813722</v>
      </c>
      <c r="FT160" s="73">
        <f t="shared" si="562"/>
        <v>0.0566294934433742</v>
      </c>
      <c r="FU160" s="138">
        <f t="shared" si="563"/>
        <v>0.997415251565211</v>
      </c>
      <c r="FV160" s="138">
        <f t="shared" si="564"/>
        <v>1.28252934181273</v>
      </c>
      <c r="FW160" s="139">
        <f t="shared" si="565"/>
        <v>1.18140484191951</v>
      </c>
      <c r="FX160" s="138">
        <f t="shared" si="566"/>
        <v>0.100096539269354</v>
      </c>
      <c r="FY160" s="84" t="s">
        <v>224</v>
      </c>
      <c r="FZ160" s="156">
        <f t="shared" si="567"/>
        <v>0.997415251565211</v>
      </c>
      <c r="GA160" s="70">
        <f t="shared" si="568"/>
        <v>3.23655726564578</v>
      </c>
      <c r="GB160" s="157">
        <f t="shared" si="569"/>
        <v>1.79012928544664</v>
      </c>
      <c r="GC160" s="31">
        <f t="shared" si="570"/>
        <v>0.368872833187551</v>
      </c>
      <c r="GD160" s="31">
        <f t="shared" si="571"/>
        <v>0.206059325539449</v>
      </c>
      <c r="GE160" s="156">
        <f t="shared" si="572"/>
        <v>0</v>
      </c>
      <c r="GF160" s="156">
        <f t="shared" si="573"/>
        <v>5.21428571428571</v>
      </c>
      <c r="GG160" s="158">
        <f t="shared" si="574"/>
        <v>2.25989069097959</v>
      </c>
      <c r="GH160" s="33">
        <f t="shared" si="575"/>
        <v>0.670604682286527</v>
      </c>
      <c r="GI160" s="33">
        <f t="shared" si="576"/>
        <v>0.296742087997116</v>
      </c>
      <c r="GJ160" s="58"/>
      <c r="GK160" s="89">
        <f t="shared" si="577"/>
        <v>1.35288793829031</v>
      </c>
      <c r="GL160" s="89">
        <f t="shared" si="578"/>
        <v>5.21428571428571</v>
      </c>
      <c r="GM160" s="178">
        <f t="shared" si="579"/>
        <v>2.09139081047596</v>
      </c>
      <c r="GN160" s="36">
        <f t="shared" si="580"/>
        <v>0.868825054897264</v>
      </c>
      <c r="GO160" s="36">
        <f t="shared" si="581"/>
        <v>0.415429316484151</v>
      </c>
      <c r="GP160" s="89">
        <f t="shared" si="582"/>
        <v>1.85479542600304</v>
      </c>
      <c r="GQ160" s="89">
        <f t="shared" si="583"/>
        <v>3.51261156383391</v>
      </c>
      <c r="GR160" s="178">
        <f t="shared" si="584"/>
        <v>2.26116068283401</v>
      </c>
      <c r="GS160" s="36">
        <f t="shared" si="585"/>
        <v>0.378095593833077</v>
      </c>
      <c r="GT160" s="36">
        <f t="shared" si="586"/>
        <v>0.167213058631107</v>
      </c>
      <c r="GU160" s="89">
        <f t="shared" si="587"/>
        <v>0</v>
      </c>
      <c r="GV160" s="89">
        <f t="shared" si="588"/>
        <v>4.33147910426473</v>
      </c>
      <c r="GW160" s="178">
        <f t="shared" si="589"/>
        <v>2.33326466069395</v>
      </c>
      <c r="GX160" s="36">
        <f t="shared" si="590"/>
        <v>0.932500361011259</v>
      </c>
      <c r="GY160" s="36">
        <f t="shared" si="591"/>
        <v>0.399654774154047</v>
      </c>
      <c r="GZ160" s="89">
        <f t="shared" si="592"/>
        <v>0</v>
      </c>
      <c r="HA160" s="89">
        <f t="shared" si="593"/>
        <v>3.06715873015873</v>
      </c>
      <c r="HB160" s="178">
        <f t="shared" si="594"/>
        <v>2.34519870639918</v>
      </c>
      <c r="HC160" s="36">
        <f t="shared" si="595"/>
        <v>0.434247508063973</v>
      </c>
      <c r="HD160" s="36">
        <f t="shared" si="596"/>
        <v>0.185164483878945</v>
      </c>
      <c r="HE160" s="83"/>
      <c r="HF160" s="83"/>
      <c r="HG160" s="83"/>
      <c r="HH160" s="83"/>
      <c r="HI160" s="83"/>
      <c r="HJ160" s="83"/>
      <c r="HK160" s="83"/>
      <c r="HL160" s="83"/>
      <c r="HM160" s="83"/>
      <c r="HN160" s="83"/>
      <c r="HO160" s="83"/>
    </row>
    <row r="161" s="18" customFormat="1" spans="1:223">
      <c r="A161" s="85" t="s">
        <v>198</v>
      </c>
      <c r="B161" s="83"/>
      <c r="C161" s="83"/>
      <c r="D161" s="83"/>
      <c r="E161" s="83"/>
      <c r="F161" s="83"/>
      <c r="G161" s="58"/>
      <c r="H161" s="85" t="s">
        <v>198</v>
      </c>
      <c r="I161" s="83">
        <f t="shared" ref="I161" si="674">I76/I9/(113.8/14.6)</f>
        <v>2.5710898214324</v>
      </c>
      <c r="J161" s="83">
        <f>J76/J9/(113.8/14.6)</f>
        <v>2.28913528121629</v>
      </c>
      <c r="K161" s="83">
        <f t="shared" ref="K161:AB161" si="675">K76/K9/(113.8/14.6)</f>
        <v>2.71372175526307</v>
      </c>
      <c r="L161" s="83">
        <f t="shared" si="675"/>
        <v>2.39254851167676</v>
      </c>
      <c r="M161" s="83">
        <f t="shared" si="675"/>
        <v>2.32009242858884</v>
      </c>
      <c r="N161" s="83">
        <f t="shared" si="675"/>
        <v>3.01100349130444</v>
      </c>
      <c r="O161" s="83">
        <f t="shared" si="675"/>
        <v>2.77413865720597</v>
      </c>
      <c r="P161" s="83">
        <f t="shared" si="675"/>
        <v>2.5975423446894</v>
      </c>
      <c r="Q161" s="83">
        <f t="shared" si="675"/>
        <v>2.66737133709126</v>
      </c>
      <c r="R161" s="83">
        <f t="shared" si="675"/>
        <v>2.59849689950052</v>
      </c>
      <c r="S161" s="83">
        <f t="shared" si="675"/>
        <v>2.50225227428831</v>
      </c>
      <c r="T161" s="83">
        <f t="shared" si="675"/>
        <v>2.64017690778716</v>
      </c>
      <c r="U161" s="83">
        <f t="shared" si="675"/>
        <v>2.4415968597064</v>
      </c>
      <c r="V161" s="83">
        <f t="shared" si="675"/>
        <v>2.31513569056704</v>
      </c>
      <c r="W161" s="83">
        <f t="shared" si="675"/>
        <v>2.50375111973472</v>
      </c>
      <c r="X161" s="83">
        <f t="shared" si="675"/>
        <v>2.49360441087466</v>
      </c>
      <c r="Y161" s="83">
        <f t="shared" si="675"/>
        <v>2.30652801065183</v>
      </c>
      <c r="Z161" s="83">
        <f t="shared" si="675"/>
        <v>2.34565101701513</v>
      </c>
      <c r="AA161" s="83">
        <f t="shared" si="675"/>
        <v>2.78836110709814</v>
      </c>
      <c r="AB161" s="83">
        <f t="shared" si="675"/>
        <v>2.62132487275048</v>
      </c>
      <c r="AC161" s="83"/>
      <c r="AD161" s="83">
        <f t="shared" ref="AD161:AO161" si="676">AD76/AD9/(113.8/14.6)</f>
        <v>2.39479102005999</v>
      </c>
      <c r="AE161" s="83">
        <f t="shared" si="676"/>
        <v>2.67937846930847</v>
      </c>
      <c r="AF161" s="83">
        <f t="shared" si="676"/>
        <v>2.49350970278349</v>
      </c>
      <c r="AG161" s="83">
        <f t="shared" si="676"/>
        <v>2.36667541930264</v>
      </c>
      <c r="AH161" s="83">
        <f t="shared" si="676"/>
        <v>2.7963863701001</v>
      </c>
      <c r="AI161" s="83">
        <f t="shared" si="676"/>
        <v>2.84258459078012</v>
      </c>
      <c r="AJ161" s="83">
        <f t="shared" si="676"/>
        <v>3.10661057217334</v>
      </c>
      <c r="AK161" s="83">
        <f t="shared" si="676"/>
        <v>2.69494876559682</v>
      </c>
      <c r="AL161" s="83">
        <f t="shared" si="676"/>
        <v>2.72244935919609</v>
      </c>
      <c r="AM161" s="83">
        <f t="shared" si="676"/>
        <v>12.0021463903016</v>
      </c>
      <c r="AN161" s="83">
        <f t="shared" si="676"/>
        <v>3.19707680024132</v>
      </c>
      <c r="AO161" s="83">
        <f t="shared" si="676"/>
        <v>3.15538223792533</v>
      </c>
      <c r="AP161" s="83"/>
      <c r="AQ161" s="83">
        <f t="shared" ref="AQ161:AZ161" si="677">AQ76/AQ9/(113.8/14.6)</f>
        <v>2.33315685495925</v>
      </c>
      <c r="AR161" s="83">
        <f t="shared" si="677"/>
        <v>2.24660627428562</v>
      </c>
      <c r="AS161" s="83">
        <f t="shared" si="677"/>
        <v>2.57971187423457</v>
      </c>
      <c r="AT161" s="83">
        <f t="shared" si="677"/>
        <v>2.31012007548638</v>
      </c>
      <c r="AU161" s="83">
        <f t="shared" si="677"/>
        <v>2.44490372771642</v>
      </c>
      <c r="AV161" s="83">
        <f t="shared" si="677"/>
        <v>2.21920606954293</v>
      </c>
      <c r="AW161" s="83">
        <f t="shared" si="677"/>
        <v>2.01671463284653</v>
      </c>
      <c r="AX161" s="83">
        <f t="shared" si="677"/>
        <v>1.98724322212181</v>
      </c>
      <c r="AY161" s="83">
        <f t="shared" si="677"/>
        <v>2.16173870967087</v>
      </c>
      <c r="AZ161" s="83">
        <f t="shared" si="677"/>
        <v>1.86488241996712</v>
      </c>
      <c r="BA161" s="83"/>
      <c r="BB161" s="83">
        <f t="shared" ref="BB161:BI161" si="678">BB76/BB9/(113.8/14.6)</f>
        <v>0.813932617849508</v>
      </c>
      <c r="BC161" s="83">
        <f t="shared" si="678"/>
        <v>0.894096735228958</v>
      </c>
      <c r="BD161" s="83">
        <f t="shared" si="678"/>
        <v>0.863485571005765</v>
      </c>
      <c r="BE161" s="83">
        <f t="shared" si="678"/>
        <v>0.833919156414763</v>
      </c>
      <c r="BF161" s="83">
        <f t="shared" si="678"/>
        <v>0.999407498153799</v>
      </c>
      <c r="BG161" s="83">
        <f t="shared" si="678"/>
        <v>1.02145171539303</v>
      </c>
      <c r="BH161" s="83">
        <f t="shared" si="678"/>
        <v>0.983736253670935</v>
      </c>
      <c r="BI161" s="83">
        <f t="shared" si="678"/>
        <v>0.962527836137461</v>
      </c>
      <c r="BJ161" s="85" t="s">
        <v>198</v>
      </c>
      <c r="BK161" s="83">
        <f t="shared" ref="BK161:BS161" si="679">BK76/BK9/(113.8/14.6)</f>
        <v>2.32081692018666</v>
      </c>
      <c r="BL161" s="83">
        <f t="shared" si="679"/>
        <v>2.39291286392906</v>
      </c>
      <c r="BM161" s="83">
        <f t="shared" si="679"/>
        <v>2.65285603349117</v>
      </c>
      <c r="BN161" s="83">
        <f t="shared" si="679"/>
        <v>1.98805622585947</v>
      </c>
      <c r="BO161" s="83">
        <f t="shared" si="679"/>
        <v>1.97909096114628</v>
      </c>
      <c r="BP161" s="83">
        <f t="shared" si="679"/>
        <v>3.81728375126692</v>
      </c>
      <c r="BQ161" s="83">
        <f t="shared" si="679"/>
        <v>2.56750878734622</v>
      </c>
      <c r="BR161" s="83">
        <f t="shared" si="679"/>
        <v>2.45384244632495</v>
      </c>
      <c r="BS161" s="83">
        <f t="shared" si="679"/>
        <v>3.22764779157574</v>
      </c>
      <c r="BT161" s="83">
        <f t="shared" ref="BT161:CE161" si="680">BT76/BT9/(113.8/14.6)</f>
        <v>3.55104386558751</v>
      </c>
      <c r="BU161" s="83">
        <f t="shared" si="680"/>
        <v>3.42500164950185</v>
      </c>
      <c r="BV161" s="83">
        <f t="shared" si="680"/>
        <v>4.67529481052317</v>
      </c>
      <c r="BW161" s="83">
        <f t="shared" si="680"/>
        <v>3.75960877206388</v>
      </c>
      <c r="BX161" s="83">
        <f t="shared" si="680"/>
        <v>3.76665473571604</v>
      </c>
      <c r="BY161" s="83">
        <f t="shared" si="680"/>
        <v>5.21551159313045</v>
      </c>
      <c r="BZ161" s="83">
        <f t="shared" si="680"/>
        <v>3.73743697056101</v>
      </c>
      <c r="CA161" s="83">
        <f t="shared" si="680"/>
        <v>3.47093363850629</v>
      </c>
      <c r="CB161" s="83">
        <f t="shared" si="680"/>
        <v>4.34358578204113</v>
      </c>
      <c r="CC161" s="83">
        <f t="shared" si="680"/>
        <v>3.62919155243897</v>
      </c>
      <c r="CD161" s="83">
        <f t="shared" si="680"/>
        <v>3.53085307157693</v>
      </c>
      <c r="CE161" s="83">
        <f t="shared" si="680"/>
        <v>3.81600354644242</v>
      </c>
      <c r="CF161" s="83"/>
      <c r="CG161" s="83">
        <f t="shared" ref="CG161:CS161" si="681">CG76/CG9/(113.8/14.6)</f>
        <v>3.51299400930375</v>
      </c>
      <c r="CH161" s="83">
        <f t="shared" si="681"/>
        <v>3.69152874836539</v>
      </c>
      <c r="CI161" s="83">
        <f t="shared" si="681"/>
        <v>3.15815445865033</v>
      </c>
      <c r="CJ161" s="83">
        <f t="shared" si="681"/>
        <v>5.48541005685187</v>
      </c>
      <c r="CK161" s="83">
        <f t="shared" si="681"/>
        <v>3.19365995319681</v>
      </c>
      <c r="CL161" s="83">
        <f t="shared" si="681"/>
        <v>3.14793505347454</v>
      </c>
      <c r="CM161" s="83">
        <f t="shared" si="681"/>
        <v>4.64142088115177</v>
      </c>
      <c r="CN161" s="83">
        <f t="shared" si="681"/>
        <v>4.27847357587957</v>
      </c>
      <c r="CO161" s="83">
        <f t="shared" si="681"/>
        <v>4.52767246829292</v>
      </c>
      <c r="CP161" s="83">
        <f t="shared" si="681"/>
        <v>4.88377798354557</v>
      </c>
      <c r="CQ161" s="83">
        <f t="shared" si="681"/>
        <v>4.63278589176414</v>
      </c>
      <c r="CR161" s="83">
        <f t="shared" si="681"/>
        <v>4.88341746351707</v>
      </c>
      <c r="CS161" s="83">
        <f t="shared" si="681"/>
        <v>4.75015743770274</v>
      </c>
      <c r="CT161" s="83"/>
      <c r="CU161" s="83">
        <f>CU76/CU9/(113.8/14.6)</f>
        <v>4.589436241752</v>
      </c>
      <c r="CV161" s="83">
        <f>CV76/CV9/(113.8/14.6)</f>
        <v>4.42677842368528</v>
      </c>
      <c r="CW161" s="83">
        <f>CW76/CW9/(113.8/14.6)</f>
        <v>4.0975933431369</v>
      </c>
      <c r="CX161" s="83">
        <f>CX76/CX9/(113.8/14.6)</f>
        <v>5.63930451902115</v>
      </c>
      <c r="CY161" s="83">
        <f>CY76/CY9/(113.8/14.6)</f>
        <v>5.57079454584221</v>
      </c>
      <c r="CZ161" s="83"/>
      <c r="DA161" s="83">
        <f t="shared" ref="DA161:DJ161" si="682">DA76/DA9/(113.8/14.6)</f>
        <v>5.69682442727892</v>
      </c>
      <c r="DB161" s="83">
        <f t="shared" si="682"/>
        <v>5.52970703319296</v>
      </c>
      <c r="DC161" s="83">
        <f t="shared" si="682"/>
        <v>5.36202768637807</v>
      </c>
      <c r="DD161" s="83">
        <f t="shared" si="682"/>
        <v>5.25232997816478</v>
      </c>
      <c r="DE161" s="83">
        <f t="shared" si="682"/>
        <v>5.82622382991793</v>
      </c>
      <c r="DF161" s="83">
        <f t="shared" si="682"/>
        <v>5.75489288256452</v>
      </c>
      <c r="DG161" s="83">
        <f t="shared" si="682"/>
        <v>3.73442079739055</v>
      </c>
      <c r="DH161" s="83">
        <f t="shared" si="682"/>
        <v>4.05354767105995</v>
      </c>
      <c r="DI161" s="83">
        <f t="shared" si="682"/>
        <v>5.78756132198841</v>
      </c>
      <c r="DJ161" s="83">
        <f t="shared" si="682"/>
        <v>4.67224510138237</v>
      </c>
      <c r="DK161" s="83"/>
      <c r="DL161" s="83">
        <f t="shared" ref="DL161:EF161" si="683">DL76/DL9/(113.8/14.6)</f>
        <v>4.84606167119348</v>
      </c>
      <c r="DM161" s="83">
        <f t="shared" si="683"/>
        <v>0</v>
      </c>
      <c r="DN161" s="83">
        <f t="shared" si="683"/>
        <v>4.04615202847396</v>
      </c>
      <c r="DO161" s="83">
        <f t="shared" si="683"/>
        <v>3.69113334369722</v>
      </c>
      <c r="DP161" s="83">
        <f t="shared" si="683"/>
        <v>4.81660202411975</v>
      </c>
      <c r="DQ161" s="83">
        <f t="shared" si="683"/>
        <v>3.11979674679334</v>
      </c>
      <c r="DR161" s="83">
        <f t="shared" si="683"/>
        <v>4.39170230705934</v>
      </c>
      <c r="DS161" s="83">
        <f t="shared" si="683"/>
        <v>0</v>
      </c>
      <c r="DT161" s="83">
        <f t="shared" si="683"/>
        <v>3.76342084865043</v>
      </c>
      <c r="DU161" s="83">
        <f t="shared" si="683"/>
        <v>5.71124484026055</v>
      </c>
      <c r="DV161" s="83">
        <f t="shared" si="683"/>
        <v>4.42446805171981</v>
      </c>
      <c r="DW161" s="83">
        <f t="shared" si="683"/>
        <v>4.20648379394101</v>
      </c>
      <c r="DX161" s="83">
        <f t="shared" si="683"/>
        <v>4.23729483522966</v>
      </c>
      <c r="DY161" s="83">
        <f t="shared" si="683"/>
        <v>4.27700489704576</v>
      </c>
      <c r="DZ161" s="83">
        <f t="shared" si="683"/>
        <v>3.54447644172879</v>
      </c>
      <c r="EA161" s="83">
        <f t="shared" si="683"/>
        <v>9.46177504393673</v>
      </c>
      <c r="EB161" s="83">
        <f t="shared" si="683"/>
        <v>6.10474565650533</v>
      </c>
      <c r="EC161" s="83">
        <f t="shared" si="683"/>
        <v>4.62044078862766</v>
      </c>
      <c r="ED161" s="83">
        <f t="shared" si="683"/>
        <v>5.40346869452088</v>
      </c>
      <c r="EE161" s="83">
        <f t="shared" si="683"/>
        <v>4.72154563448052</v>
      </c>
      <c r="EF161" s="83">
        <f t="shared" si="683"/>
        <v>4.79251035944457</v>
      </c>
      <c r="EG161" s="83"/>
      <c r="EH161" s="83">
        <f t="shared" ref="EH161:FD161" si="684">EH76/EH9/(113.8/14.6)</f>
        <v>2.75812446801345</v>
      </c>
      <c r="EI161" s="83">
        <f t="shared" si="684"/>
        <v>2.86392806822764</v>
      </c>
      <c r="EJ161" s="83">
        <f t="shared" si="684"/>
        <v>2.70059573428764</v>
      </c>
      <c r="EK161" s="83">
        <f t="shared" si="684"/>
        <v>3.39548343618272</v>
      </c>
      <c r="EL161" s="83">
        <f t="shared" si="684"/>
        <v>3.04151393422044</v>
      </c>
      <c r="EM161" s="83">
        <f t="shared" si="684"/>
        <v>2.41513476068913</v>
      </c>
      <c r="EN161" s="83">
        <f t="shared" si="684"/>
        <v>2.51594754092632</v>
      </c>
      <c r="EO161" s="83">
        <f t="shared" si="684"/>
        <v>2.47235647334505</v>
      </c>
      <c r="EP161" s="83">
        <f t="shared" si="684"/>
        <v>4.26693175726568</v>
      </c>
      <c r="EQ161" s="83">
        <f t="shared" si="684"/>
        <v>3.31692829615074</v>
      </c>
      <c r="ER161" s="83">
        <f t="shared" si="684"/>
        <v>2.7697142591247</v>
      </c>
      <c r="ES161" s="83">
        <f t="shared" si="684"/>
        <v>3.1161491896114</v>
      </c>
      <c r="ET161" s="83">
        <f t="shared" si="684"/>
        <v>3.10776168819078</v>
      </c>
      <c r="EU161" s="83">
        <f t="shared" si="684"/>
        <v>3.34568130149466</v>
      </c>
      <c r="EV161" s="83">
        <f t="shared" si="684"/>
        <v>4.06657080470789</v>
      </c>
      <c r="EW161" s="83">
        <f t="shared" si="684"/>
        <v>3.99799223682947</v>
      </c>
      <c r="EX161" s="83">
        <f t="shared" si="684"/>
        <v>3.42334504979496</v>
      </c>
      <c r="EY161" s="83">
        <f t="shared" si="684"/>
        <v>2.94718416724896</v>
      </c>
      <c r="EZ161" s="83">
        <f t="shared" si="684"/>
        <v>3.38134103839623</v>
      </c>
      <c r="FA161" s="83">
        <f t="shared" si="684"/>
        <v>3.16646168354343</v>
      </c>
      <c r="FB161" s="83">
        <f t="shared" si="684"/>
        <v>3.92392401749991</v>
      </c>
      <c r="FC161" s="83">
        <f t="shared" si="684"/>
        <v>4.44373094197347</v>
      </c>
      <c r="FD161" s="83">
        <f t="shared" si="684"/>
        <v>3.66604925877212</v>
      </c>
      <c r="FE161" s="85" t="s">
        <v>198</v>
      </c>
      <c r="FF161" s="138">
        <f t="shared" si="548"/>
        <v>2.28913528121629</v>
      </c>
      <c r="FG161" s="138">
        <f t="shared" si="549"/>
        <v>3.01100349130444</v>
      </c>
      <c r="FH161" s="139">
        <f t="shared" si="550"/>
        <v>2.54467613992214</v>
      </c>
      <c r="FI161" s="138">
        <f t="shared" si="551"/>
        <v>0.191821764400532</v>
      </c>
      <c r="FJ161" s="140">
        <f t="shared" si="552"/>
        <v>0.0753816021579864</v>
      </c>
      <c r="FK161" s="138">
        <f t="shared" si="553"/>
        <v>2.36667541930264</v>
      </c>
      <c r="FL161" s="138">
        <f t="shared" si="554"/>
        <v>12.0021463903016</v>
      </c>
      <c r="FM161" s="139">
        <f t="shared" si="555"/>
        <v>3.53766164148078</v>
      </c>
      <c r="FN161" s="138">
        <f t="shared" si="556"/>
        <v>2.68001128082994</v>
      </c>
      <c r="FO161" s="73">
        <f t="shared" si="557"/>
        <v>0.75756574608649</v>
      </c>
      <c r="FP161" s="138">
        <f t="shared" si="558"/>
        <v>1.86488241996712</v>
      </c>
      <c r="FQ161" s="138">
        <f t="shared" si="559"/>
        <v>2.57971187423457</v>
      </c>
      <c r="FR161" s="139">
        <f t="shared" si="560"/>
        <v>2.21642838608315</v>
      </c>
      <c r="FS161" s="138">
        <f t="shared" si="561"/>
        <v>0.217686041169242</v>
      </c>
      <c r="FT161" s="73">
        <f t="shared" si="562"/>
        <v>0.0982147866974104</v>
      </c>
      <c r="FU161" s="138">
        <f t="shared" si="563"/>
        <v>0.813932617849508</v>
      </c>
      <c r="FV161" s="138">
        <f t="shared" si="564"/>
        <v>1.02145171539303</v>
      </c>
      <c r="FW161" s="139">
        <f t="shared" si="565"/>
        <v>0.921569672981777</v>
      </c>
      <c r="FX161" s="138">
        <f t="shared" si="566"/>
        <v>0.0801554545069984</v>
      </c>
      <c r="FY161" s="85" t="s">
        <v>198</v>
      </c>
      <c r="FZ161" s="156">
        <f t="shared" si="567"/>
        <v>0.813932617849508</v>
      </c>
      <c r="GA161" s="70">
        <f t="shared" si="568"/>
        <v>12.0021463903016</v>
      </c>
      <c r="GB161" s="157">
        <f t="shared" si="569"/>
        <v>2.45764607481796</v>
      </c>
      <c r="GC161" s="31">
        <f t="shared" si="570"/>
        <v>1.52385409656942</v>
      </c>
      <c r="GD161" s="31">
        <f t="shared" si="571"/>
        <v>0.620046194683379</v>
      </c>
      <c r="GE161" s="156">
        <f t="shared" si="572"/>
        <v>0</v>
      </c>
      <c r="GF161" s="156">
        <f t="shared" si="573"/>
        <v>9.46177504393673</v>
      </c>
      <c r="GG161" s="158">
        <f t="shared" si="574"/>
        <v>3.93962784588811</v>
      </c>
      <c r="GH161" s="33">
        <f t="shared" si="575"/>
        <v>1.28272134408581</v>
      </c>
      <c r="GI161" s="33">
        <f t="shared" si="576"/>
        <v>0.3255945470648</v>
      </c>
      <c r="GJ161" s="58"/>
      <c r="GK161" s="89">
        <f t="shared" si="577"/>
        <v>1.97909096114628</v>
      </c>
      <c r="GL161" s="89">
        <f t="shared" si="578"/>
        <v>5.21551159313045</v>
      </c>
      <c r="GM161" s="178">
        <f t="shared" si="579"/>
        <v>3.34862551281981</v>
      </c>
      <c r="GN161" s="36">
        <f t="shared" si="580"/>
        <v>0.864520834142451</v>
      </c>
      <c r="GO161" s="36">
        <f t="shared" si="581"/>
        <v>0.258171847175128</v>
      </c>
      <c r="GP161" s="89">
        <f t="shared" si="582"/>
        <v>3.14793505347454</v>
      </c>
      <c r="GQ161" s="89">
        <f t="shared" si="583"/>
        <v>5.82622382991793</v>
      </c>
      <c r="GR161" s="178">
        <f t="shared" si="584"/>
        <v>4.67075270658759</v>
      </c>
      <c r="GS161" s="36">
        <f t="shared" si="585"/>
        <v>0.856136461330669</v>
      </c>
      <c r="GT161" s="36">
        <f t="shared" si="586"/>
        <v>0.183297321676479</v>
      </c>
      <c r="GU161" s="89">
        <f t="shared" si="587"/>
        <v>0</v>
      </c>
      <c r="GV161" s="89">
        <f t="shared" si="588"/>
        <v>9.46177504393673</v>
      </c>
      <c r="GW161" s="178">
        <f t="shared" si="589"/>
        <v>4.29430133368708</v>
      </c>
      <c r="GX161" s="36">
        <f t="shared" si="590"/>
        <v>1.92225765577863</v>
      </c>
      <c r="GY161" s="36">
        <f t="shared" si="591"/>
        <v>0.447629895158797</v>
      </c>
      <c r="GZ161" s="89">
        <f t="shared" si="592"/>
        <v>0</v>
      </c>
      <c r="HA161" s="89">
        <f t="shared" si="593"/>
        <v>4.44373094197347</v>
      </c>
      <c r="HB161" s="178">
        <f t="shared" si="594"/>
        <v>3.26534130897812</v>
      </c>
      <c r="HC161" s="36">
        <f t="shared" si="595"/>
        <v>0.5773664886914</v>
      </c>
      <c r="HD161" s="36">
        <f t="shared" si="596"/>
        <v>0.176816581808437</v>
      </c>
      <c r="HE161" s="83"/>
      <c r="HF161" s="83"/>
      <c r="HG161" s="83"/>
      <c r="HH161" s="83"/>
      <c r="HI161" s="83"/>
      <c r="HJ161" s="83"/>
      <c r="HK161" s="83"/>
      <c r="HL161" s="83"/>
      <c r="HM161" s="83"/>
      <c r="HN161" s="83"/>
      <c r="HO161" s="83"/>
    </row>
    <row r="162" s="18" customFormat="1" spans="1:223">
      <c r="A162" s="85" t="s">
        <v>197</v>
      </c>
      <c r="B162" s="83"/>
      <c r="C162" s="83"/>
      <c r="D162" s="83"/>
      <c r="E162" s="83"/>
      <c r="F162" s="83"/>
      <c r="G162" s="58"/>
      <c r="H162" s="85" t="s">
        <v>197</v>
      </c>
      <c r="I162" s="83">
        <f t="shared" ref="I162" si="685">I77/I9/(38.69/14.6)</f>
        <v>2.29042720405117</v>
      </c>
      <c r="J162" s="83">
        <f>J77/J9/(38.69/14.6)</f>
        <v>2.35891529005407</v>
      </c>
      <c r="K162" s="83">
        <f t="shared" ref="K162:AB162" si="686">K77/K9/(38.69/14.6)</f>
        <v>2.38735248678755</v>
      </c>
      <c r="L162" s="83">
        <f t="shared" si="686"/>
        <v>2.39825264093789</v>
      </c>
      <c r="M162" s="83">
        <f t="shared" si="686"/>
        <v>2.12066179209944</v>
      </c>
      <c r="N162" s="83">
        <f t="shared" si="686"/>
        <v>2.60466023911697</v>
      </c>
      <c r="O162" s="83">
        <f t="shared" si="686"/>
        <v>2.3632449890232</v>
      </c>
      <c r="P162" s="83">
        <f t="shared" si="686"/>
        <v>2.2848311006952</v>
      </c>
      <c r="Q162" s="83">
        <f t="shared" si="686"/>
        <v>2.24333402071956</v>
      </c>
      <c r="R162" s="83">
        <f t="shared" si="686"/>
        <v>2.26804620386218</v>
      </c>
      <c r="S162" s="83">
        <f t="shared" si="686"/>
        <v>2.04942546395192</v>
      </c>
      <c r="T162" s="83">
        <f t="shared" si="686"/>
        <v>2.51512311165662</v>
      </c>
      <c r="U162" s="83">
        <f t="shared" si="686"/>
        <v>2.31253344113457</v>
      </c>
      <c r="V162" s="83">
        <f t="shared" si="686"/>
        <v>2.2178562552053</v>
      </c>
      <c r="W162" s="83">
        <f t="shared" si="686"/>
        <v>2.33143344077173</v>
      </c>
      <c r="X162" s="83">
        <f t="shared" si="686"/>
        <v>2.37255166238372</v>
      </c>
      <c r="Y162" s="83">
        <f t="shared" si="686"/>
        <v>2.26567605371086</v>
      </c>
      <c r="Z162" s="83">
        <f t="shared" si="686"/>
        <v>2.49409494999335</v>
      </c>
      <c r="AA162" s="83">
        <f t="shared" si="686"/>
        <v>2.66742882646463</v>
      </c>
      <c r="AB162" s="83">
        <f t="shared" si="686"/>
        <v>2.68537719244783</v>
      </c>
      <c r="AC162" s="83"/>
      <c r="AD162" s="83">
        <f t="shared" ref="AD162:AO162" si="687">AD77/AD9/(38.69/14.6)</f>
        <v>2.4580550201481</v>
      </c>
      <c r="AE162" s="83">
        <f t="shared" si="687"/>
        <v>2.15256166182737</v>
      </c>
      <c r="AF162" s="83">
        <f t="shared" si="687"/>
        <v>2.08602113234866</v>
      </c>
      <c r="AG162" s="83">
        <f t="shared" si="687"/>
        <v>2.16252736483792</v>
      </c>
      <c r="AH162" s="83">
        <f t="shared" si="687"/>
        <v>2.33104900641575</v>
      </c>
      <c r="AI162" s="83">
        <f t="shared" si="687"/>
        <v>2.25335972962752</v>
      </c>
      <c r="AJ162" s="83">
        <f t="shared" si="687"/>
        <v>2.31527584073848</v>
      </c>
      <c r="AK162" s="83">
        <f t="shared" si="687"/>
        <v>2.21596781846454</v>
      </c>
      <c r="AL162" s="83">
        <f t="shared" si="687"/>
        <v>2.20925052827773</v>
      </c>
      <c r="AM162" s="83">
        <f t="shared" si="687"/>
        <v>5.29795134772055</v>
      </c>
      <c r="AN162" s="83">
        <f t="shared" si="687"/>
        <v>2.57791492147701</v>
      </c>
      <c r="AO162" s="83">
        <f t="shared" si="687"/>
        <v>2.70799218533808</v>
      </c>
      <c r="AP162" s="83"/>
      <c r="AQ162" s="83">
        <f t="shared" ref="AQ162:AZ162" si="688">AQ77/AQ9/(38.69/14.6)</f>
        <v>2.06993954178641</v>
      </c>
      <c r="AR162" s="83">
        <f t="shared" si="688"/>
        <v>2.14348853586653</v>
      </c>
      <c r="AS162" s="83">
        <f t="shared" si="688"/>
        <v>2.41301169228591</v>
      </c>
      <c r="AT162" s="83">
        <f t="shared" si="688"/>
        <v>2.31599285013545</v>
      </c>
      <c r="AU162" s="83">
        <f t="shared" si="688"/>
        <v>2.28618278952264</v>
      </c>
      <c r="AV162" s="83">
        <f t="shared" si="688"/>
        <v>2.0921883229292</v>
      </c>
      <c r="AW162" s="83">
        <f t="shared" si="688"/>
        <v>2.01900237487708</v>
      </c>
      <c r="AX162" s="83">
        <f t="shared" si="688"/>
        <v>2.13078625129739</v>
      </c>
      <c r="AY162" s="83">
        <f t="shared" si="688"/>
        <v>2.07275328205139</v>
      </c>
      <c r="AZ162" s="83">
        <f t="shared" si="688"/>
        <v>1.89255715282305</v>
      </c>
      <c r="BA162" s="83"/>
      <c r="BB162" s="83">
        <f t="shared" ref="BB162:BI162" si="689">BB77/BB9/(38.69/14.6)</f>
        <v>1.19948405095159</v>
      </c>
      <c r="BC162" s="83">
        <f t="shared" si="689"/>
        <v>1.29371274045848</v>
      </c>
      <c r="BD162" s="83">
        <f t="shared" si="689"/>
        <v>1.37883350746727</v>
      </c>
      <c r="BE162" s="83">
        <f t="shared" si="689"/>
        <v>1.09673652510602</v>
      </c>
      <c r="BF162" s="83">
        <f t="shared" si="689"/>
        <v>1.19783664187819</v>
      </c>
      <c r="BG162" s="83">
        <f t="shared" si="689"/>
        <v>1.28418658963801</v>
      </c>
      <c r="BH162" s="83">
        <f t="shared" si="689"/>
        <v>1.19046155737201</v>
      </c>
      <c r="BI162" s="83">
        <f t="shared" si="689"/>
        <v>1.30016593940139</v>
      </c>
      <c r="BJ162" s="85" t="s">
        <v>197</v>
      </c>
      <c r="BK162" s="83">
        <f t="shared" ref="BK162:BS162" si="690">BK77/BK9/(38.69/14.6)</f>
        <v>2.35393623942746</v>
      </c>
      <c r="BL162" s="83">
        <f t="shared" si="690"/>
        <v>2.30005294900107</v>
      </c>
      <c r="BM162" s="83">
        <f t="shared" si="690"/>
        <v>2.81326396289099</v>
      </c>
      <c r="BN162" s="83">
        <f t="shared" si="690"/>
        <v>2.07182287927118</v>
      </c>
      <c r="BO162" s="83">
        <f t="shared" si="690"/>
        <v>2.09840639334184</v>
      </c>
      <c r="BP162" s="83">
        <f t="shared" si="690"/>
        <v>3.4299688888201</v>
      </c>
      <c r="BQ162" s="83">
        <f t="shared" si="690"/>
        <v>2.38915094339623</v>
      </c>
      <c r="BR162" s="83">
        <f t="shared" si="690"/>
        <v>2.35503689969826</v>
      </c>
      <c r="BS162" s="83">
        <f t="shared" si="690"/>
        <v>2.90794111548829</v>
      </c>
      <c r="BT162" s="83">
        <f t="shared" ref="BT162:CE162" si="691">BT77/BT9/(38.69/14.6)</f>
        <v>3.44420178296516</v>
      </c>
      <c r="BU162" s="83">
        <f t="shared" si="691"/>
        <v>3.42069676089896</v>
      </c>
      <c r="BV162" s="83">
        <f t="shared" si="691"/>
        <v>4.03945619267849</v>
      </c>
      <c r="BW162" s="83">
        <f t="shared" si="691"/>
        <v>4.2473338802297</v>
      </c>
      <c r="BX162" s="83">
        <f t="shared" si="691"/>
        <v>4.2247744052502</v>
      </c>
      <c r="BY162" s="83">
        <f t="shared" si="691"/>
        <v>6.33275405494869</v>
      </c>
      <c r="BZ162" s="83">
        <f t="shared" si="691"/>
        <v>3.84957906360948</v>
      </c>
      <c r="CA162" s="83">
        <f t="shared" si="691"/>
        <v>3.51616205938277</v>
      </c>
      <c r="CB162" s="83">
        <f t="shared" si="691"/>
        <v>3.45073635204529</v>
      </c>
      <c r="CC162" s="83">
        <f t="shared" si="691"/>
        <v>3.2204945130919</v>
      </c>
      <c r="CD162" s="83">
        <f t="shared" si="691"/>
        <v>3.54845626072041</v>
      </c>
      <c r="CE162" s="83">
        <f t="shared" si="691"/>
        <v>3.02949774116397</v>
      </c>
      <c r="CF162" s="83"/>
      <c r="CG162" s="83">
        <f t="shared" ref="CG162:CS162" si="692">CG77/CG9/(38.69/14.6)</f>
        <v>3.94697816613812</v>
      </c>
      <c r="CH162" s="83">
        <f t="shared" si="692"/>
        <v>2.87489940087633</v>
      </c>
      <c r="CI162" s="83">
        <f t="shared" si="692"/>
        <v>2.92054370152537</v>
      </c>
      <c r="CJ162" s="83">
        <f t="shared" si="692"/>
        <v>3.52713747922719</v>
      </c>
      <c r="CK162" s="83">
        <f t="shared" si="692"/>
        <v>3.14801735445465</v>
      </c>
      <c r="CL162" s="83">
        <f t="shared" si="692"/>
        <v>3.09017976526519</v>
      </c>
      <c r="CM162" s="83">
        <f t="shared" si="692"/>
        <v>3.62004649402606</v>
      </c>
      <c r="CN162" s="83">
        <f t="shared" si="692"/>
        <v>3.54166440887367</v>
      </c>
      <c r="CO162" s="83">
        <f t="shared" si="692"/>
        <v>4.40178355701013</v>
      </c>
      <c r="CP162" s="83">
        <f t="shared" si="692"/>
        <v>3.78290815434638</v>
      </c>
      <c r="CQ162" s="83">
        <f t="shared" si="692"/>
        <v>3.62264150943396</v>
      </c>
      <c r="CR162" s="83">
        <f t="shared" si="692"/>
        <v>3.79528603291338</v>
      </c>
      <c r="CS162" s="83">
        <f t="shared" si="692"/>
        <v>3.89187183263559</v>
      </c>
      <c r="CT162" s="83"/>
      <c r="CU162" s="83">
        <f>CU77/CU9/(38.69/14.6)</f>
        <v>4.91695853575867</v>
      </c>
      <c r="CV162" s="83">
        <f>CV77/CV9/(38.69/14.6)</f>
        <v>3.21857764876633</v>
      </c>
      <c r="CW162" s="83">
        <f>CW77/CW9/(38.69/14.6)</f>
        <v>3.44741670253007</v>
      </c>
      <c r="CX162" s="83">
        <f>CX77/CX9/(38.69/14.6)</f>
        <v>5.06608208624251</v>
      </c>
      <c r="CY162" s="83">
        <f>CY77/CY9/(38.69/14.6)</f>
        <v>4.63141987243594</v>
      </c>
      <c r="CZ162" s="83"/>
      <c r="DA162" s="83">
        <f t="shared" ref="DA162:DJ162" si="693">DA77/DA9/(38.69/14.6)</f>
        <v>5.19163845552899</v>
      </c>
      <c r="DB162" s="83">
        <f t="shared" si="693"/>
        <v>4.75703097187611</v>
      </c>
      <c r="DC162" s="83">
        <f t="shared" si="693"/>
        <v>4.64358801281433</v>
      </c>
      <c r="DD162" s="83">
        <f t="shared" si="693"/>
        <v>5.12064036592338</v>
      </c>
      <c r="DE162" s="83">
        <f t="shared" si="693"/>
        <v>5.22760578860597</v>
      </c>
      <c r="DF162" s="83">
        <f t="shared" si="693"/>
        <v>5.09005658123126</v>
      </c>
      <c r="DG162" s="83">
        <f t="shared" si="693"/>
        <v>4.11326930797023</v>
      </c>
      <c r="DH162" s="83">
        <f t="shared" si="693"/>
        <v>4.34289744816989</v>
      </c>
      <c r="DI162" s="83">
        <f t="shared" si="693"/>
        <v>5.28774240953106</v>
      </c>
      <c r="DJ162" s="83">
        <f t="shared" si="693"/>
        <v>6.31697520342676</v>
      </c>
      <c r="DK162" s="83"/>
      <c r="DL162" s="83">
        <f t="shared" ref="DL162:EF162" si="694">DL77/DL9/(38.69/14.6)</f>
        <v>4.52830188679245</v>
      </c>
      <c r="DM162" s="83">
        <f t="shared" si="694"/>
        <v>0</v>
      </c>
      <c r="DN162" s="83">
        <f t="shared" si="694"/>
        <v>4.32852386237514</v>
      </c>
      <c r="DO162" s="83">
        <f t="shared" si="694"/>
        <v>3.91502362026534</v>
      </c>
      <c r="DP162" s="83">
        <f t="shared" si="694"/>
        <v>4.72782476686185</v>
      </c>
      <c r="DQ162" s="83">
        <f t="shared" si="694"/>
        <v>3.184409512678</v>
      </c>
      <c r="DR162" s="83">
        <f t="shared" si="694"/>
        <v>3.88090304286182</v>
      </c>
      <c r="DS162" s="83">
        <f t="shared" si="694"/>
        <v>0</v>
      </c>
      <c r="DT162" s="83">
        <f t="shared" si="694"/>
        <v>3.57460657493615</v>
      </c>
      <c r="DU162" s="83">
        <f t="shared" si="694"/>
        <v>4.7948301551958</v>
      </c>
      <c r="DV162" s="83">
        <f t="shared" si="694"/>
        <v>3.91958670260557</v>
      </c>
      <c r="DW162" s="83">
        <f t="shared" si="694"/>
        <v>4.11195704145059</v>
      </c>
      <c r="DX162" s="83">
        <f t="shared" si="694"/>
        <v>3.37968705795304</v>
      </c>
      <c r="DY162" s="83">
        <f t="shared" si="694"/>
        <v>4.16342710717375</v>
      </c>
      <c r="DZ162" s="83">
        <f t="shared" si="694"/>
        <v>3.33640128854119</v>
      </c>
      <c r="EA162" s="83">
        <f t="shared" si="694"/>
        <v>4.18570009930487</v>
      </c>
      <c r="EB162" s="83">
        <f t="shared" si="694"/>
        <v>5.34240815682977</v>
      </c>
      <c r="EC162" s="83">
        <f t="shared" si="694"/>
        <v>4.50505001574345</v>
      </c>
      <c r="ED162" s="83">
        <f t="shared" si="694"/>
        <v>4.44051436668336</v>
      </c>
      <c r="EE162" s="83">
        <f t="shared" si="694"/>
        <v>3.61558893570251</v>
      </c>
      <c r="EF162" s="83">
        <f t="shared" si="694"/>
        <v>4.24322832889129</v>
      </c>
      <c r="EG162" s="83"/>
      <c r="EH162" s="83">
        <f t="shared" ref="EH162:FD162" si="695">EH77/EH9/(38.69/14.6)</f>
        <v>2.53421865755046</v>
      </c>
      <c r="EI162" s="83">
        <f t="shared" si="695"/>
        <v>2.61879309423272</v>
      </c>
      <c r="EJ162" s="83">
        <f t="shared" si="695"/>
        <v>2.18235193524483</v>
      </c>
      <c r="EK162" s="83">
        <f t="shared" si="695"/>
        <v>2.21875443325294</v>
      </c>
      <c r="EL162" s="83">
        <f t="shared" si="695"/>
        <v>2.02156334231806</v>
      </c>
      <c r="EM162" s="83">
        <f t="shared" si="695"/>
        <v>2.10384244594408</v>
      </c>
      <c r="EN162" s="83">
        <f t="shared" si="695"/>
        <v>2.10095199387222</v>
      </c>
      <c r="EO162" s="83">
        <f t="shared" si="695"/>
        <v>2.14000262054507</v>
      </c>
      <c r="EP162" s="83">
        <f t="shared" si="695"/>
        <v>2.39353099730458</v>
      </c>
      <c r="EQ162" s="83">
        <f t="shared" si="695"/>
        <v>2.3882271845594</v>
      </c>
      <c r="ER162" s="83">
        <f t="shared" si="695"/>
        <v>2.49702186527303</v>
      </c>
      <c r="ES162" s="83">
        <f t="shared" si="695"/>
        <v>2.51684136967156</v>
      </c>
      <c r="ET162" s="83">
        <f t="shared" si="695"/>
        <v>2.53498370621902</v>
      </c>
      <c r="EU162" s="83">
        <f t="shared" si="695"/>
        <v>2.97155386302002</v>
      </c>
      <c r="EV162" s="83">
        <f t="shared" si="695"/>
        <v>3.19333496691987</v>
      </c>
      <c r="EW162" s="83">
        <f t="shared" si="695"/>
        <v>3.40465089255886</v>
      </c>
      <c r="EX162" s="83">
        <f t="shared" si="695"/>
        <v>2.72798742138365</v>
      </c>
      <c r="EY162" s="83">
        <f t="shared" si="695"/>
        <v>2.5297416079412</v>
      </c>
      <c r="EZ162" s="83">
        <f t="shared" si="695"/>
        <v>2.84663529626753</v>
      </c>
      <c r="FA162" s="83">
        <f t="shared" si="695"/>
        <v>2.59513611101278</v>
      </c>
      <c r="FB162" s="83">
        <f t="shared" si="695"/>
        <v>2.88287836210357</v>
      </c>
      <c r="FC162" s="83">
        <f t="shared" si="695"/>
        <v>2.86512928022362</v>
      </c>
      <c r="FD162" s="83">
        <f t="shared" si="695"/>
        <v>2.899217671422</v>
      </c>
      <c r="FE162" s="85" t="s">
        <v>197</v>
      </c>
      <c r="FF162" s="138">
        <f t="shared" si="548"/>
        <v>2.04942546395192</v>
      </c>
      <c r="FG162" s="138">
        <f t="shared" si="549"/>
        <v>2.68537719244783</v>
      </c>
      <c r="FH162" s="139">
        <f t="shared" si="550"/>
        <v>2.36156131825339</v>
      </c>
      <c r="FI162" s="138">
        <f t="shared" si="551"/>
        <v>0.165924121957993</v>
      </c>
      <c r="FJ162" s="140">
        <f t="shared" si="552"/>
        <v>0.0702603488105533</v>
      </c>
      <c r="FK162" s="138">
        <f t="shared" si="553"/>
        <v>2.08602113234866</v>
      </c>
      <c r="FL162" s="138">
        <f t="shared" si="554"/>
        <v>5.29795134772055</v>
      </c>
      <c r="FM162" s="139">
        <f t="shared" si="555"/>
        <v>2.56399387976848</v>
      </c>
      <c r="FN162" s="138">
        <f t="shared" si="556"/>
        <v>0.880349522672768</v>
      </c>
      <c r="FO162" s="73">
        <f t="shared" si="557"/>
        <v>0.343350867417929</v>
      </c>
      <c r="FP162" s="138">
        <f t="shared" si="558"/>
        <v>1.89255715282305</v>
      </c>
      <c r="FQ162" s="138">
        <f t="shared" si="559"/>
        <v>2.41301169228591</v>
      </c>
      <c r="FR162" s="139">
        <f t="shared" si="560"/>
        <v>2.1435902793575</v>
      </c>
      <c r="FS162" s="138">
        <f t="shared" si="561"/>
        <v>0.154355783325384</v>
      </c>
      <c r="FT162" s="73">
        <f t="shared" si="562"/>
        <v>0.0720080627402588</v>
      </c>
      <c r="FU162" s="138">
        <f t="shared" si="563"/>
        <v>1.09673652510602</v>
      </c>
      <c r="FV162" s="138">
        <f t="shared" si="564"/>
        <v>1.37883350746727</v>
      </c>
      <c r="FW162" s="139">
        <f t="shared" si="565"/>
        <v>1.24267719403412</v>
      </c>
      <c r="FX162" s="138">
        <f t="shared" si="566"/>
        <v>0.0878900520456014</v>
      </c>
      <c r="FY162" s="85" t="s">
        <v>197</v>
      </c>
      <c r="FZ162" s="156">
        <f t="shared" si="567"/>
        <v>1.09673652510602</v>
      </c>
      <c r="GA162" s="70">
        <f t="shared" si="568"/>
        <v>5.29795134772055</v>
      </c>
      <c r="GB162" s="157">
        <f t="shared" si="569"/>
        <v>2.18752946536275</v>
      </c>
      <c r="GC162" s="31">
        <f t="shared" si="570"/>
        <v>0.619158048972317</v>
      </c>
      <c r="GD162" s="31">
        <f t="shared" si="571"/>
        <v>0.283039867017126</v>
      </c>
      <c r="GE162" s="156">
        <f t="shared" si="572"/>
        <v>0</v>
      </c>
      <c r="GF162" s="156">
        <f t="shared" si="573"/>
        <v>6.33275405494869</v>
      </c>
      <c r="GG162" s="158">
        <f t="shared" si="574"/>
        <v>3.48306346481231</v>
      </c>
      <c r="GH162" s="33">
        <f t="shared" si="575"/>
        <v>1.11395599340031</v>
      </c>
      <c r="GI162" s="33">
        <f t="shared" si="576"/>
        <v>0.319820756829173</v>
      </c>
      <c r="GJ162" s="58"/>
      <c r="GK162" s="89">
        <f t="shared" si="577"/>
        <v>2.07182287927118</v>
      </c>
      <c r="GL162" s="89">
        <f t="shared" si="578"/>
        <v>6.33275405494869</v>
      </c>
      <c r="GM162" s="178">
        <f t="shared" si="579"/>
        <v>3.28779634944383</v>
      </c>
      <c r="GN162" s="36">
        <f t="shared" si="580"/>
        <v>0.975173732861417</v>
      </c>
      <c r="GO162" s="36">
        <f t="shared" si="581"/>
        <v>0.296604056095621</v>
      </c>
      <c r="GP162" s="89">
        <f t="shared" si="582"/>
        <v>2.87489940087633</v>
      </c>
      <c r="GQ162" s="89">
        <f t="shared" si="583"/>
        <v>6.31697520342676</v>
      </c>
      <c r="GR162" s="178">
        <f t="shared" si="584"/>
        <v>4.19770918741205</v>
      </c>
      <c r="GS162" s="36">
        <f t="shared" si="585"/>
        <v>0.875237199743978</v>
      </c>
      <c r="GT162" s="36">
        <f t="shared" si="586"/>
        <v>0.208503533872382</v>
      </c>
      <c r="GU162" s="89">
        <f t="shared" si="587"/>
        <v>0</v>
      </c>
      <c r="GV162" s="89">
        <f t="shared" si="588"/>
        <v>5.34240815682977</v>
      </c>
      <c r="GW162" s="178">
        <f t="shared" si="589"/>
        <v>3.722760596326</v>
      </c>
      <c r="GX162" s="36">
        <f t="shared" si="590"/>
        <v>1.34471998429551</v>
      </c>
      <c r="GY162" s="36">
        <f t="shared" si="591"/>
        <v>0.361215810015454</v>
      </c>
      <c r="GZ162" s="89">
        <f t="shared" si="592"/>
        <v>0</v>
      </c>
      <c r="HA162" s="89">
        <f t="shared" si="593"/>
        <v>3.40465089255886</v>
      </c>
      <c r="HB162" s="178">
        <f t="shared" si="594"/>
        <v>2.57249343994961</v>
      </c>
      <c r="HC162" s="36">
        <f t="shared" si="595"/>
        <v>0.364146862186206</v>
      </c>
      <c r="HD162" s="36">
        <f t="shared" si="596"/>
        <v>0.141554048897143</v>
      </c>
      <c r="HE162" s="83"/>
      <c r="HF162" s="83"/>
      <c r="HG162" s="83"/>
      <c r="HH162" s="83"/>
      <c r="HI162" s="83"/>
      <c r="HJ162" s="83"/>
      <c r="HK162" s="83"/>
      <c r="HL162" s="83"/>
      <c r="HM162" s="83"/>
      <c r="HN162" s="83"/>
      <c r="HO162" s="83"/>
    </row>
    <row r="163" s="10" customFormat="1" spans="1:223">
      <c r="A163" s="64" t="s">
        <v>225</v>
      </c>
      <c r="B163" s="47"/>
      <c r="C163" s="47"/>
      <c r="D163" s="47"/>
      <c r="E163" s="47"/>
      <c r="F163" s="47"/>
      <c r="G163" s="58"/>
      <c r="H163" s="64" t="s">
        <v>225</v>
      </c>
      <c r="I163" s="27">
        <f t="shared" ref="I163" si="696">I78/I9/(25.2/14.6)</f>
        <v>0.93581060315796</v>
      </c>
      <c r="J163" s="27">
        <f>J78/J9/(25.2/14.6)</f>
        <v>1.01028637805423</v>
      </c>
      <c r="K163" s="27">
        <f t="shared" ref="K163:AB163" si="697">K78/K9/(25.2/14.6)</f>
        <v>0.969653027092842</v>
      </c>
      <c r="L163" s="27">
        <f t="shared" si="697"/>
        <v>0.965933059163098</v>
      </c>
      <c r="M163" s="27">
        <f t="shared" si="697"/>
        <v>1.19210841405507</v>
      </c>
      <c r="N163" s="27">
        <f t="shared" si="697"/>
        <v>2.92063996280312</v>
      </c>
      <c r="O163" s="27">
        <f t="shared" si="697"/>
        <v>1.66008215438612</v>
      </c>
      <c r="P163" s="27">
        <f t="shared" si="697"/>
        <v>1.20225485350604</v>
      </c>
      <c r="Q163" s="27">
        <f t="shared" si="697"/>
        <v>1.11638723694464</v>
      </c>
      <c r="R163" s="27">
        <f t="shared" si="697"/>
        <v>1.63937616599557</v>
      </c>
      <c r="S163" s="27">
        <f t="shared" si="697"/>
        <v>0.855664149513848</v>
      </c>
      <c r="T163" s="27">
        <f t="shared" si="697"/>
        <v>1.21298806804024</v>
      </c>
      <c r="U163" s="27">
        <f t="shared" si="697"/>
        <v>1.45664270783927</v>
      </c>
      <c r="V163" s="27">
        <f t="shared" si="697"/>
        <v>1.28451052059024</v>
      </c>
      <c r="W163" s="27">
        <f t="shared" si="697"/>
        <v>0.876897625771161</v>
      </c>
      <c r="X163" s="27">
        <f t="shared" si="697"/>
        <v>0.933714237819941</v>
      </c>
      <c r="Y163" s="27">
        <f t="shared" si="697"/>
        <v>0.893751345961456</v>
      </c>
      <c r="Z163" s="27">
        <f t="shared" si="697"/>
        <v>1.18423582266649</v>
      </c>
      <c r="AA163" s="27">
        <f t="shared" si="697"/>
        <v>0.983893133504631</v>
      </c>
      <c r="AB163" s="27">
        <f t="shared" si="697"/>
        <v>1.05152687173998</v>
      </c>
      <c r="AC163" s="27"/>
      <c r="AD163" s="27">
        <f t="shared" ref="AD163:AO163" si="698">AD78/AD9/(25.2/14.6)</f>
        <v>1.39156181350382</v>
      </c>
      <c r="AE163" s="27">
        <f t="shared" si="698"/>
        <v>0.952383033575106</v>
      </c>
      <c r="AF163" s="27">
        <f t="shared" si="698"/>
        <v>1.25883778811694</v>
      </c>
      <c r="AG163" s="27">
        <f t="shared" si="698"/>
        <v>1.30065172103749</v>
      </c>
      <c r="AH163" s="27">
        <f t="shared" si="698"/>
        <v>0.840943772335781</v>
      </c>
      <c r="AI163" s="27">
        <f t="shared" si="698"/>
        <v>1.02378996095046</v>
      </c>
      <c r="AJ163" s="27">
        <f t="shared" si="698"/>
        <v>1.19210146336548</v>
      </c>
      <c r="AK163" s="27">
        <f t="shared" si="698"/>
        <v>0.948858701593248</v>
      </c>
      <c r="AL163" s="27">
        <f t="shared" si="698"/>
        <v>1.24679696009101</v>
      </c>
      <c r="AM163" s="27">
        <f t="shared" si="698"/>
        <v>1.06564914100765</v>
      </c>
      <c r="AN163" s="27">
        <f t="shared" si="698"/>
        <v>1.47687993615199</v>
      </c>
      <c r="AO163" s="27">
        <f t="shared" si="698"/>
        <v>1.66603096660692</v>
      </c>
      <c r="AP163" s="27"/>
      <c r="AQ163" s="27">
        <f t="shared" ref="AQ163:AZ163" si="699">AQ78/AQ9/(25.2/14.6)</f>
        <v>0.842899206648771</v>
      </c>
      <c r="AR163" s="27">
        <f t="shared" si="699"/>
        <v>0.92101868141019</v>
      </c>
      <c r="AS163" s="27">
        <f t="shared" si="699"/>
        <v>0.905575105448291</v>
      </c>
      <c r="AT163" s="27">
        <f t="shared" si="699"/>
        <v>0.92462659156195</v>
      </c>
      <c r="AU163" s="27">
        <f t="shared" si="699"/>
        <v>0.86418927523364</v>
      </c>
      <c r="AV163" s="27">
        <f t="shared" si="699"/>
        <v>0.844424629329263</v>
      </c>
      <c r="AW163" s="27">
        <f t="shared" si="699"/>
        <v>0.911467686578193</v>
      </c>
      <c r="AX163" s="27">
        <f t="shared" si="699"/>
        <v>0.920595530726599</v>
      </c>
      <c r="AY163" s="27">
        <f t="shared" si="699"/>
        <v>0.849006864710584</v>
      </c>
      <c r="AZ163" s="27">
        <f t="shared" si="699"/>
        <v>0.834249640281813</v>
      </c>
      <c r="BA163" s="27"/>
      <c r="BB163" s="27">
        <f t="shared" ref="BB163:BI163" si="700">BB78/BB9/(25.2/14.6)</f>
        <v>0.796033482865598</v>
      </c>
      <c r="BC163" s="27">
        <f t="shared" si="700"/>
        <v>0.781765420609069</v>
      </c>
      <c r="BD163" s="27">
        <f t="shared" si="700"/>
        <v>0.877539941057856</v>
      </c>
      <c r="BE163" s="27">
        <f t="shared" si="700"/>
        <v>0.774216689933302</v>
      </c>
      <c r="BF163" s="27">
        <f t="shared" si="700"/>
        <v>0.794032107957189</v>
      </c>
      <c r="BG163" s="27">
        <f t="shared" si="700"/>
        <v>0.921888733777985</v>
      </c>
      <c r="BH163" s="27">
        <f t="shared" si="700"/>
        <v>0.792144925288248</v>
      </c>
      <c r="BI163" s="27">
        <f t="shared" si="700"/>
        <v>0.853006566361615</v>
      </c>
      <c r="BJ163" s="64" t="s">
        <v>225</v>
      </c>
      <c r="BK163" s="27">
        <f t="shared" ref="BK163:BS163" si="701">BK78/BK9/(25.2/14.6)</f>
        <v>0.80351943076081</v>
      </c>
      <c r="BL163" s="27">
        <f t="shared" si="701"/>
        <v>0.844263007507361</v>
      </c>
      <c r="BM163" s="27">
        <f t="shared" si="701"/>
        <v>0.914280440858514</v>
      </c>
      <c r="BN163" s="27">
        <f t="shared" si="701"/>
        <v>0.723935280080009</v>
      </c>
      <c r="BO163" s="27">
        <f t="shared" si="701"/>
        <v>0.719124199387357</v>
      </c>
      <c r="BP163" s="27">
        <f t="shared" si="701"/>
        <v>1.55273643501699</v>
      </c>
      <c r="BQ163" s="27">
        <f t="shared" si="701"/>
        <v>0.673149801587302</v>
      </c>
      <c r="BR163" s="27">
        <f t="shared" si="701"/>
        <v>0.710345495509272</v>
      </c>
      <c r="BS163" s="27">
        <f t="shared" si="701"/>
        <v>0.853528911564626</v>
      </c>
      <c r="BT163" s="27">
        <f t="shared" ref="BT163:CE163" si="702">BT78/BT9/(25.2/14.6)</f>
        <v>0.788610784815718</v>
      </c>
      <c r="BU163" s="27">
        <f t="shared" si="702"/>
        <v>0.782241724903841</v>
      </c>
      <c r="BV163" s="27">
        <f t="shared" si="702"/>
        <v>0.839033146315562</v>
      </c>
      <c r="BW163" s="27">
        <f t="shared" si="702"/>
        <v>0.720427881297447</v>
      </c>
      <c r="BX163" s="27">
        <f t="shared" si="702"/>
        <v>0.734149685808725</v>
      </c>
      <c r="BY163" s="27">
        <f t="shared" si="702"/>
        <v>0.797579887218045</v>
      </c>
      <c r="BZ163" s="27">
        <f t="shared" si="702"/>
        <v>0.813809224130181</v>
      </c>
      <c r="CA163" s="27">
        <f t="shared" si="702"/>
        <v>1.11696197858989</v>
      </c>
      <c r="CB163" s="27">
        <f t="shared" si="702"/>
        <v>0.90622324565288</v>
      </c>
      <c r="CC163" s="27">
        <f t="shared" si="702"/>
        <v>0.729899643623827</v>
      </c>
      <c r="CD163" s="27">
        <f t="shared" si="702"/>
        <v>0.847239132395382</v>
      </c>
      <c r="CE163" s="27">
        <f t="shared" si="702"/>
        <v>0.845680141454789</v>
      </c>
      <c r="CF163" s="27"/>
      <c r="CG163" s="27">
        <f t="shared" ref="CG163:CS163" si="703">CG78/CG9/(25.2/14.6)</f>
        <v>0.894618145525038</v>
      </c>
      <c r="CH163" s="27">
        <f t="shared" si="703"/>
        <v>0.877628262995562</v>
      </c>
      <c r="CI163" s="27">
        <f t="shared" si="703"/>
        <v>0.941252844584195</v>
      </c>
      <c r="CJ163" s="27">
        <f t="shared" si="703"/>
        <v>0.928580939066259</v>
      </c>
      <c r="CK163" s="27">
        <f t="shared" si="703"/>
        <v>1.52470609455904</v>
      </c>
      <c r="CL163" s="27">
        <f t="shared" si="703"/>
        <v>1.31839770028746</v>
      </c>
      <c r="CM163" s="27">
        <f t="shared" si="703"/>
        <v>0.818747441670078</v>
      </c>
      <c r="CN163" s="27">
        <f t="shared" si="703"/>
        <v>0.814305772088655</v>
      </c>
      <c r="CO163" s="27">
        <f t="shared" si="703"/>
        <v>0.651532790065968</v>
      </c>
      <c r="CP163" s="27">
        <f t="shared" si="703"/>
        <v>0.978371912899399</v>
      </c>
      <c r="CQ163" s="27">
        <f t="shared" si="703"/>
        <v>1.03366721401204</v>
      </c>
      <c r="CR163" s="27">
        <f t="shared" si="703"/>
        <v>0.828140372229829</v>
      </c>
      <c r="CS163" s="27">
        <f t="shared" si="703"/>
        <v>0.889879123130506</v>
      </c>
      <c r="CT163" s="27"/>
      <c r="CU163" s="27">
        <f>CU78/CU9/(25.2/14.6)</f>
        <v>0.807294933941641</v>
      </c>
      <c r="CV163" s="27">
        <f>CV78/CV9/(25.2/14.6)</f>
        <v>1.0457094017094</v>
      </c>
      <c r="CW163" s="27">
        <f>CW78/CW9/(25.2/14.6)</f>
        <v>0.854789534861564</v>
      </c>
      <c r="CX163" s="27">
        <f>CX78/CX9/(25.2/14.6)</f>
        <v>1.33148912128093</v>
      </c>
      <c r="CY163" s="27">
        <f>CY78/CY9/(25.2/14.6)</f>
        <v>0.995634453231626</v>
      </c>
      <c r="CZ163" s="27"/>
      <c r="DA163" s="27">
        <f t="shared" ref="DA163:DJ163" si="704">DA78/DA9/(25.2/14.6)</f>
        <v>0.996624245683217</v>
      </c>
      <c r="DB163" s="27">
        <f t="shared" si="704"/>
        <v>0.894326519916143</v>
      </c>
      <c r="DC163" s="27">
        <f t="shared" si="704"/>
        <v>0.93369568156621</v>
      </c>
      <c r="DD163" s="27">
        <f t="shared" si="704"/>
        <v>1.03021645021645</v>
      </c>
      <c r="DE163" s="27">
        <f t="shared" si="704"/>
        <v>0.958342965017722</v>
      </c>
      <c r="DF163" s="27">
        <f t="shared" si="704"/>
        <v>0.975991352335438</v>
      </c>
      <c r="DG163" s="27">
        <f t="shared" si="704"/>
        <v>1.04589146078508</v>
      </c>
      <c r="DH163" s="27">
        <f t="shared" si="704"/>
        <v>1.01485578655138</v>
      </c>
      <c r="DI163" s="27">
        <f t="shared" si="704"/>
        <v>1.25985716493366</v>
      </c>
      <c r="DJ163" s="27">
        <f t="shared" si="704"/>
        <v>1.79817080013467</v>
      </c>
      <c r="DK163" s="27"/>
      <c r="DL163" s="27">
        <f t="shared" ref="DL163:EF163" si="705">DL78/DL9/(25.2/14.6)</f>
        <v>3.27209595959596</v>
      </c>
      <c r="DM163" s="27">
        <f t="shared" si="705"/>
        <v>0</v>
      </c>
      <c r="DN163" s="27">
        <f t="shared" si="705"/>
        <v>1.4484126984127</v>
      </c>
      <c r="DO163" s="27">
        <f t="shared" si="705"/>
        <v>0.866441779110445</v>
      </c>
      <c r="DP163" s="27">
        <f t="shared" si="705"/>
        <v>1.58576217843459</v>
      </c>
      <c r="DQ163" s="27">
        <f t="shared" si="705"/>
        <v>1.24076415226858</v>
      </c>
      <c r="DR163" s="27">
        <f t="shared" si="705"/>
        <v>1.80239471511148</v>
      </c>
      <c r="DS163" s="27">
        <f t="shared" si="705"/>
        <v>0</v>
      </c>
      <c r="DT163" s="27">
        <f t="shared" si="705"/>
        <v>1.75264261454218</v>
      </c>
      <c r="DU163" s="27">
        <f t="shared" si="705"/>
        <v>1.36795960620273</v>
      </c>
      <c r="DV163" s="27">
        <f t="shared" si="705"/>
        <v>1.61351450302343</v>
      </c>
      <c r="DW163" s="27">
        <f t="shared" si="705"/>
        <v>0.935492022236662</v>
      </c>
      <c r="DX163" s="27">
        <f t="shared" si="705"/>
        <v>0.810576518188975</v>
      </c>
      <c r="DY163" s="27">
        <f t="shared" si="705"/>
        <v>1.13115735750675</v>
      </c>
      <c r="DZ163" s="27">
        <f t="shared" si="705"/>
        <v>0.896024707000317</v>
      </c>
      <c r="EA163" s="27">
        <f t="shared" si="705"/>
        <v>1.26011904761905</v>
      </c>
      <c r="EB163" s="27">
        <f t="shared" si="705"/>
        <v>1.00622319494186</v>
      </c>
      <c r="EC163" s="27">
        <f t="shared" si="705"/>
        <v>0.864957108217699</v>
      </c>
      <c r="ED163" s="27">
        <f t="shared" si="705"/>
        <v>0.845002823263693</v>
      </c>
      <c r="EE163" s="27">
        <f t="shared" si="705"/>
        <v>0.913343735552473</v>
      </c>
      <c r="EF163" s="27">
        <f t="shared" si="705"/>
        <v>0.797843758951413</v>
      </c>
      <c r="EG163" s="27"/>
      <c r="EH163" s="27">
        <f t="shared" ref="EH163:FD163" si="706">EH78/EH9/(25.2/14.6)</f>
        <v>0.872883136994635</v>
      </c>
      <c r="EI163" s="27">
        <f t="shared" si="706"/>
        <v>1.01717141058501</v>
      </c>
      <c r="EJ163" s="27">
        <f t="shared" si="706"/>
        <v>0.680885244329353</v>
      </c>
      <c r="EK163" s="27">
        <f t="shared" si="706"/>
        <v>0.859028523690178</v>
      </c>
      <c r="EL163" s="27">
        <f t="shared" si="706"/>
        <v>0.629024943310658</v>
      </c>
      <c r="EM163" s="27">
        <f t="shared" si="706"/>
        <v>0.705810450700962</v>
      </c>
      <c r="EN163" s="27">
        <f t="shared" si="706"/>
        <v>0.636965584355808</v>
      </c>
      <c r="EO163" s="27">
        <f t="shared" si="706"/>
        <v>0.877094356261023</v>
      </c>
      <c r="EP163" s="27">
        <f t="shared" si="706"/>
        <v>0.697922412208126</v>
      </c>
      <c r="EQ163" s="27">
        <f t="shared" si="706"/>
        <v>1.0361626950412</v>
      </c>
      <c r="ER163" s="27">
        <f t="shared" si="706"/>
        <v>0.882617269582646</v>
      </c>
      <c r="ES163" s="27">
        <f t="shared" si="706"/>
        <v>0.797378012933568</v>
      </c>
      <c r="ET163" s="27">
        <f t="shared" si="706"/>
        <v>1.02124657313337</v>
      </c>
      <c r="EU163" s="27">
        <f t="shared" si="706"/>
        <v>1.36026770545119</v>
      </c>
      <c r="EV163" s="27">
        <f t="shared" si="706"/>
        <v>1.32877757163471</v>
      </c>
      <c r="EW163" s="27">
        <f t="shared" si="706"/>
        <v>1.5012647091169</v>
      </c>
      <c r="EX163" s="27">
        <f t="shared" si="706"/>
        <v>0.809179894179894</v>
      </c>
      <c r="EY163" s="27">
        <f t="shared" si="706"/>
        <v>0.669527315611653</v>
      </c>
      <c r="EZ163" s="27">
        <f t="shared" si="706"/>
        <v>1.98849878934625</v>
      </c>
      <c r="FA163" s="27">
        <f t="shared" si="706"/>
        <v>0.877743530182554</v>
      </c>
      <c r="FB163" s="27">
        <f t="shared" si="706"/>
        <v>0.832066869300912</v>
      </c>
      <c r="FC163" s="27">
        <f t="shared" si="706"/>
        <v>0.925993759327093</v>
      </c>
      <c r="FD163" s="27">
        <f t="shared" si="706"/>
        <v>0.79281537176274</v>
      </c>
      <c r="FE163" s="64" t="s">
        <v>225</v>
      </c>
      <c r="FF163" s="138">
        <f t="shared" si="548"/>
        <v>0.855664149513848</v>
      </c>
      <c r="FG163" s="138">
        <f t="shared" si="549"/>
        <v>2.92063996280312</v>
      </c>
      <c r="FH163" s="139">
        <f t="shared" si="550"/>
        <v>1.2173178169303</v>
      </c>
      <c r="FI163" s="138">
        <f t="shared" si="551"/>
        <v>0.465089317048201</v>
      </c>
      <c r="FJ163" s="140">
        <f t="shared" si="552"/>
        <v>0.38206071625651</v>
      </c>
      <c r="FK163" s="138">
        <f t="shared" si="553"/>
        <v>0.840943772335781</v>
      </c>
      <c r="FL163" s="138">
        <f t="shared" si="554"/>
        <v>1.66603096660692</v>
      </c>
      <c r="FM163" s="139">
        <f t="shared" si="555"/>
        <v>1.19704043819466</v>
      </c>
      <c r="FN163" s="138">
        <f t="shared" si="556"/>
        <v>0.242841287009032</v>
      </c>
      <c r="FO163" s="73">
        <f t="shared" si="557"/>
        <v>0.202868073007858</v>
      </c>
      <c r="FP163" s="138">
        <f t="shared" si="558"/>
        <v>0.834249640281813</v>
      </c>
      <c r="FQ163" s="138">
        <f t="shared" si="559"/>
        <v>0.92462659156195</v>
      </c>
      <c r="FR163" s="139">
        <f t="shared" si="560"/>
        <v>0.881805321192929</v>
      </c>
      <c r="FS163" s="138">
        <f t="shared" si="561"/>
        <v>0.0378292893843445</v>
      </c>
      <c r="FT163" s="73">
        <f t="shared" si="562"/>
        <v>0.0428998198073561</v>
      </c>
      <c r="FU163" s="138">
        <f t="shared" si="563"/>
        <v>0.774216689933302</v>
      </c>
      <c r="FV163" s="138">
        <f t="shared" si="564"/>
        <v>0.921888733777985</v>
      </c>
      <c r="FW163" s="139">
        <f t="shared" si="565"/>
        <v>0.823828483481358</v>
      </c>
      <c r="FX163" s="138">
        <f t="shared" si="566"/>
        <v>0.0537812488757306</v>
      </c>
      <c r="FY163" s="64" t="s">
        <v>225</v>
      </c>
      <c r="FZ163" s="156">
        <f t="shared" si="567"/>
        <v>0.774216689933302</v>
      </c>
      <c r="GA163" s="70">
        <f t="shared" si="568"/>
        <v>2.92063996280312</v>
      </c>
      <c r="GB163" s="157">
        <f t="shared" si="569"/>
        <v>1.08239045353444</v>
      </c>
      <c r="GC163" s="31">
        <f t="shared" si="570"/>
        <v>0.357162634431321</v>
      </c>
      <c r="GD163" s="31">
        <f t="shared" si="571"/>
        <v>0.329975780241817</v>
      </c>
      <c r="GE163" s="156">
        <f t="shared" si="572"/>
        <v>0</v>
      </c>
      <c r="GF163" s="156">
        <f t="shared" si="573"/>
        <v>3.27209595959596</v>
      </c>
      <c r="GG163" s="158">
        <f t="shared" si="574"/>
        <v>0.993231317989023</v>
      </c>
      <c r="GH163" s="33">
        <f t="shared" si="575"/>
        <v>0.40182416492881</v>
      </c>
      <c r="GI163" s="33">
        <f t="shared" si="576"/>
        <v>0.404562519980115</v>
      </c>
      <c r="GJ163" s="58"/>
      <c r="GK163" s="89">
        <f t="shared" si="577"/>
        <v>0.673149801587302</v>
      </c>
      <c r="GL163" s="89">
        <f t="shared" si="578"/>
        <v>1.55273643501699</v>
      </c>
      <c r="GM163" s="178">
        <f t="shared" si="579"/>
        <v>0.84365426087993</v>
      </c>
      <c r="GN163" s="36">
        <f t="shared" si="580"/>
        <v>0.189044822609728</v>
      </c>
      <c r="GO163" s="36">
        <f t="shared" si="581"/>
        <v>0.224078548969284</v>
      </c>
      <c r="GP163" s="89">
        <f t="shared" si="582"/>
        <v>0.651532790065968</v>
      </c>
      <c r="GQ163" s="89">
        <f t="shared" si="583"/>
        <v>1.79817080013467</v>
      </c>
      <c r="GR163" s="178">
        <f t="shared" si="584"/>
        <v>1.01581137447426</v>
      </c>
      <c r="GS163" s="36">
        <f t="shared" si="585"/>
        <v>0.238226212783177</v>
      </c>
      <c r="GT163" s="36">
        <f t="shared" si="586"/>
        <v>0.234518158360329</v>
      </c>
      <c r="GU163" s="89">
        <f t="shared" si="587"/>
        <v>0</v>
      </c>
      <c r="GV163" s="89">
        <f t="shared" si="588"/>
        <v>3.27209595959596</v>
      </c>
      <c r="GW163" s="178">
        <f t="shared" si="589"/>
        <v>1.16241564191338</v>
      </c>
      <c r="GX163" s="36">
        <f t="shared" si="590"/>
        <v>0.677383082371701</v>
      </c>
      <c r="GY163" s="36">
        <f t="shared" si="591"/>
        <v>0.582737411599781</v>
      </c>
      <c r="GZ163" s="89">
        <f t="shared" si="592"/>
        <v>0</v>
      </c>
      <c r="HA163" s="89">
        <f t="shared" si="593"/>
        <v>1.98849878934625</v>
      </c>
      <c r="HB163" s="178">
        <f t="shared" si="594"/>
        <v>0.947840266480019</v>
      </c>
      <c r="HC163" s="36">
        <f t="shared" si="595"/>
        <v>0.323191401028558</v>
      </c>
      <c r="HD163" s="36">
        <f t="shared" si="596"/>
        <v>0.340976652351762</v>
      </c>
      <c r="HE163" s="27"/>
      <c r="HF163" s="27"/>
      <c r="HG163" s="27"/>
      <c r="HH163" s="27"/>
      <c r="HI163" s="27"/>
      <c r="HJ163" s="27"/>
      <c r="HK163" s="27"/>
      <c r="HL163" s="27"/>
      <c r="HM163" s="27"/>
      <c r="HN163" s="27"/>
      <c r="HO163" s="27"/>
    </row>
    <row r="164" s="10" customFormat="1" spans="1:223">
      <c r="A164" s="64" t="s">
        <v>226</v>
      </c>
      <c r="B164" s="47"/>
      <c r="C164" s="47"/>
      <c r="D164" s="47"/>
      <c r="E164" s="47"/>
      <c r="F164" s="47"/>
      <c r="G164" s="58"/>
      <c r="H164" s="64" t="s">
        <v>226</v>
      </c>
      <c r="I164" s="27">
        <f t="shared" ref="I164" si="707">I79/I9/(6.72/14.6)</f>
        <v>1.07125687466766</v>
      </c>
      <c r="J164" s="27">
        <f>J79/J9/(6.72/14.6)</f>
        <v>0.923660583241733</v>
      </c>
      <c r="K164" s="27">
        <f t="shared" ref="K164:AB164" si="708">K79/K9/(6.72/14.6)</f>
        <v>0.848157260756841</v>
      </c>
      <c r="L164" s="27">
        <f t="shared" si="708"/>
        <v>0.892355322407018</v>
      </c>
      <c r="M164" s="27">
        <f t="shared" si="708"/>
        <v>1.15594528735675</v>
      </c>
      <c r="N164" s="27">
        <f t="shared" si="708"/>
        <v>2.05245305027219</v>
      </c>
      <c r="O164" s="27">
        <f t="shared" si="708"/>
        <v>1.53949507295372</v>
      </c>
      <c r="P164" s="27">
        <f t="shared" si="708"/>
        <v>1.17732970120512</v>
      </c>
      <c r="Q164" s="27">
        <f t="shared" si="708"/>
        <v>1.1057650938719</v>
      </c>
      <c r="R164" s="27">
        <f t="shared" si="708"/>
        <v>1.18717503695421</v>
      </c>
      <c r="S164" s="27">
        <f t="shared" si="708"/>
        <v>0.87996246798465</v>
      </c>
      <c r="T164" s="27">
        <f t="shared" si="708"/>
        <v>1.44255357843794</v>
      </c>
      <c r="U164" s="27">
        <f t="shared" si="708"/>
        <v>1.08630241020427</v>
      </c>
      <c r="V164" s="27">
        <f t="shared" si="708"/>
        <v>1.01245948905231</v>
      </c>
      <c r="W164" s="27">
        <f t="shared" si="708"/>
        <v>0.830021667480339</v>
      </c>
      <c r="X164" s="27">
        <f t="shared" si="708"/>
        <v>0.923356076703079</v>
      </c>
      <c r="Y164" s="27">
        <f t="shared" si="708"/>
        <v>0.839288986079754</v>
      </c>
      <c r="Z164" s="27">
        <f t="shared" si="708"/>
        <v>0.941586497695505</v>
      </c>
      <c r="AA164" s="27">
        <f t="shared" si="708"/>
        <v>0.885968547005351</v>
      </c>
      <c r="AB164" s="27">
        <f t="shared" si="708"/>
        <v>0.951193527964369</v>
      </c>
      <c r="AC164" s="27"/>
      <c r="AD164" s="27">
        <f t="shared" ref="AD164:AO164" si="709">AD79/AD9/(6.72/14.6)</f>
        <v>1.06243399132117</v>
      </c>
      <c r="AE164" s="27">
        <f t="shared" si="709"/>
        <v>0.85113210044031</v>
      </c>
      <c r="AF164" s="27">
        <f t="shared" si="709"/>
        <v>1.01281108414266</v>
      </c>
      <c r="AG164" s="27">
        <f t="shared" si="709"/>
        <v>1.25820275688516</v>
      </c>
      <c r="AH164" s="27">
        <f t="shared" si="709"/>
        <v>0.791752353284815</v>
      </c>
      <c r="AI164" s="27">
        <f t="shared" si="709"/>
        <v>0.798556169541359</v>
      </c>
      <c r="AJ164" s="27">
        <f t="shared" si="709"/>
        <v>1.0519951444281</v>
      </c>
      <c r="AK164" s="27">
        <f t="shared" si="709"/>
        <v>0.952739169256236</v>
      </c>
      <c r="AL164" s="27">
        <f t="shared" si="709"/>
        <v>1.03243985978028</v>
      </c>
      <c r="AM164" s="27">
        <f t="shared" si="709"/>
        <v>0.927302808407419</v>
      </c>
      <c r="AN164" s="27">
        <f t="shared" si="709"/>
        <v>0.992490415808564</v>
      </c>
      <c r="AO164" s="27">
        <f t="shared" si="709"/>
        <v>1.31199938620295</v>
      </c>
      <c r="AP164" s="27"/>
      <c r="AQ164" s="27">
        <f t="shared" ref="AQ164:AZ164" si="710">AQ79/AQ9/(6.72/14.6)</f>
        <v>0.76858108463398</v>
      </c>
      <c r="AR164" s="27">
        <f t="shared" si="710"/>
        <v>0.781680256016384</v>
      </c>
      <c r="AS164" s="27">
        <f t="shared" si="710"/>
        <v>0.862950622036673</v>
      </c>
      <c r="AT164" s="27">
        <f t="shared" si="710"/>
        <v>0.786402890567726</v>
      </c>
      <c r="AU164" s="27">
        <f t="shared" si="710"/>
        <v>0.781868994594423</v>
      </c>
      <c r="AV164" s="27">
        <f t="shared" si="710"/>
        <v>0.731803950053726</v>
      </c>
      <c r="AW164" s="27">
        <f t="shared" si="710"/>
        <v>0.833897949867972</v>
      </c>
      <c r="AX164" s="27">
        <f t="shared" si="710"/>
        <v>0.844552443201873</v>
      </c>
      <c r="AY164" s="27">
        <f t="shared" si="710"/>
        <v>0.736890030761908</v>
      </c>
      <c r="AZ164" s="27">
        <f t="shared" si="710"/>
        <v>0.754410044699048</v>
      </c>
      <c r="BA164" s="27"/>
      <c r="BB164" s="27">
        <f t="shared" ref="BB164:BI164" si="711">BB79/BB9/(6.72/14.6)</f>
        <v>0.750613366593913</v>
      </c>
      <c r="BC164" s="27">
        <f t="shared" si="711"/>
        <v>0.765547444547852</v>
      </c>
      <c r="BD164" s="27">
        <f t="shared" si="711"/>
        <v>0.848170660772452</v>
      </c>
      <c r="BE164" s="27">
        <f t="shared" si="711"/>
        <v>0.68823192957965</v>
      </c>
      <c r="BF164" s="27">
        <f t="shared" si="711"/>
        <v>0.6969011749651</v>
      </c>
      <c r="BG164" s="27">
        <f t="shared" si="711"/>
        <v>0.842686036140841</v>
      </c>
      <c r="BH164" s="27">
        <f t="shared" si="711"/>
        <v>0.703447339847991</v>
      </c>
      <c r="BI164" s="27">
        <f t="shared" si="711"/>
        <v>0.756524352411975</v>
      </c>
      <c r="BJ164" s="64" t="s">
        <v>226</v>
      </c>
      <c r="BK164" s="27">
        <f t="shared" ref="BK164:BS164" si="712">BK79/BK9/(6.72/14.6)</f>
        <v>0.830839490968801</v>
      </c>
      <c r="BL164" s="27">
        <f t="shared" si="712"/>
        <v>0.92287979531306</v>
      </c>
      <c r="BM164" s="27">
        <f t="shared" si="712"/>
        <v>0.908457918050941</v>
      </c>
      <c r="BN164" s="27">
        <f t="shared" si="712"/>
        <v>0.71548695897573</v>
      </c>
      <c r="BO164" s="27">
        <f t="shared" si="712"/>
        <v>0.728017961570593</v>
      </c>
      <c r="BP164" s="27">
        <f t="shared" si="712"/>
        <v>1.92666217430368</v>
      </c>
      <c r="BQ164" s="27">
        <f t="shared" si="712"/>
        <v>0.71112537202381</v>
      </c>
      <c r="BR164" s="27">
        <f t="shared" si="712"/>
        <v>0.726159892344863</v>
      </c>
      <c r="BS164" s="27">
        <f t="shared" si="712"/>
        <v>0.890385841836735</v>
      </c>
      <c r="BT164" s="27">
        <f t="shared" ref="BT164:CE164" si="713">BT79/BT9/(6.72/14.6)</f>
        <v>0.82947049787657</v>
      </c>
      <c r="BU164" s="27">
        <f t="shared" si="713"/>
        <v>0.856145376239233</v>
      </c>
      <c r="BV164" s="27">
        <f t="shared" si="713"/>
        <v>0.905064986326088</v>
      </c>
      <c r="BW164" s="27">
        <f t="shared" si="713"/>
        <v>0.816739453933747</v>
      </c>
      <c r="BX164" s="27">
        <f t="shared" si="713"/>
        <v>0.910685341070066</v>
      </c>
      <c r="BY164" s="27">
        <f t="shared" si="713"/>
        <v>0.970531798245614</v>
      </c>
      <c r="BZ164" s="27">
        <f t="shared" si="713"/>
        <v>0.879849186370583</v>
      </c>
      <c r="CA164" s="27">
        <f t="shared" si="713"/>
        <v>1.12555140273164</v>
      </c>
      <c r="CB164" s="27">
        <f t="shared" si="713"/>
        <v>0.894908924512148</v>
      </c>
      <c r="CC164" s="27">
        <f t="shared" si="713"/>
        <v>0.78885901462517</v>
      </c>
      <c r="CD164" s="27">
        <f t="shared" si="713"/>
        <v>0.862103879193723</v>
      </c>
      <c r="CE164" s="27">
        <f t="shared" si="713"/>
        <v>0.865153039448814</v>
      </c>
      <c r="CF164" s="27"/>
      <c r="CG164" s="27">
        <f t="shared" ref="CG164:CS164" si="714">CG79/CG9/(6.72/14.6)</f>
        <v>0.86116629239362</v>
      </c>
      <c r="CH164" s="27">
        <f t="shared" si="714"/>
        <v>0.82554375423155</v>
      </c>
      <c r="CI164" s="27">
        <f t="shared" si="714"/>
        <v>0.928888345939209</v>
      </c>
      <c r="CJ164" s="27">
        <f t="shared" si="714"/>
        <v>0.841580715569631</v>
      </c>
      <c r="CK164" s="27">
        <f t="shared" si="714"/>
        <v>1.35512756238859</v>
      </c>
      <c r="CL164" s="27">
        <f t="shared" si="714"/>
        <v>1.29396505725246</v>
      </c>
      <c r="CM164" s="27">
        <f t="shared" si="714"/>
        <v>0.884361781962068</v>
      </c>
      <c r="CN164" s="27">
        <f t="shared" si="714"/>
        <v>0.859563469270534</v>
      </c>
      <c r="CO164" s="27">
        <f t="shared" si="714"/>
        <v>0.817451078219414</v>
      </c>
      <c r="CP164" s="27">
        <f t="shared" si="714"/>
        <v>0.927825083090679</v>
      </c>
      <c r="CQ164" s="27">
        <f t="shared" si="714"/>
        <v>1.03416666666667</v>
      </c>
      <c r="CR164" s="27">
        <f t="shared" si="714"/>
        <v>0.888483188802678</v>
      </c>
      <c r="CS164" s="27">
        <f t="shared" si="714"/>
        <v>0.897624169520297</v>
      </c>
      <c r="CT164" s="27"/>
      <c r="CU164" s="27">
        <f>CU79/CU9/(6.72/14.6)</f>
        <v>0.948016467065868</v>
      </c>
      <c r="CV164" s="27">
        <f>CV79/CV9/(6.72/14.6)</f>
        <v>0.92693956043956</v>
      </c>
      <c r="CW164" s="27">
        <f>CW79/CW9/(6.72/14.6)</f>
        <v>0.859266921054136</v>
      </c>
      <c r="CX164" s="27">
        <f>CX79/CX9/(6.72/14.6)</f>
        <v>1.06602785506412</v>
      </c>
      <c r="CY164" s="27">
        <f>CY79/CY9/(6.72/14.6)</f>
        <v>0.874421588423355</v>
      </c>
      <c r="CZ164" s="27"/>
      <c r="DA164" s="27">
        <f t="shared" ref="DA164:DJ164" si="715">DA79/DA9/(6.72/14.6)</f>
        <v>0.99607904642409</v>
      </c>
      <c r="DB164" s="27">
        <f t="shared" si="715"/>
        <v>0.894283819070081</v>
      </c>
      <c r="DC164" s="27">
        <f t="shared" si="715"/>
        <v>0.872995592331197</v>
      </c>
      <c r="DD164" s="27">
        <f t="shared" si="715"/>
        <v>0.943311688311688</v>
      </c>
      <c r="DE164" s="27">
        <f t="shared" si="715"/>
        <v>0.880121648173833</v>
      </c>
      <c r="DF164" s="27">
        <f t="shared" si="715"/>
        <v>0.896562268874097</v>
      </c>
      <c r="DG164" s="27">
        <f t="shared" si="715"/>
        <v>1.04683968513756</v>
      </c>
      <c r="DH164" s="27">
        <f t="shared" si="715"/>
        <v>0.96839635386865</v>
      </c>
      <c r="DI164" s="27">
        <f t="shared" si="715"/>
        <v>1.06833027021657</v>
      </c>
      <c r="DJ164" s="27">
        <f t="shared" si="715"/>
        <v>1.71522556390977</v>
      </c>
      <c r="DK164" s="27"/>
      <c r="DL164" s="27">
        <f t="shared" ref="DL164:EF164" si="716">DL79/DL9/(6.72/14.6)</f>
        <v>2.58739177489177</v>
      </c>
      <c r="DM164" s="27">
        <f t="shared" si="716"/>
        <v>0</v>
      </c>
      <c r="DN164" s="27">
        <f t="shared" si="716"/>
        <v>1.54967987194878</v>
      </c>
      <c r="DO164" s="27">
        <f t="shared" si="716"/>
        <v>1.04591900478332</v>
      </c>
      <c r="DP164" s="27">
        <f t="shared" si="716"/>
        <v>1.61853875889436</v>
      </c>
      <c r="DQ164" s="27">
        <f t="shared" si="716"/>
        <v>1.32513281861417</v>
      </c>
      <c r="DR164" s="27">
        <f t="shared" si="716"/>
        <v>1.81269267822736</v>
      </c>
      <c r="DS164" s="27">
        <f t="shared" si="716"/>
        <v>0</v>
      </c>
      <c r="DT164" s="27">
        <f t="shared" si="716"/>
        <v>1.60313669681847</v>
      </c>
      <c r="DU164" s="27">
        <f t="shared" si="716"/>
        <v>1.32304210504077</v>
      </c>
      <c r="DV164" s="27">
        <f t="shared" si="716"/>
        <v>1.60359977324263</v>
      </c>
      <c r="DW164" s="27">
        <f t="shared" si="716"/>
        <v>1.01021844735295</v>
      </c>
      <c r="DX164" s="27">
        <f t="shared" si="716"/>
        <v>0.917035686823749</v>
      </c>
      <c r="DY164" s="27">
        <f t="shared" si="716"/>
        <v>1.1932381919686</v>
      </c>
      <c r="DZ164" s="27">
        <f t="shared" si="716"/>
        <v>0.932516035793475</v>
      </c>
      <c r="EA164" s="27">
        <f t="shared" si="716"/>
        <v>1.16449522243108</v>
      </c>
      <c r="EB164" s="27">
        <f t="shared" si="716"/>
        <v>1.45789395145245</v>
      </c>
      <c r="EC164" s="27">
        <f t="shared" si="716"/>
        <v>1.00975189498136</v>
      </c>
      <c r="ED164" s="27">
        <f t="shared" si="716"/>
        <v>1.00791858245274</v>
      </c>
      <c r="EE164" s="27">
        <f t="shared" si="716"/>
        <v>0.922572093157651</v>
      </c>
      <c r="EF164" s="27">
        <f t="shared" si="716"/>
        <v>1.01046389308679</v>
      </c>
      <c r="EG164" s="27"/>
      <c r="EH164" s="27">
        <f t="shared" ref="EH164:FD164" si="717">EH79/EH9/(6.72/14.6)</f>
        <v>0.70871287539406</v>
      </c>
      <c r="EI164" s="27">
        <f t="shared" si="717"/>
        <v>0.816270824902199</v>
      </c>
      <c r="EJ164" s="27">
        <f t="shared" si="717"/>
        <v>0.649160192778018</v>
      </c>
      <c r="EK164" s="27">
        <f t="shared" si="717"/>
        <v>0.742937701396348</v>
      </c>
      <c r="EL164" s="27">
        <f t="shared" si="717"/>
        <v>0.632542517006803</v>
      </c>
      <c r="EM164" s="27">
        <f t="shared" si="717"/>
        <v>0.701422923183872</v>
      </c>
      <c r="EN164" s="27">
        <f t="shared" si="717"/>
        <v>0.625505483883694</v>
      </c>
      <c r="EO164" s="27">
        <f t="shared" si="717"/>
        <v>0.83755218667328</v>
      </c>
      <c r="EP164" s="27">
        <f t="shared" si="717"/>
        <v>0.734328461114175</v>
      </c>
      <c r="EQ164" s="27">
        <f t="shared" si="717"/>
        <v>1.0892629566695</v>
      </c>
      <c r="ER164" s="27">
        <f t="shared" si="717"/>
        <v>0.939624551449908</v>
      </c>
      <c r="ES164" s="27">
        <f t="shared" si="717"/>
        <v>0.819157848324515</v>
      </c>
      <c r="ET164" s="27">
        <f t="shared" si="717"/>
        <v>0.960335458566591</v>
      </c>
      <c r="EU164" s="27">
        <f t="shared" si="717"/>
        <v>1.20407610674239</v>
      </c>
      <c r="EV164" s="27">
        <f t="shared" si="717"/>
        <v>1.08612141826428</v>
      </c>
      <c r="EW164" s="27">
        <f t="shared" si="717"/>
        <v>1.4775147549397</v>
      </c>
      <c r="EX164" s="27">
        <f t="shared" si="717"/>
        <v>0.824146825396825</v>
      </c>
      <c r="EY164" s="27">
        <f t="shared" si="717"/>
        <v>0.706973728246319</v>
      </c>
      <c r="EZ164" s="27">
        <f t="shared" si="717"/>
        <v>1.29120906837311</v>
      </c>
      <c r="FA164" s="27">
        <f t="shared" si="717"/>
        <v>0.850093250245689</v>
      </c>
      <c r="FB164" s="27">
        <f t="shared" si="717"/>
        <v>0.778329217325228</v>
      </c>
      <c r="FC164" s="27">
        <f t="shared" si="717"/>
        <v>0.895663749830417</v>
      </c>
      <c r="FD164" s="27">
        <f t="shared" si="717"/>
        <v>0.8551026957638</v>
      </c>
      <c r="FE164" s="64" t="s">
        <v>226</v>
      </c>
      <c r="FF164" s="138">
        <f t="shared" si="548"/>
        <v>0.830021667480339</v>
      </c>
      <c r="FG164" s="138">
        <f t="shared" si="549"/>
        <v>2.05245305027219</v>
      </c>
      <c r="FH164" s="139">
        <f t="shared" si="550"/>
        <v>1.08731432661474</v>
      </c>
      <c r="FI164" s="138">
        <f t="shared" si="551"/>
        <v>0.298331256328477</v>
      </c>
      <c r="FJ164" s="140">
        <f t="shared" si="552"/>
        <v>0.274374437111766</v>
      </c>
      <c r="FK164" s="138">
        <f t="shared" si="553"/>
        <v>0.791752353284815</v>
      </c>
      <c r="FL164" s="138">
        <f t="shared" si="554"/>
        <v>1.31199938620295</v>
      </c>
      <c r="FM164" s="139">
        <f t="shared" si="555"/>
        <v>1.00365460329159</v>
      </c>
      <c r="FN164" s="138">
        <f t="shared" si="556"/>
        <v>0.161062716808108</v>
      </c>
      <c r="FO164" s="73">
        <f t="shared" si="557"/>
        <v>0.160476239813863</v>
      </c>
      <c r="FP164" s="138">
        <f t="shared" si="558"/>
        <v>0.731803950053726</v>
      </c>
      <c r="FQ164" s="138">
        <f t="shared" si="559"/>
        <v>0.862950622036673</v>
      </c>
      <c r="FR164" s="139">
        <f t="shared" si="560"/>
        <v>0.788303826643371</v>
      </c>
      <c r="FS164" s="138">
        <f t="shared" si="561"/>
        <v>0.0450643450802562</v>
      </c>
      <c r="FT164" s="73">
        <f t="shared" si="562"/>
        <v>0.0571662137835128</v>
      </c>
      <c r="FU164" s="138">
        <f t="shared" si="563"/>
        <v>0.68823192957965</v>
      </c>
      <c r="FV164" s="138">
        <f t="shared" si="564"/>
        <v>0.848170660772452</v>
      </c>
      <c r="FW164" s="139">
        <f t="shared" si="565"/>
        <v>0.756515288107472</v>
      </c>
      <c r="FX164" s="138">
        <f t="shared" si="566"/>
        <v>0.0620773531683606</v>
      </c>
      <c r="FY164" s="64" t="s">
        <v>226</v>
      </c>
      <c r="FZ164" s="156">
        <f t="shared" si="567"/>
        <v>0.68823192957965</v>
      </c>
      <c r="GA164" s="70">
        <f t="shared" si="568"/>
        <v>2.05245305027219</v>
      </c>
      <c r="GB164" s="157">
        <f t="shared" si="569"/>
        <v>0.954506046861744</v>
      </c>
      <c r="GC164" s="31">
        <f t="shared" si="570"/>
        <v>0.247155945732797</v>
      </c>
      <c r="GD164" s="31">
        <f t="shared" si="571"/>
        <v>0.258935966456581</v>
      </c>
      <c r="GE164" s="156">
        <f t="shared" si="572"/>
        <v>0</v>
      </c>
      <c r="GF164" s="156">
        <f t="shared" si="573"/>
        <v>2.58739177489177</v>
      </c>
      <c r="GG164" s="158">
        <f t="shared" si="574"/>
        <v>0.986655119118998</v>
      </c>
      <c r="GH164" s="33">
        <f t="shared" si="575"/>
        <v>0.344840687512245</v>
      </c>
      <c r="GI164" s="33">
        <f t="shared" si="576"/>
        <v>0.349504787265645</v>
      </c>
      <c r="GJ164" s="58"/>
      <c r="GK164" s="89">
        <f t="shared" si="577"/>
        <v>0.71112537202381</v>
      </c>
      <c r="GL164" s="89">
        <f t="shared" si="578"/>
        <v>1.92666217430368</v>
      </c>
      <c r="GM164" s="178">
        <f t="shared" si="579"/>
        <v>0.907860871712458</v>
      </c>
      <c r="GN164" s="36">
        <f t="shared" si="580"/>
        <v>0.252287312350149</v>
      </c>
      <c r="GO164" s="36">
        <f t="shared" si="581"/>
        <v>0.27789204294516</v>
      </c>
      <c r="GP164" s="89">
        <f t="shared" si="582"/>
        <v>0.817451078219414</v>
      </c>
      <c r="GQ164" s="89">
        <f t="shared" si="583"/>
        <v>1.71522556390977</v>
      </c>
      <c r="GR164" s="178">
        <f t="shared" si="584"/>
        <v>0.977591624773999</v>
      </c>
      <c r="GS164" s="36">
        <f t="shared" si="585"/>
        <v>0.192164739031191</v>
      </c>
      <c r="GT164" s="36">
        <f t="shared" si="586"/>
        <v>0.196569543111231</v>
      </c>
      <c r="GU164" s="89">
        <f t="shared" si="587"/>
        <v>0</v>
      </c>
      <c r="GV164" s="89">
        <f t="shared" si="588"/>
        <v>2.58739177489177</v>
      </c>
      <c r="GW164" s="178">
        <f t="shared" si="589"/>
        <v>1.19501130866488</v>
      </c>
      <c r="GX164" s="36">
        <f t="shared" si="590"/>
        <v>0.56118427212155</v>
      </c>
      <c r="GY164" s="36">
        <f t="shared" si="591"/>
        <v>0.469605825528572</v>
      </c>
      <c r="GZ164" s="89">
        <f t="shared" si="592"/>
        <v>0</v>
      </c>
      <c r="HA164" s="89">
        <f t="shared" si="593"/>
        <v>1.4775147549397</v>
      </c>
      <c r="HB164" s="178">
        <f t="shared" si="594"/>
        <v>0.879393252020466</v>
      </c>
      <c r="HC164" s="36">
        <f t="shared" si="595"/>
        <v>0.21977920605241</v>
      </c>
      <c r="HD164" s="36">
        <f t="shared" si="596"/>
        <v>0.249921415188771</v>
      </c>
      <c r="HE164" s="27"/>
      <c r="HF164" s="27"/>
      <c r="HG164" s="27"/>
      <c r="HH164" s="27"/>
      <c r="HI164" s="27"/>
      <c r="HJ164" s="27"/>
      <c r="HK164" s="27"/>
      <c r="HL164" s="27"/>
      <c r="HM164" s="27"/>
      <c r="HN164" s="27"/>
      <c r="HO164" s="27"/>
    </row>
    <row r="165" s="18" customFormat="1" spans="1:223">
      <c r="A165" s="204" t="s">
        <v>227</v>
      </c>
      <c r="B165" s="47"/>
      <c r="C165" s="47"/>
      <c r="D165" s="47"/>
      <c r="E165" s="47"/>
      <c r="F165" s="47"/>
      <c r="G165" s="34"/>
      <c r="H165" s="204" t="s">
        <v>227</v>
      </c>
      <c r="I165" s="83">
        <f t="shared" ref="I165" si="718">I80/I9/(1.03/14.6)</f>
        <v>3.21459338573741</v>
      </c>
      <c r="J165" s="83">
        <f>J80/J9/(1.03/14.6)</f>
        <v>3.77428658928068</v>
      </c>
      <c r="K165" s="83">
        <f t="shared" ref="K165:AB165" si="719">K80/K9/(1.03/14.6)</f>
        <v>4.49683508167774</v>
      </c>
      <c r="L165" s="83">
        <f t="shared" si="719"/>
        <v>3.72376222373208</v>
      </c>
      <c r="M165" s="83">
        <f t="shared" si="719"/>
        <v>3.14379817058901</v>
      </c>
      <c r="N165" s="83">
        <f t="shared" si="719"/>
        <v>4.62132419492532</v>
      </c>
      <c r="O165" s="83">
        <f t="shared" si="719"/>
        <v>3.60426591162917</v>
      </c>
      <c r="P165" s="83">
        <f t="shared" si="719"/>
        <v>4.11458109623838</v>
      </c>
      <c r="Q165" s="83">
        <f t="shared" si="719"/>
        <v>3.85924114629085</v>
      </c>
      <c r="R165" s="83">
        <f t="shared" si="719"/>
        <v>3.7639778245938</v>
      </c>
      <c r="S165" s="83">
        <f t="shared" si="719"/>
        <v>3.49059752737181</v>
      </c>
      <c r="T165" s="83">
        <f t="shared" si="719"/>
        <v>3.71820795642742</v>
      </c>
      <c r="U165" s="83">
        <f t="shared" si="719"/>
        <v>3.57359882293061</v>
      </c>
      <c r="V165" s="83">
        <f t="shared" si="719"/>
        <v>3.4266271851053</v>
      </c>
      <c r="W165" s="83">
        <f t="shared" si="719"/>
        <v>4.06663908777851</v>
      </c>
      <c r="X165" s="83">
        <f t="shared" si="719"/>
        <v>4.12114021911634</v>
      </c>
      <c r="Y165" s="83">
        <f t="shared" si="719"/>
        <v>3.91563583586274</v>
      </c>
      <c r="Z165" s="83">
        <f t="shared" si="719"/>
        <v>3.69424725032705</v>
      </c>
      <c r="AA165" s="83">
        <f t="shared" si="719"/>
        <v>4.45488061926282</v>
      </c>
      <c r="AB165" s="83">
        <f t="shared" si="719"/>
        <v>4.41288388702979</v>
      </c>
      <c r="AC165" s="83"/>
      <c r="AD165" s="83">
        <f t="shared" ref="AD165:AO165" si="720">AD80/AD9/(1.03/14.6)</f>
        <v>3.43647609186205</v>
      </c>
      <c r="AE165" s="83">
        <f t="shared" si="720"/>
        <v>3.77275053859139</v>
      </c>
      <c r="AF165" s="83">
        <f t="shared" si="720"/>
        <v>3.54151777546531</v>
      </c>
      <c r="AG165" s="83">
        <f t="shared" si="720"/>
        <v>3.38768211944281</v>
      </c>
      <c r="AH165" s="83">
        <f t="shared" si="720"/>
        <v>4.55725720342158</v>
      </c>
      <c r="AI165" s="83">
        <f t="shared" si="720"/>
        <v>4.40171574144447</v>
      </c>
      <c r="AJ165" s="83">
        <f t="shared" si="720"/>
        <v>4.26188748622496</v>
      </c>
      <c r="AK165" s="83">
        <f t="shared" si="720"/>
        <v>3.76786366593255</v>
      </c>
      <c r="AL165" s="83">
        <f t="shared" si="720"/>
        <v>3.9830430086829</v>
      </c>
      <c r="AM165" s="83">
        <f t="shared" si="720"/>
        <v>31.7774017751169</v>
      </c>
      <c r="AN165" s="83">
        <f t="shared" si="720"/>
        <v>4.97862141714015</v>
      </c>
      <c r="AO165" s="83">
        <f t="shared" si="720"/>
        <v>4.21861291312363</v>
      </c>
      <c r="AP165" s="83"/>
      <c r="AQ165" s="83">
        <f t="shared" ref="AQ165:AZ165" si="721">AQ80/AQ9/(1.03/14.6)</f>
        <v>3.69689045246196</v>
      </c>
      <c r="AR165" s="83">
        <f t="shared" si="721"/>
        <v>3.35293934728089</v>
      </c>
      <c r="AS165" s="83">
        <f t="shared" si="721"/>
        <v>4.01860700962109</v>
      </c>
      <c r="AT165" s="83">
        <f t="shared" si="721"/>
        <v>3.34476422619548</v>
      </c>
      <c r="AU165" s="83">
        <f t="shared" si="721"/>
        <v>3.84793945946757</v>
      </c>
      <c r="AV165" s="83">
        <f t="shared" si="721"/>
        <v>3.52949232018965</v>
      </c>
      <c r="AW165" s="83">
        <f t="shared" si="721"/>
        <v>2.93535984008168</v>
      </c>
      <c r="AX165" s="83">
        <f t="shared" si="721"/>
        <v>2.76621628659871</v>
      </c>
      <c r="AY165" s="83">
        <f t="shared" si="721"/>
        <v>3.13693251277195</v>
      </c>
      <c r="AZ165" s="83">
        <f t="shared" si="721"/>
        <v>2.67600028927582</v>
      </c>
      <c r="BA165" s="83"/>
      <c r="BB165" s="83">
        <f t="shared" ref="BB165:BI165" si="722">BB80/BB9/(1.03/14.6)</f>
        <v>0.316545507114257</v>
      </c>
      <c r="BC165" s="83">
        <f t="shared" si="722"/>
        <v>0.33128300812751</v>
      </c>
      <c r="BD165" s="83">
        <f t="shared" si="722"/>
        <v>0.332437304323076</v>
      </c>
      <c r="BE165" s="83">
        <f t="shared" si="722"/>
        <v>0.327820119540811</v>
      </c>
      <c r="BF165" s="83">
        <f t="shared" si="722"/>
        <v>0.371683374972329</v>
      </c>
      <c r="BG165" s="83">
        <f t="shared" si="722"/>
        <v>0.407466557034882</v>
      </c>
      <c r="BH165" s="83">
        <f t="shared" si="722"/>
        <v>0.392460706492521</v>
      </c>
      <c r="BI165" s="83">
        <f t="shared" si="722"/>
        <v>0.376300559754594</v>
      </c>
      <c r="BJ165" s="204" t="s">
        <v>227</v>
      </c>
      <c r="BK165" s="83">
        <f t="shared" ref="BK165:BS165" si="723">BK80/BK9/(1.03/14.6)</f>
        <v>8.0844994978239</v>
      </c>
      <c r="BL165" s="83">
        <f t="shared" si="723"/>
        <v>12.0402969106145</v>
      </c>
      <c r="BM165" s="83">
        <f t="shared" si="723"/>
        <v>10.6522594587621</v>
      </c>
      <c r="BN165" s="83">
        <f t="shared" si="723"/>
        <v>10.9029792440146</v>
      </c>
      <c r="BO165" s="83">
        <f t="shared" si="723"/>
        <v>8.57945835462442</v>
      </c>
      <c r="BP165" s="83">
        <f t="shared" si="723"/>
        <v>15.0701275118074</v>
      </c>
      <c r="BQ165" s="83">
        <f t="shared" si="723"/>
        <v>5.22694174757282</v>
      </c>
      <c r="BR165" s="83">
        <f t="shared" si="723"/>
        <v>5.65351590998372</v>
      </c>
      <c r="BS165" s="83">
        <f t="shared" si="723"/>
        <v>7.71044489491091</v>
      </c>
      <c r="BT165" s="83">
        <f t="shared" ref="BT165:CE165" si="724">BT80/BT9/(1.03/14.6)</f>
        <v>21.0783392592866</v>
      </c>
      <c r="BU165" s="83">
        <f t="shared" si="724"/>
        <v>24.4308956559197</v>
      </c>
      <c r="BV165" s="83">
        <f t="shared" si="724"/>
        <v>21.0229526289469</v>
      </c>
      <c r="BW165" s="83">
        <f t="shared" si="724"/>
        <v>10.5001055297594</v>
      </c>
      <c r="BX165" s="83">
        <f t="shared" si="724"/>
        <v>13.4449356823887</v>
      </c>
      <c r="BY165" s="83">
        <f t="shared" si="724"/>
        <v>6.51230625106456</v>
      </c>
      <c r="BZ165" s="83">
        <f t="shared" si="724"/>
        <v>19.6698173730807</v>
      </c>
      <c r="CA165" s="83">
        <f t="shared" si="724"/>
        <v>22.7785053059381</v>
      </c>
      <c r="CB165" s="83">
        <f t="shared" si="724"/>
        <v>7.35540721925616</v>
      </c>
      <c r="CC165" s="83">
        <f t="shared" si="724"/>
        <v>8.90526057062282</v>
      </c>
      <c r="CD165" s="83">
        <f t="shared" si="724"/>
        <v>13.0371524713151</v>
      </c>
      <c r="CE165" s="83">
        <f t="shared" si="724"/>
        <v>14.7918401849757</v>
      </c>
      <c r="CF165" s="83"/>
      <c r="CG165" s="83">
        <f t="shared" ref="CG165:CS165" si="725">CG80/CG9/(1.03/14.6)</f>
        <v>15.4688252074993</v>
      </c>
      <c r="CH165" s="83">
        <f t="shared" si="725"/>
        <v>14.0236046565131</v>
      </c>
      <c r="CI165" s="83">
        <f t="shared" si="725"/>
        <v>2.74050929000884</v>
      </c>
      <c r="CJ165" s="83">
        <f t="shared" si="725"/>
        <v>0</v>
      </c>
      <c r="CK165" s="83">
        <f t="shared" si="725"/>
        <v>0</v>
      </c>
      <c r="CL165" s="83">
        <f t="shared" si="725"/>
        <v>0</v>
      </c>
      <c r="CM165" s="83">
        <f t="shared" si="725"/>
        <v>0</v>
      </c>
      <c r="CN165" s="83">
        <f t="shared" si="725"/>
        <v>0</v>
      </c>
      <c r="CO165" s="83">
        <f t="shared" si="725"/>
        <v>0</v>
      </c>
      <c r="CP165" s="83">
        <f t="shared" si="725"/>
        <v>0</v>
      </c>
      <c r="CQ165" s="83">
        <f t="shared" si="725"/>
        <v>0</v>
      </c>
      <c r="CR165" s="83">
        <f t="shared" si="725"/>
        <v>0</v>
      </c>
      <c r="CS165" s="83">
        <f t="shared" si="725"/>
        <v>0</v>
      </c>
      <c r="CT165" s="83"/>
      <c r="CU165" s="83">
        <f>CU80/CU9/(1.03/14.6)</f>
        <v>0</v>
      </c>
      <c r="CV165" s="83">
        <f>CV80/CV9/(1.03/14.6)</f>
        <v>0</v>
      </c>
      <c r="CW165" s="83">
        <f>CW80/CW9/(1.03/14.6)</f>
        <v>0</v>
      </c>
      <c r="CX165" s="83">
        <f>CX80/CX9/(1.03/14.6)</f>
        <v>0</v>
      </c>
      <c r="CY165" s="83">
        <f>CY80/CY9/(1.03/14.6)</f>
        <v>0</v>
      </c>
      <c r="CZ165" s="83"/>
      <c r="DA165" s="83">
        <f t="shared" ref="DA165:DJ165" si="726">DA80/DA9/(1.03/14.6)</f>
        <v>0</v>
      </c>
      <c r="DB165" s="83">
        <f t="shared" si="726"/>
        <v>0</v>
      </c>
      <c r="DC165" s="83">
        <f t="shared" si="726"/>
        <v>0</v>
      </c>
      <c r="DD165" s="83">
        <f t="shared" si="726"/>
        <v>0</v>
      </c>
      <c r="DE165" s="83">
        <f t="shared" si="726"/>
        <v>0</v>
      </c>
      <c r="DF165" s="83">
        <f t="shared" si="726"/>
        <v>0</v>
      </c>
      <c r="DG165" s="83">
        <f t="shared" si="726"/>
        <v>0</v>
      </c>
      <c r="DH165" s="83">
        <f t="shared" si="726"/>
        <v>0</v>
      </c>
      <c r="DI165" s="83">
        <f t="shared" si="726"/>
        <v>0</v>
      </c>
      <c r="DJ165" s="83">
        <f t="shared" si="726"/>
        <v>0</v>
      </c>
      <c r="DK165" s="83"/>
      <c r="DL165" s="83">
        <f t="shared" ref="DL165:EF165" si="727">DL80/DL9/(1.03/14.6)</f>
        <v>0</v>
      </c>
      <c r="DM165" s="83">
        <f t="shared" si="727"/>
        <v>0</v>
      </c>
      <c r="DN165" s="83">
        <f t="shared" si="727"/>
        <v>0</v>
      </c>
      <c r="DO165" s="83">
        <f t="shared" si="727"/>
        <v>0</v>
      </c>
      <c r="DP165" s="83">
        <f t="shared" si="727"/>
        <v>0</v>
      </c>
      <c r="DQ165" s="83">
        <f t="shared" si="727"/>
        <v>0</v>
      </c>
      <c r="DR165" s="83">
        <f t="shared" si="727"/>
        <v>0</v>
      </c>
      <c r="DS165" s="83">
        <f t="shared" si="727"/>
        <v>0</v>
      </c>
      <c r="DT165" s="83">
        <f t="shared" si="727"/>
        <v>0</v>
      </c>
      <c r="DU165" s="83">
        <f t="shared" si="727"/>
        <v>0</v>
      </c>
      <c r="DV165" s="83">
        <f t="shared" si="727"/>
        <v>0</v>
      </c>
      <c r="DW165" s="83">
        <f t="shared" si="727"/>
        <v>0</v>
      </c>
      <c r="DX165" s="83">
        <f t="shared" si="727"/>
        <v>0</v>
      </c>
      <c r="DY165" s="83">
        <f t="shared" si="727"/>
        <v>0</v>
      </c>
      <c r="DZ165" s="83">
        <f t="shared" si="727"/>
        <v>0</v>
      </c>
      <c r="EA165" s="83">
        <f t="shared" si="727"/>
        <v>0</v>
      </c>
      <c r="EB165" s="83">
        <f t="shared" si="727"/>
        <v>0</v>
      </c>
      <c r="EC165" s="83">
        <f t="shared" si="727"/>
        <v>0</v>
      </c>
      <c r="ED165" s="83">
        <f t="shared" si="727"/>
        <v>0</v>
      </c>
      <c r="EE165" s="83">
        <f t="shared" si="727"/>
        <v>0</v>
      </c>
      <c r="EF165" s="83">
        <f t="shared" si="727"/>
        <v>0</v>
      </c>
      <c r="EG165" s="83"/>
      <c r="EH165" s="83">
        <f t="shared" ref="EH165:FD165" si="728">EH80/EH9/(1.03/14.6)</f>
        <v>0</v>
      </c>
      <c r="EI165" s="83">
        <f t="shared" si="728"/>
        <v>0</v>
      </c>
      <c r="EJ165" s="83">
        <f t="shared" si="728"/>
        <v>0</v>
      </c>
      <c r="EK165" s="83">
        <f t="shared" si="728"/>
        <v>0</v>
      </c>
      <c r="EL165" s="83">
        <f t="shared" si="728"/>
        <v>0</v>
      </c>
      <c r="EM165" s="83">
        <f t="shared" si="728"/>
        <v>0</v>
      </c>
      <c r="EN165" s="83">
        <f t="shared" si="728"/>
        <v>0</v>
      </c>
      <c r="EO165" s="83">
        <f t="shared" si="728"/>
        <v>0</v>
      </c>
      <c r="EP165" s="83">
        <f t="shared" si="728"/>
        <v>0</v>
      </c>
      <c r="EQ165" s="83">
        <f t="shared" si="728"/>
        <v>0</v>
      </c>
      <c r="ER165" s="83">
        <f t="shared" si="728"/>
        <v>0</v>
      </c>
      <c r="ES165" s="83">
        <f t="shared" si="728"/>
        <v>0</v>
      </c>
      <c r="ET165" s="83">
        <f t="shared" si="728"/>
        <v>0</v>
      </c>
      <c r="EU165" s="83">
        <f t="shared" si="728"/>
        <v>0</v>
      </c>
      <c r="EV165" s="83">
        <f t="shared" si="728"/>
        <v>0</v>
      </c>
      <c r="EW165" s="83">
        <f t="shared" si="728"/>
        <v>0</v>
      </c>
      <c r="EX165" s="83">
        <f t="shared" si="728"/>
        <v>0</v>
      </c>
      <c r="EY165" s="83">
        <f t="shared" si="728"/>
        <v>0</v>
      </c>
      <c r="EZ165" s="83">
        <f t="shared" si="728"/>
        <v>0</v>
      </c>
      <c r="FA165" s="83">
        <f t="shared" si="728"/>
        <v>0</v>
      </c>
      <c r="FB165" s="83">
        <f t="shared" si="728"/>
        <v>0</v>
      </c>
      <c r="FC165" s="83">
        <f t="shared" si="728"/>
        <v>0</v>
      </c>
      <c r="FD165" s="83">
        <f t="shared" si="728"/>
        <v>0</v>
      </c>
      <c r="FE165" s="204" t="s">
        <v>227</v>
      </c>
      <c r="FF165" s="138">
        <f t="shared" si="548"/>
        <v>3.14379817058901</v>
      </c>
      <c r="FG165" s="138">
        <f t="shared" si="549"/>
        <v>4.62132419492532</v>
      </c>
      <c r="FH165" s="139">
        <f t="shared" si="550"/>
        <v>3.85955620079534</v>
      </c>
      <c r="FI165" s="138">
        <f t="shared" si="551"/>
        <v>0.417223382992407</v>
      </c>
      <c r="FJ165" s="140">
        <f t="shared" si="552"/>
        <v>0.108101388161268</v>
      </c>
      <c r="FK165" s="138">
        <f t="shared" si="553"/>
        <v>3.38768211944281</v>
      </c>
      <c r="FL165" s="138">
        <f t="shared" si="554"/>
        <v>31.7774017751169</v>
      </c>
      <c r="FM165" s="139">
        <f t="shared" si="555"/>
        <v>6.34040247803739</v>
      </c>
      <c r="FN165" s="138">
        <f t="shared" si="556"/>
        <v>8.02501060548601</v>
      </c>
      <c r="FO165" s="73">
        <f t="shared" si="557"/>
        <v>1.26569419422252</v>
      </c>
      <c r="FP165" s="138">
        <f t="shared" si="558"/>
        <v>2.67600028927582</v>
      </c>
      <c r="FQ165" s="138">
        <f t="shared" si="559"/>
        <v>4.01860700962109</v>
      </c>
      <c r="FR165" s="139">
        <f t="shared" si="560"/>
        <v>3.33051417439448</v>
      </c>
      <c r="FS165" s="138">
        <f t="shared" si="561"/>
        <v>0.454137992628741</v>
      </c>
      <c r="FT165" s="73">
        <f t="shared" si="562"/>
        <v>0.13635672116943</v>
      </c>
      <c r="FU165" s="138">
        <f t="shared" si="563"/>
        <v>0.316545507114257</v>
      </c>
      <c r="FV165" s="138">
        <f t="shared" si="564"/>
        <v>0.407466557034882</v>
      </c>
      <c r="FW165" s="139">
        <f t="shared" si="565"/>
        <v>0.356999642169998</v>
      </c>
      <c r="FX165" s="138">
        <f t="shared" si="566"/>
        <v>0.0341115173227882</v>
      </c>
      <c r="FY165" s="204" t="s">
        <v>227</v>
      </c>
      <c r="FZ165" s="156">
        <f t="shared" si="567"/>
        <v>0.316545507114257</v>
      </c>
      <c r="GA165" s="70">
        <f t="shared" si="568"/>
        <v>31.7774017751169</v>
      </c>
      <c r="GB165" s="157">
        <f t="shared" si="569"/>
        <v>3.78874185267321</v>
      </c>
      <c r="GC165" s="31">
        <f t="shared" si="570"/>
        <v>4.25735142283882</v>
      </c>
      <c r="GD165" s="31">
        <f t="shared" si="571"/>
        <v>1.12368474506517</v>
      </c>
      <c r="GE165" s="156">
        <f t="shared" si="572"/>
        <v>0</v>
      </c>
      <c r="GF165" s="156">
        <f t="shared" si="573"/>
        <v>24.4308956559197</v>
      </c>
      <c r="GG165" s="158">
        <f t="shared" si="574"/>
        <v>3.22237613781387</v>
      </c>
      <c r="GH165" s="33">
        <f t="shared" si="575"/>
        <v>6.24185281435919</v>
      </c>
      <c r="GI165" s="33">
        <f t="shared" si="576"/>
        <v>1.93703420935639</v>
      </c>
      <c r="GJ165" s="34"/>
      <c r="GK165" s="89">
        <f t="shared" si="577"/>
        <v>5.22694174757282</v>
      </c>
      <c r="GL165" s="89">
        <f t="shared" si="578"/>
        <v>24.4308956559197</v>
      </c>
      <c r="GM165" s="178">
        <f t="shared" si="579"/>
        <v>12.7356210315557</v>
      </c>
      <c r="GN165" s="36">
        <f t="shared" si="580"/>
        <v>5.91818531488039</v>
      </c>
      <c r="GO165" s="36">
        <f t="shared" si="581"/>
        <v>0.464695463237844</v>
      </c>
      <c r="GP165" s="89">
        <f t="shared" si="582"/>
        <v>0</v>
      </c>
      <c r="GQ165" s="89">
        <f t="shared" si="583"/>
        <v>15.4688252074993</v>
      </c>
      <c r="GR165" s="178">
        <f t="shared" si="584"/>
        <v>1.1511763983579</v>
      </c>
      <c r="GS165" s="36">
        <f t="shared" si="585"/>
        <v>3.8794359709702</v>
      </c>
      <c r="GT165" s="36">
        <f t="shared" si="586"/>
        <v>3.36997525010417</v>
      </c>
      <c r="GU165" s="89">
        <f t="shared" si="587"/>
        <v>0</v>
      </c>
      <c r="GV165" s="89">
        <f t="shared" si="588"/>
        <v>0</v>
      </c>
      <c r="GW165" s="178">
        <f t="shared" si="589"/>
        <v>0</v>
      </c>
      <c r="GX165" s="36">
        <f t="shared" si="590"/>
        <v>0</v>
      </c>
      <c r="GY165" s="36" t="e">
        <f t="shared" si="591"/>
        <v>#DIV/0!</v>
      </c>
      <c r="GZ165" s="89">
        <f t="shared" si="592"/>
        <v>0</v>
      </c>
      <c r="HA165" s="89">
        <f t="shared" si="593"/>
        <v>0</v>
      </c>
      <c r="HB165" s="178">
        <f t="shared" si="594"/>
        <v>0</v>
      </c>
      <c r="HC165" s="36">
        <f t="shared" si="595"/>
        <v>0</v>
      </c>
      <c r="HD165" s="36" t="e">
        <f t="shared" si="596"/>
        <v>#DIV/0!</v>
      </c>
      <c r="HE165" s="83"/>
      <c r="HF165" s="83"/>
      <c r="HG165" s="83"/>
      <c r="HH165" s="83"/>
      <c r="HI165" s="83"/>
      <c r="HJ165" s="83"/>
      <c r="HK165" s="83"/>
      <c r="HL165" s="83"/>
      <c r="HM165" s="83"/>
      <c r="HN165" s="83"/>
      <c r="HO165" s="83"/>
    </row>
    <row r="166" s="18" customFormat="1" spans="1:223">
      <c r="A166" s="204" t="s">
        <v>228</v>
      </c>
      <c r="B166" s="83"/>
      <c r="C166" s="83"/>
      <c r="D166" s="83"/>
      <c r="E166" s="83"/>
      <c r="F166" s="83"/>
      <c r="G166" s="34"/>
      <c r="H166" s="204" t="s">
        <v>228</v>
      </c>
      <c r="I166" s="83">
        <f t="shared" ref="I166" si="729">I81/I9/(0.6/14.6)</f>
        <v>2.56449769469123</v>
      </c>
      <c r="J166" s="83">
        <f>J81/J9/(0.6/14.6)</f>
        <v>1.93540811928076</v>
      </c>
      <c r="K166" s="83">
        <f t="shared" ref="K166:AB166" si="730">K81/K9/(0.6/14.6)</f>
        <v>2.1198206587523</v>
      </c>
      <c r="L166" s="83">
        <f t="shared" si="730"/>
        <v>2.02759440956266</v>
      </c>
      <c r="M166" s="83">
        <f t="shared" si="730"/>
        <v>1.83051172232931</v>
      </c>
      <c r="N166" s="83">
        <f t="shared" si="730"/>
        <v>2.5348438002747</v>
      </c>
      <c r="O166" s="83">
        <f t="shared" si="730"/>
        <v>2.36350679607516</v>
      </c>
      <c r="P166" s="83">
        <f t="shared" si="730"/>
        <v>2.29878612845474</v>
      </c>
      <c r="Q166" s="83">
        <f t="shared" si="730"/>
        <v>2.27526304618023</v>
      </c>
      <c r="R166" s="83">
        <f t="shared" si="730"/>
        <v>2.40054871694395</v>
      </c>
      <c r="S166" s="83">
        <f t="shared" si="730"/>
        <v>2.60187302533701</v>
      </c>
      <c r="T166" s="83">
        <f t="shared" si="730"/>
        <v>2.41675341688547</v>
      </c>
      <c r="U166" s="83">
        <f t="shared" si="730"/>
        <v>2.10152045652066</v>
      </c>
      <c r="V166" s="83">
        <f t="shared" si="730"/>
        <v>2.03062297522604</v>
      </c>
      <c r="W166" s="83">
        <f t="shared" si="730"/>
        <v>2.03491002096156</v>
      </c>
      <c r="X166" s="83">
        <f t="shared" si="730"/>
        <v>2.14828261563707</v>
      </c>
      <c r="Y166" s="83">
        <f t="shared" si="730"/>
        <v>1.9155848286456</v>
      </c>
      <c r="Z166" s="83">
        <f t="shared" si="730"/>
        <v>2.18113624986795</v>
      </c>
      <c r="AA166" s="83">
        <f t="shared" si="730"/>
        <v>2.13960242284664</v>
      </c>
      <c r="AB166" s="83">
        <f t="shared" si="730"/>
        <v>2.20430638397319</v>
      </c>
      <c r="AC166" s="83"/>
      <c r="AD166" s="83">
        <f t="shared" ref="AD166:AO166" si="731">AD81/AD9/(0.6/14.6)</f>
        <v>2.18240671830183</v>
      </c>
      <c r="AE166" s="83">
        <f t="shared" si="731"/>
        <v>1.92272729271442</v>
      </c>
      <c r="AF166" s="83">
        <f t="shared" si="731"/>
        <v>2.07069132777636</v>
      </c>
      <c r="AG166" s="83">
        <f t="shared" si="731"/>
        <v>2.13401699966737</v>
      </c>
      <c r="AH166" s="83">
        <f t="shared" si="731"/>
        <v>1.89924776223875</v>
      </c>
      <c r="AI166" s="83">
        <f t="shared" si="731"/>
        <v>1.91842488067332</v>
      </c>
      <c r="AJ166" s="83">
        <f t="shared" si="731"/>
        <v>2.18971250661552</v>
      </c>
      <c r="AK166" s="83">
        <f t="shared" si="731"/>
        <v>1.99354808286377</v>
      </c>
      <c r="AL166" s="83">
        <f t="shared" si="731"/>
        <v>2.1568565444853</v>
      </c>
      <c r="AM166" s="83">
        <f t="shared" si="731"/>
        <v>2.67490471441637</v>
      </c>
      <c r="AN166" s="83">
        <f t="shared" si="731"/>
        <v>2.10135475523033</v>
      </c>
      <c r="AO166" s="83">
        <f t="shared" si="731"/>
        <v>2.34097668259084</v>
      </c>
      <c r="AP166" s="83"/>
      <c r="AQ166" s="83">
        <f t="shared" ref="AQ166:AZ166" si="732">AQ81/AQ9/(0.6/14.6)</f>
        <v>1.93515609526447</v>
      </c>
      <c r="AR166" s="83">
        <f t="shared" si="732"/>
        <v>1.99370848542797</v>
      </c>
      <c r="AS166" s="83">
        <f t="shared" si="732"/>
        <v>2.06346217131114</v>
      </c>
      <c r="AT166" s="83">
        <f t="shared" si="732"/>
        <v>1.91165832150176</v>
      </c>
      <c r="AU166" s="83">
        <f t="shared" si="732"/>
        <v>2.15519357514859</v>
      </c>
      <c r="AV166" s="83">
        <f t="shared" si="732"/>
        <v>1.89460862248635</v>
      </c>
      <c r="AW166" s="83">
        <f t="shared" si="732"/>
        <v>1.8194340260972</v>
      </c>
      <c r="AX166" s="83">
        <f t="shared" si="732"/>
        <v>1.8617033769795</v>
      </c>
      <c r="AY166" s="83">
        <f t="shared" si="732"/>
        <v>1.82831970661953</v>
      </c>
      <c r="AZ166" s="83">
        <f t="shared" si="732"/>
        <v>1.70437093678945</v>
      </c>
      <c r="BA166" s="83"/>
      <c r="BB166" s="83">
        <f t="shared" ref="BB166:BI166" si="733">BB81/BB9/(0.6/14.6)</f>
        <v>1.3373362512142</v>
      </c>
      <c r="BC166" s="83">
        <f t="shared" si="733"/>
        <v>1.46832247557003</v>
      </c>
      <c r="BD166" s="83">
        <f t="shared" si="733"/>
        <v>1.50002714440825</v>
      </c>
      <c r="BE166" s="83">
        <f t="shared" si="733"/>
        <v>1.27413137893594</v>
      </c>
      <c r="BF166" s="83">
        <f t="shared" si="733"/>
        <v>1.51587947882736</v>
      </c>
      <c r="BG166" s="83">
        <f t="shared" si="733"/>
        <v>1.75168295331162</v>
      </c>
      <c r="BH166" s="83">
        <f t="shared" si="733"/>
        <v>1.55551031487514</v>
      </c>
      <c r="BI166" s="83">
        <f t="shared" si="733"/>
        <v>1.64864277958741</v>
      </c>
      <c r="BJ166" s="204" t="s">
        <v>228</v>
      </c>
      <c r="BK166" s="83">
        <f t="shared" ref="BK166:BS166" si="734">BK81/BK9/(0.6/14.6)</f>
        <v>0</v>
      </c>
      <c r="BL166" s="83">
        <f t="shared" si="734"/>
        <v>0</v>
      </c>
      <c r="BM166" s="83">
        <f t="shared" si="734"/>
        <v>0</v>
      </c>
      <c r="BN166" s="83">
        <f t="shared" si="734"/>
        <v>0</v>
      </c>
      <c r="BO166" s="83">
        <f t="shared" si="734"/>
        <v>0</v>
      </c>
      <c r="BP166" s="83">
        <f t="shared" si="734"/>
        <v>0</v>
      </c>
      <c r="BQ166" s="83">
        <f t="shared" si="734"/>
        <v>0</v>
      </c>
      <c r="BR166" s="83">
        <f t="shared" si="734"/>
        <v>0</v>
      </c>
      <c r="BS166" s="83">
        <f t="shared" si="734"/>
        <v>0</v>
      </c>
      <c r="BT166" s="83">
        <f t="shared" ref="BT166:CE166" si="735">BT81/BT9/(0.6/14.6)</f>
        <v>0</v>
      </c>
      <c r="BU166" s="83">
        <f t="shared" si="735"/>
        <v>0</v>
      </c>
      <c r="BV166" s="83">
        <f t="shared" si="735"/>
        <v>0</v>
      </c>
      <c r="BW166" s="83">
        <f t="shared" si="735"/>
        <v>0</v>
      </c>
      <c r="BX166" s="83">
        <f t="shared" si="735"/>
        <v>0</v>
      </c>
      <c r="BY166" s="83">
        <f t="shared" si="735"/>
        <v>0</v>
      </c>
      <c r="BZ166" s="83">
        <f t="shared" si="735"/>
        <v>0</v>
      </c>
      <c r="CA166" s="83">
        <f t="shared" si="735"/>
        <v>0</v>
      </c>
      <c r="CB166" s="83">
        <f t="shared" si="735"/>
        <v>0</v>
      </c>
      <c r="CC166" s="83">
        <f t="shared" si="735"/>
        <v>0</v>
      </c>
      <c r="CD166" s="83">
        <f t="shared" si="735"/>
        <v>0</v>
      </c>
      <c r="CE166" s="83">
        <f t="shared" si="735"/>
        <v>0</v>
      </c>
      <c r="CF166" s="83"/>
      <c r="CG166" s="83">
        <f t="shared" ref="CG166:CS166" si="736">CG81/CG9/(0.6/14.6)</f>
        <v>0</v>
      </c>
      <c r="CH166" s="83">
        <f t="shared" si="736"/>
        <v>0</v>
      </c>
      <c r="CI166" s="83">
        <f t="shared" si="736"/>
        <v>0</v>
      </c>
      <c r="CJ166" s="83">
        <f t="shared" si="736"/>
        <v>0</v>
      </c>
      <c r="CK166" s="83">
        <f t="shared" si="736"/>
        <v>0</v>
      </c>
      <c r="CL166" s="83">
        <f t="shared" si="736"/>
        <v>0</v>
      </c>
      <c r="CM166" s="83">
        <f t="shared" si="736"/>
        <v>0</v>
      </c>
      <c r="CN166" s="83">
        <f t="shared" si="736"/>
        <v>0</v>
      </c>
      <c r="CO166" s="83">
        <f t="shared" si="736"/>
        <v>0</v>
      </c>
      <c r="CP166" s="83">
        <f t="shared" si="736"/>
        <v>0</v>
      </c>
      <c r="CQ166" s="83">
        <f t="shared" si="736"/>
        <v>0</v>
      </c>
      <c r="CR166" s="83">
        <f t="shared" si="736"/>
        <v>0</v>
      </c>
      <c r="CS166" s="83">
        <f t="shared" si="736"/>
        <v>0</v>
      </c>
      <c r="CT166" s="83"/>
      <c r="CU166" s="83">
        <f>CU81/CU9/(0.6/14.6)</f>
        <v>0</v>
      </c>
      <c r="CV166" s="83">
        <f>CV81/CV9/(0.6/14.6)</f>
        <v>0</v>
      </c>
      <c r="CW166" s="83">
        <f>CW81/CW9/(0.6/14.6)</f>
        <v>0</v>
      </c>
      <c r="CX166" s="83">
        <f>CX81/CX9/(0.6/14.6)</f>
        <v>0</v>
      </c>
      <c r="CY166" s="83">
        <f>CY81/CY9/(0.6/14.6)</f>
        <v>0</v>
      </c>
      <c r="CZ166" s="83"/>
      <c r="DA166" s="83">
        <f t="shared" ref="DA166:DJ166" si="737">DA81/DA9/(0.6/14.6)</f>
        <v>0</v>
      </c>
      <c r="DB166" s="83">
        <f t="shared" si="737"/>
        <v>0</v>
      </c>
      <c r="DC166" s="83">
        <f t="shared" si="737"/>
        <v>0</v>
      </c>
      <c r="DD166" s="83">
        <f t="shared" si="737"/>
        <v>0</v>
      </c>
      <c r="DE166" s="83">
        <f t="shared" si="737"/>
        <v>0</v>
      </c>
      <c r="DF166" s="83">
        <f t="shared" si="737"/>
        <v>0</v>
      </c>
      <c r="DG166" s="83">
        <f t="shared" si="737"/>
        <v>0</v>
      </c>
      <c r="DH166" s="83">
        <f t="shared" si="737"/>
        <v>0</v>
      </c>
      <c r="DI166" s="83">
        <f t="shared" si="737"/>
        <v>0</v>
      </c>
      <c r="DJ166" s="83">
        <f t="shared" si="737"/>
        <v>0</v>
      </c>
      <c r="DK166" s="83"/>
      <c r="DL166" s="83">
        <f t="shared" ref="DL166:EF166" si="738">DL81/DL9/(0.6/14.6)</f>
        <v>0</v>
      </c>
      <c r="DM166" s="83">
        <f t="shared" si="738"/>
        <v>0</v>
      </c>
      <c r="DN166" s="83">
        <f t="shared" si="738"/>
        <v>0</v>
      </c>
      <c r="DO166" s="83">
        <f t="shared" si="738"/>
        <v>0</v>
      </c>
      <c r="DP166" s="83">
        <f t="shared" si="738"/>
        <v>0</v>
      </c>
      <c r="DQ166" s="83">
        <f t="shared" si="738"/>
        <v>0</v>
      </c>
      <c r="DR166" s="83">
        <f t="shared" si="738"/>
        <v>0</v>
      </c>
      <c r="DS166" s="83">
        <f t="shared" si="738"/>
        <v>0</v>
      </c>
      <c r="DT166" s="83">
        <f t="shared" si="738"/>
        <v>0</v>
      </c>
      <c r="DU166" s="83">
        <f t="shared" si="738"/>
        <v>0</v>
      </c>
      <c r="DV166" s="83">
        <f t="shared" si="738"/>
        <v>0</v>
      </c>
      <c r="DW166" s="83">
        <f t="shared" si="738"/>
        <v>0</v>
      </c>
      <c r="DX166" s="83">
        <f t="shared" si="738"/>
        <v>0</v>
      </c>
      <c r="DY166" s="83">
        <f t="shared" si="738"/>
        <v>0</v>
      </c>
      <c r="DZ166" s="83">
        <f t="shared" si="738"/>
        <v>0</v>
      </c>
      <c r="EA166" s="83">
        <f t="shared" si="738"/>
        <v>0</v>
      </c>
      <c r="EB166" s="83">
        <f t="shared" si="738"/>
        <v>0</v>
      </c>
      <c r="EC166" s="83">
        <f t="shared" si="738"/>
        <v>0</v>
      </c>
      <c r="ED166" s="83">
        <f t="shared" si="738"/>
        <v>0</v>
      </c>
      <c r="EE166" s="83">
        <f t="shared" si="738"/>
        <v>0</v>
      </c>
      <c r="EF166" s="83">
        <f t="shared" si="738"/>
        <v>0</v>
      </c>
      <c r="EG166" s="83"/>
      <c r="EH166" s="83">
        <f t="shared" ref="EH166:FD166" si="739">EH81/EH9/(0.6/14.6)</f>
        <v>0</v>
      </c>
      <c r="EI166" s="83">
        <f t="shared" si="739"/>
        <v>0</v>
      </c>
      <c r="EJ166" s="83">
        <f t="shared" si="739"/>
        <v>0</v>
      </c>
      <c r="EK166" s="83">
        <f t="shared" si="739"/>
        <v>0</v>
      </c>
      <c r="EL166" s="83">
        <f t="shared" si="739"/>
        <v>0</v>
      </c>
      <c r="EM166" s="83">
        <f t="shared" si="739"/>
        <v>0</v>
      </c>
      <c r="EN166" s="83">
        <f t="shared" si="739"/>
        <v>0</v>
      </c>
      <c r="EO166" s="83">
        <f t="shared" si="739"/>
        <v>0</v>
      </c>
      <c r="EP166" s="83">
        <f t="shared" si="739"/>
        <v>0</v>
      </c>
      <c r="EQ166" s="83">
        <f t="shared" si="739"/>
        <v>0</v>
      </c>
      <c r="ER166" s="83">
        <f t="shared" si="739"/>
        <v>0</v>
      </c>
      <c r="ES166" s="83">
        <f t="shared" si="739"/>
        <v>0</v>
      </c>
      <c r="ET166" s="83">
        <f t="shared" si="739"/>
        <v>0</v>
      </c>
      <c r="EU166" s="83">
        <f t="shared" si="739"/>
        <v>0</v>
      </c>
      <c r="EV166" s="83">
        <f t="shared" si="739"/>
        <v>0</v>
      </c>
      <c r="EW166" s="83">
        <f t="shared" si="739"/>
        <v>0</v>
      </c>
      <c r="EX166" s="83">
        <f t="shared" si="739"/>
        <v>0</v>
      </c>
      <c r="EY166" s="83">
        <f t="shared" si="739"/>
        <v>0</v>
      </c>
      <c r="EZ166" s="83">
        <f t="shared" si="739"/>
        <v>0</v>
      </c>
      <c r="FA166" s="83">
        <f t="shared" si="739"/>
        <v>0</v>
      </c>
      <c r="FB166" s="83">
        <f t="shared" si="739"/>
        <v>0</v>
      </c>
      <c r="FC166" s="83">
        <f t="shared" si="739"/>
        <v>0</v>
      </c>
      <c r="FD166" s="83">
        <f t="shared" si="739"/>
        <v>0</v>
      </c>
      <c r="FE166" s="204" t="s">
        <v>228</v>
      </c>
      <c r="FF166" s="138">
        <f t="shared" si="548"/>
        <v>1.83051172232931</v>
      </c>
      <c r="FG166" s="138">
        <f t="shared" si="549"/>
        <v>2.60187302533701</v>
      </c>
      <c r="FH166" s="139">
        <f t="shared" si="550"/>
        <v>2.20626867442231</v>
      </c>
      <c r="FI166" s="138">
        <f t="shared" si="551"/>
        <v>0.221355604152893</v>
      </c>
      <c r="FJ166" s="140">
        <f t="shared" si="552"/>
        <v>0.100330302795444</v>
      </c>
      <c r="FK166" s="138">
        <f t="shared" si="553"/>
        <v>1.89924776223875</v>
      </c>
      <c r="FL166" s="138">
        <f t="shared" si="554"/>
        <v>2.67490471441637</v>
      </c>
      <c r="FM166" s="139">
        <f t="shared" si="555"/>
        <v>2.13207235563118</v>
      </c>
      <c r="FN166" s="138">
        <f t="shared" si="556"/>
        <v>0.215819795664596</v>
      </c>
      <c r="FO166" s="73">
        <f t="shared" si="557"/>
        <v>0.101225361838484</v>
      </c>
      <c r="FP166" s="138">
        <f t="shared" si="558"/>
        <v>1.70437093678945</v>
      </c>
      <c r="FQ166" s="138">
        <f t="shared" si="559"/>
        <v>2.15519357514859</v>
      </c>
      <c r="FR166" s="139">
        <f t="shared" si="560"/>
        <v>1.9167615317626</v>
      </c>
      <c r="FS166" s="138">
        <f t="shared" si="561"/>
        <v>0.129349942997538</v>
      </c>
      <c r="FT166" s="73">
        <f t="shared" si="562"/>
        <v>0.0674835866924935</v>
      </c>
      <c r="FU166" s="138">
        <f t="shared" si="563"/>
        <v>1.27413137893594</v>
      </c>
      <c r="FV166" s="138">
        <f t="shared" si="564"/>
        <v>1.75168295331162</v>
      </c>
      <c r="FW166" s="139">
        <f t="shared" si="565"/>
        <v>1.50644159709124</v>
      </c>
      <c r="FX166" s="138">
        <f t="shared" si="566"/>
        <v>0.154420659180911</v>
      </c>
      <c r="FY166" s="204" t="s">
        <v>228</v>
      </c>
      <c r="FZ166" s="156">
        <f t="shared" si="567"/>
        <v>1.27413137893594</v>
      </c>
      <c r="GA166" s="70">
        <f t="shared" si="568"/>
        <v>2.67490471441637</v>
      </c>
      <c r="GB166" s="157">
        <f t="shared" si="569"/>
        <v>2.01858779700753</v>
      </c>
      <c r="GC166" s="31">
        <f t="shared" si="570"/>
        <v>0.313697291411692</v>
      </c>
      <c r="GD166" s="31">
        <f t="shared" si="571"/>
        <v>0.155404333602301</v>
      </c>
      <c r="GE166" s="156">
        <f t="shared" si="572"/>
        <v>0</v>
      </c>
      <c r="GF166" s="156">
        <f t="shared" si="573"/>
        <v>0</v>
      </c>
      <c r="GG166" s="158">
        <f t="shared" si="574"/>
        <v>0</v>
      </c>
      <c r="GH166" s="33">
        <f t="shared" si="575"/>
        <v>0</v>
      </c>
      <c r="GI166" s="33" t="e">
        <f t="shared" si="576"/>
        <v>#DIV/0!</v>
      </c>
      <c r="GJ166" s="34"/>
      <c r="GK166" s="89">
        <f t="shared" si="577"/>
        <v>0</v>
      </c>
      <c r="GL166" s="89">
        <f t="shared" si="578"/>
        <v>0</v>
      </c>
      <c r="GM166" s="178">
        <f t="shared" si="579"/>
        <v>0</v>
      </c>
      <c r="GN166" s="36">
        <f t="shared" si="580"/>
        <v>0</v>
      </c>
      <c r="GO166" s="36" t="e">
        <f t="shared" si="581"/>
        <v>#DIV/0!</v>
      </c>
      <c r="GP166" s="89">
        <f t="shared" si="582"/>
        <v>0</v>
      </c>
      <c r="GQ166" s="89">
        <f t="shared" si="583"/>
        <v>0</v>
      </c>
      <c r="GR166" s="178">
        <f t="shared" si="584"/>
        <v>0</v>
      </c>
      <c r="GS166" s="36">
        <f t="shared" si="585"/>
        <v>0</v>
      </c>
      <c r="GT166" s="36" t="e">
        <f t="shared" si="586"/>
        <v>#DIV/0!</v>
      </c>
      <c r="GU166" s="89">
        <f t="shared" si="587"/>
        <v>0</v>
      </c>
      <c r="GV166" s="89">
        <f t="shared" si="588"/>
        <v>0</v>
      </c>
      <c r="GW166" s="178">
        <f t="shared" si="589"/>
        <v>0</v>
      </c>
      <c r="GX166" s="36">
        <f t="shared" si="590"/>
        <v>0</v>
      </c>
      <c r="GY166" s="36" t="e">
        <f t="shared" si="591"/>
        <v>#DIV/0!</v>
      </c>
      <c r="GZ166" s="89">
        <f t="shared" si="592"/>
        <v>0</v>
      </c>
      <c r="HA166" s="89">
        <f t="shared" si="593"/>
        <v>0</v>
      </c>
      <c r="HB166" s="178">
        <f t="shared" si="594"/>
        <v>0</v>
      </c>
      <c r="HC166" s="36">
        <f t="shared" si="595"/>
        <v>0</v>
      </c>
      <c r="HD166" s="36" t="e">
        <f t="shared" si="596"/>
        <v>#DIV/0!</v>
      </c>
      <c r="HE166" s="83"/>
      <c r="HF166" s="83"/>
      <c r="HG166" s="83"/>
      <c r="HH166" s="83"/>
      <c r="HI166" s="83"/>
      <c r="HJ166" s="83"/>
      <c r="HK166" s="83"/>
      <c r="HL166" s="83"/>
      <c r="HM166" s="83"/>
      <c r="HN166" s="83"/>
      <c r="HO166" s="83"/>
    </row>
    <row r="167" s="10" customFormat="1" spans="1:223">
      <c r="A167" s="27"/>
      <c r="B167" s="47"/>
      <c r="C167" s="47"/>
      <c r="D167" s="47"/>
      <c r="E167" s="47"/>
      <c r="F167" s="47"/>
      <c r="G167" s="34"/>
      <c r="H167" s="27"/>
      <c r="I167" s="27"/>
      <c r="J167" s="27"/>
      <c r="K167" s="27"/>
      <c r="L167" s="27"/>
      <c r="M167" s="27"/>
      <c r="N167" s="27"/>
      <c r="O167" s="27"/>
      <c r="P167" s="27"/>
      <c r="Q167" s="27"/>
      <c r="R167" s="27"/>
      <c r="S167" s="27"/>
      <c r="T167" s="27"/>
      <c r="U167" s="27"/>
      <c r="V167" s="27"/>
      <c r="W167" s="27"/>
      <c r="X167" s="27"/>
      <c r="Y167" s="27"/>
      <c r="Z167" s="27"/>
      <c r="AA167" s="27"/>
      <c r="AB167" s="27"/>
      <c r="AC167" s="27"/>
      <c r="AD167" s="27"/>
      <c r="AE167" s="27"/>
      <c r="AF167" s="27"/>
      <c r="AG167" s="27"/>
      <c r="AH167" s="27"/>
      <c r="AI167" s="27"/>
      <c r="AJ167" s="27"/>
      <c r="AK167" s="27"/>
      <c r="AL167" s="27"/>
      <c r="AM167" s="27"/>
      <c r="AN167" s="27"/>
      <c r="AO167" s="27"/>
      <c r="AP167" s="27"/>
      <c r="AQ167" s="27"/>
      <c r="AR167" s="27"/>
      <c r="AS167" s="27"/>
      <c r="AT167" s="27"/>
      <c r="AU167" s="27"/>
      <c r="AV167" s="27"/>
      <c r="AW167" s="27"/>
      <c r="AX167" s="27"/>
      <c r="AY167" s="27"/>
      <c r="AZ167" s="27"/>
      <c r="BA167" s="27"/>
      <c r="BB167" s="27"/>
      <c r="BC167" s="27"/>
      <c r="BD167" s="27"/>
      <c r="BE167" s="27"/>
      <c r="BF167" s="27"/>
      <c r="BG167" s="27"/>
      <c r="BH167" s="27"/>
      <c r="BI167" s="27"/>
      <c r="BJ167" s="27"/>
      <c r="BK167" s="27"/>
      <c r="BL167" s="27"/>
      <c r="BM167" s="27"/>
      <c r="BN167" s="27"/>
      <c r="BO167" s="27"/>
      <c r="BP167" s="27"/>
      <c r="BQ167" s="27"/>
      <c r="BR167" s="27"/>
      <c r="BS167" s="27"/>
      <c r="BT167" s="27"/>
      <c r="BU167" s="27"/>
      <c r="BV167" s="27"/>
      <c r="BW167" s="27"/>
      <c r="BX167" s="27"/>
      <c r="BY167" s="27"/>
      <c r="BZ167" s="27"/>
      <c r="CA167" s="27"/>
      <c r="CB167" s="27"/>
      <c r="CC167" s="27"/>
      <c r="CD167" s="27"/>
      <c r="CE167" s="27"/>
      <c r="CF167" s="27"/>
      <c r="CG167" s="27"/>
      <c r="CH167" s="27"/>
      <c r="CI167" s="27"/>
      <c r="CJ167" s="27"/>
      <c r="CK167" s="27"/>
      <c r="CL167" s="27"/>
      <c r="CM167" s="27"/>
      <c r="CN167" s="27"/>
      <c r="CO167" s="27"/>
      <c r="CP167" s="27"/>
      <c r="CQ167" s="27"/>
      <c r="CR167" s="27"/>
      <c r="CS167" s="27"/>
      <c r="CT167" s="27"/>
      <c r="CU167" s="27"/>
      <c r="CV167" s="27"/>
      <c r="CW167" s="27"/>
      <c r="CX167" s="27"/>
      <c r="CY167" s="27"/>
      <c r="CZ167" s="27"/>
      <c r="DA167" s="27"/>
      <c r="DB167" s="27"/>
      <c r="DC167" s="27"/>
      <c r="DD167" s="27"/>
      <c r="DE167" s="27"/>
      <c r="DF167" s="27"/>
      <c r="DG167" s="27"/>
      <c r="DH167" s="27"/>
      <c r="DI167" s="27"/>
      <c r="DJ167" s="27"/>
      <c r="DK167" s="27"/>
      <c r="DL167" s="27"/>
      <c r="DM167" s="27"/>
      <c r="DN167" s="27"/>
      <c r="DO167" s="27"/>
      <c r="DP167" s="27"/>
      <c r="DQ167" s="27"/>
      <c r="DR167" s="27"/>
      <c r="DS167" s="27"/>
      <c r="DT167" s="27"/>
      <c r="DU167" s="27"/>
      <c r="DV167" s="27"/>
      <c r="DW167" s="27"/>
      <c r="DX167" s="27"/>
      <c r="DY167" s="27"/>
      <c r="DZ167" s="27"/>
      <c r="EA167" s="27"/>
      <c r="EB167" s="27"/>
      <c r="EC167" s="27"/>
      <c r="ED167" s="27"/>
      <c r="EE167" s="27"/>
      <c r="EF167" s="27"/>
      <c r="EG167" s="27"/>
      <c r="EH167" s="27"/>
      <c r="EI167" s="27"/>
      <c r="EJ167" s="27"/>
      <c r="EK167" s="27"/>
      <c r="EL167" s="27"/>
      <c r="EM167" s="27"/>
      <c r="EN167" s="27"/>
      <c r="EO167" s="27"/>
      <c r="EP167" s="27"/>
      <c r="EQ167" s="27"/>
      <c r="ER167" s="27"/>
      <c r="ES167" s="27"/>
      <c r="ET167" s="27"/>
      <c r="EU167" s="27"/>
      <c r="EV167" s="27"/>
      <c r="EW167" s="27"/>
      <c r="EX167" s="27"/>
      <c r="EY167" s="27"/>
      <c r="EZ167" s="27"/>
      <c r="FA167" s="27"/>
      <c r="FB167" s="27"/>
      <c r="FC167" s="27"/>
      <c r="FD167" s="27"/>
      <c r="FE167" s="27"/>
      <c r="FF167" s="138">
        <f t="shared" si="548"/>
        <v>0</v>
      </c>
      <c r="FG167" s="138">
        <f t="shared" si="549"/>
        <v>0</v>
      </c>
      <c r="FH167" s="139" t="e">
        <f t="shared" si="550"/>
        <v>#DIV/0!</v>
      </c>
      <c r="FI167" s="138" t="e">
        <f t="shared" si="551"/>
        <v>#DIV/0!</v>
      </c>
      <c r="FJ167" s="140" t="e">
        <f t="shared" si="552"/>
        <v>#DIV/0!</v>
      </c>
      <c r="FK167" s="138">
        <f t="shared" si="553"/>
        <v>0</v>
      </c>
      <c r="FL167" s="138">
        <f t="shared" si="554"/>
        <v>0</v>
      </c>
      <c r="FM167" s="139" t="e">
        <f t="shared" si="555"/>
        <v>#DIV/0!</v>
      </c>
      <c r="FN167" s="138" t="e">
        <f t="shared" si="556"/>
        <v>#DIV/0!</v>
      </c>
      <c r="FO167" s="73" t="e">
        <f t="shared" si="557"/>
        <v>#DIV/0!</v>
      </c>
      <c r="FP167" s="138">
        <f t="shared" si="558"/>
        <v>0</v>
      </c>
      <c r="FQ167" s="138">
        <f t="shared" si="559"/>
        <v>0</v>
      </c>
      <c r="FR167" s="139" t="e">
        <f t="shared" si="560"/>
        <v>#DIV/0!</v>
      </c>
      <c r="FS167" s="138" t="e">
        <f t="shared" si="561"/>
        <v>#DIV/0!</v>
      </c>
      <c r="FT167" s="73" t="e">
        <f t="shared" si="562"/>
        <v>#DIV/0!</v>
      </c>
      <c r="FU167" s="138">
        <f t="shared" si="563"/>
        <v>0</v>
      </c>
      <c r="FV167" s="138">
        <f t="shared" si="564"/>
        <v>0</v>
      </c>
      <c r="FW167" s="139" t="e">
        <f t="shared" si="565"/>
        <v>#DIV/0!</v>
      </c>
      <c r="FX167" s="138" t="e">
        <f t="shared" si="566"/>
        <v>#DIV/0!</v>
      </c>
      <c r="FY167" s="27"/>
      <c r="FZ167" s="156">
        <f t="shared" si="567"/>
        <v>0</v>
      </c>
      <c r="GA167" s="70">
        <f t="shared" si="568"/>
        <v>0</v>
      </c>
      <c r="GB167" s="157" t="e">
        <f t="shared" si="569"/>
        <v>#DIV/0!</v>
      </c>
      <c r="GC167" s="31" t="e">
        <f t="shared" si="570"/>
        <v>#DIV/0!</v>
      </c>
      <c r="GD167" s="31" t="e">
        <f t="shared" si="571"/>
        <v>#DIV/0!</v>
      </c>
      <c r="GE167" s="156">
        <f t="shared" si="572"/>
        <v>0</v>
      </c>
      <c r="GF167" s="156">
        <f t="shared" si="573"/>
        <v>0</v>
      </c>
      <c r="GG167" s="158" t="e">
        <f t="shared" si="574"/>
        <v>#DIV/0!</v>
      </c>
      <c r="GH167" s="33" t="e">
        <f t="shared" si="575"/>
        <v>#DIV/0!</v>
      </c>
      <c r="GI167" s="33" t="e">
        <f t="shared" si="576"/>
        <v>#DIV/0!</v>
      </c>
      <c r="GJ167" s="34"/>
      <c r="GK167" s="89">
        <f t="shared" si="577"/>
        <v>0</v>
      </c>
      <c r="GL167" s="89">
        <f t="shared" si="578"/>
        <v>0</v>
      </c>
      <c r="GM167" s="178" t="e">
        <f t="shared" si="579"/>
        <v>#DIV/0!</v>
      </c>
      <c r="GN167" s="36" t="e">
        <f t="shared" si="580"/>
        <v>#DIV/0!</v>
      </c>
      <c r="GO167" s="36" t="e">
        <f t="shared" si="581"/>
        <v>#DIV/0!</v>
      </c>
      <c r="GP167" s="89">
        <f t="shared" si="582"/>
        <v>0</v>
      </c>
      <c r="GQ167" s="89">
        <f t="shared" si="583"/>
        <v>0</v>
      </c>
      <c r="GR167" s="178" t="e">
        <f t="shared" si="584"/>
        <v>#DIV/0!</v>
      </c>
      <c r="GS167" s="36" t="e">
        <f t="shared" si="585"/>
        <v>#DIV/0!</v>
      </c>
      <c r="GT167" s="36" t="e">
        <f t="shared" si="586"/>
        <v>#DIV/0!</v>
      </c>
      <c r="GU167" s="89">
        <f t="shared" si="587"/>
        <v>0</v>
      </c>
      <c r="GV167" s="89">
        <f t="shared" si="588"/>
        <v>0</v>
      </c>
      <c r="GW167" s="178" t="e">
        <f t="shared" si="589"/>
        <v>#DIV/0!</v>
      </c>
      <c r="GX167" s="36" t="e">
        <f t="shared" si="590"/>
        <v>#DIV/0!</v>
      </c>
      <c r="GY167" s="36" t="e">
        <f t="shared" si="591"/>
        <v>#DIV/0!</v>
      </c>
      <c r="GZ167" s="89">
        <f t="shared" si="592"/>
        <v>0</v>
      </c>
      <c r="HA167" s="89">
        <f t="shared" si="593"/>
        <v>0</v>
      </c>
      <c r="HB167" s="178" t="e">
        <f t="shared" si="594"/>
        <v>#DIV/0!</v>
      </c>
      <c r="HC167" s="36" t="e">
        <f t="shared" si="595"/>
        <v>#DIV/0!</v>
      </c>
      <c r="HD167" s="36" t="e">
        <f t="shared" si="596"/>
        <v>#DIV/0!</v>
      </c>
      <c r="HE167" s="27"/>
      <c r="HF167" s="27"/>
      <c r="HG167" s="27"/>
      <c r="HH167" s="27"/>
      <c r="HI167" s="27"/>
      <c r="HJ167" s="27"/>
      <c r="HK167" s="27"/>
      <c r="HL167" s="27"/>
      <c r="HM167" s="27"/>
      <c r="HN167" s="27"/>
      <c r="HO167" s="27"/>
    </row>
    <row r="168" s="10" customFormat="1" spans="1:223">
      <c r="A168" s="27" t="s">
        <v>230</v>
      </c>
      <c r="B168" s="47"/>
      <c r="C168" s="47"/>
      <c r="D168" s="47"/>
      <c r="E168" s="47"/>
      <c r="F168" s="47"/>
      <c r="G168" s="34"/>
      <c r="H168" s="27" t="s">
        <v>230</v>
      </c>
      <c r="I168" s="27"/>
      <c r="J168" s="27"/>
      <c r="K168" s="27"/>
      <c r="L168" s="27"/>
      <c r="M168" s="27"/>
      <c r="N168" s="27"/>
      <c r="O168" s="27"/>
      <c r="P168" s="27"/>
      <c r="Q168" s="27"/>
      <c r="R168" s="27"/>
      <c r="S168" s="27"/>
      <c r="T168" s="27"/>
      <c r="U168" s="27"/>
      <c r="V168" s="27"/>
      <c r="W168" s="27"/>
      <c r="X168" s="27"/>
      <c r="Y168" s="27"/>
      <c r="Z168" s="27"/>
      <c r="AA168" s="27"/>
      <c r="AB168" s="27"/>
      <c r="AC168" s="27"/>
      <c r="AD168" s="27"/>
      <c r="AE168" s="27"/>
      <c r="AF168" s="27"/>
      <c r="AG168" s="27"/>
      <c r="AH168" s="27"/>
      <c r="AI168" s="27"/>
      <c r="AJ168" s="27"/>
      <c r="AK168" s="27"/>
      <c r="AL168" s="27"/>
      <c r="AM168" s="27"/>
      <c r="AN168" s="27"/>
      <c r="AO168" s="27"/>
      <c r="AP168" s="27"/>
      <c r="AQ168" s="27"/>
      <c r="AR168" s="27"/>
      <c r="AS168" s="27"/>
      <c r="AT168" s="27"/>
      <c r="AU168" s="27"/>
      <c r="AV168" s="27"/>
      <c r="AW168" s="27"/>
      <c r="AX168" s="27"/>
      <c r="AY168" s="27"/>
      <c r="AZ168" s="27"/>
      <c r="BA168" s="27"/>
      <c r="BB168" s="27"/>
      <c r="BC168" s="27"/>
      <c r="BD168" s="27"/>
      <c r="BE168" s="27"/>
      <c r="BF168" s="27"/>
      <c r="BG168" s="27"/>
      <c r="BH168" s="27"/>
      <c r="BI168" s="27"/>
      <c r="BJ168" s="27" t="s">
        <v>230</v>
      </c>
      <c r="BK168" s="27"/>
      <c r="BL168" s="27"/>
      <c r="BM168" s="27"/>
      <c r="BN168" s="27"/>
      <c r="BO168" s="27"/>
      <c r="BP168" s="27"/>
      <c r="BQ168" s="27"/>
      <c r="BR168" s="27"/>
      <c r="BS168" s="27"/>
      <c r="BT168" s="27"/>
      <c r="BU168" s="27"/>
      <c r="BV168" s="27"/>
      <c r="BW168" s="27"/>
      <c r="BX168" s="27"/>
      <c r="BY168" s="27"/>
      <c r="BZ168" s="27"/>
      <c r="CA168" s="27"/>
      <c r="CB168" s="27"/>
      <c r="CC168" s="27"/>
      <c r="CD168" s="27"/>
      <c r="CE168" s="27"/>
      <c r="CF168" s="27"/>
      <c r="CG168" s="27"/>
      <c r="CH168" s="27"/>
      <c r="CI168" s="27"/>
      <c r="CJ168" s="27"/>
      <c r="CK168" s="27"/>
      <c r="CL168" s="27"/>
      <c r="CM168" s="27"/>
      <c r="CN168" s="27"/>
      <c r="CO168" s="27"/>
      <c r="CP168" s="27"/>
      <c r="CQ168" s="27"/>
      <c r="CR168" s="27"/>
      <c r="CS168" s="27"/>
      <c r="CT168" s="27"/>
      <c r="CU168" s="27"/>
      <c r="CV168" s="27"/>
      <c r="CW168" s="27"/>
      <c r="CX168" s="27"/>
      <c r="CY168" s="27"/>
      <c r="CZ168" s="27"/>
      <c r="DA168" s="27"/>
      <c r="DB168" s="27"/>
      <c r="DC168" s="27"/>
      <c r="DD168" s="27"/>
      <c r="DE168" s="27"/>
      <c r="DF168" s="27"/>
      <c r="DG168" s="27"/>
      <c r="DH168" s="27"/>
      <c r="DI168" s="27"/>
      <c r="DJ168" s="27"/>
      <c r="DK168" s="27"/>
      <c r="DL168" s="27"/>
      <c r="DM168" s="27"/>
      <c r="DN168" s="27"/>
      <c r="DO168" s="27"/>
      <c r="DP168" s="27"/>
      <c r="DQ168" s="27"/>
      <c r="DR168" s="27"/>
      <c r="DS168" s="27"/>
      <c r="DT168" s="27"/>
      <c r="DU168" s="27"/>
      <c r="DV168" s="27"/>
      <c r="DW168" s="27"/>
      <c r="DX168" s="27"/>
      <c r="DY168" s="27"/>
      <c r="DZ168" s="27"/>
      <c r="EA168" s="27"/>
      <c r="EB168" s="27"/>
      <c r="EC168" s="27"/>
      <c r="ED168" s="27"/>
      <c r="EE168" s="27"/>
      <c r="EF168" s="27"/>
      <c r="EG168" s="27"/>
      <c r="EH168" s="27"/>
      <c r="EI168" s="27"/>
      <c r="EJ168" s="27"/>
      <c r="EK168" s="27"/>
      <c r="EL168" s="27"/>
      <c r="EM168" s="27"/>
      <c r="EN168" s="27"/>
      <c r="EO168" s="27"/>
      <c r="EP168" s="27"/>
      <c r="EQ168" s="27"/>
      <c r="ER168" s="27"/>
      <c r="ES168" s="27"/>
      <c r="ET168" s="27"/>
      <c r="EU168" s="27"/>
      <c r="EV168" s="27"/>
      <c r="EW168" s="27"/>
      <c r="EX168" s="27"/>
      <c r="EY168" s="27"/>
      <c r="EZ168" s="27"/>
      <c r="FA168" s="27"/>
      <c r="FB168" s="27"/>
      <c r="FC168" s="27"/>
      <c r="FD168" s="27"/>
      <c r="FE168" s="27" t="s">
        <v>230</v>
      </c>
      <c r="FF168" s="138">
        <f t="shared" si="548"/>
        <v>0</v>
      </c>
      <c r="FG168" s="138">
        <f t="shared" si="549"/>
        <v>0</v>
      </c>
      <c r="FH168" s="139" t="e">
        <f t="shared" si="550"/>
        <v>#DIV/0!</v>
      </c>
      <c r="FI168" s="138" t="e">
        <f t="shared" si="551"/>
        <v>#DIV/0!</v>
      </c>
      <c r="FJ168" s="140" t="e">
        <f t="shared" si="552"/>
        <v>#DIV/0!</v>
      </c>
      <c r="FK168" s="138">
        <f t="shared" si="553"/>
        <v>0</v>
      </c>
      <c r="FL168" s="138">
        <f t="shared" si="554"/>
        <v>0</v>
      </c>
      <c r="FM168" s="139" t="e">
        <f t="shared" si="555"/>
        <v>#DIV/0!</v>
      </c>
      <c r="FN168" s="138" t="e">
        <f t="shared" si="556"/>
        <v>#DIV/0!</v>
      </c>
      <c r="FO168" s="73" t="e">
        <f t="shared" si="557"/>
        <v>#DIV/0!</v>
      </c>
      <c r="FP168" s="138">
        <f t="shared" si="558"/>
        <v>0</v>
      </c>
      <c r="FQ168" s="138">
        <f t="shared" si="559"/>
        <v>0</v>
      </c>
      <c r="FR168" s="139" t="e">
        <f t="shared" si="560"/>
        <v>#DIV/0!</v>
      </c>
      <c r="FS168" s="138" t="e">
        <f t="shared" si="561"/>
        <v>#DIV/0!</v>
      </c>
      <c r="FT168" s="73" t="e">
        <f t="shared" si="562"/>
        <v>#DIV/0!</v>
      </c>
      <c r="FU168" s="138">
        <f t="shared" si="563"/>
        <v>0</v>
      </c>
      <c r="FV168" s="138">
        <f t="shared" si="564"/>
        <v>0</v>
      </c>
      <c r="FW168" s="139" t="e">
        <f t="shared" si="565"/>
        <v>#DIV/0!</v>
      </c>
      <c r="FX168" s="138" t="e">
        <f t="shared" si="566"/>
        <v>#DIV/0!</v>
      </c>
      <c r="FY168" s="27" t="s">
        <v>230</v>
      </c>
      <c r="FZ168" s="156">
        <f t="shared" si="567"/>
        <v>0</v>
      </c>
      <c r="GA168" s="70">
        <f t="shared" si="568"/>
        <v>0</v>
      </c>
      <c r="GB168" s="157" t="e">
        <f t="shared" si="569"/>
        <v>#DIV/0!</v>
      </c>
      <c r="GC168" s="31" t="e">
        <f t="shared" si="570"/>
        <v>#DIV/0!</v>
      </c>
      <c r="GD168" s="31" t="e">
        <f t="shared" si="571"/>
        <v>#DIV/0!</v>
      </c>
      <c r="GE168" s="156">
        <f t="shared" si="572"/>
        <v>0</v>
      </c>
      <c r="GF168" s="156">
        <f t="shared" si="573"/>
        <v>0</v>
      </c>
      <c r="GG168" s="158" t="e">
        <f t="shared" si="574"/>
        <v>#DIV/0!</v>
      </c>
      <c r="GH168" s="33" t="e">
        <f t="shared" si="575"/>
        <v>#DIV/0!</v>
      </c>
      <c r="GI168" s="33" t="e">
        <f t="shared" si="576"/>
        <v>#DIV/0!</v>
      </c>
      <c r="GJ168" s="34"/>
      <c r="GK168" s="89">
        <f t="shared" si="577"/>
        <v>0</v>
      </c>
      <c r="GL168" s="89">
        <f t="shared" si="578"/>
        <v>0</v>
      </c>
      <c r="GM168" s="178" t="e">
        <f t="shared" si="579"/>
        <v>#DIV/0!</v>
      </c>
      <c r="GN168" s="36" t="e">
        <f t="shared" si="580"/>
        <v>#DIV/0!</v>
      </c>
      <c r="GO168" s="36" t="e">
        <f t="shared" si="581"/>
        <v>#DIV/0!</v>
      </c>
      <c r="GP168" s="89">
        <f t="shared" si="582"/>
        <v>0</v>
      </c>
      <c r="GQ168" s="89">
        <f t="shared" si="583"/>
        <v>0</v>
      </c>
      <c r="GR168" s="178" t="e">
        <f t="shared" si="584"/>
        <v>#DIV/0!</v>
      </c>
      <c r="GS168" s="36" t="e">
        <f t="shared" si="585"/>
        <v>#DIV/0!</v>
      </c>
      <c r="GT168" s="36" t="e">
        <f t="shared" si="586"/>
        <v>#DIV/0!</v>
      </c>
      <c r="GU168" s="89">
        <f t="shared" si="587"/>
        <v>0</v>
      </c>
      <c r="GV168" s="89">
        <f t="shared" si="588"/>
        <v>0</v>
      </c>
      <c r="GW168" s="178" t="e">
        <f t="shared" si="589"/>
        <v>#DIV/0!</v>
      </c>
      <c r="GX168" s="36" t="e">
        <f t="shared" si="590"/>
        <v>#DIV/0!</v>
      </c>
      <c r="GY168" s="36" t="e">
        <f t="shared" si="591"/>
        <v>#DIV/0!</v>
      </c>
      <c r="GZ168" s="89">
        <f t="shared" si="592"/>
        <v>0</v>
      </c>
      <c r="HA168" s="89">
        <f t="shared" si="593"/>
        <v>0</v>
      </c>
      <c r="HB168" s="178" t="e">
        <f t="shared" si="594"/>
        <v>#DIV/0!</v>
      </c>
      <c r="HC168" s="36" t="e">
        <f t="shared" si="595"/>
        <v>#DIV/0!</v>
      </c>
      <c r="HD168" s="36" t="e">
        <f t="shared" si="596"/>
        <v>#DIV/0!</v>
      </c>
      <c r="HE168" s="27"/>
      <c r="HF168" s="27"/>
      <c r="HG168" s="27"/>
      <c r="HH168" s="27"/>
      <c r="HI168" s="27"/>
      <c r="HJ168" s="27"/>
      <c r="HK168" s="27"/>
      <c r="HL168" s="27"/>
      <c r="HM168" s="27"/>
      <c r="HN168" s="27"/>
      <c r="HO168" s="27"/>
    </row>
    <row r="169" s="10" customFormat="1" spans="1:223">
      <c r="A169" s="64" t="s">
        <v>231</v>
      </c>
      <c r="B169" s="47"/>
      <c r="C169" s="47"/>
      <c r="D169" s="47"/>
      <c r="E169" s="47"/>
      <c r="F169" s="47"/>
      <c r="G169" s="34"/>
      <c r="H169" s="64" t="s">
        <v>231</v>
      </c>
      <c r="I169" s="27">
        <f t="shared" ref="I169" si="740">I84/I9/(17.27/14.6)</f>
        <v>1.22071880654886</v>
      </c>
      <c r="J169" s="27">
        <f>J84/J9/(17.27/14.6)</f>
        <v>1.1974509377867</v>
      </c>
      <c r="K169" s="27">
        <f t="shared" ref="K169:AB169" si="741">K84/K9/(17.27/14.6)</f>
        <v>1.34671650426504</v>
      </c>
      <c r="L169" s="27">
        <f t="shared" si="741"/>
        <v>1.30127859770929</v>
      </c>
      <c r="M169" s="27">
        <f t="shared" si="741"/>
        <v>1.03618008761528</v>
      </c>
      <c r="N169" s="27">
        <f t="shared" si="741"/>
        <v>1.47438023896208</v>
      </c>
      <c r="O169" s="27">
        <f t="shared" si="741"/>
        <v>1.28058313460934</v>
      </c>
      <c r="P169" s="27">
        <f t="shared" si="741"/>
        <v>1.31572766249358</v>
      </c>
      <c r="Q169" s="27">
        <f t="shared" si="741"/>
        <v>1.32134047267866</v>
      </c>
      <c r="R169" s="27">
        <f t="shared" si="741"/>
        <v>1.34753475184972</v>
      </c>
      <c r="S169" s="27">
        <f t="shared" si="741"/>
        <v>1.29628200315819</v>
      </c>
      <c r="T169" s="27">
        <f t="shared" si="741"/>
        <v>1.37208873923194</v>
      </c>
      <c r="U169" s="27">
        <f t="shared" si="741"/>
        <v>1.29920043201715</v>
      </c>
      <c r="V169" s="27">
        <f t="shared" si="741"/>
        <v>1.27693630352062</v>
      </c>
      <c r="W169" s="27">
        <f t="shared" si="741"/>
        <v>1.30423536041168</v>
      </c>
      <c r="X169" s="27">
        <f t="shared" si="741"/>
        <v>1.31999079247184</v>
      </c>
      <c r="Y169" s="27">
        <f t="shared" si="741"/>
        <v>1.21258319071786</v>
      </c>
      <c r="Z169" s="27">
        <f t="shared" si="741"/>
        <v>1.13464011338575</v>
      </c>
      <c r="AA169" s="27">
        <f t="shared" si="741"/>
        <v>1.37690466249757</v>
      </c>
      <c r="AB169" s="27">
        <f t="shared" si="741"/>
        <v>1.1392562533391</v>
      </c>
      <c r="AC169" s="27"/>
      <c r="AD169" s="27">
        <f t="shared" ref="AD169:AO169" si="742">AD84/AD9/(17.27/14.6)</f>
        <v>1.25786765463892</v>
      </c>
      <c r="AE169" s="27">
        <f t="shared" si="742"/>
        <v>1.16212860805883</v>
      </c>
      <c r="AF169" s="27">
        <f t="shared" si="742"/>
        <v>1.17882524864686</v>
      </c>
      <c r="AG169" s="27">
        <f t="shared" si="742"/>
        <v>1.19106386720624</v>
      </c>
      <c r="AH169" s="27">
        <f t="shared" si="742"/>
        <v>1.2183506701682</v>
      </c>
      <c r="AI169" s="27">
        <f t="shared" si="742"/>
        <v>1.24395199967786</v>
      </c>
      <c r="AJ169" s="27">
        <f t="shared" si="742"/>
        <v>1.20459181949077</v>
      </c>
      <c r="AK169" s="27">
        <f t="shared" si="742"/>
        <v>1.18563473496828</v>
      </c>
      <c r="AL169" s="27">
        <f t="shared" si="742"/>
        <v>1.212368524949</v>
      </c>
      <c r="AM169" s="27">
        <f t="shared" si="742"/>
        <v>1.27251552645662</v>
      </c>
      <c r="AN169" s="27">
        <f t="shared" si="742"/>
        <v>1.26094539153301</v>
      </c>
      <c r="AO169" s="27">
        <f t="shared" si="742"/>
        <v>1.24516444352731</v>
      </c>
      <c r="AP169" s="27"/>
      <c r="AQ169" s="27">
        <f t="shared" ref="AQ169:AZ169" si="743">AQ84/AQ9/(17.27/14.6)</f>
        <v>1.19028398391123</v>
      </c>
      <c r="AR169" s="27">
        <f t="shared" si="743"/>
        <v>1.22492944368501</v>
      </c>
      <c r="AS169" s="27">
        <f t="shared" si="743"/>
        <v>1.33597596931483</v>
      </c>
      <c r="AT169" s="27">
        <f t="shared" si="743"/>
        <v>1.21015770644624</v>
      </c>
      <c r="AU169" s="27">
        <f t="shared" si="743"/>
        <v>1.31033772663927</v>
      </c>
      <c r="AV169" s="27">
        <f t="shared" si="743"/>
        <v>1.2010775241674</v>
      </c>
      <c r="AW169" s="27">
        <f t="shared" si="743"/>
        <v>1.17726426838519</v>
      </c>
      <c r="AX169" s="27">
        <f t="shared" si="743"/>
        <v>1.21108260428045</v>
      </c>
      <c r="AY169" s="27">
        <f t="shared" si="743"/>
        <v>1.25199765167014</v>
      </c>
      <c r="AZ169" s="27">
        <f t="shared" si="743"/>
        <v>1.09511464076249</v>
      </c>
      <c r="BA169" s="27"/>
      <c r="BB169" s="27">
        <f t="shared" ref="BB169:BI169" si="744">BB84/BB9/(17.27/14.6)</f>
        <v>0.763132019055579</v>
      </c>
      <c r="BC169" s="27">
        <f t="shared" si="744"/>
        <v>0.903225076340701</v>
      </c>
      <c r="BD169" s="27">
        <f t="shared" si="744"/>
        <v>0.82612049665308</v>
      </c>
      <c r="BE169" s="27">
        <f t="shared" si="744"/>
        <v>0.920435920020974</v>
      </c>
      <c r="BF169" s="27">
        <f t="shared" si="744"/>
        <v>1.04573086201336</v>
      </c>
      <c r="BG169" s="27">
        <f t="shared" si="744"/>
        <v>0.869491822727367</v>
      </c>
      <c r="BH169" s="27">
        <f t="shared" si="744"/>
        <v>0.97138001731458</v>
      </c>
      <c r="BI169" s="27">
        <f t="shared" si="744"/>
        <v>0.89496387137417</v>
      </c>
      <c r="BJ169" s="64" t="s">
        <v>231</v>
      </c>
      <c r="BK169" s="27">
        <f t="shared" ref="BK169:BS169" si="745">BK84/BK9/(17.27/14.6)</f>
        <v>0.804584389912745</v>
      </c>
      <c r="BL169" s="27">
        <f t="shared" si="745"/>
        <v>0.780010043013744</v>
      </c>
      <c r="BM169" s="27">
        <f t="shared" si="745"/>
        <v>1.05211156788701</v>
      </c>
      <c r="BN169" s="27">
        <f t="shared" si="745"/>
        <v>0.785274859204712</v>
      </c>
      <c r="BO169" s="27">
        <f t="shared" si="745"/>
        <v>0.779184498594488</v>
      </c>
      <c r="BP169" s="27">
        <f t="shared" si="745"/>
        <v>0.938327855661161</v>
      </c>
      <c r="BQ169" s="27">
        <f t="shared" si="745"/>
        <v>0.762970469021424</v>
      </c>
      <c r="BR169" s="27">
        <f t="shared" si="745"/>
        <v>0.765580773680623</v>
      </c>
      <c r="BS169" s="27">
        <f t="shared" si="745"/>
        <v>1.21235452445644</v>
      </c>
      <c r="BT169" s="27">
        <f t="shared" ref="BT169:CE169" si="746">BT84/BT9/(17.27/14.6)</f>
        <v>0.88068834198229</v>
      </c>
      <c r="BU169" s="27">
        <f t="shared" si="746"/>
        <v>0.854052579884627</v>
      </c>
      <c r="BV169" s="27">
        <f t="shared" si="746"/>
        <v>1.17424542399936</v>
      </c>
      <c r="BW169" s="27">
        <f t="shared" si="746"/>
        <v>0.92855794164296</v>
      </c>
      <c r="BX169" s="27">
        <f t="shared" si="746"/>
        <v>0.931967579127573</v>
      </c>
      <c r="BY169" s="27">
        <f t="shared" si="746"/>
        <v>1.36959817755158</v>
      </c>
      <c r="BZ169" s="27">
        <f t="shared" si="746"/>
        <v>0.909240314947546</v>
      </c>
      <c r="CA169" s="27">
        <f t="shared" si="746"/>
        <v>0.851294757678997</v>
      </c>
      <c r="CB169" s="27">
        <f t="shared" si="746"/>
        <v>1.11583970856364</v>
      </c>
      <c r="CC169" s="27">
        <f t="shared" si="746"/>
        <v>0.838637974220622</v>
      </c>
      <c r="CD169" s="27">
        <f t="shared" si="746"/>
        <v>0.815975877770174</v>
      </c>
      <c r="CE169" s="27">
        <f t="shared" si="746"/>
        <v>1.09977335190805</v>
      </c>
      <c r="CF169" s="27"/>
      <c r="CG169" s="27">
        <f t="shared" ref="CG169:CS169" si="747">CG84/CG9/(17.27/14.6)</f>
        <v>1.13060300554043</v>
      </c>
      <c r="CH169" s="27">
        <f t="shared" si="747"/>
        <v>1.09330620175248</v>
      </c>
      <c r="CI169" s="27">
        <f t="shared" si="747"/>
        <v>1.09484145669765</v>
      </c>
      <c r="CJ169" s="27">
        <f t="shared" si="747"/>
        <v>0.83273342046092</v>
      </c>
      <c r="CK169" s="27">
        <f t="shared" si="747"/>
        <v>1.08330572319468</v>
      </c>
      <c r="CL169" s="27">
        <f t="shared" si="747"/>
        <v>1.05533766098489</v>
      </c>
      <c r="CM169" s="27">
        <f t="shared" si="747"/>
        <v>1.19469806196213</v>
      </c>
      <c r="CN169" s="27">
        <f t="shared" si="747"/>
        <v>1.15956759338373</v>
      </c>
      <c r="CO169" s="27">
        <f t="shared" si="747"/>
        <v>1.11604166652623</v>
      </c>
      <c r="CP169" s="27">
        <f t="shared" si="747"/>
        <v>1.17488724122527</v>
      </c>
      <c r="CQ169" s="27">
        <f t="shared" si="747"/>
        <v>1.17830800870555</v>
      </c>
      <c r="CR169" s="27">
        <f t="shared" si="747"/>
        <v>1.14952335672305</v>
      </c>
      <c r="CS169" s="27">
        <f t="shared" si="747"/>
        <v>1.12286548398497</v>
      </c>
      <c r="CT169" s="27"/>
      <c r="CU169" s="27">
        <f>CU84/CU9/(17.27/14.6)</f>
        <v>1.06459229774383</v>
      </c>
      <c r="CV169" s="27">
        <f>CV84/CV9/(17.27/14.6)</f>
        <v>1.11956527548884</v>
      </c>
      <c r="CW169" s="27">
        <f>CW84/CW9/(17.27/14.6)</f>
        <v>1.11535523300229</v>
      </c>
      <c r="CX169" s="27">
        <f>CX84/CX9/(17.27/14.6)</f>
        <v>1.16050418762879</v>
      </c>
      <c r="CY169" s="27">
        <f>CY84/CY9/(17.27/14.6)</f>
        <v>1.12719552209998</v>
      </c>
      <c r="CZ169" s="27"/>
      <c r="DA169" s="27">
        <f t="shared" ref="DA169:DJ169" si="748">DA84/DA9/(17.27/14.6)</f>
        <v>1.11853294672625</v>
      </c>
      <c r="DB169" s="27">
        <f t="shared" si="748"/>
        <v>1.1205493220876</v>
      </c>
      <c r="DC169" s="27">
        <f t="shared" si="748"/>
        <v>1.04318393080207</v>
      </c>
      <c r="DD169" s="27">
        <f t="shared" si="748"/>
        <v>1.09235493323507</v>
      </c>
      <c r="DE169" s="27">
        <f t="shared" si="748"/>
        <v>1.14036209600801</v>
      </c>
      <c r="DF169" s="27">
        <f t="shared" si="748"/>
        <v>1.10547983775845</v>
      </c>
      <c r="DG169" s="27">
        <f t="shared" si="748"/>
        <v>0.961621384442905</v>
      </c>
      <c r="DH169" s="27">
        <f t="shared" si="748"/>
        <v>1.12023520262106</v>
      </c>
      <c r="DI169" s="27">
        <f t="shared" si="748"/>
        <v>1.03999072249385</v>
      </c>
      <c r="DJ169" s="27">
        <f t="shared" si="748"/>
        <v>1.08447188978158</v>
      </c>
      <c r="DK169" s="27"/>
      <c r="DL169" s="27">
        <f t="shared" ref="DL169:EF169" si="749">DL84/DL9/(17.27/14.6)</f>
        <v>1.07115597199558</v>
      </c>
      <c r="DM169" s="27">
        <f t="shared" si="749"/>
        <v>0</v>
      </c>
      <c r="DN169" s="27">
        <f t="shared" si="749"/>
        <v>1.04431349841616</v>
      </c>
      <c r="DO169" s="27">
        <f t="shared" si="749"/>
        <v>1.10459246346717</v>
      </c>
      <c r="DP169" s="27">
        <f t="shared" si="749"/>
        <v>1.12841017244707</v>
      </c>
      <c r="DQ169" s="27">
        <f t="shared" si="749"/>
        <v>1.06716630418789</v>
      </c>
      <c r="DR169" s="27">
        <f t="shared" si="749"/>
        <v>1.11905104578423</v>
      </c>
      <c r="DS169" s="27">
        <f t="shared" si="749"/>
        <v>0</v>
      </c>
      <c r="DT169" s="27">
        <f t="shared" si="749"/>
        <v>1.05489995777315</v>
      </c>
      <c r="DU169" s="27">
        <f t="shared" si="749"/>
        <v>1.48000672034379</v>
      </c>
      <c r="DV169" s="27">
        <f t="shared" si="749"/>
        <v>1.10769604599222</v>
      </c>
      <c r="DW169" s="27">
        <f t="shared" si="749"/>
        <v>1.1579571932684</v>
      </c>
      <c r="DX169" s="27">
        <f t="shared" si="749"/>
        <v>1.16668636867874</v>
      </c>
      <c r="DY169" s="27">
        <f t="shared" si="749"/>
        <v>0.887102221687507</v>
      </c>
      <c r="DZ169" s="27">
        <f t="shared" si="749"/>
        <v>1.11110611816757</v>
      </c>
      <c r="EA169" s="27">
        <f t="shared" si="749"/>
        <v>1.10513363605888</v>
      </c>
      <c r="EB169" s="27">
        <f t="shared" si="749"/>
        <v>1.18096494637843</v>
      </c>
      <c r="EC169" s="27">
        <f t="shared" si="749"/>
        <v>1.03368459704772</v>
      </c>
      <c r="ED169" s="27">
        <f t="shared" si="749"/>
        <v>1.05686514085094</v>
      </c>
      <c r="EE169" s="27">
        <f t="shared" si="749"/>
        <v>1.19217341930841</v>
      </c>
      <c r="EF169" s="27">
        <f t="shared" si="749"/>
        <v>0.984279475038455</v>
      </c>
      <c r="EG169" s="27"/>
      <c r="EH169" s="27">
        <f t="shared" ref="EH169:FD169" si="750">EH84/EH9/(17.27/14.6)</f>
        <v>0.747601629378855</v>
      </c>
      <c r="EI169" s="27">
        <f t="shared" si="750"/>
        <v>0.729843134617498</v>
      </c>
      <c r="EJ169" s="27">
        <f t="shared" si="750"/>
        <v>0.767497555266716</v>
      </c>
      <c r="EK169" s="27">
        <f t="shared" si="750"/>
        <v>0.725896965923784</v>
      </c>
      <c r="EL169" s="27">
        <f t="shared" si="750"/>
        <v>0.783803457688808</v>
      </c>
      <c r="EM169" s="27">
        <f t="shared" si="750"/>
        <v>0.738642175157122</v>
      </c>
      <c r="EN169" s="27">
        <f t="shared" si="750"/>
        <v>0.839793349832981</v>
      </c>
      <c r="EO169" s="27">
        <f t="shared" si="750"/>
        <v>0.705964903815222</v>
      </c>
      <c r="EP169" s="27">
        <f t="shared" si="750"/>
        <v>1.09673077825944</v>
      </c>
      <c r="EQ169" s="27">
        <f t="shared" si="750"/>
        <v>1.01993477573193</v>
      </c>
      <c r="ER169" s="27">
        <f t="shared" si="750"/>
        <v>1.02532321804054</v>
      </c>
      <c r="ES169" s="27">
        <f t="shared" si="750"/>
        <v>1.11154002873748</v>
      </c>
      <c r="ET169" s="27">
        <f t="shared" si="750"/>
        <v>1.02085632190187</v>
      </c>
      <c r="EU169" s="27">
        <f t="shared" si="750"/>
        <v>1.0535141634306</v>
      </c>
      <c r="EV169" s="27">
        <f t="shared" si="750"/>
        <v>1.12060801580199</v>
      </c>
      <c r="EW169" s="27">
        <f t="shared" si="750"/>
        <v>1.08749637264958</v>
      </c>
      <c r="EX169" s="27">
        <f t="shared" si="750"/>
        <v>1.04617834394904</v>
      </c>
      <c r="EY169" s="27">
        <f t="shared" si="750"/>
        <v>1.03637479855729</v>
      </c>
      <c r="EZ169" s="27">
        <f t="shared" si="750"/>
        <v>0.976504764802293</v>
      </c>
      <c r="FA169" s="27">
        <f t="shared" si="750"/>
        <v>1.05397010943073</v>
      </c>
      <c r="FB169" s="27">
        <f t="shared" si="750"/>
        <v>1.1573614926881</v>
      </c>
      <c r="FC169" s="27">
        <f t="shared" si="750"/>
        <v>1.08625038561344</v>
      </c>
      <c r="FD169" s="27">
        <f t="shared" si="750"/>
        <v>1.06841205857583</v>
      </c>
      <c r="FE169" s="64" t="s">
        <v>231</v>
      </c>
      <c r="FF169" s="138">
        <f t="shared" si="548"/>
        <v>1.03618008761528</v>
      </c>
      <c r="FG169" s="138">
        <f t="shared" si="549"/>
        <v>1.47438023896208</v>
      </c>
      <c r="FH169" s="139">
        <f t="shared" si="550"/>
        <v>1.27870145226351</v>
      </c>
      <c r="FI169" s="138">
        <f t="shared" si="551"/>
        <v>0.0989846615320712</v>
      </c>
      <c r="FJ169" s="140">
        <f t="shared" si="552"/>
        <v>0.0774102988284341</v>
      </c>
      <c r="FK169" s="138">
        <f t="shared" si="553"/>
        <v>1.16212860805883</v>
      </c>
      <c r="FL169" s="138">
        <f t="shared" si="554"/>
        <v>1.27251552645662</v>
      </c>
      <c r="FM169" s="139">
        <f t="shared" si="555"/>
        <v>1.21945070744349</v>
      </c>
      <c r="FN169" s="138">
        <f t="shared" si="556"/>
        <v>0.0362225354471604</v>
      </c>
      <c r="FO169" s="73">
        <f t="shared" si="557"/>
        <v>0.0297039767380995</v>
      </c>
      <c r="FP169" s="138">
        <f t="shared" si="558"/>
        <v>1.09511464076249</v>
      </c>
      <c r="FQ169" s="138">
        <f t="shared" si="559"/>
        <v>1.33597596931483</v>
      </c>
      <c r="FR169" s="139">
        <f t="shared" si="560"/>
        <v>1.22082215192623</v>
      </c>
      <c r="FS169" s="138">
        <f t="shared" si="561"/>
        <v>0.0678993603337493</v>
      </c>
      <c r="FT169" s="73">
        <f t="shared" si="562"/>
        <v>0.0556177328750278</v>
      </c>
      <c r="FU169" s="138">
        <f t="shared" si="563"/>
        <v>0.763132019055579</v>
      </c>
      <c r="FV169" s="138">
        <f t="shared" si="564"/>
        <v>1.04573086201336</v>
      </c>
      <c r="FW169" s="139">
        <f t="shared" si="565"/>
        <v>0.899310010687476</v>
      </c>
      <c r="FX169" s="138">
        <f t="shared" si="566"/>
        <v>0.086109520771189</v>
      </c>
      <c r="FY169" s="64" t="s">
        <v>231</v>
      </c>
      <c r="FZ169" s="156">
        <f t="shared" si="567"/>
        <v>0.763132019055579</v>
      </c>
      <c r="GA169" s="70">
        <f t="shared" si="568"/>
        <v>1.47438023896208</v>
      </c>
      <c r="GB169" s="157">
        <f t="shared" si="569"/>
        <v>1.19220278278708</v>
      </c>
      <c r="GC169" s="31">
        <f t="shared" si="570"/>
        <v>0.152998654711404</v>
      </c>
      <c r="GD169" s="31">
        <f t="shared" si="571"/>
        <v>0.128332744160964</v>
      </c>
      <c r="GE169" s="156">
        <f t="shared" si="572"/>
        <v>0</v>
      </c>
      <c r="GF169" s="156">
        <f t="shared" si="573"/>
        <v>1.48000672034379</v>
      </c>
      <c r="GG169" s="158">
        <f t="shared" si="574"/>
        <v>1.00541536312383</v>
      </c>
      <c r="GH169" s="33">
        <f t="shared" si="575"/>
        <v>0.211912655241168</v>
      </c>
      <c r="GI169" s="33">
        <f t="shared" si="576"/>
        <v>0.210771252373502</v>
      </c>
      <c r="GJ169" s="34"/>
      <c r="GK169" s="89">
        <f t="shared" si="577"/>
        <v>0.762970469021424</v>
      </c>
      <c r="GL169" s="89">
        <f t="shared" si="578"/>
        <v>1.36959817755158</v>
      </c>
      <c r="GM169" s="178">
        <f t="shared" si="579"/>
        <v>0.935727190986179</v>
      </c>
      <c r="GN169" s="36">
        <f t="shared" si="580"/>
        <v>0.170778586963277</v>
      </c>
      <c r="GO169" s="36">
        <f t="shared" si="581"/>
        <v>0.182508949839633</v>
      </c>
      <c r="GP169" s="89">
        <f t="shared" si="582"/>
        <v>0.83273342046092</v>
      </c>
      <c r="GQ169" s="89">
        <f t="shared" si="583"/>
        <v>1.19469806196213</v>
      </c>
      <c r="GR169" s="178">
        <f t="shared" si="584"/>
        <v>1.10000048796652</v>
      </c>
      <c r="GS169" s="36">
        <f t="shared" si="585"/>
        <v>0.0713847604916955</v>
      </c>
      <c r="GT169" s="36">
        <f t="shared" si="586"/>
        <v>0.0648952080227334</v>
      </c>
      <c r="GU169" s="89">
        <f t="shared" si="587"/>
        <v>0</v>
      </c>
      <c r="GV169" s="89">
        <f t="shared" si="588"/>
        <v>1.48000672034379</v>
      </c>
      <c r="GW169" s="178">
        <f t="shared" si="589"/>
        <v>1.00253549032821</v>
      </c>
      <c r="GX169" s="36">
        <f t="shared" si="590"/>
        <v>0.350798853786347</v>
      </c>
      <c r="GY169" s="36">
        <f t="shared" si="591"/>
        <v>0.349911656166411</v>
      </c>
      <c r="GZ169" s="89">
        <f t="shared" si="592"/>
        <v>0</v>
      </c>
      <c r="HA169" s="89">
        <f t="shared" si="593"/>
        <v>1.1573614926881</v>
      </c>
      <c r="HB169" s="178">
        <f t="shared" si="594"/>
        <v>0.956526034776136</v>
      </c>
      <c r="HC169" s="36">
        <f t="shared" si="595"/>
        <v>0.1569193786354</v>
      </c>
      <c r="HD169" s="36">
        <f t="shared" si="596"/>
        <v>0.164051340925734</v>
      </c>
      <c r="HE169" s="27"/>
      <c r="HF169" s="27"/>
      <c r="HG169" s="27"/>
      <c r="HH169" s="27"/>
      <c r="HI169" s="27"/>
      <c r="HJ169" s="27"/>
      <c r="HK169" s="27"/>
      <c r="HL169" s="27"/>
      <c r="HM169" s="27"/>
      <c r="HN169" s="27"/>
      <c r="HO169" s="27"/>
    </row>
    <row r="170" s="10" customFormat="1" spans="1:223">
      <c r="A170" s="64" t="s">
        <v>232</v>
      </c>
      <c r="B170" s="47"/>
      <c r="C170" s="47"/>
      <c r="D170" s="47"/>
      <c r="E170" s="47"/>
      <c r="F170" s="47"/>
      <c r="G170" s="34"/>
      <c r="H170" s="64" t="s">
        <v>232</v>
      </c>
      <c r="I170" s="27">
        <f t="shared" ref="I170" si="751">I85/I9/(20.72/14.6)</f>
        <v>0.968130561860449</v>
      </c>
      <c r="J170" s="27">
        <f>J85/J9/(20.72/14.6)</f>
        <v>0.996134180474037</v>
      </c>
      <c r="K170" s="27">
        <f t="shared" ref="K170:AB170" si="752">K85/K9/(20.72/14.6)</f>
        <v>1.08196983571641</v>
      </c>
      <c r="L170" s="27">
        <f t="shared" si="752"/>
        <v>1.05905851343497</v>
      </c>
      <c r="M170" s="27">
        <f t="shared" si="752"/>
        <v>0.83753823193192</v>
      </c>
      <c r="N170" s="27">
        <f t="shared" si="752"/>
        <v>1.15100016133096</v>
      </c>
      <c r="O170" s="27">
        <f t="shared" si="752"/>
        <v>0.998917309703579</v>
      </c>
      <c r="P170" s="27">
        <f t="shared" si="752"/>
        <v>1.02197668132779</v>
      </c>
      <c r="Q170" s="27">
        <f t="shared" si="752"/>
        <v>1.00314657924083</v>
      </c>
      <c r="R170" s="27">
        <f t="shared" si="752"/>
        <v>1.04620734245288</v>
      </c>
      <c r="S170" s="27">
        <f t="shared" si="752"/>
        <v>0.978070227710785</v>
      </c>
      <c r="T170" s="27">
        <f t="shared" si="752"/>
        <v>1.05746983014542</v>
      </c>
      <c r="U170" s="27">
        <f t="shared" si="752"/>
        <v>1.08287603575947</v>
      </c>
      <c r="V170" s="27">
        <f t="shared" si="752"/>
        <v>1.02948238674444</v>
      </c>
      <c r="W170" s="27">
        <f t="shared" si="752"/>
        <v>1.04649314729317</v>
      </c>
      <c r="X170" s="27">
        <f t="shared" si="752"/>
        <v>1.05281309421382</v>
      </c>
      <c r="Y170" s="27">
        <f t="shared" si="752"/>
        <v>1.00448056943855</v>
      </c>
      <c r="Z170" s="27">
        <f t="shared" si="752"/>
        <v>1.08564332513905</v>
      </c>
      <c r="AA170" s="27">
        <f t="shared" si="752"/>
        <v>1.08627658573823</v>
      </c>
      <c r="AB170" s="27">
        <f t="shared" si="752"/>
        <v>1.08734506107589</v>
      </c>
      <c r="AC170" s="27"/>
      <c r="AD170" s="27">
        <f t="shared" ref="AD170:AO170" si="753">AD85/AD9/(20.72/14.6)</f>
        <v>1.00595593593861</v>
      </c>
      <c r="AE170" s="27">
        <f t="shared" si="753"/>
        <v>1.00006256907085</v>
      </c>
      <c r="AF170" s="27">
        <f t="shared" si="753"/>
        <v>0.986581869700918</v>
      </c>
      <c r="AG170" s="27">
        <f t="shared" si="753"/>
        <v>1.00214582802129</v>
      </c>
      <c r="AH170" s="27">
        <f t="shared" si="753"/>
        <v>1.00383826695529</v>
      </c>
      <c r="AI170" s="27">
        <f t="shared" si="753"/>
        <v>1.03395336440896</v>
      </c>
      <c r="AJ170" s="27">
        <f t="shared" si="753"/>
        <v>1.00282504287703</v>
      </c>
      <c r="AK170" s="27">
        <f t="shared" si="753"/>
        <v>0.98767249800612</v>
      </c>
      <c r="AL170" s="27">
        <f t="shared" si="753"/>
        <v>1.00118016860653</v>
      </c>
      <c r="AM170" s="27">
        <f t="shared" si="753"/>
        <v>0.982565780316049</v>
      </c>
      <c r="AN170" s="27">
        <f t="shared" si="753"/>
        <v>1.00826748265274</v>
      </c>
      <c r="AO170" s="27">
        <f t="shared" si="753"/>
        <v>1.00324277389283</v>
      </c>
      <c r="AP170" s="27"/>
      <c r="AQ170" s="27">
        <f t="shared" ref="AQ170:AZ170" si="754">AQ85/AQ9/(20.72/14.6)</f>
        <v>0.977348138983433</v>
      </c>
      <c r="AR170" s="27">
        <f t="shared" si="754"/>
        <v>0.992940697943587</v>
      </c>
      <c r="AS170" s="27">
        <f t="shared" si="754"/>
        <v>1.04263512140803</v>
      </c>
      <c r="AT170" s="27">
        <f t="shared" si="754"/>
        <v>1.07729602877874</v>
      </c>
      <c r="AU170" s="27">
        <f t="shared" si="754"/>
        <v>1.02006177377778</v>
      </c>
      <c r="AV170" s="27">
        <f t="shared" si="754"/>
        <v>0.978169212423783</v>
      </c>
      <c r="AW170" s="27">
        <f t="shared" si="754"/>
        <v>1.00661211169721</v>
      </c>
      <c r="AX170" s="27">
        <f t="shared" si="754"/>
        <v>1.01840115219433</v>
      </c>
      <c r="AY170" s="27">
        <f t="shared" si="754"/>
        <v>1.04616244175753</v>
      </c>
      <c r="AZ170" s="27">
        <f t="shared" si="754"/>
        <v>0.959109738172309</v>
      </c>
      <c r="BA170" s="27"/>
      <c r="BB170" s="27">
        <f t="shared" ref="BB170:BI170" si="755">BB85/BB9/(20.72/14.6)</f>
        <v>1.03660895889672</v>
      </c>
      <c r="BC170" s="27">
        <f t="shared" si="755"/>
        <v>1.17515374844365</v>
      </c>
      <c r="BD170" s="27">
        <f t="shared" si="755"/>
        <v>1.21589394187114</v>
      </c>
      <c r="BE170" s="27">
        <f t="shared" si="755"/>
        <v>1.09252575050621</v>
      </c>
      <c r="BF170" s="27">
        <f t="shared" si="755"/>
        <v>1.20728685875266</v>
      </c>
      <c r="BG170" s="27">
        <f t="shared" si="755"/>
        <v>1.22909146931948</v>
      </c>
      <c r="BH170" s="27">
        <f t="shared" si="755"/>
        <v>1.21761535849484</v>
      </c>
      <c r="BI170" s="27">
        <f t="shared" si="755"/>
        <v>1.23941996906166</v>
      </c>
      <c r="BJ170" s="64" t="s">
        <v>232</v>
      </c>
      <c r="BK170" s="27">
        <f t="shared" ref="BK170:BS170" si="756">BK85/BK9/(20.72/14.6)</f>
        <v>0.898042870456664</v>
      </c>
      <c r="BL170" s="27">
        <f t="shared" si="756"/>
        <v>0.860414535979218</v>
      </c>
      <c r="BM170" s="27">
        <f t="shared" si="756"/>
        <v>1.00849164304314</v>
      </c>
      <c r="BN170" s="27">
        <f t="shared" si="756"/>
        <v>0.878263969343196</v>
      </c>
      <c r="BO170" s="27">
        <f t="shared" si="756"/>
        <v>0.868871019246959</v>
      </c>
      <c r="BP170" s="27">
        <f t="shared" si="756"/>
        <v>1.01677588757162</v>
      </c>
      <c r="BQ170" s="27">
        <f t="shared" si="756"/>
        <v>0.868900820463321</v>
      </c>
      <c r="BR170" s="27">
        <f t="shared" si="756"/>
        <v>0.86393371075452</v>
      </c>
      <c r="BS170" s="27">
        <f t="shared" si="756"/>
        <v>1.01823369680513</v>
      </c>
      <c r="BT170" s="27">
        <f t="shared" ref="BT170:CE170" si="757">BT85/BT9/(20.72/14.6)</f>
        <v>0.908758446709111</v>
      </c>
      <c r="BU170" s="27">
        <f t="shared" si="757"/>
        <v>0.895581588414353</v>
      </c>
      <c r="BV170" s="27">
        <f t="shared" si="757"/>
        <v>1.0483974205111</v>
      </c>
      <c r="BW170" s="27">
        <f t="shared" si="757"/>
        <v>0.919469741480611</v>
      </c>
      <c r="BX170" s="27">
        <f t="shared" si="757"/>
        <v>0.909815299117359</v>
      </c>
      <c r="BY170" s="27">
        <f t="shared" si="757"/>
        <v>1.12455441813994</v>
      </c>
      <c r="BZ170" s="27">
        <f t="shared" si="757"/>
        <v>0.90773075511905</v>
      </c>
      <c r="CA170" s="27">
        <f t="shared" si="757"/>
        <v>0.901275029182006</v>
      </c>
      <c r="CB170" s="27">
        <f t="shared" si="757"/>
        <v>1.00387297225487</v>
      </c>
      <c r="CC170" s="27">
        <f t="shared" si="757"/>
        <v>0.914943448254574</v>
      </c>
      <c r="CD170" s="27">
        <f t="shared" si="757"/>
        <v>0.885295553264303</v>
      </c>
      <c r="CE170" s="27">
        <f t="shared" si="757"/>
        <v>1.03123655940557</v>
      </c>
      <c r="CF170" s="27"/>
      <c r="CG170" s="27">
        <f t="shared" ref="CG170:CS170" si="758">CG85/CG9/(20.72/14.6)</f>
        <v>0.964929993043657</v>
      </c>
      <c r="CH170" s="27">
        <f t="shared" si="758"/>
        <v>0.902915652619444</v>
      </c>
      <c r="CI170" s="27">
        <f t="shared" si="758"/>
        <v>1.02027199290733</v>
      </c>
      <c r="CJ170" s="27">
        <f t="shared" si="758"/>
        <v>0.709699470933743</v>
      </c>
      <c r="CK170" s="27">
        <f t="shared" si="758"/>
        <v>0.926950632832986</v>
      </c>
      <c r="CL170" s="27">
        <f t="shared" si="758"/>
        <v>0.979060309768971</v>
      </c>
      <c r="CM170" s="27">
        <f t="shared" si="758"/>
        <v>0.936415129824872</v>
      </c>
      <c r="CN170" s="27">
        <f t="shared" si="758"/>
        <v>0.901331502997212</v>
      </c>
      <c r="CO170" s="27">
        <f t="shared" si="758"/>
        <v>1.04833671189899</v>
      </c>
      <c r="CP170" s="27">
        <f t="shared" si="758"/>
        <v>0.952712838135939</v>
      </c>
      <c r="CQ170" s="27">
        <f t="shared" si="758"/>
        <v>0.943722540274264</v>
      </c>
      <c r="CR170" s="27">
        <f t="shared" si="758"/>
        <v>1.04366758360369</v>
      </c>
      <c r="CS170" s="27">
        <f t="shared" si="758"/>
        <v>0.914247507670986</v>
      </c>
      <c r="CT170" s="27"/>
      <c r="CU170" s="27">
        <f>CU85/CU9/(20.72/14.6)</f>
        <v>1.05188657434166</v>
      </c>
      <c r="CV170" s="27">
        <f>CV85/CV9/(20.72/14.6)</f>
        <v>0.895859815859816</v>
      </c>
      <c r="CW170" s="27">
        <f>CW85/CW9/(20.72/14.6)</f>
        <v>0.886924267776609</v>
      </c>
      <c r="CX170" s="27">
        <f>CX85/CX9/(20.72/14.6)</f>
        <v>1.08226738683421</v>
      </c>
      <c r="CY170" s="27">
        <f>CY85/CY9/(20.72/14.6)</f>
        <v>0.895523236512636</v>
      </c>
      <c r="CZ170" s="27"/>
      <c r="DA170" s="27">
        <f t="shared" ref="DA170:DJ170" si="759">DA85/DA9/(20.72/14.6)</f>
        <v>1.06755908983011</v>
      </c>
      <c r="DB170" s="27">
        <f t="shared" si="759"/>
        <v>0.871651216580462</v>
      </c>
      <c r="DC170" s="27">
        <f t="shared" si="759"/>
        <v>0.801065119634115</v>
      </c>
      <c r="DD170" s="27">
        <f t="shared" si="759"/>
        <v>1.03260793260793</v>
      </c>
      <c r="DE170" s="27">
        <f t="shared" si="759"/>
        <v>0.908583470780073</v>
      </c>
      <c r="DF170" s="27">
        <f t="shared" si="759"/>
        <v>0.866690423142036</v>
      </c>
      <c r="DG170" s="27">
        <f t="shared" si="759"/>
        <v>1.00044076107906</v>
      </c>
      <c r="DH170" s="27">
        <f t="shared" si="759"/>
        <v>0.886200906227608</v>
      </c>
      <c r="DI170" s="27">
        <f t="shared" si="759"/>
        <v>0.735503783139388</v>
      </c>
      <c r="DJ170" s="27">
        <f t="shared" si="759"/>
        <v>1.0666364378069</v>
      </c>
      <c r="DK170" s="27"/>
      <c r="DL170" s="27">
        <f t="shared" ref="DL170:EF170" si="760">DL85/DL9/(20.72/14.6)</f>
        <v>1.00970735345735</v>
      </c>
      <c r="DM170" s="27">
        <f t="shared" si="760"/>
        <v>0</v>
      </c>
      <c r="DN170" s="27">
        <f t="shared" si="760"/>
        <v>0.997736932610882</v>
      </c>
      <c r="DO170" s="27">
        <f t="shared" si="760"/>
        <v>1.01574936469989</v>
      </c>
      <c r="DP170" s="27">
        <f t="shared" si="760"/>
        <v>1.02505908001598</v>
      </c>
      <c r="DQ170" s="27">
        <f t="shared" si="760"/>
        <v>1.04982330171964</v>
      </c>
      <c r="DR170" s="27">
        <f t="shared" si="760"/>
        <v>1.03210435869395</v>
      </c>
      <c r="DS170" s="27">
        <f t="shared" si="760"/>
        <v>0</v>
      </c>
      <c r="DT170" s="27">
        <f t="shared" si="760"/>
        <v>0.967716781035558</v>
      </c>
      <c r="DU170" s="27">
        <f t="shared" si="760"/>
        <v>1.31173066842987</v>
      </c>
      <c r="DV170" s="27">
        <f t="shared" si="760"/>
        <v>0.917491151866152</v>
      </c>
      <c r="DW170" s="27">
        <f t="shared" si="760"/>
        <v>1.0672514619883</v>
      </c>
      <c r="DX170" s="27">
        <f t="shared" si="760"/>
        <v>1.00249718329303</v>
      </c>
      <c r="DY170" s="27">
        <f t="shared" si="760"/>
        <v>0.75820659395819</v>
      </c>
      <c r="DZ170" s="27">
        <f t="shared" si="760"/>
        <v>1.07101122345025</v>
      </c>
      <c r="EA170" s="27">
        <f t="shared" si="760"/>
        <v>0.996221550497866</v>
      </c>
      <c r="EB170" s="27">
        <f t="shared" si="760"/>
        <v>1.10209343844441</v>
      </c>
      <c r="EC170" s="27">
        <f t="shared" si="760"/>
        <v>1.0325273467122</v>
      </c>
      <c r="ED170" s="27">
        <f t="shared" si="760"/>
        <v>0.993091179426583</v>
      </c>
      <c r="EE170" s="27">
        <f t="shared" si="760"/>
        <v>0.987683678824456</v>
      </c>
      <c r="EF170" s="27">
        <f t="shared" si="760"/>
        <v>0.993589820596666</v>
      </c>
      <c r="EG170" s="27"/>
      <c r="EH170" s="27">
        <f t="shared" ref="EH170:FD170" si="761">EH85/EH9/(20.72/14.6)</f>
        <v>0.721819380355966</v>
      </c>
      <c r="EI170" s="27">
        <f t="shared" si="761"/>
        <v>0.741062541699936</v>
      </c>
      <c r="EJ170" s="27">
        <f t="shared" si="761"/>
        <v>0.736033022664443</v>
      </c>
      <c r="EK170" s="27">
        <f t="shared" si="761"/>
        <v>0.728474177722298</v>
      </c>
      <c r="EL170" s="27">
        <f t="shared" si="761"/>
        <v>0.743891340319912</v>
      </c>
      <c r="EM170" s="27">
        <f t="shared" si="761"/>
        <v>0.749894315587746</v>
      </c>
      <c r="EN170" s="27">
        <f t="shared" si="761"/>
        <v>0.782860917492235</v>
      </c>
      <c r="EO170" s="27">
        <f t="shared" si="761"/>
        <v>0.729099635349635</v>
      </c>
      <c r="EP170" s="27">
        <f t="shared" si="761"/>
        <v>1.01913358477065</v>
      </c>
      <c r="EQ170" s="27">
        <f t="shared" si="761"/>
        <v>1.02312501845212</v>
      </c>
      <c r="ER170" s="27">
        <f t="shared" si="761"/>
        <v>0.947882345540187</v>
      </c>
      <c r="ES170" s="27">
        <f t="shared" si="761"/>
        <v>1.06373516373516</v>
      </c>
      <c r="ET170" s="27">
        <f t="shared" si="761"/>
        <v>1.00325859759822</v>
      </c>
      <c r="EU170" s="27">
        <f t="shared" si="761"/>
        <v>1.0197787892742</v>
      </c>
      <c r="EV170" s="27">
        <f t="shared" si="761"/>
        <v>1.05237426665998</v>
      </c>
      <c r="EW170" s="27">
        <f t="shared" si="761"/>
        <v>1.00948606144911</v>
      </c>
      <c r="EX170" s="27">
        <f t="shared" si="761"/>
        <v>0.954777992277992</v>
      </c>
      <c r="EY170" s="27">
        <f t="shared" si="761"/>
        <v>1.00530500379898</v>
      </c>
      <c r="EZ170" s="27">
        <f t="shared" si="761"/>
        <v>1.0117372647639</v>
      </c>
      <c r="FA170" s="27">
        <f t="shared" si="761"/>
        <v>0.957137786406079</v>
      </c>
      <c r="FB170" s="27">
        <f t="shared" si="761"/>
        <v>1.05976084367042</v>
      </c>
      <c r="FC170" s="27">
        <f t="shared" si="761"/>
        <v>1.01479226479226</v>
      </c>
      <c r="FD170" s="27">
        <f t="shared" si="761"/>
        <v>0.982777890672628</v>
      </c>
      <c r="FE170" s="64" t="s">
        <v>232</v>
      </c>
      <c r="FF170" s="138">
        <f t="shared" si="548"/>
        <v>0.83753823193192</v>
      </c>
      <c r="FG170" s="138">
        <f t="shared" si="549"/>
        <v>1.15100016133096</v>
      </c>
      <c r="FH170" s="139">
        <f t="shared" si="550"/>
        <v>1.03375148303663</v>
      </c>
      <c r="FI170" s="138">
        <f t="shared" si="551"/>
        <v>0.0645544243890052</v>
      </c>
      <c r="FJ170" s="140">
        <f t="shared" si="552"/>
        <v>0.0624467538362096</v>
      </c>
      <c r="FK170" s="138">
        <f t="shared" si="553"/>
        <v>0.982565780316049</v>
      </c>
      <c r="FL170" s="138">
        <f t="shared" si="554"/>
        <v>1.03395336440896</v>
      </c>
      <c r="FM170" s="139">
        <f t="shared" si="555"/>
        <v>1.0015242983706</v>
      </c>
      <c r="FN170" s="138">
        <f t="shared" si="556"/>
        <v>0.0131562952321053</v>
      </c>
      <c r="FO170" s="73">
        <f t="shared" si="557"/>
        <v>0.0131362716346568</v>
      </c>
      <c r="FP170" s="138">
        <f t="shared" si="558"/>
        <v>0.959109738172309</v>
      </c>
      <c r="FQ170" s="138">
        <f t="shared" si="559"/>
        <v>1.07729602877874</v>
      </c>
      <c r="FR170" s="139">
        <f t="shared" si="560"/>
        <v>1.01187364171367</v>
      </c>
      <c r="FS170" s="138">
        <f t="shared" si="561"/>
        <v>0.0365298987708402</v>
      </c>
      <c r="FT170" s="73">
        <f t="shared" si="562"/>
        <v>0.0361012455161639</v>
      </c>
      <c r="FU170" s="138">
        <f t="shared" si="563"/>
        <v>1.03660895889672</v>
      </c>
      <c r="FV170" s="138">
        <f t="shared" si="564"/>
        <v>1.23941996906166</v>
      </c>
      <c r="FW170" s="139">
        <f t="shared" si="565"/>
        <v>1.1766995069183</v>
      </c>
      <c r="FX170" s="138">
        <f t="shared" si="566"/>
        <v>0.0732292321727157</v>
      </c>
      <c r="FY170" s="64" t="s">
        <v>232</v>
      </c>
      <c r="FZ170" s="156">
        <f t="shared" si="567"/>
        <v>0.83753823193192</v>
      </c>
      <c r="GA170" s="70">
        <f t="shared" si="568"/>
        <v>1.23941996906166</v>
      </c>
      <c r="GB170" s="157">
        <f t="shared" si="569"/>
        <v>1.04451307427326</v>
      </c>
      <c r="GC170" s="31">
        <f t="shared" si="570"/>
        <v>0.0789680533178954</v>
      </c>
      <c r="GD170" s="31">
        <f t="shared" si="571"/>
        <v>0.0756027428118494</v>
      </c>
      <c r="GE170" s="156">
        <f t="shared" si="572"/>
        <v>0</v>
      </c>
      <c r="GF170" s="156">
        <f t="shared" si="573"/>
        <v>1.31173066842987</v>
      </c>
      <c r="GG170" s="158">
        <f t="shared" si="574"/>
        <v>0.929204433859748</v>
      </c>
      <c r="GH170" s="33">
        <f t="shared" si="575"/>
        <v>0.17505952453276</v>
      </c>
      <c r="GI170" s="33">
        <f t="shared" si="576"/>
        <v>0.188397211801492</v>
      </c>
      <c r="GJ170" s="34"/>
      <c r="GK170" s="89">
        <f t="shared" si="577"/>
        <v>0.860414535979218</v>
      </c>
      <c r="GL170" s="89">
        <f t="shared" si="578"/>
        <v>1.12455441813994</v>
      </c>
      <c r="GM170" s="178">
        <f t="shared" si="579"/>
        <v>0.939659970738886</v>
      </c>
      <c r="GN170" s="36">
        <f t="shared" si="580"/>
        <v>0.0752220007943177</v>
      </c>
      <c r="GO170" s="36">
        <f t="shared" si="581"/>
        <v>0.080052362702189</v>
      </c>
      <c r="GP170" s="89">
        <f t="shared" si="582"/>
        <v>0.709699470933743</v>
      </c>
      <c r="GQ170" s="89">
        <f t="shared" si="583"/>
        <v>1.08226738683421</v>
      </c>
      <c r="GR170" s="178">
        <f t="shared" si="584"/>
        <v>0.93905936745231</v>
      </c>
      <c r="GS170" s="36">
        <f t="shared" si="585"/>
        <v>0.0956592881146039</v>
      </c>
      <c r="GT170" s="36">
        <f t="shared" si="586"/>
        <v>0.101867135806472</v>
      </c>
      <c r="GU170" s="89">
        <f t="shared" si="587"/>
        <v>0</v>
      </c>
      <c r="GV170" s="89">
        <f t="shared" si="588"/>
        <v>1.31173066842987</v>
      </c>
      <c r="GW170" s="178">
        <f t="shared" si="589"/>
        <v>0.920537736653392</v>
      </c>
      <c r="GX170" s="36">
        <f t="shared" si="590"/>
        <v>0.320677921231406</v>
      </c>
      <c r="GY170" s="36">
        <f t="shared" si="591"/>
        <v>0.348359343091385</v>
      </c>
      <c r="GZ170" s="89">
        <f t="shared" si="592"/>
        <v>0</v>
      </c>
      <c r="HA170" s="89">
        <f t="shared" si="593"/>
        <v>1.06373516373516</v>
      </c>
      <c r="HB170" s="178">
        <f t="shared" si="594"/>
        <v>0.91557383500235</v>
      </c>
      <c r="HC170" s="36">
        <f t="shared" si="595"/>
        <v>0.133421569865746</v>
      </c>
      <c r="HD170" s="36">
        <f t="shared" si="596"/>
        <v>0.145724533363717</v>
      </c>
      <c r="HE170" s="27"/>
      <c r="HF170" s="27"/>
      <c r="HG170" s="27"/>
      <c r="HH170" s="27"/>
      <c r="HI170" s="27"/>
      <c r="HJ170" s="27"/>
      <c r="HK170" s="27"/>
      <c r="HL170" s="27"/>
      <c r="HM170" s="27"/>
      <c r="HN170" s="27"/>
      <c r="HO170" s="27"/>
    </row>
    <row r="171" s="10" customFormat="1" spans="1:223">
      <c r="A171" s="64" t="s">
        <v>233</v>
      </c>
      <c r="B171" s="47"/>
      <c r="C171" s="47"/>
      <c r="D171" s="47"/>
      <c r="E171" s="47"/>
      <c r="F171" s="47"/>
      <c r="G171" s="34"/>
      <c r="H171" s="64" t="s">
        <v>233</v>
      </c>
      <c r="I171" s="27">
        <f t="shared" ref="I171" si="762">I86/I9/(2.53/14.6)</f>
        <v>1.35199490240991</v>
      </c>
      <c r="J171" s="27">
        <f>J86/J9/(2.53/14.6)</f>
        <v>1.08074537969229</v>
      </c>
      <c r="K171" s="27">
        <f t="shared" ref="K171:AB171" si="763">K86/K9/(2.53/14.6)</f>
        <v>1.23814858400947</v>
      </c>
      <c r="L171" s="27">
        <f t="shared" si="763"/>
        <v>1.23987716798386</v>
      </c>
      <c r="M171" s="27">
        <f t="shared" si="763"/>
        <v>1.28897479386358</v>
      </c>
      <c r="N171" s="27">
        <f t="shared" si="763"/>
        <v>1.5566723743283</v>
      </c>
      <c r="O171" s="27">
        <f t="shared" si="763"/>
        <v>1.44866551504211</v>
      </c>
      <c r="P171" s="27">
        <f t="shared" si="763"/>
        <v>1.3029250454427</v>
      </c>
      <c r="Q171" s="27">
        <f t="shared" si="763"/>
        <v>1.25374876062477</v>
      </c>
      <c r="R171" s="27">
        <f t="shared" si="763"/>
        <v>1.26777348712972</v>
      </c>
      <c r="S171" s="27">
        <f t="shared" si="763"/>
        <v>1.21840749972315</v>
      </c>
      <c r="T171" s="27">
        <f t="shared" si="763"/>
        <v>1.52305623606174</v>
      </c>
      <c r="U171" s="27">
        <f t="shared" si="763"/>
        <v>1.36782117711577</v>
      </c>
      <c r="V171" s="27">
        <f t="shared" si="763"/>
        <v>1.2459841645902</v>
      </c>
      <c r="W171" s="27">
        <f t="shared" si="763"/>
        <v>1.23853166436461</v>
      </c>
      <c r="X171" s="27">
        <f t="shared" si="763"/>
        <v>1.13194639746635</v>
      </c>
      <c r="Y171" s="27">
        <f t="shared" si="763"/>
        <v>1.09334016266621</v>
      </c>
      <c r="Z171" s="27">
        <f t="shared" si="763"/>
        <v>1.12976478530317</v>
      </c>
      <c r="AA171" s="27">
        <f t="shared" si="763"/>
        <v>1.13782767073839</v>
      </c>
      <c r="AB171" s="27">
        <f t="shared" si="763"/>
        <v>1.13690214545616</v>
      </c>
      <c r="AC171" s="27"/>
      <c r="AD171" s="27">
        <f t="shared" ref="AD171:AO171" si="764">AD86/AD9/(2.53/14.6)</f>
        <v>1.32272841882955</v>
      </c>
      <c r="AE171" s="27">
        <f t="shared" si="764"/>
        <v>1.18250073867793</v>
      </c>
      <c r="AF171" s="27">
        <f t="shared" si="764"/>
        <v>1.30346548227761</v>
      </c>
      <c r="AG171" s="27">
        <f t="shared" si="764"/>
        <v>1.28370543726834</v>
      </c>
      <c r="AH171" s="27">
        <f t="shared" si="764"/>
        <v>1.09085380229824</v>
      </c>
      <c r="AI171" s="27">
        <f t="shared" si="764"/>
        <v>1.08563446974998</v>
      </c>
      <c r="AJ171" s="27">
        <f t="shared" si="764"/>
        <v>1.22556618222766</v>
      </c>
      <c r="AK171" s="27">
        <f t="shared" si="764"/>
        <v>1.11405365768113</v>
      </c>
      <c r="AL171" s="27">
        <f t="shared" si="764"/>
        <v>1.20267878346263</v>
      </c>
      <c r="AM171" s="27">
        <f t="shared" si="764"/>
        <v>1.07692158307212</v>
      </c>
      <c r="AN171" s="27">
        <f t="shared" si="764"/>
        <v>1.19512828281423</v>
      </c>
      <c r="AO171" s="27">
        <f t="shared" si="764"/>
        <v>1.54814156821788</v>
      </c>
      <c r="AP171" s="27"/>
      <c r="AQ171" s="27">
        <f t="shared" ref="AQ171:AZ171" si="765">AQ86/AQ9/(2.53/14.6)</f>
        <v>1.0677833823357</v>
      </c>
      <c r="AR171" s="27">
        <f t="shared" si="765"/>
        <v>1.15179978930295</v>
      </c>
      <c r="AS171" s="27">
        <f t="shared" si="765"/>
        <v>1.114742342698</v>
      </c>
      <c r="AT171" s="27">
        <f t="shared" si="765"/>
        <v>1.24072557819255</v>
      </c>
      <c r="AU171" s="27">
        <f t="shared" si="765"/>
        <v>1.11356229728643</v>
      </c>
      <c r="AV171" s="27">
        <f t="shared" si="765"/>
        <v>1.13940555814841</v>
      </c>
      <c r="AW171" s="27">
        <f t="shared" si="765"/>
        <v>1.0670289646965</v>
      </c>
      <c r="AX171" s="27">
        <f t="shared" si="765"/>
        <v>1.13351395452608</v>
      </c>
      <c r="AY171" s="27">
        <f t="shared" si="765"/>
        <v>1.08111253494582</v>
      </c>
      <c r="AZ171" s="27">
        <f t="shared" si="765"/>
        <v>1.0593656148104</v>
      </c>
      <c r="BA171" s="27"/>
      <c r="BB171" s="27">
        <f t="shared" ref="BB171:BI171" si="766">BB86/BB9/(2.53/14.6)</f>
        <v>1.37949804048095</v>
      </c>
      <c r="BC171" s="27">
        <f t="shared" si="766"/>
        <v>1.55500122310772</v>
      </c>
      <c r="BD171" s="27">
        <f t="shared" si="766"/>
        <v>1.66731469917987</v>
      </c>
      <c r="BE171" s="27">
        <f t="shared" si="766"/>
        <v>1.45678567290237</v>
      </c>
      <c r="BF171" s="27">
        <f t="shared" si="766"/>
        <v>1.38159673494612</v>
      </c>
      <c r="BG171" s="27">
        <f t="shared" si="766"/>
        <v>1.28197139215409</v>
      </c>
      <c r="BH171" s="27">
        <f t="shared" si="766"/>
        <v>1.32097565371889</v>
      </c>
      <c r="BI171" s="27">
        <f t="shared" si="766"/>
        <v>1.31157703647436</v>
      </c>
      <c r="BJ171" s="64" t="s">
        <v>233</v>
      </c>
      <c r="BK171" s="27">
        <f t="shared" ref="BK171:BS171" si="767">BK86/BK9/(2.53/14.6)</f>
        <v>1.39174594520921</v>
      </c>
      <c r="BL171" s="27">
        <f t="shared" si="767"/>
        <v>1.35954311438643</v>
      </c>
      <c r="BM171" s="27">
        <f t="shared" si="767"/>
        <v>0.971249983585676</v>
      </c>
      <c r="BN171" s="27">
        <f t="shared" si="767"/>
        <v>1.33702864441425</v>
      </c>
      <c r="BO171" s="27">
        <f t="shared" si="767"/>
        <v>1.29841897233202</v>
      </c>
      <c r="BP171" s="27">
        <f t="shared" si="767"/>
        <v>1.30232452570791</v>
      </c>
      <c r="BQ171" s="27">
        <f t="shared" si="767"/>
        <v>1.36189723320158</v>
      </c>
      <c r="BR171" s="27">
        <f t="shared" si="767"/>
        <v>1.34131970623551</v>
      </c>
      <c r="BS171" s="27">
        <f t="shared" si="767"/>
        <v>1.21994310037788</v>
      </c>
      <c r="BT171" s="27">
        <f t="shared" ref="BT171:CE171" si="768">BT86/BT9/(2.53/14.6)</f>
        <v>1.46951571652504</v>
      </c>
      <c r="BU171" s="27">
        <f t="shared" si="768"/>
        <v>1.5098490469317</v>
      </c>
      <c r="BV171" s="27">
        <f t="shared" si="768"/>
        <v>0.870566815736327</v>
      </c>
      <c r="BW171" s="27">
        <f t="shared" si="768"/>
        <v>1.50227702354356</v>
      </c>
      <c r="BX171" s="27">
        <f t="shared" si="768"/>
        <v>1.44136720905202</v>
      </c>
      <c r="BY171" s="27">
        <f t="shared" si="768"/>
        <v>0.967170272519243</v>
      </c>
      <c r="BZ171" s="27">
        <f t="shared" si="768"/>
        <v>1.46356994853451</v>
      </c>
      <c r="CA171" s="27">
        <f t="shared" si="768"/>
        <v>1.56615497747955</v>
      </c>
      <c r="CB171" s="27">
        <f t="shared" si="768"/>
        <v>0.914089818642502</v>
      </c>
      <c r="CC171" s="27">
        <f t="shared" si="768"/>
        <v>1.39174674064458</v>
      </c>
      <c r="CD171" s="27">
        <f t="shared" si="768"/>
        <v>1.45129469098096</v>
      </c>
      <c r="CE171" s="27">
        <f t="shared" si="768"/>
        <v>0.879651607091344</v>
      </c>
      <c r="CF171" s="27"/>
      <c r="CG171" s="27">
        <f t="shared" ref="CG171:CS171" si="769">CG86/CG9/(2.53/14.6)</f>
        <v>1.12030722024939</v>
      </c>
      <c r="CH171" s="27">
        <f t="shared" si="769"/>
        <v>1.07278534364873</v>
      </c>
      <c r="CI171" s="27">
        <f t="shared" si="769"/>
        <v>0.913845278431576</v>
      </c>
      <c r="CJ171" s="27">
        <f t="shared" si="769"/>
        <v>1.03417113274617</v>
      </c>
      <c r="CK171" s="27">
        <f t="shared" si="769"/>
        <v>1.24287163661728</v>
      </c>
      <c r="CL171" s="27">
        <f t="shared" si="769"/>
        <v>1.0412517985267</v>
      </c>
      <c r="CM171" s="27">
        <f t="shared" si="769"/>
        <v>1.15051247494252</v>
      </c>
      <c r="CN171" s="27">
        <f t="shared" si="769"/>
        <v>1.14022879949509</v>
      </c>
      <c r="CO171" s="27">
        <f t="shared" si="769"/>
        <v>0.229419262217764</v>
      </c>
      <c r="CP171" s="27">
        <f t="shared" si="769"/>
        <v>1.18444753141426</v>
      </c>
      <c r="CQ171" s="27">
        <f t="shared" si="769"/>
        <v>1.19156058334469</v>
      </c>
      <c r="CR171" s="27">
        <f t="shared" si="769"/>
        <v>1.022510702244</v>
      </c>
      <c r="CS171" s="27">
        <f t="shared" si="769"/>
        <v>1.17436733384998</v>
      </c>
      <c r="CT171" s="27"/>
      <c r="CU171" s="27">
        <f>CU86/CU9/(2.53/14.6)</f>
        <v>1.0269863435185</v>
      </c>
      <c r="CV171" s="27">
        <f>CV86/CV9/(2.53/14.6)</f>
        <v>1.18220492550927</v>
      </c>
      <c r="CW171" s="27">
        <f>CW86/CW9/(2.53/14.6)</f>
        <v>1.12817142667344</v>
      </c>
      <c r="CX171" s="27">
        <f>CX86/CX9/(2.53/14.6)</f>
        <v>0.977035812028658</v>
      </c>
      <c r="CY171" s="27">
        <f>CY86/CY9/(2.53/14.6)</f>
        <v>1.15313063031607</v>
      </c>
      <c r="CZ171" s="27"/>
      <c r="DA171" s="27">
        <f t="shared" ref="DA171:DJ171" si="770">DA86/DA9/(2.53/14.6)</f>
        <v>1.05748830842934</v>
      </c>
      <c r="DB171" s="27">
        <f t="shared" si="770"/>
        <v>1.15993455887837</v>
      </c>
      <c r="DC171" s="27">
        <f t="shared" si="770"/>
        <v>1.10204631306772</v>
      </c>
      <c r="DD171" s="27">
        <f t="shared" si="770"/>
        <v>1.01005629416697</v>
      </c>
      <c r="DE171" s="27">
        <f t="shared" si="770"/>
        <v>1.15555086534403</v>
      </c>
      <c r="DF171" s="27">
        <f t="shared" si="770"/>
        <v>1.16759459957216</v>
      </c>
      <c r="DG171" s="27">
        <f t="shared" si="770"/>
        <v>1.23395845597511</v>
      </c>
      <c r="DH171" s="27">
        <f t="shared" si="770"/>
        <v>1.20268922463152</v>
      </c>
      <c r="DI171" s="27">
        <f t="shared" si="770"/>
        <v>1.23079925456415</v>
      </c>
      <c r="DJ171" s="27">
        <f t="shared" si="770"/>
        <v>1.22078809199271</v>
      </c>
      <c r="DK171" s="27"/>
      <c r="DL171" s="27">
        <f t="shared" ref="DL171:EF171" si="771">DL86/DL9/(2.53/14.6)</f>
        <v>2.23288717211642</v>
      </c>
      <c r="DM171" s="27">
        <f t="shared" si="771"/>
        <v>0</v>
      </c>
      <c r="DN171" s="27">
        <f t="shared" si="771"/>
        <v>1.23077025276514</v>
      </c>
      <c r="DO171" s="27">
        <f t="shared" si="771"/>
        <v>1.28262943627001</v>
      </c>
      <c r="DP171" s="27">
        <f t="shared" si="771"/>
        <v>1.44185861614647</v>
      </c>
      <c r="DQ171" s="27">
        <f t="shared" si="771"/>
        <v>0.934555248522159</v>
      </c>
      <c r="DR171" s="27">
        <f t="shared" si="771"/>
        <v>1.69052982704654</v>
      </c>
      <c r="DS171" s="27">
        <f t="shared" si="771"/>
        <v>0</v>
      </c>
      <c r="DT171" s="27">
        <f t="shared" si="771"/>
        <v>1.37716830350208</v>
      </c>
      <c r="DU171" s="27">
        <f t="shared" si="771"/>
        <v>1.65697872206109</v>
      </c>
      <c r="DV171" s="27">
        <f t="shared" si="771"/>
        <v>1.3400679936006</v>
      </c>
      <c r="DW171" s="27">
        <f t="shared" si="771"/>
        <v>0.995538913159051</v>
      </c>
      <c r="DX171" s="27">
        <f t="shared" si="771"/>
        <v>1.15481579751175</v>
      </c>
      <c r="DY171" s="27">
        <f t="shared" si="771"/>
        <v>1.09888763738217</v>
      </c>
      <c r="DZ171" s="27">
        <f t="shared" si="771"/>
        <v>0.883206401233973</v>
      </c>
      <c r="EA171" s="27">
        <f t="shared" si="771"/>
        <v>1.27829727480757</v>
      </c>
      <c r="EB171" s="27">
        <f t="shared" si="771"/>
        <v>1.42179087716208</v>
      </c>
      <c r="EC171" s="27">
        <f t="shared" si="771"/>
        <v>1.06414426116385</v>
      </c>
      <c r="ED171" s="27">
        <f t="shared" si="771"/>
        <v>1.240173814843</v>
      </c>
      <c r="EE171" s="27">
        <f t="shared" si="771"/>
        <v>1.18951705744656</v>
      </c>
      <c r="EF171" s="27">
        <f t="shared" si="771"/>
        <v>0.876206123899639</v>
      </c>
      <c r="EG171" s="27"/>
      <c r="EH171" s="27">
        <f t="shared" ref="EH171:FD171" si="772">EH86/EH9/(2.53/14.6)</f>
        <v>0.842891572902178</v>
      </c>
      <c r="EI171" s="27">
        <f t="shared" si="772"/>
        <v>0.93427314156468</v>
      </c>
      <c r="EJ171" s="27">
        <f t="shared" si="772"/>
        <v>0.903096378204746</v>
      </c>
      <c r="EK171" s="27">
        <f t="shared" si="772"/>
        <v>0.944146928586288</v>
      </c>
      <c r="EL171" s="27">
        <f t="shared" si="772"/>
        <v>0.861490683229814</v>
      </c>
      <c r="EM171" s="27">
        <f t="shared" si="772"/>
        <v>0.931323389400191</v>
      </c>
      <c r="EN171" s="27">
        <f t="shared" si="772"/>
        <v>0.891191370496871</v>
      </c>
      <c r="EO171" s="27">
        <f t="shared" si="772"/>
        <v>0.998860891523935</v>
      </c>
      <c r="EP171" s="27">
        <f t="shared" si="772"/>
        <v>1.19158209592992</v>
      </c>
      <c r="EQ171" s="27">
        <f t="shared" si="772"/>
        <v>1.32134017952791</v>
      </c>
      <c r="ER171" s="27">
        <f t="shared" si="772"/>
        <v>1.28637208890463</v>
      </c>
      <c r="ES171" s="27">
        <f t="shared" si="772"/>
        <v>1.2251090616308</v>
      </c>
      <c r="ET171" s="27">
        <f t="shared" si="772"/>
        <v>1.28648381970777</v>
      </c>
      <c r="EU171" s="27">
        <f t="shared" si="772"/>
        <v>1.21503426768684</v>
      </c>
      <c r="EV171" s="27">
        <f t="shared" si="772"/>
        <v>1.44443645945622</v>
      </c>
      <c r="EW171" s="27">
        <f t="shared" si="772"/>
        <v>1.46645488928851</v>
      </c>
      <c r="EX171" s="27">
        <f t="shared" si="772"/>
        <v>1.13491436100132</v>
      </c>
      <c r="EY171" s="27">
        <f t="shared" si="772"/>
        <v>1.299577757671</v>
      </c>
      <c r="EZ171" s="27">
        <f t="shared" si="772"/>
        <v>1.75497899300405</v>
      </c>
      <c r="FA171" s="27">
        <f t="shared" si="772"/>
        <v>1.24834444452684</v>
      </c>
      <c r="FB171" s="27">
        <f t="shared" si="772"/>
        <v>1.25352682701203</v>
      </c>
      <c r="FC171" s="27">
        <f t="shared" si="772"/>
        <v>1.26183800096844</v>
      </c>
      <c r="FD171" s="27">
        <f t="shared" si="772"/>
        <v>0.955988979486217</v>
      </c>
      <c r="FE171" s="64" t="s">
        <v>233</v>
      </c>
      <c r="FF171" s="138">
        <f t="shared" si="548"/>
        <v>1.08074537969229</v>
      </c>
      <c r="FG171" s="138">
        <f t="shared" si="549"/>
        <v>1.5566723743283</v>
      </c>
      <c r="FH171" s="139">
        <f t="shared" si="550"/>
        <v>1.26265539570062</v>
      </c>
      <c r="FI171" s="138">
        <f t="shared" si="551"/>
        <v>0.134193949379761</v>
      </c>
      <c r="FJ171" s="140">
        <f t="shared" si="552"/>
        <v>0.106279155687843</v>
      </c>
      <c r="FK171" s="138">
        <f t="shared" si="553"/>
        <v>1.07692158307212</v>
      </c>
      <c r="FL171" s="138">
        <f t="shared" si="554"/>
        <v>1.54814156821788</v>
      </c>
      <c r="FM171" s="139">
        <f t="shared" si="555"/>
        <v>1.21928153388144</v>
      </c>
      <c r="FN171" s="138">
        <f t="shared" si="556"/>
        <v>0.134175391578694</v>
      </c>
      <c r="FO171" s="73">
        <f t="shared" si="557"/>
        <v>0.11004463518082</v>
      </c>
      <c r="FP171" s="138">
        <f t="shared" si="558"/>
        <v>1.0593656148104</v>
      </c>
      <c r="FQ171" s="138">
        <f t="shared" si="559"/>
        <v>1.24072557819255</v>
      </c>
      <c r="FR171" s="139">
        <f t="shared" si="560"/>
        <v>1.11690400169428</v>
      </c>
      <c r="FS171" s="138">
        <f t="shared" si="561"/>
        <v>0.0546093182444886</v>
      </c>
      <c r="FT171" s="73">
        <f t="shared" si="562"/>
        <v>0.0488934753225427</v>
      </c>
      <c r="FU171" s="138">
        <f t="shared" si="563"/>
        <v>1.28197139215409</v>
      </c>
      <c r="FV171" s="138">
        <f t="shared" si="564"/>
        <v>1.66731469917987</v>
      </c>
      <c r="FW171" s="139">
        <f t="shared" si="565"/>
        <v>1.41934005662055</v>
      </c>
      <c r="FX171" s="138">
        <f t="shared" si="566"/>
        <v>0.133345988450787</v>
      </c>
      <c r="FY171" s="64" t="s">
        <v>233</v>
      </c>
      <c r="FZ171" s="156">
        <f t="shared" si="567"/>
        <v>1.0593656148104</v>
      </c>
      <c r="GA171" s="70">
        <f t="shared" si="568"/>
        <v>1.66731469917987</v>
      </c>
      <c r="GB171" s="157">
        <f t="shared" si="569"/>
        <v>1.24816493580994</v>
      </c>
      <c r="GC171" s="31">
        <f t="shared" si="570"/>
        <v>0.150672340031662</v>
      </c>
      <c r="GD171" s="31">
        <f t="shared" si="571"/>
        <v>0.120715087973442</v>
      </c>
      <c r="GE171" s="156">
        <f t="shared" si="572"/>
        <v>0</v>
      </c>
      <c r="GF171" s="156">
        <f t="shared" si="573"/>
        <v>2.23288717211642</v>
      </c>
      <c r="GG171" s="158">
        <f t="shared" si="574"/>
        <v>1.16753461943956</v>
      </c>
      <c r="GH171" s="33">
        <f t="shared" si="575"/>
        <v>0.30424611631384</v>
      </c>
      <c r="GI171" s="33">
        <f t="shared" si="576"/>
        <v>0.260588518103115</v>
      </c>
      <c r="GJ171" s="34"/>
      <c r="GK171" s="89">
        <f t="shared" si="577"/>
        <v>0.870566815736327</v>
      </c>
      <c r="GL171" s="89">
        <f t="shared" si="578"/>
        <v>1.56615497747955</v>
      </c>
      <c r="GM171" s="178">
        <f t="shared" si="579"/>
        <v>1.28622500443485</v>
      </c>
      <c r="GN171" s="36">
        <f t="shared" si="580"/>
        <v>0.225029241154665</v>
      </c>
      <c r="GO171" s="36">
        <f t="shared" si="581"/>
        <v>0.174953247199187</v>
      </c>
      <c r="GP171" s="89">
        <f t="shared" si="582"/>
        <v>0.229419262217764</v>
      </c>
      <c r="GQ171" s="89">
        <f t="shared" si="583"/>
        <v>1.24287163661728</v>
      </c>
      <c r="GR171" s="178">
        <f t="shared" si="584"/>
        <v>1.09023979294272</v>
      </c>
      <c r="GS171" s="36">
        <f t="shared" si="585"/>
        <v>0.188819798325933</v>
      </c>
      <c r="GT171" s="36">
        <f t="shared" si="586"/>
        <v>0.173191071861613</v>
      </c>
      <c r="GU171" s="89">
        <f t="shared" si="587"/>
        <v>0</v>
      </c>
      <c r="GV171" s="89">
        <f t="shared" si="588"/>
        <v>2.23288717211642</v>
      </c>
      <c r="GW171" s="178">
        <f t="shared" si="589"/>
        <v>1.16142970145906</v>
      </c>
      <c r="GX171" s="36">
        <f t="shared" si="590"/>
        <v>0.494346797233295</v>
      </c>
      <c r="GY171" s="36">
        <f t="shared" si="591"/>
        <v>0.425636434656586</v>
      </c>
      <c r="GZ171" s="89">
        <f t="shared" si="592"/>
        <v>0</v>
      </c>
      <c r="HA171" s="89">
        <f t="shared" si="593"/>
        <v>1.75497899300405</v>
      </c>
      <c r="HB171" s="178">
        <f t="shared" si="594"/>
        <v>1.1588372426831</v>
      </c>
      <c r="HC171" s="36">
        <f t="shared" si="595"/>
        <v>0.232323590590542</v>
      </c>
      <c r="HD171" s="36">
        <f t="shared" si="596"/>
        <v>0.200479913859719</v>
      </c>
      <c r="HE171" s="27"/>
      <c r="HF171" s="27"/>
      <c r="HG171" s="27"/>
      <c r="HH171" s="27"/>
      <c r="HI171" s="27"/>
      <c r="HJ171" s="27"/>
      <c r="HK171" s="27"/>
      <c r="HL171" s="27"/>
      <c r="HM171" s="27"/>
      <c r="HN171" s="27"/>
      <c r="HO171" s="27"/>
    </row>
    <row r="172" s="10" customFormat="1" spans="1:223">
      <c r="A172" s="64" t="s">
        <v>234</v>
      </c>
      <c r="B172" s="47"/>
      <c r="C172" s="47"/>
      <c r="D172" s="47"/>
      <c r="E172" s="47"/>
      <c r="F172" s="47"/>
      <c r="G172" s="34"/>
      <c r="H172" s="64" t="s">
        <v>234</v>
      </c>
      <c r="I172" s="27">
        <f t="shared" ref="I172" si="773">I87/I9/(160.98/14.6)</f>
        <v>1.53749515268859</v>
      </c>
      <c r="J172" s="27">
        <f>J87/J9/(160.98/14.6)</f>
        <v>1.127163456878</v>
      </c>
      <c r="K172" s="27">
        <f t="shared" ref="K172:AB172" si="774">K87/K9/(160.98/14.6)</f>
        <v>1.23257471037435</v>
      </c>
      <c r="L172" s="27">
        <f t="shared" si="774"/>
        <v>1.18580842060354</v>
      </c>
      <c r="M172" s="27">
        <f t="shared" si="774"/>
        <v>1.12674227789072</v>
      </c>
      <c r="N172" s="27">
        <f t="shared" si="774"/>
        <v>1.58577163076725</v>
      </c>
      <c r="O172" s="27">
        <f t="shared" si="774"/>
        <v>1.41681206250002</v>
      </c>
      <c r="P172" s="27">
        <f t="shared" si="774"/>
        <v>1.43714867497234</v>
      </c>
      <c r="Q172" s="27">
        <f t="shared" si="774"/>
        <v>1.45245830379984</v>
      </c>
      <c r="R172" s="27">
        <f t="shared" si="774"/>
        <v>1.49966811790181</v>
      </c>
      <c r="S172" s="27">
        <f t="shared" si="774"/>
        <v>1.46459745792566</v>
      </c>
      <c r="T172" s="27">
        <f t="shared" si="774"/>
        <v>1.51487597855563</v>
      </c>
      <c r="U172" s="27">
        <f t="shared" si="774"/>
        <v>1.27418600894695</v>
      </c>
      <c r="V172" s="27">
        <f t="shared" si="774"/>
        <v>1.25084774065123</v>
      </c>
      <c r="W172" s="27">
        <f t="shared" si="774"/>
        <v>1.25279646851355</v>
      </c>
      <c r="X172" s="27">
        <f t="shared" si="774"/>
        <v>1.29255025789237</v>
      </c>
      <c r="Y172" s="27">
        <f t="shared" si="774"/>
        <v>1.1602799980836</v>
      </c>
      <c r="Z172" s="27">
        <f t="shared" si="774"/>
        <v>1.02782807107407</v>
      </c>
      <c r="AA172" s="27">
        <f t="shared" si="774"/>
        <v>1.27968765431986</v>
      </c>
      <c r="AB172" s="27">
        <f t="shared" si="774"/>
        <v>1.00183085068547</v>
      </c>
      <c r="AC172" s="27"/>
      <c r="AD172" s="27">
        <f t="shared" ref="AD172:AO172" si="775">AD87/AD9/(160.98/14.6)</f>
        <v>1.26622701754329</v>
      </c>
      <c r="AE172" s="27">
        <f t="shared" si="775"/>
        <v>1.06157744905346</v>
      </c>
      <c r="AF172" s="27">
        <f t="shared" si="775"/>
        <v>1.25338796140157</v>
      </c>
      <c r="AG172" s="27">
        <f t="shared" si="775"/>
        <v>1.21647063189475</v>
      </c>
      <c r="AH172" s="27">
        <f t="shared" si="775"/>
        <v>1.09712358795688</v>
      </c>
      <c r="AI172" s="27">
        <f t="shared" si="775"/>
        <v>1.05713453492448</v>
      </c>
      <c r="AJ172" s="27">
        <f t="shared" si="775"/>
        <v>1.16536957396169</v>
      </c>
      <c r="AK172" s="27">
        <f t="shared" si="775"/>
        <v>1.13813804025269</v>
      </c>
      <c r="AL172" s="27">
        <f t="shared" si="775"/>
        <v>1.15745217997609</v>
      </c>
      <c r="AM172" s="27">
        <f t="shared" si="775"/>
        <v>1.71135621408275</v>
      </c>
      <c r="AN172" s="27">
        <f t="shared" si="775"/>
        <v>1.21448746223243</v>
      </c>
      <c r="AO172" s="27">
        <f t="shared" si="775"/>
        <v>1.44289492276248</v>
      </c>
      <c r="AP172" s="27"/>
      <c r="AQ172" s="27">
        <f t="shared" ref="AQ172:AZ172" si="776">AQ87/AQ9/(160.98/14.6)</f>
        <v>1.1408042281563</v>
      </c>
      <c r="AR172" s="27">
        <f t="shared" si="776"/>
        <v>1.20309689765456</v>
      </c>
      <c r="AS172" s="27">
        <f t="shared" si="776"/>
        <v>1.199907091538</v>
      </c>
      <c r="AT172" s="27">
        <f t="shared" si="776"/>
        <v>1.06460054425988</v>
      </c>
      <c r="AU172" s="27">
        <f t="shared" si="776"/>
        <v>1.24624011717056</v>
      </c>
      <c r="AV172" s="27">
        <f t="shared" si="776"/>
        <v>1.14677715376345</v>
      </c>
      <c r="AW172" s="27">
        <f t="shared" si="776"/>
        <v>1.09271149449502</v>
      </c>
      <c r="AX172" s="27">
        <f t="shared" si="776"/>
        <v>1.08591931753623</v>
      </c>
      <c r="AY172" s="27">
        <f t="shared" si="776"/>
        <v>1.08534947644847</v>
      </c>
      <c r="AZ172" s="27">
        <f t="shared" si="776"/>
        <v>1.03980397232151</v>
      </c>
      <c r="BA172" s="27"/>
      <c r="BB172" s="27">
        <f t="shared" ref="BB172:BI172" si="777">BB87/BB9/(160.98/14.6)</f>
        <v>0.852227885323899</v>
      </c>
      <c r="BC172" s="27">
        <f t="shared" si="777"/>
        <v>1.01551247792936</v>
      </c>
      <c r="BD172" s="27">
        <f t="shared" si="777"/>
        <v>0.931317261577399</v>
      </c>
      <c r="BE172" s="27">
        <f t="shared" si="777"/>
        <v>1.06351852234057</v>
      </c>
      <c r="BF172" s="27">
        <f t="shared" si="777"/>
        <v>1.15509928398656</v>
      </c>
      <c r="BG172" s="27">
        <f t="shared" si="777"/>
        <v>0.965290769929945</v>
      </c>
      <c r="BH172" s="27">
        <f t="shared" si="777"/>
        <v>1.07976672198744</v>
      </c>
      <c r="BI172" s="27">
        <f t="shared" si="777"/>
        <v>0.972676315223976</v>
      </c>
      <c r="BJ172" s="64" t="s">
        <v>234</v>
      </c>
      <c r="BK172" s="27">
        <f t="shared" ref="BK172:BS172" si="778">BK87/BK9/(160.98/14.6)</f>
        <v>0.802489921643725</v>
      </c>
      <c r="BL172" s="27">
        <f t="shared" si="778"/>
        <v>0.775341723252403</v>
      </c>
      <c r="BM172" s="27">
        <f t="shared" si="778"/>
        <v>0.948525827479446</v>
      </c>
      <c r="BN172" s="27">
        <f t="shared" si="778"/>
        <v>0.746263509057553</v>
      </c>
      <c r="BO172" s="27">
        <f t="shared" si="778"/>
        <v>0.748400072114689</v>
      </c>
      <c r="BP172" s="27">
        <f t="shared" si="778"/>
        <v>0.650411227132093</v>
      </c>
      <c r="BQ172" s="27">
        <f t="shared" si="778"/>
        <v>0.726122810286992</v>
      </c>
      <c r="BR172" s="27">
        <f t="shared" si="778"/>
        <v>0.725206472590451</v>
      </c>
      <c r="BS172" s="27">
        <f t="shared" si="778"/>
        <v>0.96798933455661</v>
      </c>
      <c r="BT172" s="27">
        <f t="shared" ref="BT172:CE172" si="779">BT87/BT9/(160.98/14.6)</f>
        <v>0.873673103914677</v>
      </c>
      <c r="BU172" s="27">
        <f t="shared" si="779"/>
        <v>0.869181383480109</v>
      </c>
      <c r="BV172" s="27">
        <f t="shared" si="779"/>
        <v>1.04333573793611</v>
      </c>
      <c r="BW172" s="27">
        <f t="shared" si="779"/>
        <v>0.894622340339335</v>
      </c>
      <c r="BX172" s="27">
        <f t="shared" si="779"/>
        <v>0.920434990147589</v>
      </c>
      <c r="BY172" s="27">
        <f t="shared" si="779"/>
        <v>1.25202160887372</v>
      </c>
      <c r="BZ172" s="27">
        <f t="shared" si="779"/>
        <v>0.919501783483026</v>
      </c>
      <c r="CA172" s="27">
        <f t="shared" si="779"/>
        <v>0.924521414861108</v>
      </c>
      <c r="CB172" s="27">
        <f t="shared" si="779"/>
        <v>0.977791251769521</v>
      </c>
      <c r="CC172" s="27">
        <f t="shared" si="779"/>
        <v>0.849543382226898</v>
      </c>
      <c r="CD172" s="27">
        <f t="shared" si="779"/>
        <v>0.834157475801624</v>
      </c>
      <c r="CE172" s="27">
        <f t="shared" si="779"/>
        <v>0.933073338096095</v>
      </c>
      <c r="CF172" s="27"/>
      <c r="CG172" s="27">
        <f t="shared" ref="CG172:CS172" si="780">CG87/CG9/(160.98/14.6)</f>
        <v>0.978776757775794</v>
      </c>
      <c r="CH172" s="27">
        <f t="shared" si="780"/>
        <v>0.940794211285262</v>
      </c>
      <c r="CI172" s="27">
        <f t="shared" si="780"/>
        <v>0.988413545853775</v>
      </c>
      <c r="CJ172" s="27">
        <f t="shared" si="780"/>
        <v>0.810762063189805</v>
      </c>
      <c r="CK172" s="27">
        <f t="shared" si="780"/>
        <v>1.04456294766746</v>
      </c>
      <c r="CL172" s="27">
        <f t="shared" si="780"/>
        <v>0.985499250163614</v>
      </c>
      <c r="CM172" s="27">
        <f t="shared" si="780"/>
        <v>1.00621515566724</v>
      </c>
      <c r="CN172" s="27">
        <f t="shared" si="780"/>
        <v>0.992378031484213</v>
      </c>
      <c r="CO172" s="27">
        <f t="shared" si="780"/>
        <v>0.764937863849348</v>
      </c>
      <c r="CP172" s="27">
        <f t="shared" si="780"/>
        <v>1.01338075135993</v>
      </c>
      <c r="CQ172" s="27">
        <f t="shared" si="780"/>
        <v>1.06894409671795</v>
      </c>
      <c r="CR172" s="27">
        <f t="shared" si="780"/>
        <v>1.00951956804508</v>
      </c>
      <c r="CS172" s="27">
        <f t="shared" si="780"/>
        <v>0.985543142597014</v>
      </c>
      <c r="CT172" s="27"/>
      <c r="CU172" s="27">
        <f>CU87/CU9/(160.98/14.6)</f>
        <v>0.965054609379824</v>
      </c>
      <c r="CV172" s="27">
        <f>CV87/CV9/(160.98/14.6)</f>
        <v>0.971128759425442</v>
      </c>
      <c r="CW172" s="27">
        <f>CW87/CW9/(160.98/14.6)</f>
        <v>0.96573851307202</v>
      </c>
      <c r="CX172" s="27">
        <f>CX87/CX9/(160.98/14.6)</f>
        <v>1.09028306391652</v>
      </c>
      <c r="CY172" s="27">
        <f>CY87/CY9/(160.98/14.6)</f>
        <v>1.00629229011176</v>
      </c>
      <c r="CZ172" s="27"/>
      <c r="DA172" s="27">
        <f t="shared" ref="DA172:DJ172" si="781">DA87/DA9/(160.98/14.6)</f>
        <v>1.06625775344335</v>
      </c>
      <c r="DB172" s="27">
        <f t="shared" si="781"/>
        <v>0.991436297020373</v>
      </c>
      <c r="DC172" s="27">
        <f t="shared" si="781"/>
        <v>0.931150761777187</v>
      </c>
      <c r="DD172" s="27">
        <f t="shared" si="781"/>
        <v>1.01577835755995</v>
      </c>
      <c r="DE172" s="27">
        <f t="shared" si="781"/>
        <v>0.998299855134872</v>
      </c>
      <c r="DF172" s="27">
        <f t="shared" si="781"/>
        <v>0.982252817383609</v>
      </c>
      <c r="DG172" s="27">
        <f t="shared" si="781"/>
        <v>1.00194410707412</v>
      </c>
      <c r="DH172" s="27">
        <f t="shared" si="781"/>
        <v>1.13580023291916</v>
      </c>
      <c r="DI172" s="27">
        <f t="shared" si="781"/>
        <v>1.05894338760627</v>
      </c>
      <c r="DJ172" s="27">
        <f t="shared" si="781"/>
        <v>1.20973491410671</v>
      </c>
      <c r="DK172" s="27"/>
      <c r="DL172" s="27">
        <f t="shared" ref="DL172:EF172" si="782">DL87/DL9/(160.98/14.6)</f>
        <v>1.42225459966794</v>
      </c>
      <c r="DM172" s="27">
        <f t="shared" si="782"/>
        <v>0</v>
      </c>
      <c r="DN172" s="27">
        <f t="shared" si="782"/>
        <v>1.18131486661008</v>
      </c>
      <c r="DO172" s="27">
        <f t="shared" si="782"/>
        <v>1.20608722846925</v>
      </c>
      <c r="DP172" s="27">
        <f t="shared" si="782"/>
        <v>1.11218035223909</v>
      </c>
      <c r="DQ172" s="27">
        <f t="shared" si="782"/>
        <v>1.0989971506696</v>
      </c>
      <c r="DR172" s="27">
        <f t="shared" si="782"/>
        <v>1.38400849708828</v>
      </c>
      <c r="DS172" s="27">
        <f t="shared" si="782"/>
        <v>0</v>
      </c>
      <c r="DT172" s="27">
        <f t="shared" si="782"/>
        <v>1.33665469306177</v>
      </c>
      <c r="DU172" s="27">
        <f t="shared" si="782"/>
        <v>1.41232334383137</v>
      </c>
      <c r="DV172" s="27">
        <f t="shared" si="782"/>
        <v>1.08846891657645</v>
      </c>
      <c r="DW172" s="27">
        <f t="shared" si="782"/>
        <v>1.10613105514946</v>
      </c>
      <c r="DX172" s="27">
        <f t="shared" si="782"/>
        <v>1.02358205931002</v>
      </c>
      <c r="DY172" s="27">
        <f t="shared" si="782"/>
        <v>0.886942693645069</v>
      </c>
      <c r="DZ172" s="27">
        <f t="shared" si="782"/>
        <v>0.985372575238306</v>
      </c>
      <c r="EA172" s="27">
        <f t="shared" si="782"/>
        <v>1.07043372501324</v>
      </c>
      <c r="EB172" s="27">
        <f t="shared" si="782"/>
        <v>1.08252344362922</v>
      </c>
      <c r="EC172" s="27">
        <f t="shared" si="782"/>
        <v>1.05829649621996</v>
      </c>
      <c r="ED172" s="27">
        <f t="shared" si="782"/>
        <v>0.974031235419364</v>
      </c>
      <c r="EE172" s="27">
        <f t="shared" si="782"/>
        <v>1.03682300279719</v>
      </c>
      <c r="EF172" s="27">
        <f t="shared" si="782"/>
        <v>1.01361117109169</v>
      </c>
      <c r="EG172" s="27"/>
      <c r="EH172" s="27">
        <f t="shared" ref="EH172:FD172" si="783">EH87/EH9/(160.98/14.6)</f>
        <v>0.723659917500086</v>
      </c>
      <c r="EI172" s="27">
        <f t="shared" si="783"/>
        <v>0.696908841279177</v>
      </c>
      <c r="EJ172" s="27">
        <f t="shared" si="783"/>
        <v>0.742544062631488</v>
      </c>
      <c r="EK172" s="27">
        <f t="shared" si="783"/>
        <v>0.68941455390246</v>
      </c>
      <c r="EL172" s="27">
        <f t="shared" si="783"/>
        <v>0.751468682888735</v>
      </c>
      <c r="EM172" s="27">
        <f t="shared" si="783"/>
        <v>0.710329886380228</v>
      </c>
      <c r="EN172" s="27">
        <f t="shared" si="783"/>
        <v>0.882900025249242</v>
      </c>
      <c r="EO172" s="27">
        <f t="shared" si="783"/>
        <v>0.740829174776715</v>
      </c>
      <c r="EP172" s="27">
        <f t="shared" si="783"/>
        <v>1.1051422009305</v>
      </c>
      <c r="EQ172" s="27">
        <f t="shared" si="783"/>
        <v>1.04410401330086</v>
      </c>
      <c r="ER172" s="27">
        <f t="shared" si="783"/>
        <v>1.19602212416363</v>
      </c>
      <c r="ES172" s="27">
        <f t="shared" si="783"/>
        <v>1.08766214344547</v>
      </c>
      <c r="ET172" s="27">
        <f t="shared" si="783"/>
        <v>0.993822128288615</v>
      </c>
      <c r="EU172" s="27">
        <f t="shared" si="783"/>
        <v>1.0920782227207</v>
      </c>
      <c r="EV172" s="27">
        <f t="shared" si="783"/>
        <v>1.19512574227446</v>
      </c>
      <c r="EW172" s="27">
        <f t="shared" si="783"/>
        <v>1.07381166414219</v>
      </c>
      <c r="EX172" s="27">
        <f t="shared" si="783"/>
        <v>1.08908974199694</v>
      </c>
      <c r="EY172" s="27">
        <f t="shared" si="783"/>
        <v>1.18467409206961</v>
      </c>
      <c r="EZ172" s="27">
        <f t="shared" si="783"/>
        <v>1.11117227802951</v>
      </c>
      <c r="FA172" s="27">
        <f t="shared" si="783"/>
        <v>1.12474787983638</v>
      </c>
      <c r="FB172" s="27">
        <f t="shared" si="783"/>
        <v>1.03538863027785</v>
      </c>
      <c r="FC172" s="27">
        <f t="shared" si="783"/>
        <v>0.982523708949352</v>
      </c>
      <c r="FD172" s="27">
        <f t="shared" si="783"/>
        <v>0.975053152457884</v>
      </c>
      <c r="FE172" s="64" t="s">
        <v>234</v>
      </c>
      <c r="FF172" s="138">
        <f t="shared" si="548"/>
        <v>1.00183085068547</v>
      </c>
      <c r="FG172" s="138">
        <f t="shared" si="549"/>
        <v>1.58577163076725</v>
      </c>
      <c r="FH172" s="139">
        <f t="shared" si="550"/>
        <v>1.30605616475124</v>
      </c>
      <c r="FI172" s="138">
        <f t="shared" si="551"/>
        <v>0.173497276313412</v>
      </c>
      <c r="FJ172" s="140">
        <f t="shared" si="552"/>
        <v>0.132840593686457</v>
      </c>
      <c r="FK172" s="138">
        <f t="shared" si="553"/>
        <v>1.05713453492448</v>
      </c>
      <c r="FL172" s="138">
        <f t="shared" si="554"/>
        <v>1.71135621408275</v>
      </c>
      <c r="FM172" s="139">
        <f t="shared" si="555"/>
        <v>1.23180163133688</v>
      </c>
      <c r="FN172" s="138">
        <f t="shared" si="556"/>
        <v>0.184157995903136</v>
      </c>
      <c r="FO172" s="73">
        <f t="shared" si="557"/>
        <v>0.149502964777915</v>
      </c>
      <c r="FP172" s="138">
        <f t="shared" si="558"/>
        <v>1.03980397232151</v>
      </c>
      <c r="FQ172" s="138">
        <f t="shared" si="559"/>
        <v>1.24624011717056</v>
      </c>
      <c r="FR172" s="139">
        <f t="shared" si="560"/>
        <v>1.1305210293344</v>
      </c>
      <c r="FS172" s="138">
        <f t="shared" si="561"/>
        <v>0.0682129288294358</v>
      </c>
      <c r="FT172" s="73">
        <f t="shared" si="562"/>
        <v>0.0603376028039006</v>
      </c>
      <c r="FU172" s="138">
        <f t="shared" si="563"/>
        <v>0.852227885323899</v>
      </c>
      <c r="FV172" s="138">
        <f t="shared" si="564"/>
        <v>1.15509928398656</v>
      </c>
      <c r="FW172" s="139">
        <f t="shared" si="565"/>
        <v>1.00442615478739</v>
      </c>
      <c r="FX172" s="138">
        <f t="shared" si="566"/>
        <v>0.094900144171844</v>
      </c>
      <c r="FY172" s="64" t="s">
        <v>234</v>
      </c>
      <c r="FZ172" s="156">
        <f t="shared" si="567"/>
        <v>0.852227885323899</v>
      </c>
      <c r="GA172" s="70">
        <f t="shared" si="568"/>
        <v>1.71135621408275</v>
      </c>
      <c r="GB172" s="157">
        <f t="shared" si="569"/>
        <v>1.20486724805421</v>
      </c>
      <c r="GC172" s="31">
        <f t="shared" si="570"/>
        <v>0.182950648859233</v>
      </c>
      <c r="GD172" s="31">
        <f t="shared" si="571"/>
        <v>0.151842992790025</v>
      </c>
      <c r="GE172" s="156">
        <f t="shared" si="572"/>
        <v>0</v>
      </c>
      <c r="GF172" s="156">
        <f t="shared" si="573"/>
        <v>1.42225459966794</v>
      </c>
      <c r="GG172" s="158">
        <f t="shared" si="574"/>
        <v>0.968504750406999</v>
      </c>
      <c r="GH172" s="33">
        <f t="shared" si="575"/>
        <v>0.215486876108068</v>
      </c>
      <c r="GI172" s="33">
        <f t="shared" si="576"/>
        <v>0.222494392533968</v>
      </c>
      <c r="GJ172" s="34"/>
      <c r="GK172" s="89">
        <f t="shared" si="577"/>
        <v>0.650411227132093</v>
      </c>
      <c r="GL172" s="89">
        <f t="shared" si="578"/>
        <v>1.25202160887372</v>
      </c>
      <c r="GM172" s="178">
        <f t="shared" si="579"/>
        <v>0.875362319478275</v>
      </c>
      <c r="GN172" s="36">
        <f t="shared" si="580"/>
        <v>0.132389150212476</v>
      </c>
      <c r="GO172" s="36">
        <f t="shared" si="581"/>
        <v>0.151239260894142</v>
      </c>
      <c r="GP172" s="89">
        <f t="shared" si="582"/>
        <v>0.764937863849348</v>
      </c>
      <c r="GQ172" s="89">
        <f t="shared" si="583"/>
        <v>1.20973491410671</v>
      </c>
      <c r="GR172" s="178">
        <f t="shared" si="584"/>
        <v>0.99927939662813</v>
      </c>
      <c r="GS172" s="36">
        <f t="shared" si="585"/>
        <v>0.0838348609933655</v>
      </c>
      <c r="GT172" s="36">
        <f t="shared" si="586"/>
        <v>0.083895316241133</v>
      </c>
      <c r="GU172" s="89">
        <f t="shared" si="587"/>
        <v>0</v>
      </c>
      <c r="GV172" s="89">
        <f t="shared" si="588"/>
        <v>1.42225459966794</v>
      </c>
      <c r="GW172" s="178">
        <f t="shared" si="589"/>
        <v>1.02285890979654</v>
      </c>
      <c r="GX172" s="36">
        <f t="shared" si="590"/>
        <v>0.370533050328741</v>
      </c>
      <c r="GY172" s="36">
        <f t="shared" si="591"/>
        <v>0.362252356390428</v>
      </c>
      <c r="GZ172" s="89">
        <f t="shared" si="592"/>
        <v>0</v>
      </c>
      <c r="HA172" s="89">
        <f t="shared" si="593"/>
        <v>1.19602212416363</v>
      </c>
      <c r="HB172" s="178">
        <f t="shared" si="594"/>
        <v>0.966455342064873</v>
      </c>
      <c r="HC172" s="36">
        <f t="shared" si="595"/>
        <v>0.180270497972269</v>
      </c>
      <c r="HD172" s="36">
        <f t="shared" si="596"/>
        <v>0.186527499125944</v>
      </c>
      <c r="HE172" s="27"/>
      <c r="HF172" s="27"/>
      <c r="HG172" s="27"/>
      <c r="HH172" s="27"/>
      <c r="HI172" s="27"/>
      <c r="HJ172" s="27"/>
      <c r="HK172" s="27"/>
      <c r="HL172" s="27"/>
      <c r="HM172" s="27"/>
      <c r="HN172" s="27"/>
      <c r="HO172" s="27"/>
    </row>
    <row r="173" s="10" customFormat="1" spans="1:223">
      <c r="A173" s="64" t="s">
        <v>235</v>
      </c>
      <c r="B173" s="47"/>
      <c r="C173" s="47"/>
      <c r="D173" s="47"/>
      <c r="E173" s="47"/>
      <c r="F173" s="47"/>
      <c r="G173" s="34"/>
      <c r="H173" s="64" t="s">
        <v>235</v>
      </c>
      <c r="I173" s="27">
        <f t="shared" ref="I173" si="784">I88/I9/(57.2/14.6)</f>
        <v>1.30417117664225</v>
      </c>
      <c r="J173" s="27">
        <f>J88/J9/(57.2/14.6)</f>
        <v>0.988799619276915</v>
      </c>
      <c r="K173" s="27">
        <f t="shared" ref="K173:AB173" si="785">K88/K9/(57.2/14.6)</f>
        <v>1.09283954275251</v>
      </c>
      <c r="L173" s="27">
        <f t="shared" si="785"/>
        <v>1.06705307360215</v>
      </c>
      <c r="M173" s="27">
        <f t="shared" si="785"/>
        <v>1.04944336142704</v>
      </c>
      <c r="N173" s="27">
        <f t="shared" si="785"/>
        <v>1.30096484926293</v>
      </c>
      <c r="O173" s="27">
        <f t="shared" si="785"/>
        <v>1.18116311162497</v>
      </c>
      <c r="P173" s="27">
        <f t="shared" si="785"/>
        <v>1.19973182268846</v>
      </c>
      <c r="Q173" s="27">
        <f t="shared" si="785"/>
        <v>1.10791552073873</v>
      </c>
      <c r="R173" s="27">
        <f t="shared" si="785"/>
        <v>1.12149193092244</v>
      </c>
      <c r="S173" s="27">
        <f t="shared" si="785"/>
        <v>1.24643180017375</v>
      </c>
      <c r="T173" s="27">
        <f t="shared" si="785"/>
        <v>1.29314356460137</v>
      </c>
      <c r="U173" s="27">
        <f t="shared" si="785"/>
        <v>1.11319600414498</v>
      </c>
      <c r="V173" s="27">
        <f t="shared" si="785"/>
        <v>1.0876394765411</v>
      </c>
      <c r="W173" s="27">
        <f t="shared" si="785"/>
        <v>1.12978478200816</v>
      </c>
      <c r="X173" s="27">
        <f t="shared" si="785"/>
        <v>1.19582434879906</v>
      </c>
      <c r="Y173" s="27">
        <f t="shared" si="785"/>
        <v>1.03335774312839</v>
      </c>
      <c r="Z173" s="27">
        <f t="shared" si="785"/>
        <v>1.02387688394972</v>
      </c>
      <c r="AA173" s="27">
        <f t="shared" si="785"/>
        <v>1.12684886978463</v>
      </c>
      <c r="AB173" s="27">
        <f t="shared" si="785"/>
        <v>1.02208496089978</v>
      </c>
      <c r="AC173" s="27"/>
      <c r="AD173" s="27">
        <f t="shared" ref="AD173:AO173" si="786">AD88/AD9/(57.2/14.6)</f>
        <v>1.1857195670905</v>
      </c>
      <c r="AE173" s="27">
        <f t="shared" si="786"/>
        <v>1.11418723801388</v>
      </c>
      <c r="AF173" s="27">
        <f t="shared" si="786"/>
        <v>1.23863137628402</v>
      </c>
      <c r="AG173" s="27">
        <f t="shared" si="786"/>
        <v>1.07020200319494</v>
      </c>
      <c r="AH173" s="27">
        <f t="shared" si="786"/>
        <v>1.08262010678723</v>
      </c>
      <c r="AI173" s="27">
        <f t="shared" si="786"/>
        <v>1.09498714553985</v>
      </c>
      <c r="AJ173" s="27">
        <f t="shared" si="786"/>
        <v>1.11208120850009</v>
      </c>
      <c r="AK173" s="27">
        <f t="shared" si="786"/>
        <v>1.12326619682388</v>
      </c>
      <c r="AL173" s="27">
        <f t="shared" si="786"/>
        <v>1.17376578884734</v>
      </c>
      <c r="AM173" s="27">
        <f t="shared" si="786"/>
        <v>1.04942988217701</v>
      </c>
      <c r="AN173" s="27">
        <f t="shared" si="786"/>
        <v>1.10564649868208</v>
      </c>
      <c r="AO173" s="27">
        <f t="shared" si="786"/>
        <v>1.20123020725523</v>
      </c>
      <c r="AP173" s="27"/>
      <c r="AQ173" s="27">
        <f t="shared" ref="AQ173:AZ173" si="787">AQ88/AQ9/(57.2/14.6)</f>
        <v>1.00149540789977</v>
      </c>
      <c r="AR173" s="27">
        <f t="shared" si="787"/>
        <v>1.03452112160363</v>
      </c>
      <c r="AS173" s="27">
        <f t="shared" si="787"/>
        <v>1.06462615049394</v>
      </c>
      <c r="AT173" s="27">
        <f t="shared" si="787"/>
        <v>0.997753546875462</v>
      </c>
      <c r="AU173" s="27">
        <f t="shared" si="787"/>
        <v>1.08403064787223</v>
      </c>
      <c r="AV173" s="27">
        <f t="shared" si="787"/>
        <v>1.01443383875815</v>
      </c>
      <c r="AW173" s="27">
        <f t="shared" si="787"/>
        <v>0.959007550569604</v>
      </c>
      <c r="AX173" s="27">
        <f t="shared" si="787"/>
        <v>0.948873896548792</v>
      </c>
      <c r="AY173" s="27">
        <f t="shared" si="787"/>
        <v>0.993836083751528</v>
      </c>
      <c r="AZ173" s="27">
        <f t="shared" si="787"/>
        <v>0.89057543483346</v>
      </c>
      <c r="BA173" s="27"/>
      <c r="BB173" s="27">
        <f t="shared" ref="BB173:BI173" si="788">BB88/BB9/(57.2/14.6)</f>
        <v>0.998060926268733</v>
      </c>
      <c r="BC173" s="27">
        <f t="shared" si="788"/>
        <v>1.21012619302522</v>
      </c>
      <c r="BD173" s="27">
        <f t="shared" si="788"/>
        <v>1.18393658458805</v>
      </c>
      <c r="BE173" s="27">
        <f t="shared" si="788"/>
        <v>1.24109644427234</v>
      </c>
      <c r="BF173" s="27">
        <f t="shared" si="788"/>
        <v>1.255230518667</v>
      </c>
      <c r="BG173" s="27">
        <f t="shared" si="788"/>
        <v>1.20222773968702</v>
      </c>
      <c r="BH173" s="27">
        <f t="shared" si="788"/>
        <v>1.23008018040591</v>
      </c>
      <c r="BI173" s="27">
        <f t="shared" si="788"/>
        <v>1.2138675656591</v>
      </c>
      <c r="BJ173" s="64" t="s">
        <v>235</v>
      </c>
      <c r="BK173" s="27">
        <f t="shared" ref="BK173:BS173" si="789">BK88/BK9/(57.2/14.6)</f>
        <v>0.850581142994936</v>
      </c>
      <c r="BL173" s="27">
        <f t="shared" si="789"/>
        <v>0.872479334491655</v>
      </c>
      <c r="BM173" s="27">
        <f t="shared" si="789"/>
        <v>1.09577167019027</v>
      </c>
      <c r="BN173" s="27">
        <f t="shared" si="789"/>
        <v>0.83643212682514</v>
      </c>
      <c r="BO173" s="27">
        <f t="shared" si="789"/>
        <v>0.854014406645985</v>
      </c>
      <c r="BP173" s="27">
        <f t="shared" si="789"/>
        <v>0.91984430663676</v>
      </c>
      <c r="BQ173" s="27">
        <f t="shared" si="789"/>
        <v>0.838159965034965</v>
      </c>
      <c r="BR173" s="27">
        <f t="shared" si="789"/>
        <v>0.886225527844025</v>
      </c>
      <c r="BS173" s="27">
        <f t="shared" si="789"/>
        <v>1.23099496657189</v>
      </c>
      <c r="BT173" s="27">
        <f t="shared" ref="BT173:CE173" si="790">BT88/BT9/(57.2/14.6)</f>
        <v>0.775420973713194</v>
      </c>
      <c r="BU173" s="27">
        <f t="shared" si="790"/>
        <v>0.798663452588367</v>
      </c>
      <c r="BV173" s="27">
        <f t="shared" si="790"/>
        <v>0.986674367669039</v>
      </c>
      <c r="BW173" s="27">
        <f t="shared" si="790"/>
        <v>0.748394268774704</v>
      </c>
      <c r="BX173" s="27">
        <f t="shared" si="790"/>
        <v>0.77303531708566</v>
      </c>
      <c r="BY173" s="27">
        <f t="shared" si="790"/>
        <v>1.02811579867501</v>
      </c>
      <c r="BZ173" s="27">
        <f t="shared" si="790"/>
        <v>0.797057567982678</v>
      </c>
      <c r="CA173" s="27">
        <f t="shared" si="790"/>
        <v>0.90799859055673</v>
      </c>
      <c r="CB173" s="27">
        <f t="shared" si="790"/>
        <v>1.06623630554195</v>
      </c>
      <c r="CC173" s="27">
        <f t="shared" si="790"/>
        <v>1.00652478767069</v>
      </c>
      <c r="CD173" s="27">
        <f t="shared" si="790"/>
        <v>1.11814605848697</v>
      </c>
      <c r="CE173" s="27">
        <f t="shared" si="790"/>
        <v>1.0616678455987</v>
      </c>
      <c r="CF173" s="27"/>
      <c r="CG173" s="27">
        <f t="shared" ref="CG173:CS173" si="791">CG88/CG9/(57.2/14.6)</f>
        <v>0.946288294534969</v>
      </c>
      <c r="CH173" s="27">
        <f t="shared" si="791"/>
        <v>0.929042521459583</v>
      </c>
      <c r="CI173" s="27">
        <f t="shared" si="791"/>
        <v>0.93291122916346</v>
      </c>
      <c r="CJ173" s="27">
        <f t="shared" si="791"/>
        <v>0.848012083782006</v>
      </c>
      <c r="CK173" s="27">
        <f t="shared" si="791"/>
        <v>1.00016360644703</v>
      </c>
      <c r="CL173" s="27">
        <f t="shared" si="791"/>
        <v>0.916778557602301</v>
      </c>
      <c r="CM173" s="27">
        <f t="shared" si="791"/>
        <v>0.927072354579518</v>
      </c>
      <c r="CN173" s="27">
        <f t="shared" si="791"/>
        <v>0.932134493880617</v>
      </c>
      <c r="CO173" s="27">
        <f t="shared" si="791"/>
        <v>0.743002922572189</v>
      </c>
      <c r="CP173" s="27">
        <f t="shared" si="791"/>
        <v>0.948299692895122</v>
      </c>
      <c r="CQ173" s="27">
        <f t="shared" si="791"/>
        <v>1.02027489751628</v>
      </c>
      <c r="CR173" s="27">
        <f t="shared" si="791"/>
        <v>1.01200875801515</v>
      </c>
      <c r="CS173" s="27">
        <f t="shared" si="791"/>
        <v>0.955089164062735</v>
      </c>
      <c r="CT173" s="27"/>
      <c r="CU173" s="27">
        <f>CU88/CU9/(57.2/14.6)</f>
        <v>0.95739709392404</v>
      </c>
      <c r="CV173" s="27">
        <f>CV88/CV9/(57.2/14.6)</f>
        <v>0.938358257127488</v>
      </c>
      <c r="CW173" s="27">
        <f>CW88/CW9/(57.2/14.6)</f>
        <v>0.955712354872019</v>
      </c>
      <c r="CX173" s="27">
        <f>CX88/CX9/(57.2/14.6)</f>
        <v>1.00486551728996</v>
      </c>
      <c r="CY173" s="27">
        <f>CY88/CY9/(57.2/14.6)</f>
        <v>0.911244821138814</v>
      </c>
      <c r="CZ173" s="27"/>
      <c r="DA173" s="27">
        <f t="shared" ref="DA173:DJ173" si="792">DA88/DA9/(57.2/14.6)</f>
        <v>0.98591088961227</v>
      </c>
      <c r="DB173" s="27">
        <f t="shared" si="792"/>
        <v>0.922553272199498</v>
      </c>
      <c r="DC173" s="27">
        <f t="shared" si="792"/>
        <v>0.917779551510386</v>
      </c>
      <c r="DD173" s="27">
        <f t="shared" si="792"/>
        <v>0.941311718584446</v>
      </c>
      <c r="DE173" s="27">
        <f t="shared" si="792"/>
        <v>0.954225083169258</v>
      </c>
      <c r="DF173" s="27">
        <f t="shared" si="792"/>
        <v>0.953889599050889</v>
      </c>
      <c r="DG173" s="27">
        <f t="shared" si="792"/>
        <v>1.15904512835773</v>
      </c>
      <c r="DH173" s="27">
        <f t="shared" si="792"/>
        <v>0.990819927735816</v>
      </c>
      <c r="DI173" s="27">
        <f t="shared" si="792"/>
        <v>1.14221140472879</v>
      </c>
      <c r="DJ173" s="27">
        <f t="shared" si="792"/>
        <v>1.14729810644972</v>
      </c>
      <c r="DK173" s="27"/>
      <c r="DL173" s="27">
        <f t="shared" ref="DL173:EF173" si="793">DL88/DL9/(57.2/14.6)</f>
        <v>1.28347504767959</v>
      </c>
      <c r="DM173" s="27">
        <f t="shared" si="793"/>
        <v>0</v>
      </c>
      <c r="DN173" s="27">
        <f t="shared" si="793"/>
        <v>1.03234706470001</v>
      </c>
      <c r="DO173" s="27">
        <f t="shared" si="793"/>
        <v>0.977927994044936</v>
      </c>
      <c r="DP173" s="27">
        <f t="shared" si="793"/>
        <v>1.12769773330118</v>
      </c>
      <c r="DQ173" s="27">
        <f t="shared" si="793"/>
        <v>0.946115831071583</v>
      </c>
      <c r="DR173" s="27">
        <f t="shared" si="793"/>
        <v>1.18061764824771</v>
      </c>
      <c r="DS173" s="27">
        <f t="shared" si="793"/>
        <v>0</v>
      </c>
      <c r="DT173" s="27">
        <f t="shared" si="793"/>
        <v>1.17089351696339</v>
      </c>
      <c r="DU173" s="27">
        <f t="shared" si="793"/>
        <v>1.31676398136025</v>
      </c>
      <c r="DV173" s="27">
        <f t="shared" si="793"/>
        <v>1.12049408924409</v>
      </c>
      <c r="DW173" s="27">
        <f t="shared" si="793"/>
        <v>1.03441295546559</v>
      </c>
      <c r="DX173" s="27">
        <f t="shared" si="793"/>
        <v>0.915583839459272</v>
      </c>
      <c r="DY173" s="27">
        <f t="shared" si="793"/>
        <v>0.898023044859957</v>
      </c>
      <c r="DZ173" s="27">
        <f t="shared" si="793"/>
        <v>0.924342564309305</v>
      </c>
      <c r="EA173" s="27">
        <f t="shared" si="793"/>
        <v>0.996797938903202</v>
      </c>
      <c r="EB173" s="27">
        <f t="shared" si="793"/>
        <v>1.25187243118998</v>
      </c>
      <c r="EC173" s="27">
        <f t="shared" si="793"/>
        <v>1.04424266362649</v>
      </c>
      <c r="ED173" s="27">
        <f t="shared" si="793"/>
        <v>1.0839614930524</v>
      </c>
      <c r="EE173" s="27">
        <f t="shared" si="793"/>
        <v>0.982258639418834</v>
      </c>
      <c r="EF173" s="27">
        <f t="shared" si="793"/>
        <v>1.02812650945818</v>
      </c>
      <c r="EG173" s="27"/>
      <c r="EH173" s="27">
        <f t="shared" ref="EH173:FD173" si="794">EH88/EH9/(57.2/14.6)</f>
        <v>0.629307278087766</v>
      </c>
      <c r="EI173" s="27">
        <f t="shared" si="794"/>
        <v>0.663600209988312</v>
      </c>
      <c r="EJ173" s="27">
        <f t="shared" si="794"/>
        <v>0.65295618279002</v>
      </c>
      <c r="EK173" s="27">
        <f t="shared" si="794"/>
        <v>0.661525316788475</v>
      </c>
      <c r="EL173" s="27">
        <f t="shared" si="794"/>
        <v>0.665641858141858</v>
      </c>
      <c r="EM173" s="27">
        <f t="shared" si="794"/>
        <v>0.681894747588178</v>
      </c>
      <c r="EN173" s="27">
        <f t="shared" si="794"/>
        <v>0.762139269181523</v>
      </c>
      <c r="EO173" s="27">
        <f t="shared" si="794"/>
        <v>0.73848157051282</v>
      </c>
      <c r="EP173" s="27">
        <f t="shared" si="794"/>
        <v>0.997721197721198</v>
      </c>
      <c r="EQ173" s="27">
        <f t="shared" si="794"/>
        <v>1.06912204193428</v>
      </c>
      <c r="ER173" s="27">
        <f t="shared" si="794"/>
        <v>1.07322361955763</v>
      </c>
      <c r="ES173" s="27">
        <f t="shared" si="794"/>
        <v>0.942703962703963</v>
      </c>
      <c r="ET173" s="27">
        <f t="shared" si="794"/>
        <v>0.95059222345144</v>
      </c>
      <c r="EU173" s="27">
        <f t="shared" si="794"/>
        <v>0.975315968435234</v>
      </c>
      <c r="EV173" s="27">
        <f t="shared" si="794"/>
        <v>1.07865770593043</v>
      </c>
      <c r="EW173" s="27">
        <f t="shared" si="794"/>
        <v>1.05340041021334</v>
      </c>
      <c r="EX173" s="27">
        <f t="shared" si="794"/>
        <v>1.03203962703963</v>
      </c>
      <c r="EY173" s="27">
        <f t="shared" si="794"/>
        <v>1.12425576431601</v>
      </c>
      <c r="EZ173" s="27">
        <f t="shared" si="794"/>
        <v>1.32412079445978</v>
      </c>
      <c r="FA173" s="27">
        <f t="shared" si="794"/>
        <v>1.12250226321521</v>
      </c>
      <c r="FB173" s="27">
        <f t="shared" si="794"/>
        <v>0.972272076327927</v>
      </c>
      <c r="FC173" s="27">
        <f t="shared" si="794"/>
        <v>1.00443537943538</v>
      </c>
      <c r="FD173" s="27">
        <f t="shared" si="794"/>
        <v>0.892865157948598</v>
      </c>
      <c r="FE173" s="64" t="s">
        <v>235</v>
      </c>
      <c r="FF173" s="138">
        <f t="shared" si="548"/>
        <v>0.988799619276915</v>
      </c>
      <c r="FG173" s="138">
        <f t="shared" si="549"/>
        <v>1.30417117664225</v>
      </c>
      <c r="FH173" s="139">
        <f t="shared" si="550"/>
        <v>1.13428812214847</v>
      </c>
      <c r="FI173" s="138">
        <f t="shared" si="551"/>
        <v>0.0967488743020211</v>
      </c>
      <c r="FJ173" s="140">
        <f t="shared" si="552"/>
        <v>0.0852947962804794</v>
      </c>
      <c r="FK173" s="138">
        <f t="shared" si="553"/>
        <v>1.04942988217701</v>
      </c>
      <c r="FL173" s="138">
        <f t="shared" si="554"/>
        <v>1.23863137628402</v>
      </c>
      <c r="FM173" s="139">
        <f t="shared" si="555"/>
        <v>1.129313934933</v>
      </c>
      <c r="FN173" s="138">
        <f t="shared" si="556"/>
        <v>0.057711387543507</v>
      </c>
      <c r="FO173" s="73">
        <f t="shared" si="557"/>
        <v>0.0511030509394455</v>
      </c>
      <c r="FP173" s="138">
        <f t="shared" si="558"/>
        <v>0.89057543483346</v>
      </c>
      <c r="FQ173" s="138">
        <f t="shared" si="559"/>
        <v>1.08403064787223</v>
      </c>
      <c r="FR173" s="139">
        <f t="shared" si="560"/>
        <v>0.998915367920657</v>
      </c>
      <c r="FS173" s="138">
        <f t="shared" si="561"/>
        <v>0.0567051240740932</v>
      </c>
      <c r="FT173" s="73">
        <f t="shared" si="562"/>
        <v>0.0567666950525855</v>
      </c>
      <c r="FU173" s="138">
        <f t="shared" si="563"/>
        <v>0.998060926268733</v>
      </c>
      <c r="FV173" s="138">
        <f t="shared" si="564"/>
        <v>1.255230518667</v>
      </c>
      <c r="FW173" s="139">
        <f t="shared" si="565"/>
        <v>1.19182826907167</v>
      </c>
      <c r="FX173" s="138">
        <f t="shared" si="566"/>
        <v>0.081457405597854</v>
      </c>
      <c r="FY173" s="64" t="s">
        <v>235</v>
      </c>
      <c r="FZ173" s="156">
        <f t="shared" si="567"/>
        <v>0.89057543483346</v>
      </c>
      <c r="GA173" s="70">
        <f t="shared" si="568"/>
        <v>1.30417117664225</v>
      </c>
      <c r="GB173" s="157">
        <f t="shared" si="569"/>
        <v>1.11522618987891</v>
      </c>
      <c r="GC173" s="31">
        <f t="shared" si="570"/>
        <v>0.0991539124474151</v>
      </c>
      <c r="GD173" s="31">
        <f t="shared" si="571"/>
        <v>0.0889092395312034</v>
      </c>
      <c r="GE173" s="156">
        <f t="shared" si="572"/>
        <v>0</v>
      </c>
      <c r="GF173" s="156">
        <f t="shared" si="573"/>
        <v>1.32412079445978</v>
      </c>
      <c r="GG173" s="158">
        <f t="shared" si="574"/>
        <v>0.944417953720068</v>
      </c>
      <c r="GH173" s="33">
        <f t="shared" si="575"/>
        <v>0.202879589891889</v>
      </c>
      <c r="GI173" s="33">
        <f t="shared" si="576"/>
        <v>0.214819708893446</v>
      </c>
      <c r="GJ173" s="34"/>
      <c r="GK173" s="89">
        <f t="shared" si="577"/>
        <v>0.748394268774704</v>
      </c>
      <c r="GL173" s="89">
        <f t="shared" si="578"/>
        <v>1.23099496657189</v>
      </c>
      <c r="GM173" s="178">
        <f t="shared" si="579"/>
        <v>0.926306608646634</v>
      </c>
      <c r="GN173" s="36">
        <f t="shared" si="580"/>
        <v>0.134033787663383</v>
      </c>
      <c r="GO173" s="36">
        <f t="shared" si="581"/>
        <v>0.144697000336866</v>
      </c>
      <c r="GP173" s="89">
        <f t="shared" si="582"/>
        <v>0.743002922572189</v>
      </c>
      <c r="GQ173" s="89">
        <f t="shared" si="583"/>
        <v>1.15904512835773</v>
      </c>
      <c r="GR173" s="178">
        <f t="shared" si="584"/>
        <v>0.964060760795075</v>
      </c>
      <c r="GS173" s="36">
        <f t="shared" si="585"/>
        <v>0.0840851534219794</v>
      </c>
      <c r="GT173" s="36">
        <f t="shared" si="586"/>
        <v>0.0872197654353582</v>
      </c>
      <c r="GU173" s="89">
        <f t="shared" si="587"/>
        <v>0</v>
      </c>
      <c r="GV173" s="89">
        <f t="shared" si="588"/>
        <v>1.31676398136025</v>
      </c>
      <c r="GW173" s="178">
        <f t="shared" si="589"/>
        <v>0.967426427921712</v>
      </c>
      <c r="GX173" s="36">
        <f t="shared" si="590"/>
        <v>0.343038049765603</v>
      </c>
      <c r="GY173" s="36">
        <f t="shared" si="591"/>
        <v>0.354588255876511</v>
      </c>
      <c r="GZ173" s="89">
        <f t="shared" si="592"/>
        <v>0</v>
      </c>
      <c r="HA173" s="89">
        <f t="shared" si="593"/>
        <v>1.32412079445978</v>
      </c>
      <c r="HB173" s="178">
        <f t="shared" si="594"/>
        <v>0.916033679381261</v>
      </c>
      <c r="HC173" s="36">
        <f t="shared" si="595"/>
        <v>0.194899816282193</v>
      </c>
      <c r="HD173" s="36">
        <f t="shared" si="596"/>
        <v>0.212764902283766</v>
      </c>
      <c r="HE173" s="27"/>
      <c r="HF173" s="27"/>
      <c r="HG173" s="27"/>
      <c r="HH173" s="27"/>
      <c r="HI173" s="27"/>
      <c r="HJ173" s="27"/>
      <c r="HK173" s="27"/>
      <c r="HL173" s="27"/>
      <c r="HM173" s="27"/>
      <c r="HN173" s="27"/>
      <c r="HO173" s="27"/>
    </row>
    <row r="174" s="10" customFormat="1" spans="1:223">
      <c r="A174" s="64" t="s">
        <v>236</v>
      </c>
      <c r="B174" s="47"/>
      <c r="C174" s="47"/>
      <c r="D174" s="47"/>
      <c r="E174" s="47"/>
      <c r="F174" s="47"/>
      <c r="G174" s="34"/>
      <c r="H174" s="64" t="s">
        <v>236</v>
      </c>
      <c r="I174" s="27">
        <f t="shared" ref="I174" si="795">I89/I9/(315.2/14.6)</f>
        <v>2.51900504270166</v>
      </c>
      <c r="J174" s="27">
        <f>J89/J9/(315.2/14.6)</f>
        <v>1.0636043401968</v>
      </c>
      <c r="K174" s="27">
        <f t="shared" ref="K174:AB174" si="796">K89/K9/(315.2/14.6)</f>
        <v>1.10958522712192</v>
      </c>
      <c r="L174" s="27">
        <f t="shared" si="796"/>
        <v>1.22375427042392</v>
      </c>
      <c r="M174" s="27">
        <f t="shared" si="796"/>
        <v>3.72864746645794</v>
      </c>
      <c r="N174" s="27">
        <f t="shared" si="796"/>
        <v>4.07634591904394</v>
      </c>
      <c r="O174" s="27">
        <f t="shared" si="796"/>
        <v>4.23072429799621</v>
      </c>
      <c r="P174" s="27">
        <f t="shared" si="796"/>
        <v>3.78072599831069</v>
      </c>
      <c r="Q174" s="27">
        <f t="shared" si="796"/>
        <v>2.67338312532672</v>
      </c>
      <c r="R174" s="27">
        <f t="shared" si="796"/>
        <v>2.58998181229439</v>
      </c>
      <c r="S174" s="27">
        <f t="shared" si="796"/>
        <v>1.59622626876314</v>
      </c>
      <c r="T174" s="27">
        <f t="shared" si="796"/>
        <v>4.40379244016741</v>
      </c>
      <c r="U174" s="27">
        <f t="shared" si="796"/>
        <v>1.78099690654326</v>
      </c>
      <c r="V174" s="27">
        <f t="shared" si="796"/>
        <v>1.81188113453182</v>
      </c>
      <c r="W174" s="27">
        <f t="shared" si="796"/>
        <v>1.12186704346562</v>
      </c>
      <c r="X174" s="27">
        <f t="shared" si="796"/>
        <v>1.35379062617457</v>
      </c>
      <c r="Y174" s="27">
        <f t="shared" si="796"/>
        <v>0.784152276043487</v>
      </c>
      <c r="Z174" s="27">
        <f t="shared" si="796"/>
        <v>0.787245103040875</v>
      </c>
      <c r="AA174" s="27">
        <f t="shared" si="796"/>
        <v>1.12277535441909</v>
      </c>
      <c r="AB174" s="27">
        <f t="shared" si="796"/>
        <v>0.893249270236046</v>
      </c>
      <c r="AC174" s="27"/>
      <c r="AD174" s="27">
        <f t="shared" ref="AD174:AO174" si="797">AD89/AD9/(315.2/14.6)</f>
        <v>2.28800525119687</v>
      </c>
      <c r="AE174" s="27">
        <f t="shared" si="797"/>
        <v>1.54981449073324</v>
      </c>
      <c r="AF174" s="27">
        <f t="shared" si="797"/>
        <v>2.46542471450924</v>
      </c>
      <c r="AG174" s="27">
        <f t="shared" si="797"/>
        <v>2.69276246444369</v>
      </c>
      <c r="AH174" s="27">
        <f t="shared" si="797"/>
        <v>0.993016222388172</v>
      </c>
      <c r="AI174" s="27">
        <f t="shared" si="797"/>
        <v>1.05336233984984</v>
      </c>
      <c r="AJ174" s="27">
        <f t="shared" si="797"/>
        <v>2.04011702041959</v>
      </c>
      <c r="AK174" s="27">
        <f t="shared" si="797"/>
        <v>1.35930272905349</v>
      </c>
      <c r="AL174" s="27">
        <f t="shared" si="797"/>
        <v>2.27467558900185</v>
      </c>
      <c r="AM174" s="27">
        <f t="shared" si="797"/>
        <v>2.41841578960383</v>
      </c>
      <c r="AN174" s="27">
        <f t="shared" si="797"/>
        <v>2.13161651474832</v>
      </c>
      <c r="AO174" s="27">
        <f t="shared" si="797"/>
        <v>4.08365291186605</v>
      </c>
      <c r="AP174" s="27"/>
      <c r="AQ174" s="27">
        <f t="shared" ref="AQ174:AZ174" si="798">AQ89/AQ9/(315.2/14.6)</f>
        <v>0.955013893319931</v>
      </c>
      <c r="AR174" s="27">
        <f t="shared" si="798"/>
        <v>1.02798069008278</v>
      </c>
      <c r="AS174" s="27">
        <f t="shared" si="798"/>
        <v>0.837843223327154</v>
      </c>
      <c r="AT174" s="27">
        <f t="shared" si="798"/>
        <v>0</v>
      </c>
      <c r="AU174" s="27">
        <f t="shared" si="798"/>
        <v>1.2118742849869</v>
      </c>
      <c r="AV174" s="27">
        <f t="shared" si="798"/>
        <v>0.905716683698041</v>
      </c>
      <c r="AW174" s="27">
        <f t="shared" si="798"/>
        <v>0.769509788394352</v>
      </c>
      <c r="AX174" s="27">
        <f t="shared" si="798"/>
        <v>0.632670179726626</v>
      </c>
      <c r="AY174" s="27">
        <f t="shared" si="798"/>
        <v>0.721125905396241</v>
      </c>
      <c r="AZ174" s="27">
        <f t="shared" si="798"/>
        <v>0.68967814071592</v>
      </c>
      <c r="BA174" s="27"/>
      <c r="BB174" s="27">
        <f t="shared" ref="BB174:BI174" si="799">BB89/BB9/(315.2/14.6)</f>
        <v>1.07301876162625</v>
      </c>
      <c r="BC174" s="27">
        <f t="shared" si="799"/>
        <v>1.24550463797351</v>
      </c>
      <c r="BD174" s="27">
        <f t="shared" si="799"/>
        <v>1.48766513996594</v>
      </c>
      <c r="BE174" s="27">
        <f t="shared" si="799"/>
        <v>1.35790935696688</v>
      </c>
      <c r="BF174" s="27">
        <f t="shared" si="799"/>
        <v>1.12970514558772</v>
      </c>
      <c r="BG174" s="27">
        <f t="shared" si="799"/>
        <v>1.11046809636403</v>
      </c>
      <c r="BH174" s="27">
        <f t="shared" si="799"/>
        <v>1.17195121447114</v>
      </c>
      <c r="BI174" s="27">
        <f t="shared" si="799"/>
        <v>1.27454881033086</v>
      </c>
      <c r="BJ174" s="64" t="s">
        <v>236</v>
      </c>
      <c r="BK174" s="27">
        <f t="shared" ref="BK174:BS174" si="800">BK89/BK9/(315.2/14.6)</f>
        <v>0.965049011027481</v>
      </c>
      <c r="BL174" s="27">
        <f t="shared" si="800"/>
        <v>0.889302056515077</v>
      </c>
      <c r="BM174" s="27">
        <f t="shared" si="800"/>
        <v>1.2806423596472</v>
      </c>
      <c r="BN174" s="27">
        <f t="shared" si="800"/>
        <v>0.696964131340032</v>
      </c>
      <c r="BO174" s="27">
        <f t="shared" si="800"/>
        <v>0.70176233731537</v>
      </c>
      <c r="BP174" s="27">
        <f t="shared" si="800"/>
        <v>5.86692095959491</v>
      </c>
      <c r="BQ174" s="27">
        <f t="shared" si="800"/>
        <v>0.710719384517767</v>
      </c>
      <c r="BR174" s="27">
        <f t="shared" si="800"/>
        <v>0.805910918106863</v>
      </c>
      <c r="BS174" s="27">
        <f t="shared" si="800"/>
        <v>1.11568357087075</v>
      </c>
      <c r="BT174" s="27">
        <f t="shared" ref="BT174:CE174" si="801">BT89/BT9/(315.2/14.6)</f>
        <v>0.653633567394536</v>
      </c>
      <c r="BU174" s="27">
        <f t="shared" si="801"/>
        <v>0.925131234732593</v>
      </c>
      <c r="BV174" s="27">
        <f t="shared" si="801"/>
        <v>0.816424129857874</v>
      </c>
      <c r="BW174" s="27">
        <f t="shared" si="801"/>
        <v>0.461435803354668</v>
      </c>
      <c r="BX174" s="27">
        <f t="shared" si="801"/>
        <v>0.591981844370361</v>
      </c>
      <c r="BY174" s="27">
        <f t="shared" si="801"/>
        <v>0.622168325318372</v>
      </c>
      <c r="BZ174" s="27">
        <f t="shared" si="801"/>
        <v>0.665500921628071</v>
      </c>
      <c r="CA174" s="27">
        <f t="shared" si="801"/>
        <v>1.4208328414591</v>
      </c>
      <c r="CB174" s="27">
        <f t="shared" si="801"/>
        <v>0.885044105475499</v>
      </c>
      <c r="CC174" s="27">
        <f t="shared" si="801"/>
        <v>0.700505923293101</v>
      </c>
      <c r="CD174" s="27">
        <f t="shared" si="801"/>
        <v>0.943173706449008</v>
      </c>
      <c r="CE174" s="27">
        <f t="shared" si="801"/>
        <v>0.934106020525553</v>
      </c>
      <c r="CF174" s="27"/>
      <c r="CG174" s="27">
        <f t="shared" ref="CG174:CS174" si="802">CG89/CG9/(315.2/14.6)</f>
        <v>0.815777318790319</v>
      </c>
      <c r="CH174" s="27">
        <f t="shared" si="802"/>
        <v>0.765044987610364</v>
      </c>
      <c r="CI174" s="27">
        <f t="shared" si="802"/>
        <v>0.944582177033854</v>
      </c>
      <c r="CJ174" s="27">
        <f t="shared" si="802"/>
        <v>1.17450797310162</v>
      </c>
      <c r="CK174" s="27">
        <f t="shared" si="802"/>
        <v>1.70602995466761</v>
      </c>
      <c r="CL174" s="27">
        <f t="shared" si="802"/>
        <v>2.27138144241146</v>
      </c>
      <c r="CM174" s="27">
        <f t="shared" si="802"/>
        <v>0.672101581021919</v>
      </c>
      <c r="CN174" s="27">
        <f t="shared" si="802"/>
        <v>0.728186583940031</v>
      </c>
      <c r="CO174" s="27">
        <f t="shared" si="802"/>
        <v>0.686708514799998</v>
      </c>
      <c r="CP174" s="27">
        <f t="shared" si="802"/>
        <v>0.876042114108163</v>
      </c>
      <c r="CQ174" s="27">
        <f t="shared" si="802"/>
        <v>1.17268948013303</v>
      </c>
      <c r="CR174" s="27">
        <f t="shared" si="802"/>
        <v>0.95747311915149</v>
      </c>
      <c r="CS174" s="27">
        <f t="shared" si="802"/>
        <v>0.844973308914604</v>
      </c>
      <c r="CT174" s="27"/>
      <c r="CU174" s="27">
        <f>CU89/CU9/(315.2/14.6)</f>
        <v>0.867872123772759</v>
      </c>
      <c r="CV174" s="27">
        <f>CV89/CV9/(315.2/14.6)</f>
        <v>0.95632565404139</v>
      </c>
      <c r="CW174" s="27">
        <f>CW89/CW9/(315.2/14.6)</f>
        <v>0.844377090937898</v>
      </c>
      <c r="CX174" s="27">
        <f>CX89/CX9/(315.2/14.6)</f>
        <v>1.50531563104049</v>
      </c>
      <c r="CY174" s="27">
        <f>CY89/CY9/(315.2/14.6)</f>
        <v>0.888750874423777</v>
      </c>
      <c r="CZ174" s="27"/>
      <c r="DA174" s="27">
        <f t="shared" ref="DA174:DJ174" si="803">DA89/DA9/(315.2/14.6)</f>
        <v>1.30125502359737</v>
      </c>
      <c r="DB174" s="27">
        <f t="shared" si="803"/>
        <v>0.80649976654535</v>
      </c>
      <c r="DC174" s="27">
        <f t="shared" si="803"/>
        <v>0.829337420766351</v>
      </c>
      <c r="DD174" s="27">
        <f t="shared" si="803"/>
        <v>1.0271765882172</v>
      </c>
      <c r="DE174" s="27">
        <f t="shared" si="803"/>
        <v>0.754664167611256</v>
      </c>
      <c r="DF174" s="27">
        <f t="shared" si="803"/>
        <v>0.840341836023022</v>
      </c>
      <c r="DG174" s="27">
        <f t="shared" si="803"/>
        <v>2.1097871509633</v>
      </c>
      <c r="DH174" s="27">
        <f t="shared" si="803"/>
        <v>0.966284148746552</v>
      </c>
      <c r="DI174" s="27">
        <f t="shared" si="803"/>
        <v>1.2968254696667</v>
      </c>
      <c r="DJ174" s="27">
        <f t="shared" si="803"/>
        <v>4.07526886008111</v>
      </c>
      <c r="DK174" s="27"/>
      <c r="DL174" s="27">
        <f t="shared" ref="DL174:EF174" si="804">DL89/DL9/(315.2/14.6)</f>
        <v>6.49003518689432</v>
      </c>
      <c r="DM174" s="27">
        <f t="shared" si="804"/>
        <v>0</v>
      </c>
      <c r="DN174" s="27">
        <f t="shared" si="804"/>
        <v>3.8562204069445</v>
      </c>
      <c r="DO174" s="27">
        <f t="shared" si="804"/>
        <v>1.25348176165724</v>
      </c>
      <c r="DP174" s="27">
        <f t="shared" si="804"/>
        <v>3.14322415251765</v>
      </c>
      <c r="DQ174" s="27">
        <f t="shared" si="804"/>
        <v>2.69398515661599</v>
      </c>
      <c r="DR174" s="27">
        <f t="shared" si="804"/>
        <v>4.9730861770488</v>
      </c>
      <c r="DS174" s="27">
        <f t="shared" si="804"/>
        <v>0</v>
      </c>
      <c r="DT174" s="27">
        <f t="shared" si="804"/>
        <v>3.96297214771795</v>
      </c>
      <c r="DU174" s="27">
        <f t="shared" si="804"/>
        <v>1.27739067377116</v>
      </c>
      <c r="DV174" s="27">
        <f t="shared" si="804"/>
        <v>2.15021736010394</v>
      </c>
      <c r="DW174" s="27">
        <f t="shared" si="804"/>
        <v>1.06273686189529</v>
      </c>
      <c r="DX174" s="27">
        <f t="shared" si="804"/>
        <v>0.613857516730192</v>
      </c>
      <c r="DY174" s="27">
        <f t="shared" si="804"/>
        <v>2.16141130303361</v>
      </c>
      <c r="DZ174" s="27">
        <f t="shared" si="804"/>
        <v>0.697364570553874</v>
      </c>
      <c r="EA174" s="27">
        <f t="shared" si="804"/>
        <v>1.38136604995993</v>
      </c>
      <c r="EB174" s="27">
        <f t="shared" si="804"/>
        <v>1.13219002304766</v>
      </c>
      <c r="EC174" s="27">
        <f t="shared" si="804"/>
        <v>1.21388787525332</v>
      </c>
      <c r="ED174" s="27">
        <f t="shared" si="804"/>
        <v>0.75900649780588</v>
      </c>
      <c r="EE174" s="27">
        <f t="shared" si="804"/>
        <v>0.706601756936573</v>
      </c>
      <c r="EF174" s="27">
        <f t="shared" si="804"/>
        <v>1.10049150449019</v>
      </c>
      <c r="EG174" s="27"/>
      <c r="EH174" s="27">
        <f t="shared" ref="EH174:FD174" si="805">EH89/EH9/(315.2/14.6)</f>
        <v>0.766616848547021</v>
      </c>
      <c r="EI174" s="27">
        <f t="shared" si="805"/>
        <v>1.01332756934758</v>
      </c>
      <c r="EJ174" s="27">
        <f t="shared" si="805"/>
        <v>0.764416588709801</v>
      </c>
      <c r="EK174" s="27">
        <f t="shared" si="805"/>
        <v>0.703155413915499</v>
      </c>
      <c r="EL174" s="27">
        <f t="shared" si="805"/>
        <v>0.628956671501088</v>
      </c>
      <c r="EM174" s="27">
        <f t="shared" si="805"/>
        <v>0.967306124717478</v>
      </c>
      <c r="EN174" s="27">
        <f t="shared" si="805"/>
        <v>0.5944437902422</v>
      </c>
      <c r="EO174" s="27">
        <f t="shared" si="805"/>
        <v>1.15276786343768</v>
      </c>
      <c r="EP174" s="27">
        <f t="shared" si="805"/>
        <v>0.713217568547518</v>
      </c>
      <c r="EQ174" s="27">
        <f t="shared" si="805"/>
        <v>1.33567876688992</v>
      </c>
      <c r="ER174" s="27">
        <f t="shared" si="805"/>
        <v>1.56836379707838</v>
      </c>
      <c r="ES174" s="27">
        <f t="shared" si="805"/>
        <v>0.895172964843016</v>
      </c>
      <c r="ET174" s="27">
        <f t="shared" si="805"/>
        <v>1.4477457582165</v>
      </c>
      <c r="EU174" s="27">
        <f t="shared" si="805"/>
        <v>2.15946576320651</v>
      </c>
      <c r="EV174" s="27">
        <f t="shared" si="805"/>
        <v>1.45857230755708</v>
      </c>
      <c r="EW174" s="27">
        <f t="shared" si="805"/>
        <v>2.23468951126013</v>
      </c>
      <c r="EX174" s="27">
        <f t="shared" si="805"/>
        <v>1.08619923857868</v>
      </c>
      <c r="EY174" s="27">
        <f t="shared" si="805"/>
        <v>0.984993272582717</v>
      </c>
      <c r="EZ174" s="27">
        <f t="shared" si="805"/>
        <v>2.36645936013569</v>
      </c>
      <c r="FA174" s="27">
        <f t="shared" si="805"/>
        <v>1.3174636432034</v>
      </c>
      <c r="FB174" s="27">
        <f t="shared" si="805"/>
        <v>0.78257050572416</v>
      </c>
      <c r="FC174" s="27">
        <f t="shared" si="805"/>
        <v>0.871630367188743</v>
      </c>
      <c r="FD174" s="27">
        <f t="shared" si="805"/>
        <v>0.914503821768114</v>
      </c>
      <c r="FE174" s="64" t="s">
        <v>236</v>
      </c>
      <c r="FF174" s="138">
        <f t="shared" si="548"/>
        <v>0.784152276043487</v>
      </c>
      <c r="FG174" s="138">
        <f t="shared" si="549"/>
        <v>4.40379244016741</v>
      </c>
      <c r="FH174" s="139">
        <f t="shared" si="550"/>
        <v>2.13258669616298</v>
      </c>
      <c r="FI174" s="138">
        <f t="shared" si="551"/>
        <v>1.26895885473235</v>
      </c>
      <c r="FJ174" s="140">
        <f t="shared" si="552"/>
        <v>0.595032716379363</v>
      </c>
      <c r="FK174" s="138">
        <f t="shared" si="553"/>
        <v>0.993016222388172</v>
      </c>
      <c r="FL174" s="138">
        <f t="shared" si="554"/>
        <v>4.08365291186605</v>
      </c>
      <c r="FM174" s="139">
        <f t="shared" si="555"/>
        <v>2.11251383648452</v>
      </c>
      <c r="FN174" s="138">
        <f t="shared" si="556"/>
        <v>0.840018074819744</v>
      </c>
      <c r="FO174" s="73">
        <f t="shared" si="557"/>
        <v>0.397639087759841</v>
      </c>
      <c r="FP174" s="138">
        <f t="shared" si="558"/>
        <v>0</v>
      </c>
      <c r="FQ174" s="138">
        <f t="shared" si="559"/>
        <v>1.2118742849869</v>
      </c>
      <c r="FR174" s="139">
        <f t="shared" si="560"/>
        <v>0.775141278964795</v>
      </c>
      <c r="FS174" s="138">
        <f t="shared" si="561"/>
        <v>0.323074544656848</v>
      </c>
      <c r="FT174" s="73">
        <f t="shared" si="562"/>
        <v>0.416794400484407</v>
      </c>
      <c r="FU174" s="138">
        <f t="shared" si="563"/>
        <v>1.07301876162625</v>
      </c>
      <c r="FV174" s="138">
        <f t="shared" si="564"/>
        <v>1.48766513996594</v>
      </c>
      <c r="FW174" s="139">
        <f t="shared" si="565"/>
        <v>1.23134639541079</v>
      </c>
      <c r="FX174" s="138">
        <f t="shared" si="566"/>
        <v>0.140062394524862</v>
      </c>
      <c r="FY174" s="64" t="s">
        <v>236</v>
      </c>
      <c r="FZ174" s="156">
        <f t="shared" si="567"/>
        <v>0</v>
      </c>
      <c r="GA174" s="70">
        <f t="shared" si="568"/>
        <v>4.40379244016741</v>
      </c>
      <c r="GB174" s="157">
        <f t="shared" si="569"/>
        <v>1.71208167828016</v>
      </c>
      <c r="GC174" s="31">
        <f t="shared" si="570"/>
        <v>1.0644687330838</v>
      </c>
      <c r="GD174" s="31">
        <f t="shared" si="571"/>
        <v>0.621739457052708</v>
      </c>
      <c r="GE174" s="156">
        <f t="shared" si="572"/>
        <v>0</v>
      </c>
      <c r="GF174" s="156">
        <f t="shared" si="573"/>
        <v>6.49003518689432</v>
      </c>
      <c r="GG174" s="158">
        <f t="shared" si="574"/>
        <v>1.31930879586118</v>
      </c>
      <c r="GH174" s="33">
        <f t="shared" si="575"/>
        <v>1.10246125309494</v>
      </c>
      <c r="GI174" s="33">
        <f t="shared" si="576"/>
        <v>0.835635490761131</v>
      </c>
      <c r="GJ174" s="34"/>
      <c r="GK174" s="89">
        <f t="shared" si="577"/>
        <v>0.461435803354668</v>
      </c>
      <c r="GL174" s="89">
        <f t="shared" si="578"/>
        <v>5.86692095959491</v>
      </c>
      <c r="GM174" s="178">
        <f t="shared" si="579"/>
        <v>1.0787091977521</v>
      </c>
      <c r="GN174" s="36">
        <f t="shared" si="580"/>
        <v>1.1207721732866</v>
      </c>
      <c r="GO174" s="36">
        <f t="shared" si="581"/>
        <v>1.03899380446755</v>
      </c>
      <c r="GP174" s="89">
        <f t="shared" si="582"/>
        <v>0.672101581021919</v>
      </c>
      <c r="GQ174" s="89">
        <f t="shared" si="583"/>
        <v>4.07526886008111</v>
      </c>
      <c r="GR174" s="178">
        <f t="shared" si="584"/>
        <v>1.16734215578996</v>
      </c>
      <c r="GS174" s="36">
        <f t="shared" si="585"/>
        <v>0.697541562261707</v>
      </c>
      <c r="GT174" s="36">
        <f t="shared" si="586"/>
        <v>0.597546793630242</v>
      </c>
      <c r="GU174" s="89">
        <f t="shared" si="587"/>
        <v>0</v>
      </c>
      <c r="GV174" s="89">
        <f t="shared" si="588"/>
        <v>6.49003518689432</v>
      </c>
      <c r="GW174" s="178">
        <f t="shared" si="589"/>
        <v>1.93473938014181</v>
      </c>
      <c r="GX174" s="36">
        <f t="shared" si="590"/>
        <v>1.69408129707711</v>
      </c>
      <c r="GY174" s="36">
        <f t="shared" si="591"/>
        <v>0.875612144180852</v>
      </c>
      <c r="GZ174" s="89">
        <f t="shared" si="592"/>
        <v>0</v>
      </c>
      <c r="HA174" s="89">
        <f t="shared" si="593"/>
        <v>2.36645936013569</v>
      </c>
      <c r="HB174" s="178">
        <f t="shared" si="594"/>
        <v>1.16207467466082</v>
      </c>
      <c r="HC174" s="36">
        <f t="shared" si="595"/>
        <v>0.512387329151089</v>
      </c>
      <c r="HD174" s="36">
        <f t="shared" si="596"/>
        <v>0.440924615537845</v>
      </c>
      <c r="HE174" s="27"/>
      <c r="HF174" s="27"/>
      <c r="HG174" s="27"/>
      <c r="HH174" s="27"/>
      <c r="HI174" s="27"/>
      <c r="HJ174" s="27"/>
      <c r="HK174" s="27"/>
      <c r="HL174" s="27"/>
      <c r="HM174" s="27"/>
      <c r="HN174" s="27"/>
      <c r="HO174" s="27"/>
    </row>
    <row r="175" s="10" customFormat="1" spans="1:223">
      <c r="A175" s="64" t="s">
        <v>237</v>
      </c>
      <c r="B175" s="47"/>
      <c r="C175" s="47"/>
      <c r="D175" s="47"/>
      <c r="E175" s="47"/>
      <c r="F175" s="47"/>
      <c r="G175" s="34"/>
      <c r="H175" s="64" t="s">
        <v>237</v>
      </c>
      <c r="I175" s="27">
        <f t="shared" ref="I175" si="806">I90/I9/(9.23/14.6)</f>
        <v>2.37106506011635</v>
      </c>
      <c r="J175" s="27">
        <f>J90/J9/(9.23/14.6)</f>
        <v>1.10614702603325</v>
      </c>
      <c r="K175" s="27">
        <f t="shared" ref="K175:AB175" si="807">K90/K9/(9.23/14.6)</f>
        <v>1.05882304538287</v>
      </c>
      <c r="L175" s="27">
        <f t="shared" si="807"/>
        <v>1.19096495682586</v>
      </c>
      <c r="M175" s="27">
        <f t="shared" si="807"/>
        <v>3.49652368012671</v>
      </c>
      <c r="N175" s="27">
        <f t="shared" si="807"/>
        <v>3.94020373827333</v>
      </c>
      <c r="O175" s="27">
        <f t="shared" si="807"/>
        <v>4.1995137005019</v>
      </c>
      <c r="P175" s="27">
        <f t="shared" si="807"/>
        <v>3.52669566752543</v>
      </c>
      <c r="Q175" s="27">
        <f t="shared" si="807"/>
        <v>2.51292515392922</v>
      </c>
      <c r="R175" s="27">
        <f t="shared" si="807"/>
        <v>2.38998604464984</v>
      </c>
      <c r="S175" s="27">
        <f t="shared" si="807"/>
        <v>1.59067050747864</v>
      </c>
      <c r="T175" s="27">
        <f t="shared" si="807"/>
        <v>4.05983846989642</v>
      </c>
      <c r="U175" s="27">
        <f t="shared" si="807"/>
        <v>1.68922210549374</v>
      </c>
      <c r="V175" s="27">
        <f t="shared" si="807"/>
        <v>1.78518873761734</v>
      </c>
      <c r="W175" s="27">
        <f t="shared" si="807"/>
        <v>1.00281459314883</v>
      </c>
      <c r="X175" s="27">
        <f t="shared" si="807"/>
        <v>1.32445306068471</v>
      </c>
      <c r="Y175" s="27">
        <f t="shared" si="807"/>
        <v>0.778940385340901</v>
      </c>
      <c r="Z175" s="27">
        <f t="shared" si="807"/>
        <v>0.866311537333116</v>
      </c>
      <c r="AA175" s="27">
        <f t="shared" si="807"/>
        <v>1.06978812052611</v>
      </c>
      <c r="AB175" s="27">
        <f t="shared" si="807"/>
        <v>0.981239913755091</v>
      </c>
      <c r="AC175" s="27"/>
      <c r="AD175" s="27">
        <f t="shared" ref="AD175:AO175" si="808">AD90/AD9/(9.23/14.6)</f>
        <v>2.1557714388413</v>
      </c>
      <c r="AE175" s="27">
        <f t="shared" si="808"/>
        <v>1.52377336493844</v>
      </c>
      <c r="AF175" s="27">
        <f t="shared" si="808"/>
        <v>2.40206267161643</v>
      </c>
      <c r="AG175" s="27">
        <f t="shared" si="808"/>
        <v>2.72099020788769</v>
      </c>
      <c r="AH175" s="27">
        <f t="shared" si="808"/>
        <v>0.983332401047038</v>
      </c>
      <c r="AI175" s="27">
        <f t="shared" si="808"/>
        <v>0.968314691610451</v>
      </c>
      <c r="AJ175" s="27">
        <f t="shared" si="808"/>
        <v>2.05532275105967</v>
      </c>
      <c r="AK175" s="27">
        <f t="shared" si="808"/>
        <v>1.32416640564847</v>
      </c>
      <c r="AL175" s="27">
        <f t="shared" si="808"/>
        <v>2.20983539494168</v>
      </c>
      <c r="AM175" s="27">
        <f t="shared" si="808"/>
        <v>2.21393142348791</v>
      </c>
      <c r="AN175" s="27">
        <f t="shared" si="808"/>
        <v>1.96610029900461</v>
      </c>
      <c r="AO175" s="27">
        <f t="shared" si="808"/>
        <v>3.93845969591879</v>
      </c>
      <c r="AP175" s="27"/>
      <c r="AQ175" s="27">
        <f t="shared" ref="AQ175:AZ175" si="809">AQ90/AQ9/(9.23/14.6)</f>
        <v>0.943353066596078</v>
      </c>
      <c r="AR175" s="27">
        <f t="shared" si="809"/>
        <v>1.00958753388661</v>
      </c>
      <c r="AS175" s="27">
        <f t="shared" si="809"/>
        <v>0.858926501630294</v>
      </c>
      <c r="AT175" s="27">
        <f t="shared" si="809"/>
        <v>0.918333787593603</v>
      </c>
      <c r="AU175" s="27">
        <f t="shared" si="809"/>
        <v>1.11080503211238</v>
      </c>
      <c r="AV175" s="27">
        <f t="shared" si="809"/>
        <v>0.845898807835002</v>
      </c>
      <c r="AW175" s="27">
        <f t="shared" si="809"/>
        <v>0.767503733942956</v>
      </c>
      <c r="AX175" s="27">
        <f t="shared" si="809"/>
        <v>0.656120717014922</v>
      </c>
      <c r="AY175" s="27">
        <f t="shared" si="809"/>
        <v>0.672568943470998</v>
      </c>
      <c r="AZ175" s="27">
        <f t="shared" si="809"/>
        <v>0.703326744094379</v>
      </c>
      <c r="BA175" s="27"/>
      <c r="BB175" s="27">
        <f t="shared" ref="BB175:BI175" si="810">BB90/BB9/(9.23/14.6)</f>
        <v>1.02176240680705</v>
      </c>
      <c r="BC175" s="27">
        <f t="shared" si="810"/>
        <v>1.07673074276277</v>
      </c>
      <c r="BD175" s="27">
        <f t="shared" si="810"/>
        <v>1.34349822311468</v>
      </c>
      <c r="BE175" s="27">
        <f t="shared" si="810"/>
        <v>1.07917815083939</v>
      </c>
      <c r="BF175" s="27">
        <f t="shared" si="810"/>
        <v>0.976515822572619</v>
      </c>
      <c r="BG175" s="27">
        <f t="shared" si="810"/>
        <v>1.11073683393269</v>
      </c>
      <c r="BH175" s="27">
        <f t="shared" si="810"/>
        <v>1.01464386418738</v>
      </c>
      <c r="BI175" s="27">
        <f t="shared" si="810"/>
        <v>1.16844414016043</v>
      </c>
      <c r="BJ175" s="64" t="s">
        <v>237</v>
      </c>
      <c r="BK175" s="27">
        <f t="shared" ref="BK175:BS175" si="811">BK90/BK9/(9.23/14.6)</f>
        <v>0.956933537564912</v>
      </c>
      <c r="BL175" s="27">
        <f t="shared" si="811"/>
        <v>0.886933139933689</v>
      </c>
      <c r="BM175" s="27">
        <f t="shared" si="811"/>
        <v>1.21498939972572</v>
      </c>
      <c r="BN175" s="27">
        <f t="shared" si="811"/>
        <v>0.702977691476369</v>
      </c>
      <c r="BO175" s="27">
        <f t="shared" si="811"/>
        <v>0.700312536487481</v>
      </c>
      <c r="BP175" s="27">
        <f t="shared" si="811"/>
        <v>5.41366962423243</v>
      </c>
      <c r="BQ175" s="27">
        <f t="shared" si="811"/>
        <v>0.722881906825569</v>
      </c>
      <c r="BR175" s="27">
        <f t="shared" si="811"/>
        <v>0.793337466625751</v>
      </c>
      <c r="BS175" s="27">
        <f t="shared" si="811"/>
        <v>1.07770885669044</v>
      </c>
      <c r="BT175" s="27">
        <f t="shared" ref="BT175:CE175" si="812">BT90/BT9/(9.23/14.6)</f>
        <v>0.670238332637777</v>
      </c>
      <c r="BU175" s="27">
        <f t="shared" si="812"/>
        <v>0.926080927676851</v>
      </c>
      <c r="BV175" s="27">
        <f t="shared" si="812"/>
        <v>0.784343534449856</v>
      </c>
      <c r="BW175" s="27">
        <f t="shared" si="812"/>
        <v>0.477204531537048</v>
      </c>
      <c r="BX175" s="27">
        <f t="shared" si="812"/>
        <v>0.601499686377373</v>
      </c>
      <c r="BY175" s="27">
        <f t="shared" si="812"/>
        <v>0.631071686529433</v>
      </c>
      <c r="BZ175" s="27">
        <f t="shared" si="812"/>
        <v>0.696230244905557</v>
      </c>
      <c r="CA175" s="27">
        <f t="shared" si="812"/>
        <v>1.46163084649819</v>
      </c>
      <c r="CB175" s="27">
        <f t="shared" si="812"/>
        <v>0.870038198574824</v>
      </c>
      <c r="CC175" s="27">
        <f t="shared" si="812"/>
        <v>0.708068221763317</v>
      </c>
      <c r="CD175" s="27">
        <f t="shared" si="812"/>
        <v>0.949528464493253</v>
      </c>
      <c r="CE175" s="27">
        <f t="shared" si="812"/>
        <v>0.891356610063216</v>
      </c>
      <c r="CF175" s="27"/>
      <c r="CG175" s="27">
        <f t="shared" ref="CG175:CS175" si="813">CG90/CG9/(9.23/14.6)</f>
        <v>0.81184324812235</v>
      </c>
      <c r="CH175" s="27">
        <f t="shared" si="813"/>
        <v>0.760069164531483</v>
      </c>
      <c r="CI175" s="27">
        <f t="shared" si="813"/>
        <v>0.90513501546505</v>
      </c>
      <c r="CJ175" s="27">
        <f t="shared" si="813"/>
        <v>1.14583245428231</v>
      </c>
      <c r="CK175" s="27">
        <f t="shared" si="813"/>
        <v>1.70550865869838</v>
      </c>
      <c r="CL175" s="27">
        <f t="shared" si="813"/>
        <v>2.18539208976076</v>
      </c>
      <c r="CM175" s="27">
        <f t="shared" si="813"/>
        <v>0.673510758179227</v>
      </c>
      <c r="CN175" s="27">
        <f t="shared" si="813"/>
        <v>0.7173060898862</v>
      </c>
      <c r="CO175" s="27">
        <f t="shared" si="813"/>
        <v>0.681793816539426</v>
      </c>
      <c r="CP175" s="27">
        <f t="shared" si="813"/>
        <v>0.846784895241167</v>
      </c>
      <c r="CQ175" s="27">
        <f t="shared" si="813"/>
        <v>1.15525834049389</v>
      </c>
      <c r="CR175" s="27">
        <f t="shared" si="813"/>
        <v>0.932401981315269</v>
      </c>
      <c r="CS175" s="27">
        <f t="shared" si="813"/>
        <v>0.849718423062606</v>
      </c>
      <c r="CT175" s="27"/>
      <c r="CU175" s="27">
        <f>CU90/CU9/(9.23/14.6)</f>
        <v>0.842804964285946</v>
      </c>
      <c r="CV175" s="27">
        <f>CV90/CV9/(9.23/14.6)</f>
        <v>0.970688890740895</v>
      </c>
      <c r="CW175" s="27">
        <f>CW90/CW9/(9.23/14.6)</f>
        <v>0.850240421195564</v>
      </c>
      <c r="CX175" s="27">
        <f>CX90/CX9/(9.23/14.6)</f>
        <v>1.42457472530591</v>
      </c>
      <c r="CY175" s="27">
        <f>CY90/CY9/(9.23/14.6)</f>
        <v>0.871945453640571</v>
      </c>
      <c r="CZ175" s="27"/>
      <c r="DA175" s="27">
        <f t="shared" ref="DA175:DJ175" si="814">DA90/DA9/(9.23/14.6)</f>
        <v>1.26226328145497</v>
      </c>
      <c r="DB175" s="27">
        <f t="shared" si="814"/>
        <v>0.799759551503506</v>
      </c>
      <c r="DC175" s="27">
        <f t="shared" si="814"/>
        <v>0.824583195675165</v>
      </c>
      <c r="DD175" s="27">
        <f t="shared" si="814"/>
        <v>1.00084704028366</v>
      </c>
      <c r="DE175" s="27">
        <f t="shared" si="814"/>
        <v>0.744731458204041</v>
      </c>
      <c r="DF175" s="27">
        <f t="shared" si="814"/>
        <v>0.832097816195953</v>
      </c>
      <c r="DG175" s="27">
        <f t="shared" si="814"/>
        <v>1.95588994118304</v>
      </c>
      <c r="DH175" s="27">
        <f t="shared" si="814"/>
        <v>0.984558682070858</v>
      </c>
      <c r="DI175" s="27">
        <f t="shared" si="814"/>
        <v>1.26389878804226</v>
      </c>
      <c r="DJ175" s="27">
        <f t="shared" si="814"/>
        <v>3.87807782096531</v>
      </c>
      <c r="DK175" s="27"/>
      <c r="DL175" s="27">
        <f t="shared" ref="DL175:EF175" si="815">DL90/DL9/(9.23/14.6)</f>
        <v>6.6830985915493</v>
      </c>
      <c r="DM175" s="27">
        <f t="shared" si="815"/>
        <v>0</v>
      </c>
      <c r="DN175" s="27">
        <f t="shared" si="815"/>
        <v>3.61155166291869</v>
      </c>
      <c r="DO175" s="27">
        <f t="shared" si="815"/>
        <v>1.32448943458931</v>
      </c>
      <c r="DP175" s="27">
        <f t="shared" si="815"/>
        <v>3.04314392099725</v>
      </c>
      <c r="DQ175" s="27">
        <f t="shared" si="815"/>
        <v>2.49368231170549</v>
      </c>
      <c r="DR175" s="27">
        <f t="shared" si="815"/>
        <v>4.89900362602471</v>
      </c>
      <c r="DS175" s="27">
        <f t="shared" si="815"/>
        <v>0</v>
      </c>
      <c r="DT175" s="27">
        <f t="shared" si="815"/>
        <v>3.69028750940308</v>
      </c>
      <c r="DU175" s="27">
        <f t="shared" si="815"/>
        <v>1.30979090020294</v>
      </c>
      <c r="DV175" s="27">
        <f t="shared" si="815"/>
        <v>2.21028091626683</v>
      </c>
      <c r="DW175" s="27">
        <f t="shared" si="815"/>
        <v>1.03808737364458</v>
      </c>
      <c r="DX175" s="27">
        <f t="shared" si="815"/>
        <v>0.615022224554853</v>
      </c>
      <c r="DY175" s="27">
        <f t="shared" si="815"/>
        <v>2.08672545114879</v>
      </c>
      <c r="DZ175" s="27">
        <f t="shared" si="815"/>
        <v>0.701112010627641</v>
      </c>
      <c r="EA175" s="27">
        <f t="shared" si="815"/>
        <v>1.37887038832183</v>
      </c>
      <c r="EB175" s="27">
        <f t="shared" si="815"/>
        <v>1.10814016302658</v>
      </c>
      <c r="EC175" s="27">
        <f t="shared" si="815"/>
        <v>1.18178012480929</v>
      </c>
      <c r="ED175" s="27">
        <f t="shared" si="815"/>
        <v>0.748384499762332</v>
      </c>
      <c r="EE175" s="27">
        <f t="shared" si="815"/>
        <v>0.711137437019428</v>
      </c>
      <c r="EF175" s="27">
        <f t="shared" si="815"/>
        <v>1.05715716923724</v>
      </c>
      <c r="EG175" s="27"/>
      <c r="EH175" s="27">
        <f t="shared" ref="EH175:FD175" si="816">EH90/EH9/(9.23/14.6)</f>
        <v>0.822645441127063</v>
      </c>
      <c r="EI175" s="27">
        <f t="shared" si="816"/>
        <v>1.0847418351907</v>
      </c>
      <c r="EJ175" s="27">
        <f t="shared" si="816"/>
        <v>0.812523526003803</v>
      </c>
      <c r="EK175" s="27">
        <f t="shared" si="816"/>
        <v>0.79922449677824</v>
      </c>
      <c r="EL175" s="27">
        <f t="shared" si="816"/>
        <v>0.68887323943662</v>
      </c>
      <c r="EM175" s="27">
        <f t="shared" si="816"/>
        <v>0.997803101596666</v>
      </c>
      <c r="EN175" s="27">
        <f t="shared" si="816"/>
        <v>0.635471486749828</v>
      </c>
      <c r="EO175" s="27">
        <f t="shared" si="816"/>
        <v>1.2390754785121</v>
      </c>
      <c r="EP175" s="27">
        <f t="shared" si="816"/>
        <v>0.706129500495698</v>
      </c>
      <c r="EQ175" s="27">
        <f t="shared" si="816"/>
        <v>1.32551218690484</v>
      </c>
      <c r="ER175" s="27">
        <f t="shared" si="816"/>
        <v>1.50834633368124</v>
      </c>
      <c r="ES175" s="27">
        <f t="shared" si="816"/>
        <v>0.879128445889009</v>
      </c>
      <c r="ET175" s="27">
        <f t="shared" si="816"/>
        <v>1.41076221760618</v>
      </c>
      <c r="EU175" s="27">
        <f t="shared" si="816"/>
        <v>2.09092475341345</v>
      </c>
      <c r="EV175" s="27">
        <f t="shared" si="816"/>
        <v>1.46128050353402</v>
      </c>
      <c r="EW175" s="27">
        <f t="shared" si="816"/>
        <v>2.18334463463436</v>
      </c>
      <c r="EX175" s="27">
        <f t="shared" si="816"/>
        <v>1.05255507403395</v>
      </c>
      <c r="EY175" s="27">
        <f t="shared" si="816"/>
        <v>0.980048036131525</v>
      </c>
      <c r="EZ175" s="27">
        <f t="shared" si="816"/>
        <v>2.36312267345927</v>
      </c>
      <c r="FA175" s="27">
        <f t="shared" si="816"/>
        <v>1.30743212340866</v>
      </c>
      <c r="FB175" s="27">
        <f t="shared" si="816"/>
        <v>0.783537147599179</v>
      </c>
      <c r="FC175" s="27">
        <f t="shared" si="816"/>
        <v>0.893535881076509</v>
      </c>
      <c r="FD175" s="27">
        <f t="shared" si="816"/>
        <v>0.911818496641943</v>
      </c>
      <c r="FE175" s="64" t="s">
        <v>237</v>
      </c>
      <c r="FF175" s="138">
        <f t="shared" si="548"/>
        <v>0.778940385340901</v>
      </c>
      <c r="FG175" s="138">
        <f t="shared" si="549"/>
        <v>4.1995137005019</v>
      </c>
      <c r="FH175" s="139">
        <f t="shared" si="550"/>
        <v>2.04706577523198</v>
      </c>
      <c r="FI175" s="138">
        <f t="shared" si="551"/>
        <v>1.1855241416467</v>
      </c>
      <c r="FJ175" s="140">
        <f t="shared" si="552"/>
        <v>0.579133389845451</v>
      </c>
      <c r="FK175" s="138">
        <f t="shared" si="553"/>
        <v>0.968314691610451</v>
      </c>
      <c r="FL175" s="138">
        <f t="shared" si="554"/>
        <v>3.93845969591879</v>
      </c>
      <c r="FM175" s="139">
        <f t="shared" si="555"/>
        <v>2.03850506216687</v>
      </c>
      <c r="FN175" s="138">
        <f t="shared" si="556"/>
        <v>0.815816273257533</v>
      </c>
      <c r="FO175" s="73">
        <f t="shared" si="557"/>
        <v>0.400203211852878</v>
      </c>
      <c r="FP175" s="138">
        <f t="shared" si="558"/>
        <v>0.656120717014922</v>
      </c>
      <c r="FQ175" s="138">
        <f t="shared" si="559"/>
        <v>1.11080503211238</v>
      </c>
      <c r="FR175" s="139">
        <f t="shared" si="560"/>
        <v>0.848642486817722</v>
      </c>
      <c r="FS175" s="138">
        <f t="shared" si="561"/>
        <v>0.150679739553861</v>
      </c>
      <c r="FT175" s="73">
        <f t="shared" si="562"/>
        <v>0.17755384852211</v>
      </c>
      <c r="FU175" s="138">
        <f t="shared" si="563"/>
        <v>0.976515822572619</v>
      </c>
      <c r="FV175" s="138">
        <f t="shared" si="564"/>
        <v>1.34349822311468</v>
      </c>
      <c r="FW175" s="139">
        <f t="shared" si="565"/>
        <v>1.09893877304713</v>
      </c>
      <c r="FX175" s="138">
        <f t="shared" si="566"/>
        <v>0.115704300255488</v>
      </c>
      <c r="FY175" s="64" t="s">
        <v>237</v>
      </c>
      <c r="FZ175" s="156">
        <f t="shared" si="567"/>
        <v>0.656120717014922</v>
      </c>
      <c r="GA175" s="70">
        <f t="shared" si="568"/>
        <v>4.1995137005019</v>
      </c>
      <c r="GB175" s="157">
        <f t="shared" si="569"/>
        <v>1.65362622606393</v>
      </c>
      <c r="GC175" s="31">
        <f t="shared" si="570"/>
        <v>0.991164436257391</v>
      </c>
      <c r="GD175" s="31">
        <f t="shared" si="571"/>
        <v>0.599388435327751</v>
      </c>
      <c r="GE175" s="156">
        <f t="shared" si="572"/>
        <v>0</v>
      </c>
      <c r="GF175" s="156">
        <f t="shared" si="573"/>
        <v>6.6830985915493</v>
      </c>
      <c r="GG175" s="158">
        <f t="shared" si="574"/>
        <v>1.2993992982915</v>
      </c>
      <c r="GH175" s="33">
        <f t="shared" si="575"/>
        <v>1.06342296346143</v>
      </c>
      <c r="GI175" s="33">
        <f t="shared" si="576"/>
        <v>0.818395827102302</v>
      </c>
      <c r="GJ175" s="34"/>
      <c r="GK175" s="89">
        <f t="shared" si="577"/>
        <v>0.477204531537048</v>
      </c>
      <c r="GL175" s="89">
        <f t="shared" si="578"/>
        <v>5.41366962423243</v>
      </c>
      <c r="GM175" s="178">
        <f t="shared" si="579"/>
        <v>1.05414454500329</v>
      </c>
      <c r="GN175" s="36">
        <f t="shared" si="580"/>
        <v>1.02308690231624</v>
      </c>
      <c r="GO175" s="36">
        <f t="shared" si="581"/>
        <v>0.970537586297565</v>
      </c>
      <c r="GP175" s="89">
        <f t="shared" si="582"/>
        <v>0.673510758179227</v>
      </c>
      <c r="GQ175" s="89">
        <f t="shared" si="583"/>
        <v>3.87807782096531</v>
      </c>
      <c r="GR175" s="178">
        <f t="shared" si="584"/>
        <v>1.13848274879735</v>
      </c>
      <c r="GS175" s="36">
        <f t="shared" si="585"/>
        <v>0.655355853901125</v>
      </c>
      <c r="GT175" s="36">
        <f t="shared" si="586"/>
        <v>0.575639687639904</v>
      </c>
      <c r="GU175" s="89">
        <f t="shared" si="587"/>
        <v>0</v>
      </c>
      <c r="GV175" s="89">
        <f t="shared" si="588"/>
        <v>6.6830985915493</v>
      </c>
      <c r="GW175" s="178">
        <f t="shared" si="589"/>
        <v>1.8996069388481</v>
      </c>
      <c r="GX175" s="36">
        <f t="shared" si="590"/>
        <v>1.67917203810361</v>
      </c>
      <c r="GY175" s="36">
        <f t="shared" si="591"/>
        <v>0.883957625003119</v>
      </c>
      <c r="GZ175" s="89">
        <f t="shared" si="592"/>
        <v>0</v>
      </c>
      <c r="HA175" s="89">
        <f t="shared" si="593"/>
        <v>2.36312267345927</v>
      </c>
      <c r="HB175" s="178">
        <f t="shared" si="594"/>
        <v>1.17121028756108</v>
      </c>
      <c r="HC175" s="36">
        <f t="shared" si="595"/>
        <v>0.485506022239703</v>
      </c>
      <c r="HD175" s="36">
        <f t="shared" si="596"/>
        <v>0.414533604593516</v>
      </c>
      <c r="HE175" s="27"/>
      <c r="HF175" s="27"/>
      <c r="HG175" s="27"/>
      <c r="HH175" s="27"/>
      <c r="HI175" s="27"/>
      <c r="HJ175" s="27"/>
      <c r="HK175" s="27"/>
      <c r="HL175" s="27"/>
      <c r="HM175" s="27"/>
      <c r="HN175" s="27"/>
      <c r="HO175" s="27"/>
    </row>
    <row r="176" s="10" customFormat="1" spans="1:223">
      <c r="A176" s="64" t="s">
        <v>238</v>
      </c>
      <c r="B176" s="47"/>
      <c r="C176" s="47"/>
      <c r="D176" s="47"/>
      <c r="E176" s="47"/>
      <c r="F176" s="47"/>
      <c r="G176" s="34"/>
      <c r="H176" s="64" t="s">
        <v>238</v>
      </c>
      <c r="I176" s="27">
        <f t="shared" ref="I176" si="817">I91/I9/(19.12/14.6)</f>
        <v>1.29926047233981</v>
      </c>
      <c r="J176" s="27">
        <f>J91/J9/(19.12/14.6)</f>
        <v>0.901323993008031</v>
      </c>
      <c r="K176" s="27">
        <f t="shared" ref="K176:AB176" si="818">K91/K9/(19.12/14.6)</f>
        <v>0.999957587666809</v>
      </c>
      <c r="L176" s="27">
        <f t="shared" si="818"/>
        <v>0.975584547920114</v>
      </c>
      <c r="M176" s="27">
        <f t="shared" si="818"/>
        <v>1.24506640634968</v>
      </c>
      <c r="N176" s="27">
        <f t="shared" si="818"/>
        <v>1.37435193734707</v>
      </c>
      <c r="O176" s="27">
        <f t="shared" si="818"/>
        <v>1.29971682748903</v>
      </c>
      <c r="P176" s="27">
        <f t="shared" si="818"/>
        <v>1.34410303616332</v>
      </c>
      <c r="Q176" s="27">
        <f t="shared" si="818"/>
        <v>1.30619026709707</v>
      </c>
      <c r="R176" s="27">
        <f t="shared" si="818"/>
        <v>1.12962079352569</v>
      </c>
      <c r="S176" s="27">
        <f t="shared" si="818"/>
        <v>1.00005733222103</v>
      </c>
      <c r="T176" s="27">
        <f t="shared" si="818"/>
        <v>1.3018681024874</v>
      </c>
      <c r="U176" s="27">
        <f t="shared" si="818"/>
        <v>1.42885805098162</v>
      </c>
      <c r="V176" s="27">
        <f t="shared" si="818"/>
        <v>1.08829401145112</v>
      </c>
      <c r="W176" s="27">
        <f t="shared" si="818"/>
        <v>0.992849519579659</v>
      </c>
      <c r="X176" s="27">
        <f t="shared" si="818"/>
        <v>1.02519791305171</v>
      </c>
      <c r="Y176" s="27">
        <f t="shared" si="818"/>
        <v>0.900912107717007</v>
      </c>
      <c r="Z176" s="27">
        <f t="shared" si="818"/>
        <v>0.888382286262226</v>
      </c>
      <c r="AA176" s="27">
        <f t="shared" si="818"/>
        <v>1.01034339696527</v>
      </c>
      <c r="AB176" s="27">
        <f t="shared" si="818"/>
        <v>0.874328456719016</v>
      </c>
      <c r="AC176" s="27"/>
      <c r="AD176" s="27">
        <f t="shared" ref="AD176:AO176" si="819">AD91/AD9/(19.12/14.6)</f>
        <v>1.29827202242411</v>
      </c>
      <c r="AE176" s="27">
        <f t="shared" si="819"/>
        <v>0.945755031570803</v>
      </c>
      <c r="AF176" s="27">
        <f t="shared" si="819"/>
        <v>1.06184810913965</v>
      </c>
      <c r="AG176" s="27">
        <f t="shared" si="819"/>
        <v>1.22863501756758</v>
      </c>
      <c r="AH176" s="27">
        <f t="shared" si="819"/>
        <v>0.888474004592517</v>
      </c>
      <c r="AI176" s="27">
        <f t="shared" si="819"/>
        <v>0.879151208662335</v>
      </c>
      <c r="AJ176" s="27">
        <f t="shared" si="819"/>
        <v>1.02845566682536</v>
      </c>
      <c r="AK176" s="27">
        <f t="shared" si="819"/>
        <v>0.94342590568014</v>
      </c>
      <c r="AL176" s="27">
        <f t="shared" si="819"/>
        <v>1.09102217013245</v>
      </c>
      <c r="AM176" s="27">
        <f t="shared" si="819"/>
        <v>1.22672136608164</v>
      </c>
      <c r="AN176" s="27">
        <f t="shared" si="819"/>
        <v>1.07478339115126</v>
      </c>
      <c r="AO176" s="27">
        <f t="shared" si="819"/>
        <v>1.18627559564834</v>
      </c>
      <c r="AP176" s="27"/>
      <c r="AQ176" s="27">
        <f t="shared" ref="AQ176:AZ176" si="820">AQ91/AQ9/(19.12/14.6)</f>
        <v>0.869570442005597</v>
      </c>
      <c r="AR176" s="27">
        <f t="shared" si="820"/>
        <v>0.916554918848517</v>
      </c>
      <c r="AS176" s="27">
        <f t="shared" si="820"/>
        <v>0.907090712319334</v>
      </c>
      <c r="AT176" s="27">
        <f t="shared" si="820"/>
        <v>0.972871936728362</v>
      </c>
      <c r="AU176" s="27">
        <f t="shared" si="820"/>
        <v>0.938785171719521</v>
      </c>
      <c r="AV176" s="27">
        <f t="shared" si="820"/>
        <v>0.886683660951796</v>
      </c>
      <c r="AW176" s="27">
        <f t="shared" si="820"/>
        <v>0.895948050677097</v>
      </c>
      <c r="AX176" s="27">
        <f t="shared" si="820"/>
        <v>0.896230763208506</v>
      </c>
      <c r="AY176" s="27">
        <f t="shared" si="820"/>
        <v>0.90858076528595</v>
      </c>
      <c r="AZ176" s="27">
        <f t="shared" si="820"/>
        <v>0.844192015379661</v>
      </c>
      <c r="BA176" s="27"/>
      <c r="BB176" s="27">
        <f t="shared" ref="BB176:BI176" si="821">BB91/BB9/(19.12/14.6)</f>
        <v>1.09401106429574</v>
      </c>
      <c r="BC176" s="27">
        <f t="shared" si="821"/>
        <v>1.24862006460142</v>
      </c>
      <c r="BD176" s="27">
        <f t="shared" si="821"/>
        <v>1.23804907799872</v>
      </c>
      <c r="BE176" s="27">
        <f t="shared" si="821"/>
        <v>1.35495175336977</v>
      </c>
      <c r="BF176" s="27">
        <f t="shared" si="821"/>
        <v>1.37111914464449</v>
      </c>
      <c r="BG176" s="27">
        <f t="shared" si="821"/>
        <v>1.28530760634021</v>
      </c>
      <c r="BH176" s="27">
        <f t="shared" si="821"/>
        <v>1.3132896297003</v>
      </c>
      <c r="BI176" s="27">
        <f t="shared" si="821"/>
        <v>1.27971120166819</v>
      </c>
      <c r="BJ176" s="64" t="s">
        <v>238</v>
      </c>
      <c r="BK176" s="27">
        <f t="shared" ref="BK176:BS176" si="822">BK91/BK9/(19.12/14.6)</f>
        <v>0.773077477997403</v>
      </c>
      <c r="BL176" s="27">
        <f t="shared" si="822"/>
        <v>0.809591928495127</v>
      </c>
      <c r="BM176" s="27">
        <f t="shared" si="822"/>
        <v>0.993438885722626</v>
      </c>
      <c r="BN176" s="27">
        <f t="shared" si="822"/>
        <v>0.735016979147362</v>
      </c>
      <c r="BO176" s="27">
        <f t="shared" si="822"/>
        <v>0.749244974360588</v>
      </c>
      <c r="BP176" s="27">
        <f t="shared" si="822"/>
        <v>1.39815542611579</v>
      </c>
      <c r="BQ176" s="27">
        <f t="shared" si="822"/>
        <v>0.72923640167364</v>
      </c>
      <c r="BR176" s="27">
        <f t="shared" si="822"/>
        <v>0.755261029283328</v>
      </c>
      <c r="BS176" s="27">
        <f t="shared" si="822"/>
        <v>1.00851619614695</v>
      </c>
      <c r="BT176" s="27">
        <f t="shared" ref="BT176:CE176" si="823">BT91/BT9/(19.12/14.6)</f>
        <v>0.788713514829605</v>
      </c>
      <c r="BU176" s="27">
        <f t="shared" si="823"/>
        <v>0.791744612792209</v>
      </c>
      <c r="BV176" s="27">
        <f t="shared" si="823"/>
        <v>0.897872277176215</v>
      </c>
      <c r="BW176" s="27">
        <f t="shared" si="823"/>
        <v>0.709233445515736</v>
      </c>
      <c r="BX176" s="27">
        <f t="shared" si="823"/>
        <v>0.722972099614144</v>
      </c>
      <c r="BY176" s="27">
        <f t="shared" si="823"/>
        <v>0.905935733685679</v>
      </c>
      <c r="BZ176" s="27">
        <f t="shared" si="823"/>
        <v>0.753506718522478</v>
      </c>
      <c r="CA176" s="27">
        <f t="shared" si="823"/>
        <v>0.925788978625409</v>
      </c>
      <c r="CB176" s="27">
        <f t="shared" si="823"/>
        <v>0.873427719859821</v>
      </c>
      <c r="CC176" s="27">
        <f t="shared" si="823"/>
        <v>0.742231817560956</v>
      </c>
      <c r="CD176" s="27">
        <f t="shared" si="823"/>
        <v>0.793426385983264</v>
      </c>
      <c r="CE176" s="27">
        <f t="shared" si="823"/>
        <v>0.910256135519852</v>
      </c>
      <c r="CF176" s="27"/>
      <c r="CG176" s="27">
        <f t="shared" ref="CG176:CS176" si="824">CG91/CG9/(19.12/14.6)</f>
        <v>0.893788609330493</v>
      </c>
      <c r="CH176" s="27">
        <f t="shared" si="824"/>
        <v>0.864928909952607</v>
      </c>
      <c r="CI176" s="27">
        <f t="shared" si="824"/>
        <v>0.918498403271613</v>
      </c>
      <c r="CJ176" s="27">
        <f t="shared" si="824"/>
        <v>0.778238917398487</v>
      </c>
      <c r="CK176" s="27">
        <f t="shared" si="824"/>
        <v>0.990738202850558</v>
      </c>
      <c r="CL176" s="27">
        <f t="shared" si="824"/>
        <v>1.21361720676451</v>
      </c>
      <c r="CM176" s="27">
        <f t="shared" si="824"/>
        <v>0.855055088657371</v>
      </c>
      <c r="CN176" s="27">
        <f t="shared" si="824"/>
        <v>0.864914359323142</v>
      </c>
      <c r="CO176" s="27">
        <f t="shared" si="824"/>
        <v>0.876493538755291</v>
      </c>
      <c r="CP176" s="27">
        <f t="shared" si="824"/>
        <v>0.958860653174515</v>
      </c>
      <c r="CQ176" s="27">
        <f t="shared" si="824"/>
        <v>0.968453325638436</v>
      </c>
      <c r="CR176" s="27">
        <f t="shared" si="824"/>
        <v>0.933395270496076</v>
      </c>
      <c r="CS176" s="27">
        <f t="shared" si="824"/>
        <v>0.917068918074439</v>
      </c>
      <c r="CT176" s="27"/>
      <c r="CU176" s="27">
        <f>CU91/CU9/(19.12/14.6)</f>
        <v>0.915403502618194</v>
      </c>
      <c r="CV176" s="27">
        <f>CV91/CV9/(19.12/14.6)</f>
        <v>0.880135178628902</v>
      </c>
      <c r="CW176" s="27">
        <f>CW91/CW9/(19.12/14.6)</f>
        <v>0.877267224881584</v>
      </c>
      <c r="CX176" s="27">
        <f>CX91/CX9/(19.12/14.6)</f>
        <v>1.06821713486067</v>
      </c>
      <c r="CY176" s="27">
        <f>CY91/CY9/(19.12/14.6)</f>
        <v>0.908852896097304</v>
      </c>
      <c r="CZ176" s="27"/>
      <c r="DA176" s="27">
        <f t="shared" ref="DA176:DJ176" si="825">DA91/DA9/(19.12/14.6)</f>
        <v>0.987791561451678</v>
      </c>
      <c r="DB176" s="27">
        <f t="shared" si="825"/>
        <v>1.07381014644351</v>
      </c>
      <c r="DC176" s="27">
        <f t="shared" si="825"/>
        <v>1.43700445971407</v>
      </c>
      <c r="DD176" s="27">
        <f t="shared" si="825"/>
        <v>0.924185368327628</v>
      </c>
      <c r="DE176" s="27">
        <f t="shared" si="825"/>
        <v>0.942914195474672</v>
      </c>
      <c r="DF176" s="27">
        <f t="shared" si="825"/>
        <v>0.943322185730068</v>
      </c>
      <c r="DG176" s="27">
        <f t="shared" si="825"/>
        <v>1.07353676324566</v>
      </c>
      <c r="DH176" s="27">
        <f t="shared" si="825"/>
        <v>0.949145583232315</v>
      </c>
      <c r="DI176" s="27">
        <f t="shared" si="825"/>
        <v>1.08539289226669</v>
      </c>
      <c r="DJ176" s="27">
        <f t="shared" si="825"/>
        <v>1.30105637853455</v>
      </c>
      <c r="DK176" s="27"/>
      <c r="DL176" s="27">
        <f t="shared" ref="DL176:EF176" si="826">DL91/DL9/(19.12/14.6)</f>
        <v>2.22224467478128</v>
      </c>
      <c r="DM176" s="27">
        <f t="shared" si="826"/>
        <v>0</v>
      </c>
      <c r="DN176" s="27">
        <f t="shared" si="826"/>
        <v>1.23779930382195</v>
      </c>
      <c r="DO176" s="27">
        <f t="shared" si="826"/>
        <v>0.958791001988545</v>
      </c>
      <c r="DP176" s="27">
        <f t="shared" si="826"/>
        <v>1.18818532679267</v>
      </c>
      <c r="DQ176" s="27">
        <f t="shared" si="826"/>
        <v>1.03196790250147</v>
      </c>
      <c r="DR176" s="27">
        <f t="shared" si="826"/>
        <v>1.87324352431857</v>
      </c>
      <c r="DS176" s="27">
        <f t="shared" si="826"/>
        <v>0</v>
      </c>
      <c r="DT176" s="27">
        <f t="shared" si="826"/>
        <v>1.55970793517385</v>
      </c>
      <c r="DU176" s="27">
        <f t="shared" si="826"/>
        <v>1.32596444071534</v>
      </c>
      <c r="DV176" s="27">
        <f t="shared" si="826"/>
        <v>1.14142041492329</v>
      </c>
      <c r="DW176" s="27">
        <f t="shared" si="826"/>
        <v>1.01366561452446</v>
      </c>
      <c r="DX176" s="27">
        <f t="shared" si="826"/>
        <v>0.871928884770743</v>
      </c>
      <c r="DY176" s="27">
        <f t="shared" si="826"/>
        <v>0.899654441387382</v>
      </c>
      <c r="DZ176" s="27">
        <f t="shared" si="826"/>
        <v>0.874497861562868</v>
      </c>
      <c r="EA176" s="27">
        <f t="shared" si="826"/>
        <v>1.03186247522572</v>
      </c>
      <c r="EB176" s="27">
        <f t="shared" si="826"/>
        <v>1.09222211862333</v>
      </c>
      <c r="EC176" s="27">
        <f t="shared" si="826"/>
        <v>0.967976055558838</v>
      </c>
      <c r="ED176" s="27">
        <f t="shared" si="826"/>
        <v>0.909333071876277</v>
      </c>
      <c r="EE176" s="27">
        <f t="shared" si="826"/>
        <v>0.904919618556282</v>
      </c>
      <c r="EF176" s="27">
        <f t="shared" si="826"/>
        <v>0.89046873901576</v>
      </c>
      <c r="EG176" s="27"/>
      <c r="EH176" s="27">
        <f t="shared" ref="EH176:FD176" si="827">EH91/EH9/(19.12/14.6)</f>
        <v>0.644402490050005</v>
      </c>
      <c r="EI176" s="27">
        <f t="shared" si="827"/>
        <v>0.69059140422203</v>
      </c>
      <c r="EJ176" s="27">
        <f t="shared" si="827"/>
        <v>0.64594420356723</v>
      </c>
      <c r="EK176" s="27">
        <f t="shared" si="827"/>
        <v>0.715371063642369</v>
      </c>
      <c r="EL176" s="27">
        <f t="shared" si="827"/>
        <v>0.629968619246862</v>
      </c>
      <c r="EM176" s="27">
        <f t="shared" si="827"/>
        <v>0.707303851204838</v>
      </c>
      <c r="EN176" s="27">
        <f t="shared" si="827"/>
        <v>0.649722851012053</v>
      </c>
      <c r="EO176" s="27">
        <f t="shared" si="827"/>
        <v>0.821265908298466</v>
      </c>
      <c r="EP176" s="27">
        <f t="shared" si="827"/>
        <v>0.866787289381431</v>
      </c>
      <c r="EQ176" s="27">
        <f t="shared" si="827"/>
        <v>1.02829511238771</v>
      </c>
      <c r="ER176" s="27">
        <f t="shared" si="827"/>
        <v>1.14228710939164</v>
      </c>
      <c r="ES176" s="27">
        <f t="shared" si="827"/>
        <v>0.924236789090345</v>
      </c>
      <c r="ET176" s="27">
        <f t="shared" si="827"/>
        <v>1.01850052528982</v>
      </c>
      <c r="EU176" s="27">
        <f t="shared" si="827"/>
        <v>1.02630417258455</v>
      </c>
      <c r="EV176" s="27">
        <f t="shared" si="827"/>
        <v>1.09548262058722</v>
      </c>
      <c r="EW176" s="27">
        <f t="shared" si="827"/>
        <v>1.16215080154995</v>
      </c>
      <c r="EX176" s="27">
        <f t="shared" si="827"/>
        <v>0.89468270571827</v>
      </c>
      <c r="EY176" s="27">
        <f t="shared" si="827"/>
        <v>0.918464653593453</v>
      </c>
      <c r="EZ176" s="27">
        <f t="shared" si="827"/>
        <v>1.59190837529253</v>
      </c>
      <c r="FA176" s="27">
        <f t="shared" si="827"/>
        <v>0.997119015284134</v>
      </c>
      <c r="FB176" s="27">
        <f t="shared" si="827"/>
        <v>0.886972258078875</v>
      </c>
      <c r="FC176" s="27">
        <f t="shared" si="827"/>
        <v>0.952866287594321</v>
      </c>
      <c r="FD176" s="27">
        <f t="shared" si="827"/>
        <v>0.838095724053475</v>
      </c>
      <c r="FE176" s="64" t="s">
        <v>238</v>
      </c>
      <c r="FF176" s="138">
        <f t="shared" si="548"/>
        <v>0.874328456719016</v>
      </c>
      <c r="FG176" s="138">
        <f t="shared" si="549"/>
        <v>1.42885805098162</v>
      </c>
      <c r="FH176" s="139">
        <f t="shared" si="550"/>
        <v>1.11931335231713</v>
      </c>
      <c r="FI176" s="138">
        <f t="shared" si="551"/>
        <v>0.185793763507432</v>
      </c>
      <c r="FJ176" s="140">
        <f t="shared" si="552"/>
        <v>0.165989053130487</v>
      </c>
      <c r="FK176" s="138">
        <f t="shared" si="553"/>
        <v>0.879151208662335</v>
      </c>
      <c r="FL176" s="138">
        <f t="shared" si="554"/>
        <v>1.29827202242411</v>
      </c>
      <c r="FM176" s="139">
        <f t="shared" si="555"/>
        <v>1.07106829078968</v>
      </c>
      <c r="FN176" s="138">
        <f t="shared" si="556"/>
        <v>0.140916174281571</v>
      </c>
      <c r="FO176" s="73">
        <f t="shared" si="557"/>
        <v>0.131566003300943</v>
      </c>
      <c r="FP176" s="138">
        <f t="shared" si="558"/>
        <v>0.844192015379661</v>
      </c>
      <c r="FQ176" s="138">
        <f t="shared" si="559"/>
        <v>0.972871936728362</v>
      </c>
      <c r="FR176" s="139">
        <f t="shared" si="560"/>
        <v>0.903650843712434</v>
      </c>
      <c r="FS176" s="138">
        <f t="shared" si="561"/>
        <v>0.0354772770061959</v>
      </c>
      <c r="FT176" s="73">
        <f t="shared" si="562"/>
        <v>0.0392599390052534</v>
      </c>
      <c r="FU176" s="138">
        <f t="shared" si="563"/>
        <v>1.09401106429574</v>
      </c>
      <c r="FV176" s="138">
        <f t="shared" si="564"/>
        <v>1.37111914464449</v>
      </c>
      <c r="FW176" s="139">
        <f t="shared" si="565"/>
        <v>1.27313244282735</v>
      </c>
      <c r="FX176" s="138">
        <f t="shared" si="566"/>
        <v>0.0862024817870212</v>
      </c>
      <c r="FY176" s="64" t="s">
        <v>238</v>
      </c>
      <c r="FZ176" s="156">
        <f t="shared" si="567"/>
        <v>0.844192015379661</v>
      </c>
      <c r="GA176" s="70">
        <f t="shared" si="568"/>
        <v>1.42885805098162</v>
      </c>
      <c r="GB176" s="157">
        <f t="shared" si="569"/>
        <v>1.08921309031124</v>
      </c>
      <c r="GC176" s="31">
        <f t="shared" si="570"/>
        <v>0.179264791503129</v>
      </c>
      <c r="GD176" s="31">
        <f t="shared" si="571"/>
        <v>0.164581929007027</v>
      </c>
      <c r="GE176" s="156">
        <f t="shared" si="572"/>
        <v>0</v>
      </c>
      <c r="GF176" s="156">
        <f t="shared" si="573"/>
        <v>2.22224467478128</v>
      </c>
      <c r="GG176" s="158">
        <f t="shared" si="574"/>
        <v>0.946379708075951</v>
      </c>
      <c r="GH176" s="33">
        <f t="shared" si="575"/>
        <v>0.284492568695436</v>
      </c>
      <c r="GI176" s="33">
        <f t="shared" si="576"/>
        <v>0.300611441969553</v>
      </c>
      <c r="GJ176" s="34"/>
      <c r="GK176" s="89">
        <f t="shared" si="577"/>
        <v>0.709233445515736</v>
      </c>
      <c r="GL176" s="89">
        <f t="shared" si="578"/>
        <v>1.39815542611579</v>
      </c>
      <c r="GM176" s="178">
        <f t="shared" si="579"/>
        <v>0.846030892315628</v>
      </c>
      <c r="GN176" s="36">
        <f t="shared" si="580"/>
        <v>0.155386332745481</v>
      </c>
      <c r="GO176" s="36">
        <f t="shared" si="581"/>
        <v>0.183665081448953</v>
      </c>
      <c r="GP176" s="89">
        <f t="shared" si="582"/>
        <v>0.778238917398487</v>
      </c>
      <c r="GQ176" s="89">
        <f t="shared" si="583"/>
        <v>1.43700445971407</v>
      </c>
      <c r="GR176" s="178">
        <f t="shared" si="584"/>
        <v>0.978645959828394</v>
      </c>
      <c r="GS176" s="36">
        <f t="shared" si="585"/>
        <v>0.142863136167414</v>
      </c>
      <c r="GT176" s="36">
        <f t="shared" si="586"/>
        <v>0.145980407656785</v>
      </c>
      <c r="GU176" s="89">
        <f t="shared" si="587"/>
        <v>0</v>
      </c>
      <c r="GV176" s="89">
        <f t="shared" si="588"/>
        <v>2.22224467478128</v>
      </c>
      <c r="GW176" s="178">
        <f t="shared" si="589"/>
        <v>1.04742159076755</v>
      </c>
      <c r="GX176" s="36">
        <f t="shared" si="590"/>
        <v>0.491204221148924</v>
      </c>
      <c r="GY176" s="36">
        <f t="shared" si="591"/>
        <v>0.468965147824543</v>
      </c>
      <c r="GZ176" s="89">
        <f t="shared" si="592"/>
        <v>0</v>
      </c>
      <c r="HA176" s="89">
        <f t="shared" si="593"/>
        <v>1.59190837529253</v>
      </c>
      <c r="HB176" s="178">
        <f t="shared" si="594"/>
        <v>0.906466253527025</v>
      </c>
      <c r="HC176" s="36">
        <f t="shared" si="595"/>
        <v>0.223083661549128</v>
      </c>
      <c r="HD176" s="36">
        <f t="shared" si="596"/>
        <v>0.246102555590038</v>
      </c>
      <c r="HE176" s="27"/>
      <c r="HF176" s="27"/>
      <c r="HG176" s="27"/>
      <c r="HH176" s="27"/>
      <c r="HI176" s="27"/>
      <c r="HJ176" s="27"/>
      <c r="HK176" s="27"/>
      <c r="HL176" s="27"/>
      <c r="HM176" s="27"/>
      <c r="HN176" s="27"/>
      <c r="HO176" s="27"/>
    </row>
    <row r="177" s="10" customFormat="1" spans="1:223">
      <c r="A177" s="64" t="s">
        <v>239</v>
      </c>
      <c r="B177" s="47"/>
      <c r="C177" s="47"/>
      <c r="D177" s="47"/>
      <c r="E177" s="47"/>
      <c r="F177" s="47"/>
      <c r="G177" s="34"/>
      <c r="H177" s="64" t="s">
        <v>239</v>
      </c>
      <c r="I177" s="27">
        <f t="shared" ref="I177" si="828">I92/I9/(2.16/14.6)</f>
        <v>1.21599847853588</v>
      </c>
      <c r="J177" s="27">
        <f>J92/J9/(2.16/14.6)</f>
        <v>0.983846376424716</v>
      </c>
      <c r="K177" s="27">
        <f t="shared" ref="K177:AB177" si="829">K92/K9/(2.16/14.6)</f>
        <v>0.991473304340558</v>
      </c>
      <c r="L177" s="27">
        <f t="shared" si="829"/>
        <v>0.926526834858932</v>
      </c>
      <c r="M177" s="27">
        <f t="shared" si="829"/>
        <v>1.29185333988963</v>
      </c>
      <c r="N177" s="27">
        <f t="shared" si="829"/>
        <v>1.58786213998392</v>
      </c>
      <c r="O177" s="27">
        <f t="shared" si="829"/>
        <v>1.29351975777261</v>
      </c>
      <c r="P177" s="27">
        <f t="shared" si="829"/>
        <v>1.46607650464424</v>
      </c>
      <c r="Q177" s="27">
        <f t="shared" si="829"/>
        <v>1.64138665831466</v>
      </c>
      <c r="R177" s="27">
        <f t="shared" si="829"/>
        <v>1.13231127850157</v>
      </c>
      <c r="S177" s="27">
        <f t="shared" si="829"/>
        <v>1.0795215549894</v>
      </c>
      <c r="T177" s="27">
        <f t="shared" si="829"/>
        <v>1.33328440536655</v>
      </c>
      <c r="U177" s="27">
        <f t="shared" si="829"/>
        <v>1.08245315153454</v>
      </c>
      <c r="V177" s="27">
        <f t="shared" si="829"/>
        <v>1.20417717007786</v>
      </c>
      <c r="W177" s="27">
        <f t="shared" si="829"/>
        <v>1.20671326547484</v>
      </c>
      <c r="X177" s="27">
        <f t="shared" si="829"/>
        <v>1.18370763429911</v>
      </c>
      <c r="Y177" s="27">
        <f t="shared" si="829"/>
        <v>0.949373870125065</v>
      </c>
      <c r="Z177" s="27">
        <f t="shared" si="829"/>
        <v>0.946066228403806</v>
      </c>
      <c r="AA177" s="27">
        <f t="shared" si="829"/>
        <v>1.13496624322254</v>
      </c>
      <c r="AB177" s="27">
        <f t="shared" si="829"/>
        <v>1.0144454755212</v>
      </c>
      <c r="AC177" s="27"/>
      <c r="AD177" s="27">
        <f t="shared" ref="AD177:AO177" si="830">AD92/AD9/(2.16/14.6)</f>
        <v>1.18691015104346</v>
      </c>
      <c r="AE177" s="27">
        <f t="shared" si="830"/>
        <v>0.964430197063291</v>
      </c>
      <c r="AF177" s="27">
        <f t="shared" si="830"/>
        <v>1.14070070338597</v>
      </c>
      <c r="AG177" s="27">
        <f t="shared" si="830"/>
        <v>1.09899230205994</v>
      </c>
      <c r="AH177" s="27">
        <f t="shared" si="830"/>
        <v>0.87260721448353</v>
      </c>
      <c r="AI177" s="27">
        <f t="shared" si="830"/>
        <v>0.850795708574472</v>
      </c>
      <c r="AJ177" s="27">
        <f t="shared" si="830"/>
        <v>1.07490599798516</v>
      </c>
      <c r="AK177" s="27">
        <f t="shared" si="830"/>
        <v>0.940085470355188</v>
      </c>
      <c r="AL177" s="27">
        <f t="shared" si="830"/>
        <v>1.12671610532814</v>
      </c>
      <c r="AM177" s="27">
        <f t="shared" si="830"/>
        <v>1.39478846001064</v>
      </c>
      <c r="AN177" s="27">
        <f t="shared" si="830"/>
        <v>1.13697507373713</v>
      </c>
      <c r="AO177" s="27">
        <f t="shared" si="830"/>
        <v>1.2673574317793</v>
      </c>
      <c r="AP177" s="27"/>
      <c r="AQ177" s="27">
        <f t="shared" ref="AQ177:AZ177" si="831">AQ92/AQ9/(2.16/14.6)</f>
        <v>0.866313073500126</v>
      </c>
      <c r="AR177" s="27">
        <f t="shared" si="831"/>
        <v>0.935940543268135</v>
      </c>
      <c r="AS177" s="27">
        <f t="shared" si="831"/>
        <v>0.915637051064383</v>
      </c>
      <c r="AT177" s="27">
        <f t="shared" si="831"/>
        <v>0.930351833614965</v>
      </c>
      <c r="AU177" s="27">
        <f t="shared" si="831"/>
        <v>0.960133118491537</v>
      </c>
      <c r="AV177" s="27">
        <f t="shared" si="831"/>
        <v>0.825509408374693</v>
      </c>
      <c r="AW177" s="27">
        <f t="shared" si="831"/>
        <v>0.925187503955511</v>
      </c>
      <c r="AX177" s="27">
        <f t="shared" si="831"/>
        <v>0.879383572591567</v>
      </c>
      <c r="AY177" s="27">
        <f t="shared" si="831"/>
        <v>0.834112007434959</v>
      </c>
      <c r="AZ177" s="27">
        <f t="shared" si="831"/>
        <v>0.790039082007508</v>
      </c>
      <c r="BA177" s="27"/>
      <c r="BB177" s="27">
        <f t="shared" ref="BB177:BI177" si="832">BB92/BB9/(2.16/14.6)</f>
        <v>0.803244692077133</v>
      </c>
      <c r="BC177" s="27">
        <f t="shared" si="832"/>
        <v>0.841054409458318</v>
      </c>
      <c r="BD177" s="27">
        <f t="shared" si="832"/>
        <v>0.852613403305586</v>
      </c>
      <c r="BE177" s="27">
        <f t="shared" si="832"/>
        <v>0.839953552901436</v>
      </c>
      <c r="BF177" s="27">
        <f t="shared" si="832"/>
        <v>0.913710942212571</v>
      </c>
      <c r="BG177" s="27">
        <f t="shared" si="832"/>
        <v>0.999577753649415</v>
      </c>
      <c r="BH177" s="27">
        <f t="shared" si="832"/>
        <v>0.885088671733623</v>
      </c>
      <c r="BI177" s="27">
        <f t="shared" si="832"/>
        <v>0.90930751598504</v>
      </c>
      <c r="BJ177" s="64" t="s">
        <v>239</v>
      </c>
      <c r="BK177" s="27">
        <f t="shared" ref="BK177:BS177" si="833">BK92/BK9/(2.16/14.6)</f>
        <v>0.738856960408684</v>
      </c>
      <c r="BL177" s="27">
        <f t="shared" si="833"/>
        <v>0.739308439171547</v>
      </c>
      <c r="BM177" s="27">
        <f t="shared" si="833"/>
        <v>0.87353882121324</v>
      </c>
      <c r="BN177" s="27">
        <f t="shared" si="833"/>
        <v>0.675082599755089</v>
      </c>
      <c r="BO177" s="27">
        <f t="shared" si="833"/>
        <v>0.66703216374269</v>
      </c>
      <c r="BP177" s="27">
        <f t="shared" si="833"/>
        <v>1.30804697232097</v>
      </c>
      <c r="BQ177" s="27">
        <f t="shared" si="833"/>
        <v>0.66494212962963</v>
      </c>
      <c r="BR177" s="27">
        <f t="shared" si="833"/>
        <v>0.706314374747258</v>
      </c>
      <c r="BS177" s="27">
        <f t="shared" si="833"/>
        <v>1.35835113960114</v>
      </c>
      <c r="BT177" s="27">
        <f t="shared" ref="BT177:CE177" si="834">BT92/BT9/(2.16/14.6)</f>
        <v>0.931589242626561</v>
      </c>
      <c r="BU177" s="27">
        <f t="shared" si="834"/>
        <v>0.822645683225888</v>
      </c>
      <c r="BV177" s="27">
        <f t="shared" si="834"/>
        <v>0.908838234326689</v>
      </c>
      <c r="BW177" s="27">
        <f t="shared" si="834"/>
        <v>0.800825281803543</v>
      </c>
      <c r="BX177" s="27">
        <f t="shared" si="834"/>
        <v>0.817452750233071</v>
      </c>
      <c r="BY177" s="27">
        <f t="shared" si="834"/>
        <v>1.15730080409357</v>
      </c>
      <c r="BZ177" s="27">
        <f t="shared" si="834"/>
        <v>0.863092324546069</v>
      </c>
      <c r="CA177" s="27">
        <f t="shared" si="834"/>
        <v>1.13911857594028</v>
      </c>
      <c r="CB177" s="27">
        <f t="shared" si="834"/>
        <v>0.852345525935111</v>
      </c>
      <c r="CC177" s="27">
        <f t="shared" si="834"/>
        <v>0.768240925802551</v>
      </c>
      <c r="CD177" s="27">
        <f t="shared" si="834"/>
        <v>0.847787773569024</v>
      </c>
      <c r="CE177" s="27">
        <f t="shared" si="834"/>
        <v>0.900513349457012</v>
      </c>
      <c r="CF177" s="27"/>
      <c r="CG177" s="27">
        <f t="shared" ref="CG177:CS177" si="835">CG92/CG9/(2.16/14.6)</f>
        <v>0.909271575081732</v>
      </c>
      <c r="CH177" s="27">
        <f t="shared" si="835"/>
        <v>0.853316438476391</v>
      </c>
      <c r="CI177" s="27">
        <f t="shared" si="835"/>
        <v>0.952971115077004</v>
      </c>
      <c r="CJ177" s="27">
        <f t="shared" si="835"/>
        <v>0.797827485964095</v>
      </c>
      <c r="CK177" s="27">
        <f t="shared" si="835"/>
        <v>1.02021439889087</v>
      </c>
      <c r="CL177" s="27">
        <f t="shared" si="835"/>
        <v>2.87606276779505</v>
      </c>
      <c r="CM177" s="27">
        <f t="shared" si="835"/>
        <v>0.882770879762284</v>
      </c>
      <c r="CN177" s="27">
        <f t="shared" si="835"/>
        <v>0.921293637117876</v>
      </c>
      <c r="CO177" s="27">
        <f t="shared" si="835"/>
        <v>0.948971672487388</v>
      </c>
      <c r="CP177" s="27">
        <f t="shared" si="835"/>
        <v>1.11304417450186</v>
      </c>
      <c r="CQ177" s="27">
        <f t="shared" si="835"/>
        <v>1.00456577266922</v>
      </c>
      <c r="CR177" s="27">
        <f t="shared" si="835"/>
        <v>0.923405514140338</v>
      </c>
      <c r="CS177" s="27">
        <f t="shared" si="835"/>
        <v>0.905665960982495</v>
      </c>
      <c r="CT177" s="27"/>
      <c r="CU177" s="27">
        <f>CU92/CU9/(2.16/14.6)</f>
        <v>0.83620536704369</v>
      </c>
      <c r="CV177" s="27">
        <f>CV92/CV9/(2.16/14.6)</f>
        <v>0.881823361823362</v>
      </c>
      <c r="CW177" s="27">
        <f>CW92/CW9/(2.16/14.6)</f>
        <v>0.850790316126451</v>
      </c>
      <c r="CX177" s="27">
        <f>CX92/CX9/(2.16/14.6)</f>
        <v>1.06223416162973</v>
      </c>
      <c r="CY177" s="27">
        <f>CY92/CY9/(2.16/14.6)</f>
        <v>0.933478384155652</v>
      </c>
      <c r="CZ177" s="27"/>
      <c r="DA177" s="27">
        <f t="shared" ref="DA177:DJ177" si="836">DA92/DA9/(2.16/14.6)</f>
        <v>1.206404805056</v>
      </c>
      <c r="DB177" s="27">
        <f t="shared" si="836"/>
        <v>1.86636857966457</v>
      </c>
      <c r="DC177" s="27">
        <f t="shared" si="836"/>
        <v>2.45267840242287</v>
      </c>
      <c r="DD177" s="27">
        <f t="shared" si="836"/>
        <v>0.930729517396184</v>
      </c>
      <c r="DE177" s="27">
        <f t="shared" si="836"/>
        <v>0.951546206400575</v>
      </c>
      <c r="DF177" s="27">
        <f t="shared" si="836"/>
        <v>0.952110712863401</v>
      </c>
      <c r="DG177" s="27">
        <f t="shared" si="836"/>
        <v>0.950278838576711</v>
      </c>
      <c r="DH177" s="27">
        <f t="shared" si="836"/>
        <v>0.888450032141621</v>
      </c>
      <c r="DI177" s="27">
        <f t="shared" si="836"/>
        <v>1.12199943336939</v>
      </c>
      <c r="DJ177" s="27">
        <f t="shared" si="836"/>
        <v>1.22548078321841</v>
      </c>
      <c r="DK177" s="27"/>
      <c r="DL177" s="27">
        <f t="shared" ref="DL177:EF177" si="837">DL92/DL9/(2.16/14.6)</f>
        <v>2.14760101010101</v>
      </c>
      <c r="DM177" s="27">
        <f t="shared" si="837"/>
        <v>0</v>
      </c>
      <c r="DN177" s="27">
        <f t="shared" si="837"/>
        <v>1.26551509492686</v>
      </c>
      <c r="DO177" s="27">
        <f t="shared" si="837"/>
        <v>0.996154700427564</v>
      </c>
      <c r="DP177" s="27">
        <f t="shared" si="837"/>
        <v>1.31883248190719</v>
      </c>
      <c r="DQ177" s="27">
        <f t="shared" si="837"/>
        <v>1.05447862527509</v>
      </c>
      <c r="DR177" s="27">
        <f t="shared" si="837"/>
        <v>2.24344894026975</v>
      </c>
      <c r="DS177" s="27">
        <f t="shared" si="837"/>
        <v>0</v>
      </c>
      <c r="DT177" s="27">
        <f t="shared" si="837"/>
        <v>1.80345301633511</v>
      </c>
      <c r="DU177" s="27">
        <f t="shared" si="837"/>
        <v>1.47060370041737</v>
      </c>
      <c r="DV177" s="27">
        <f t="shared" si="837"/>
        <v>1.16074184303351</v>
      </c>
      <c r="DW177" s="27">
        <f t="shared" si="837"/>
        <v>1.05758910307318</v>
      </c>
      <c r="DX177" s="27">
        <f t="shared" si="837"/>
        <v>1.05092058609936</v>
      </c>
      <c r="DY177" s="27">
        <f t="shared" si="837"/>
        <v>1.01290814900797</v>
      </c>
      <c r="DZ177" s="27">
        <f t="shared" si="837"/>
        <v>0.865889586926172</v>
      </c>
      <c r="EA177" s="27">
        <f t="shared" si="837"/>
        <v>1.03078703703704</v>
      </c>
      <c r="EB177" s="27">
        <f t="shared" si="837"/>
        <v>1.11556019808109</v>
      </c>
      <c r="EC177" s="27">
        <f t="shared" si="837"/>
        <v>0.970070841059288</v>
      </c>
      <c r="ED177" s="27">
        <f t="shared" si="837"/>
        <v>0.946906957776523</v>
      </c>
      <c r="EE177" s="27">
        <f t="shared" si="837"/>
        <v>0.980666801510248</v>
      </c>
      <c r="EF177" s="27">
        <f t="shared" si="837"/>
        <v>0.934603240452649</v>
      </c>
      <c r="EG177" s="27"/>
      <c r="EH177" s="27">
        <f t="shared" ref="EH177:FD177" si="838">EH92/EH9/(2.16/14.6)</f>
        <v>0.671215640727836</v>
      </c>
      <c r="EI177" s="27">
        <f t="shared" si="838"/>
        <v>0.730019148043227</v>
      </c>
      <c r="EJ177" s="27">
        <f t="shared" si="838"/>
        <v>0.67286281750028</v>
      </c>
      <c r="EK177" s="27">
        <f t="shared" si="838"/>
        <v>0.721665274296853</v>
      </c>
      <c r="EL177" s="27">
        <f t="shared" si="838"/>
        <v>0.670132275132275</v>
      </c>
      <c r="EM177" s="27">
        <f t="shared" si="838"/>
        <v>0.775094620167613</v>
      </c>
      <c r="EN177" s="27">
        <f t="shared" si="838"/>
        <v>0.706726195955691</v>
      </c>
      <c r="EO177" s="27">
        <f t="shared" si="838"/>
        <v>1.2685345936214</v>
      </c>
      <c r="EP177" s="27">
        <f t="shared" si="838"/>
        <v>0.877920777920778</v>
      </c>
      <c r="EQ177" s="27">
        <f t="shared" si="838"/>
        <v>0.965362346203468</v>
      </c>
      <c r="ER177" s="27">
        <f t="shared" si="838"/>
        <v>1.16531832239572</v>
      </c>
      <c r="ES177" s="27">
        <f t="shared" si="838"/>
        <v>0.919259259259259</v>
      </c>
      <c r="ET177" s="27">
        <f t="shared" si="838"/>
        <v>0.99770198355104</v>
      </c>
      <c r="EU177" s="27">
        <f t="shared" si="838"/>
        <v>0.968930513081889</v>
      </c>
      <c r="EV177" s="27">
        <f t="shared" si="838"/>
        <v>1.17394580727914</v>
      </c>
      <c r="EW177" s="27">
        <f t="shared" si="838"/>
        <v>1.19002509052548</v>
      </c>
      <c r="EX177" s="27">
        <f t="shared" si="838"/>
        <v>0.864058641975309</v>
      </c>
      <c r="EY177" s="27">
        <f t="shared" si="838"/>
        <v>0.982671426446527</v>
      </c>
      <c r="EZ177" s="27">
        <f t="shared" si="838"/>
        <v>1.78146578782172</v>
      </c>
      <c r="FA177" s="27">
        <f t="shared" si="838"/>
        <v>0.95301751094434</v>
      </c>
      <c r="FB177" s="27">
        <f t="shared" si="838"/>
        <v>0.849851014578408</v>
      </c>
      <c r="FC177" s="27">
        <f t="shared" si="838"/>
        <v>1.07599319404875</v>
      </c>
      <c r="FD177" s="27">
        <f t="shared" si="838"/>
        <v>0.790026387105976</v>
      </c>
      <c r="FE177" s="64" t="s">
        <v>239</v>
      </c>
      <c r="FF177" s="138">
        <f t="shared" si="548"/>
        <v>0.926526834858932</v>
      </c>
      <c r="FG177" s="138">
        <f t="shared" si="549"/>
        <v>1.64138665831466</v>
      </c>
      <c r="FH177" s="139">
        <f t="shared" si="550"/>
        <v>1.18327818361408</v>
      </c>
      <c r="FI177" s="138">
        <f t="shared" si="551"/>
        <v>0.206456097133417</v>
      </c>
      <c r="FJ177" s="140">
        <f t="shared" si="552"/>
        <v>0.174478072859282</v>
      </c>
      <c r="FK177" s="138">
        <f t="shared" si="553"/>
        <v>0.850795708574472</v>
      </c>
      <c r="FL177" s="138">
        <f t="shared" si="554"/>
        <v>1.39478846001064</v>
      </c>
      <c r="FM177" s="139">
        <f t="shared" si="555"/>
        <v>1.08793873465052</v>
      </c>
      <c r="FN177" s="138">
        <f t="shared" si="556"/>
        <v>0.160353783598936</v>
      </c>
      <c r="FO177" s="73">
        <f t="shared" si="557"/>
        <v>0.147392291947806</v>
      </c>
      <c r="FP177" s="138">
        <f t="shared" si="558"/>
        <v>0.790039082007508</v>
      </c>
      <c r="FQ177" s="138">
        <f t="shared" si="559"/>
        <v>0.960133118491537</v>
      </c>
      <c r="FR177" s="139">
        <f t="shared" si="560"/>
        <v>0.886260719430338</v>
      </c>
      <c r="FS177" s="138">
        <f t="shared" si="561"/>
        <v>0.0561362659529692</v>
      </c>
      <c r="FT177" s="73">
        <f t="shared" si="562"/>
        <v>0.0633405776903347</v>
      </c>
      <c r="FU177" s="138">
        <f t="shared" si="563"/>
        <v>0.803244692077133</v>
      </c>
      <c r="FV177" s="138">
        <f t="shared" si="564"/>
        <v>0.999577753649415</v>
      </c>
      <c r="FW177" s="139">
        <f t="shared" si="565"/>
        <v>0.88056886766539</v>
      </c>
      <c r="FX177" s="138">
        <f t="shared" si="566"/>
        <v>0.0610379073120662</v>
      </c>
      <c r="FY177" s="64" t="s">
        <v>239</v>
      </c>
      <c r="FZ177" s="156">
        <f t="shared" si="567"/>
        <v>0.790039082007508</v>
      </c>
      <c r="GA177" s="70">
        <f t="shared" si="568"/>
        <v>1.64138665831466</v>
      </c>
      <c r="GB177" s="157">
        <f t="shared" si="569"/>
        <v>1.05255973247429</v>
      </c>
      <c r="GC177" s="31">
        <f t="shared" si="570"/>
        <v>0.202892990540346</v>
      </c>
      <c r="GD177" s="31">
        <f t="shared" si="571"/>
        <v>0.192761497785403</v>
      </c>
      <c r="GE177" s="156">
        <f t="shared" si="572"/>
        <v>0</v>
      </c>
      <c r="GF177" s="156">
        <f t="shared" si="573"/>
        <v>2.87606276779505</v>
      </c>
      <c r="GG177" s="158">
        <f t="shared" si="574"/>
        <v>1.02107220332564</v>
      </c>
      <c r="GH177" s="33">
        <f t="shared" si="575"/>
        <v>0.406844593449794</v>
      </c>
      <c r="GI177" s="33">
        <f t="shared" si="576"/>
        <v>0.398448407590273</v>
      </c>
      <c r="GJ177" s="34"/>
      <c r="GK177" s="89">
        <f t="shared" si="577"/>
        <v>0.66494212962963</v>
      </c>
      <c r="GL177" s="89">
        <f t="shared" si="578"/>
        <v>1.35835113960114</v>
      </c>
      <c r="GM177" s="178">
        <f t="shared" si="579"/>
        <v>0.882915432007125</v>
      </c>
      <c r="GN177" s="36">
        <f t="shared" si="580"/>
        <v>0.198920399396936</v>
      </c>
      <c r="GO177" s="36">
        <f t="shared" si="581"/>
        <v>0.225299493230889</v>
      </c>
      <c r="GP177" s="89">
        <f t="shared" si="582"/>
        <v>0.797827485964095</v>
      </c>
      <c r="GQ177" s="89">
        <f t="shared" si="583"/>
        <v>2.87606276779505</v>
      </c>
      <c r="GR177" s="178">
        <f t="shared" si="584"/>
        <v>1.1149985819584</v>
      </c>
      <c r="GS177" s="36">
        <f t="shared" si="585"/>
        <v>0.484484371145796</v>
      </c>
      <c r="GT177" s="36">
        <f t="shared" si="586"/>
        <v>0.434515683683508</v>
      </c>
      <c r="GU177" s="89">
        <f t="shared" si="587"/>
        <v>0</v>
      </c>
      <c r="GV177" s="89">
        <f t="shared" si="588"/>
        <v>2.24344894026975</v>
      </c>
      <c r="GW177" s="178">
        <f t="shared" si="589"/>
        <v>1.11555866255795</v>
      </c>
      <c r="GX177" s="36">
        <f t="shared" si="590"/>
        <v>0.533733542000822</v>
      </c>
      <c r="GY177" s="36">
        <f t="shared" si="591"/>
        <v>0.478445069645179</v>
      </c>
      <c r="GZ177" s="89">
        <f t="shared" si="592"/>
        <v>0</v>
      </c>
      <c r="HA177" s="89">
        <f t="shared" si="593"/>
        <v>1.78146578782172</v>
      </c>
      <c r="HB177" s="178">
        <f t="shared" si="594"/>
        <v>0.946599940373173</v>
      </c>
      <c r="HC177" s="36">
        <f t="shared" si="595"/>
        <v>0.255732628423583</v>
      </c>
      <c r="HD177" s="36">
        <f t="shared" si="596"/>
        <v>0.270159142755457</v>
      </c>
      <c r="HE177" s="27"/>
      <c r="HF177" s="27"/>
      <c r="HG177" s="27"/>
      <c r="HH177" s="27"/>
      <c r="HI177" s="27"/>
      <c r="HJ177" s="27"/>
      <c r="HK177" s="27"/>
      <c r="HL177" s="27"/>
      <c r="HM177" s="27"/>
      <c r="HN177" s="27"/>
      <c r="HO177" s="27"/>
    </row>
    <row r="178" s="10" customFormat="1" spans="1:223">
      <c r="A178" s="64"/>
      <c r="B178" s="47"/>
      <c r="C178" s="47"/>
      <c r="D178" s="47"/>
      <c r="E178" s="47"/>
      <c r="F178" s="47"/>
      <c r="G178" s="34"/>
      <c r="H178" s="64"/>
      <c r="I178" s="27"/>
      <c r="J178" s="27"/>
      <c r="K178" s="27"/>
      <c r="L178" s="27"/>
      <c r="M178" s="27"/>
      <c r="N178" s="27"/>
      <c r="O178" s="27"/>
      <c r="P178" s="27"/>
      <c r="Q178" s="27"/>
      <c r="R178" s="27"/>
      <c r="S178" s="27"/>
      <c r="T178" s="27"/>
      <c r="U178" s="27"/>
      <c r="V178" s="27"/>
      <c r="W178" s="27"/>
      <c r="X178" s="27"/>
      <c r="Y178" s="27"/>
      <c r="Z178" s="27"/>
      <c r="AA178" s="27"/>
      <c r="AB178" s="27"/>
      <c r="AC178" s="27"/>
      <c r="AD178" s="27"/>
      <c r="AE178" s="27"/>
      <c r="AF178" s="27"/>
      <c r="AG178" s="27"/>
      <c r="AH178" s="27"/>
      <c r="AI178" s="27"/>
      <c r="AJ178" s="27"/>
      <c r="AK178" s="27"/>
      <c r="AL178" s="27"/>
      <c r="AM178" s="27"/>
      <c r="AN178" s="27"/>
      <c r="AO178" s="27"/>
      <c r="AP178" s="27"/>
      <c r="AQ178" s="27"/>
      <c r="AR178" s="27"/>
      <c r="AS178" s="27"/>
      <c r="AT178" s="27"/>
      <c r="AU178" s="27"/>
      <c r="AV178" s="27"/>
      <c r="AW178" s="27"/>
      <c r="AX178" s="27"/>
      <c r="AY178" s="27"/>
      <c r="AZ178" s="27"/>
      <c r="BA178" s="27"/>
      <c r="BB178" s="27"/>
      <c r="BC178" s="27"/>
      <c r="BD178" s="27"/>
      <c r="BE178" s="27"/>
      <c r="BF178" s="27"/>
      <c r="BG178" s="27"/>
      <c r="BH178" s="27"/>
      <c r="BI178" s="27"/>
      <c r="BJ178" s="64"/>
      <c r="BK178" s="27"/>
      <c r="BL178" s="27"/>
      <c r="BM178" s="27"/>
      <c r="BN178" s="27"/>
      <c r="BO178" s="27"/>
      <c r="BP178" s="27"/>
      <c r="BQ178" s="27"/>
      <c r="BR178" s="27"/>
      <c r="BS178" s="27"/>
      <c r="BT178" s="27"/>
      <c r="BU178" s="27"/>
      <c r="BV178" s="27"/>
      <c r="BW178" s="27"/>
      <c r="BX178" s="27"/>
      <c r="BY178" s="27"/>
      <c r="BZ178" s="27"/>
      <c r="CA178" s="27"/>
      <c r="CB178" s="27"/>
      <c r="CC178" s="27"/>
      <c r="CD178" s="27"/>
      <c r="CE178" s="27"/>
      <c r="CF178" s="27"/>
      <c r="CG178" s="27"/>
      <c r="CH178" s="27"/>
      <c r="CI178" s="27"/>
      <c r="CJ178" s="27"/>
      <c r="CK178" s="27"/>
      <c r="CL178" s="27"/>
      <c r="CM178" s="27"/>
      <c r="CN178" s="27"/>
      <c r="CO178" s="27"/>
      <c r="CP178" s="27"/>
      <c r="CQ178" s="27"/>
      <c r="CR178" s="27"/>
      <c r="CS178" s="27"/>
      <c r="CT178" s="27"/>
      <c r="CU178" s="27"/>
      <c r="CV178" s="27"/>
      <c r="CW178" s="27"/>
      <c r="CX178" s="27"/>
      <c r="CY178" s="27"/>
      <c r="CZ178" s="27"/>
      <c r="DA178" s="27"/>
      <c r="DB178" s="27"/>
      <c r="DC178" s="27"/>
      <c r="DD178" s="27"/>
      <c r="DE178" s="27"/>
      <c r="DF178" s="27"/>
      <c r="DG178" s="27"/>
      <c r="DH178" s="27"/>
      <c r="DI178" s="27"/>
      <c r="DJ178" s="27"/>
      <c r="DK178" s="27"/>
      <c r="DL178" s="27"/>
      <c r="DM178" s="27"/>
      <c r="DN178" s="27"/>
      <c r="DO178" s="27"/>
      <c r="DP178" s="27"/>
      <c r="DQ178" s="27"/>
      <c r="DR178" s="27"/>
      <c r="DS178" s="27"/>
      <c r="DT178" s="27"/>
      <c r="DU178" s="27"/>
      <c r="DV178" s="27"/>
      <c r="DW178" s="27"/>
      <c r="DX178" s="27"/>
      <c r="DY178" s="27"/>
      <c r="DZ178" s="27"/>
      <c r="EA178" s="27"/>
      <c r="EB178" s="27"/>
      <c r="EC178" s="27"/>
      <c r="ED178" s="27"/>
      <c r="EE178" s="27"/>
      <c r="EF178" s="27"/>
      <c r="EG178" s="27"/>
      <c r="EH178" s="27"/>
      <c r="EI178" s="27"/>
      <c r="EJ178" s="27"/>
      <c r="EK178" s="27"/>
      <c r="EL178" s="27"/>
      <c r="EM178" s="27"/>
      <c r="EN178" s="27"/>
      <c r="EO178" s="27"/>
      <c r="EP178" s="27"/>
      <c r="EQ178" s="27"/>
      <c r="ER178" s="27"/>
      <c r="ES178" s="27"/>
      <c r="ET178" s="27"/>
      <c r="EU178" s="27"/>
      <c r="EV178" s="27"/>
      <c r="EW178" s="27"/>
      <c r="EX178" s="27"/>
      <c r="EY178" s="27"/>
      <c r="EZ178" s="27"/>
      <c r="FA178" s="27"/>
      <c r="FB178" s="27"/>
      <c r="FC178" s="27"/>
      <c r="FD178" s="27"/>
      <c r="FE178" s="64"/>
      <c r="FF178" s="138">
        <f t="shared" si="548"/>
        <v>0</v>
      </c>
      <c r="FG178" s="138">
        <f t="shared" si="549"/>
        <v>0</v>
      </c>
      <c r="FH178" s="139" t="e">
        <f t="shared" si="550"/>
        <v>#DIV/0!</v>
      </c>
      <c r="FI178" s="138" t="e">
        <f t="shared" si="551"/>
        <v>#DIV/0!</v>
      </c>
      <c r="FJ178" s="140" t="e">
        <f t="shared" si="552"/>
        <v>#DIV/0!</v>
      </c>
      <c r="FK178" s="138">
        <f t="shared" si="553"/>
        <v>0</v>
      </c>
      <c r="FL178" s="138">
        <f t="shared" si="554"/>
        <v>0</v>
      </c>
      <c r="FM178" s="139" t="e">
        <f t="shared" si="555"/>
        <v>#DIV/0!</v>
      </c>
      <c r="FN178" s="138" t="e">
        <f t="shared" si="556"/>
        <v>#DIV/0!</v>
      </c>
      <c r="FO178" s="73" t="e">
        <f t="shared" si="557"/>
        <v>#DIV/0!</v>
      </c>
      <c r="FP178" s="138">
        <f t="shared" si="558"/>
        <v>0</v>
      </c>
      <c r="FQ178" s="138">
        <f t="shared" si="559"/>
        <v>0</v>
      </c>
      <c r="FR178" s="139" t="e">
        <f t="shared" si="560"/>
        <v>#DIV/0!</v>
      </c>
      <c r="FS178" s="138" t="e">
        <f t="shared" si="561"/>
        <v>#DIV/0!</v>
      </c>
      <c r="FT178" s="73" t="e">
        <f t="shared" si="562"/>
        <v>#DIV/0!</v>
      </c>
      <c r="FU178" s="138">
        <f t="shared" si="563"/>
        <v>0</v>
      </c>
      <c r="FV178" s="138">
        <f t="shared" si="564"/>
        <v>0</v>
      </c>
      <c r="FW178" s="139" t="e">
        <f t="shared" si="565"/>
        <v>#DIV/0!</v>
      </c>
      <c r="FX178" s="138" t="e">
        <f t="shared" si="566"/>
        <v>#DIV/0!</v>
      </c>
      <c r="FY178" s="64"/>
      <c r="FZ178" s="156">
        <f t="shared" si="567"/>
        <v>0</v>
      </c>
      <c r="GA178" s="70">
        <f t="shared" si="568"/>
        <v>0</v>
      </c>
      <c r="GB178" s="157" t="e">
        <f t="shared" si="569"/>
        <v>#DIV/0!</v>
      </c>
      <c r="GC178" s="31" t="e">
        <f t="shared" si="570"/>
        <v>#DIV/0!</v>
      </c>
      <c r="GD178" s="31" t="e">
        <f t="shared" si="571"/>
        <v>#DIV/0!</v>
      </c>
      <c r="GE178" s="156">
        <f t="shared" si="572"/>
        <v>0</v>
      </c>
      <c r="GF178" s="156">
        <f t="shared" si="573"/>
        <v>0</v>
      </c>
      <c r="GG178" s="158" t="e">
        <f t="shared" si="574"/>
        <v>#DIV/0!</v>
      </c>
      <c r="GH178" s="33" t="e">
        <f t="shared" si="575"/>
        <v>#DIV/0!</v>
      </c>
      <c r="GI178" s="33" t="e">
        <f t="shared" si="576"/>
        <v>#DIV/0!</v>
      </c>
      <c r="GJ178" s="34"/>
      <c r="GK178" s="89">
        <f t="shared" si="577"/>
        <v>0</v>
      </c>
      <c r="GL178" s="89">
        <f t="shared" si="578"/>
        <v>0</v>
      </c>
      <c r="GM178" s="178" t="e">
        <f t="shared" si="579"/>
        <v>#DIV/0!</v>
      </c>
      <c r="GN178" s="36" t="e">
        <f t="shared" si="580"/>
        <v>#DIV/0!</v>
      </c>
      <c r="GO178" s="36" t="e">
        <f t="shared" si="581"/>
        <v>#DIV/0!</v>
      </c>
      <c r="GP178" s="89">
        <f t="shared" si="582"/>
        <v>0</v>
      </c>
      <c r="GQ178" s="89">
        <f t="shared" si="583"/>
        <v>0</v>
      </c>
      <c r="GR178" s="178" t="e">
        <f t="shared" si="584"/>
        <v>#DIV/0!</v>
      </c>
      <c r="GS178" s="36" t="e">
        <f t="shared" si="585"/>
        <v>#DIV/0!</v>
      </c>
      <c r="GT178" s="36" t="e">
        <f t="shared" si="586"/>
        <v>#DIV/0!</v>
      </c>
      <c r="GU178" s="89">
        <f t="shared" si="587"/>
        <v>0</v>
      </c>
      <c r="GV178" s="89">
        <f t="shared" si="588"/>
        <v>0</v>
      </c>
      <c r="GW178" s="178" t="e">
        <f t="shared" si="589"/>
        <v>#DIV/0!</v>
      </c>
      <c r="GX178" s="36" t="e">
        <f t="shared" si="590"/>
        <v>#DIV/0!</v>
      </c>
      <c r="GY178" s="36" t="e">
        <f t="shared" si="591"/>
        <v>#DIV/0!</v>
      </c>
      <c r="GZ178" s="89">
        <f t="shared" si="592"/>
        <v>0</v>
      </c>
      <c r="HA178" s="89">
        <f t="shared" si="593"/>
        <v>0</v>
      </c>
      <c r="HB178" s="178" t="e">
        <f t="shared" si="594"/>
        <v>#DIV/0!</v>
      </c>
      <c r="HC178" s="36" t="e">
        <f t="shared" si="595"/>
        <v>#DIV/0!</v>
      </c>
      <c r="HD178" s="36" t="e">
        <f t="shared" si="596"/>
        <v>#DIV/0!</v>
      </c>
      <c r="HE178" s="27"/>
      <c r="HF178" s="27"/>
      <c r="HG178" s="27"/>
      <c r="HH178" s="27"/>
      <c r="HI178" s="27"/>
      <c r="HJ178" s="27"/>
      <c r="HK178" s="27"/>
      <c r="HL178" s="27"/>
      <c r="HM178" s="27"/>
      <c r="HN178" s="27"/>
      <c r="HO178" s="27"/>
    </row>
    <row r="179" s="10" customFormat="1" spans="1:223">
      <c r="A179" s="64" t="s">
        <v>240</v>
      </c>
      <c r="B179" s="47"/>
      <c r="C179" s="47"/>
      <c r="D179" s="47"/>
      <c r="E179" s="47"/>
      <c r="F179" s="47"/>
      <c r="G179" s="34"/>
      <c r="H179" s="64" t="s">
        <v>240</v>
      </c>
      <c r="I179" s="27">
        <f t="shared" ref="I179" si="839">I94/I9/(55.12/14.6)</f>
        <v>1.09509292909213</v>
      </c>
      <c r="J179" s="27">
        <f>J94/J9/(55.12/14.6)</f>
        <v>1.0221137899817</v>
      </c>
      <c r="K179" s="27">
        <f t="shared" ref="K179:AB179" si="840">K94/K9/(55.12/14.6)</f>
        <v>0.958954335457037</v>
      </c>
      <c r="L179" s="27">
        <f t="shared" si="840"/>
        <v>1.04517376048343</v>
      </c>
      <c r="M179" s="27">
        <f t="shared" si="840"/>
        <v>1.31995787351681</v>
      </c>
      <c r="N179" s="27">
        <f t="shared" si="840"/>
        <v>1.41985274864999</v>
      </c>
      <c r="O179" s="27">
        <f t="shared" si="840"/>
        <v>1.27137112669863</v>
      </c>
      <c r="P179" s="27">
        <f t="shared" si="840"/>
        <v>1.27414483646581</v>
      </c>
      <c r="Q179" s="27">
        <f t="shared" si="840"/>
        <v>1.16987720444125</v>
      </c>
      <c r="R179" s="27">
        <f t="shared" si="840"/>
        <v>1.32494827779596</v>
      </c>
      <c r="S179" s="27">
        <f t="shared" si="840"/>
        <v>0.907254117279643</v>
      </c>
      <c r="T179" s="27">
        <f t="shared" si="840"/>
        <v>1.35477420824886</v>
      </c>
      <c r="U179" s="27">
        <f t="shared" si="840"/>
        <v>1.22940124739966</v>
      </c>
      <c r="V179" s="27">
        <f t="shared" si="840"/>
        <v>1.13748796006286</v>
      </c>
      <c r="W179" s="27">
        <f t="shared" si="840"/>
        <v>0.942532254320532</v>
      </c>
      <c r="X179" s="27">
        <f t="shared" si="840"/>
        <v>0.966511143981166</v>
      </c>
      <c r="Y179" s="27">
        <f t="shared" si="840"/>
        <v>0.97302396569539</v>
      </c>
      <c r="Z179" s="27">
        <f t="shared" si="840"/>
        <v>1.18276752260411</v>
      </c>
      <c r="AA179" s="27">
        <f t="shared" si="840"/>
        <v>1.03622621403843</v>
      </c>
      <c r="AB179" s="27">
        <f t="shared" si="840"/>
        <v>1.12620215908084</v>
      </c>
      <c r="AC179" s="27"/>
      <c r="AD179" s="27">
        <f t="shared" ref="AD179:AO179" si="841">AD94/AD9/(55.12/14.6)</f>
        <v>1.33506741297679</v>
      </c>
      <c r="AE179" s="27">
        <f t="shared" si="841"/>
        <v>1.05809351540027</v>
      </c>
      <c r="AF179" s="27">
        <f t="shared" si="841"/>
        <v>1.24236622523123</v>
      </c>
      <c r="AG179" s="27">
        <f t="shared" si="841"/>
        <v>1.25736163258309</v>
      </c>
      <c r="AH179" s="27">
        <f t="shared" si="841"/>
        <v>0.973117625351405</v>
      </c>
      <c r="AI179" s="27">
        <f t="shared" si="841"/>
        <v>0.88229446163042</v>
      </c>
      <c r="AJ179" s="27">
        <f t="shared" si="841"/>
        <v>1.25356816763575</v>
      </c>
      <c r="AK179" s="27">
        <f t="shared" si="841"/>
        <v>1.01200206711661</v>
      </c>
      <c r="AL179" s="27">
        <f t="shared" si="841"/>
        <v>1.08022709331066</v>
      </c>
      <c r="AM179" s="27">
        <f t="shared" si="841"/>
        <v>1.0810065707867</v>
      </c>
      <c r="AN179" s="27">
        <f t="shared" si="841"/>
        <v>1.23455161615773</v>
      </c>
      <c r="AO179" s="27">
        <f t="shared" si="841"/>
        <v>1.78407270187768</v>
      </c>
      <c r="AP179" s="27"/>
      <c r="AQ179" s="27">
        <f t="shared" ref="AQ179:AZ179" si="842">AQ94/AQ9/(55.12/14.6)</f>
        <v>0.982898158696476</v>
      </c>
      <c r="AR179" s="27">
        <f t="shared" si="842"/>
        <v>1.01661925001851</v>
      </c>
      <c r="AS179" s="27">
        <f t="shared" si="842"/>
        <v>1.01876179622185</v>
      </c>
      <c r="AT179" s="27">
        <f t="shared" si="842"/>
        <v>0.916121823432398</v>
      </c>
      <c r="AU179" s="27">
        <f t="shared" si="842"/>
        <v>0.968466772797289</v>
      </c>
      <c r="AV179" s="27">
        <f t="shared" si="842"/>
        <v>0.927587458282986</v>
      </c>
      <c r="AW179" s="27">
        <f t="shared" si="842"/>
        <v>0.967608931684511</v>
      </c>
      <c r="AX179" s="27">
        <f t="shared" si="842"/>
        <v>0.971834007819269</v>
      </c>
      <c r="AY179" s="27">
        <f t="shared" si="842"/>
        <v>0.924580883750518</v>
      </c>
      <c r="AZ179" s="27">
        <f t="shared" si="842"/>
        <v>0.935685032229779</v>
      </c>
      <c r="BA179" s="27"/>
      <c r="BB179" s="27">
        <f t="shared" ref="BB179:BI179" si="843">BB94/BB9/(55.12/14.6)</f>
        <v>1.01575044221175</v>
      </c>
      <c r="BC179" s="27">
        <f t="shared" si="843"/>
        <v>1.03211293807293</v>
      </c>
      <c r="BD179" s="27">
        <f t="shared" si="843"/>
        <v>1.10609720928693</v>
      </c>
      <c r="BE179" s="27">
        <f t="shared" si="843"/>
        <v>0.978835634895496</v>
      </c>
      <c r="BF179" s="27">
        <f t="shared" si="843"/>
        <v>1.01981817580121</v>
      </c>
      <c r="BG179" s="27">
        <f t="shared" si="843"/>
        <v>1.18504252492637</v>
      </c>
      <c r="BH179" s="27">
        <f t="shared" si="843"/>
        <v>1.00795480869693</v>
      </c>
      <c r="BI179" s="27">
        <f t="shared" si="843"/>
        <v>1.1011361648615</v>
      </c>
      <c r="BJ179" s="64" t="s">
        <v>240</v>
      </c>
      <c r="BK179" s="27">
        <f t="shared" ref="BK179:BS179" si="844">BK94/BK9/(55.12/14.6)</f>
        <v>0.733616936089285</v>
      </c>
      <c r="BL179" s="27">
        <f t="shared" si="844"/>
        <v>0.754200405511862</v>
      </c>
      <c r="BM179" s="27">
        <f t="shared" si="844"/>
        <v>0.975907593941819</v>
      </c>
      <c r="BN179" s="27">
        <f t="shared" si="844"/>
        <v>0.695487053936424</v>
      </c>
      <c r="BO179" s="27">
        <f t="shared" si="844"/>
        <v>0.682439043908756</v>
      </c>
      <c r="BP179" s="27">
        <f t="shared" si="844"/>
        <v>1.47061940180333</v>
      </c>
      <c r="BQ179" s="27">
        <f t="shared" si="844"/>
        <v>0.680732946298984</v>
      </c>
      <c r="BR179" s="27">
        <f t="shared" si="844"/>
        <v>0.72317955429527</v>
      </c>
      <c r="BS179" s="27">
        <f t="shared" si="844"/>
        <v>1.00402069809726</v>
      </c>
      <c r="BT179" s="27">
        <f t="shared" ref="BT179:CE179" si="845">BT94/BT9/(55.12/14.6)</f>
        <v>0.717395156011747</v>
      </c>
      <c r="BU179" s="27">
        <f t="shared" si="845"/>
        <v>0.736772886460568</v>
      </c>
      <c r="BV179" s="27">
        <f t="shared" si="845"/>
        <v>0.969646074961266</v>
      </c>
      <c r="BW179" s="27">
        <f t="shared" si="845"/>
        <v>0.662047627311163</v>
      </c>
      <c r="BX179" s="27">
        <f t="shared" si="845"/>
        <v>0.674011019851009</v>
      </c>
      <c r="BY179" s="27">
        <f t="shared" si="845"/>
        <v>0.918790820029028</v>
      </c>
      <c r="BZ179" s="27">
        <f t="shared" si="845"/>
        <v>0.704281795836945</v>
      </c>
      <c r="CA179" s="27">
        <f t="shared" si="845"/>
        <v>0.877994171982763</v>
      </c>
      <c r="CB179" s="27">
        <f t="shared" si="845"/>
        <v>0.874437736928818</v>
      </c>
      <c r="CC179" s="27">
        <f t="shared" si="845"/>
        <v>0.667926752266752</v>
      </c>
      <c r="CD179" s="27">
        <f t="shared" si="845"/>
        <v>0.767163997559045</v>
      </c>
      <c r="CE179" s="27">
        <f t="shared" si="845"/>
        <v>0.930290145676805</v>
      </c>
      <c r="CF179" s="27"/>
      <c r="CG179" s="27">
        <f t="shared" ref="CG179:CS179" si="846">CG94/CG9/(55.12/14.6)</f>
        <v>0.854363262390686</v>
      </c>
      <c r="CH179" s="27">
        <f t="shared" si="846"/>
        <v>0.873245534086766</v>
      </c>
      <c r="CI179" s="27">
        <f t="shared" si="846"/>
        <v>0.931558984604678</v>
      </c>
      <c r="CJ179" s="27">
        <f t="shared" si="846"/>
        <v>0.796375640141538</v>
      </c>
      <c r="CK179" s="27">
        <f t="shared" si="846"/>
        <v>1.21000461802349</v>
      </c>
      <c r="CL179" s="27">
        <f t="shared" si="846"/>
        <v>1.29229635203716</v>
      </c>
      <c r="CM179" s="27">
        <f t="shared" si="846"/>
        <v>0.839408469564711</v>
      </c>
      <c r="CN179" s="27">
        <f t="shared" si="846"/>
        <v>0.848031218399582</v>
      </c>
      <c r="CO179" s="27">
        <f t="shared" si="846"/>
        <v>0.845200058798583</v>
      </c>
      <c r="CP179" s="27">
        <f t="shared" si="846"/>
        <v>0.894265395238509</v>
      </c>
      <c r="CQ179" s="27">
        <f t="shared" si="846"/>
        <v>0.930539012061458</v>
      </c>
      <c r="CR179" s="27">
        <f t="shared" si="846"/>
        <v>0.916490074516478</v>
      </c>
      <c r="CS179" s="27">
        <f t="shared" si="846"/>
        <v>0.92324239988653</v>
      </c>
      <c r="CT179" s="27"/>
      <c r="CU179" s="27">
        <f>CU94/CU9/(55.12/14.6)</f>
        <v>0.959424402283966</v>
      </c>
      <c r="CV179" s="27">
        <f>CV94/CV9/(55.12/14.6)</f>
        <v>0.924867701239254</v>
      </c>
      <c r="CW179" s="27">
        <f>CW94/CW9/(55.12/14.6)</f>
        <v>0.864426322052769</v>
      </c>
      <c r="CX179" s="27">
        <f>CX94/CX9/(55.12/14.6)</f>
        <v>1.19043279160871</v>
      </c>
      <c r="CY179" s="27">
        <f>CY94/CY9/(55.12/14.6)</f>
        <v>0.914120770444525</v>
      </c>
      <c r="CZ179" s="27"/>
      <c r="DA179" s="27">
        <f t="shared" ref="DA179:DJ179" si="847">DA94/DA9/(55.12/14.6)</f>
        <v>1.00566711525259</v>
      </c>
      <c r="DB179" s="27">
        <f t="shared" si="847"/>
        <v>0.83664158131829</v>
      </c>
      <c r="DC179" s="27">
        <f t="shared" si="847"/>
        <v>0.843814826811195</v>
      </c>
      <c r="DD179" s="27">
        <f t="shared" si="847"/>
        <v>1.03125302370585</v>
      </c>
      <c r="DE179" s="27">
        <f t="shared" si="847"/>
        <v>0.891547744021869</v>
      </c>
      <c r="DF179" s="27">
        <f t="shared" si="847"/>
        <v>0.886561394017268</v>
      </c>
      <c r="DG179" s="27">
        <f t="shared" si="847"/>
        <v>1.14816000323056</v>
      </c>
      <c r="DH179" s="27">
        <f t="shared" si="847"/>
        <v>0.93131189917471</v>
      </c>
      <c r="DI179" s="27">
        <f t="shared" si="847"/>
        <v>1.10923997408108</v>
      </c>
      <c r="DJ179" s="27">
        <f t="shared" si="847"/>
        <v>1.70994200185384</v>
      </c>
      <c r="DK179" s="27"/>
      <c r="DL179" s="27">
        <f t="shared" ref="DL179:EF179" si="848">DL94/DL9/(55.12/14.6)</f>
        <v>2.99972786647315</v>
      </c>
      <c r="DM179" s="27">
        <f t="shared" si="848"/>
        <v>0</v>
      </c>
      <c r="DN179" s="27">
        <f t="shared" si="848"/>
        <v>1.46060543230355</v>
      </c>
      <c r="DO179" s="27">
        <f t="shared" si="848"/>
        <v>0.890136390440484</v>
      </c>
      <c r="DP179" s="27">
        <f t="shared" si="848"/>
        <v>1.34150880836795</v>
      </c>
      <c r="DQ179" s="27">
        <f t="shared" si="848"/>
        <v>1.29709182952629</v>
      </c>
      <c r="DR179" s="27">
        <f t="shared" si="848"/>
        <v>1.73073147814123</v>
      </c>
      <c r="DS179" s="27">
        <f t="shared" si="848"/>
        <v>0</v>
      </c>
      <c r="DT179" s="27">
        <f t="shared" si="848"/>
        <v>1.29575566766594</v>
      </c>
      <c r="DU179" s="27">
        <f t="shared" si="848"/>
        <v>1.31498204127994</v>
      </c>
      <c r="DV179" s="27">
        <f t="shared" si="848"/>
        <v>1.29422979732532</v>
      </c>
      <c r="DW179" s="27">
        <f t="shared" si="848"/>
        <v>1.03128056123753</v>
      </c>
      <c r="DX179" s="27">
        <f t="shared" si="848"/>
        <v>0.833429589713457</v>
      </c>
      <c r="DY179" s="27">
        <f t="shared" si="848"/>
        <v>1.06150502001858</v>
      </c>
      <c r="DZ179" s="27">
        <f t="shared" si="848"/>
        <v>0.934556412294562</v>
      </c>
      <c r="EA179" s="27">
        <f t="shared" si="848"/>
        <v>1.18619423649836</v>
      </c>
      <c r="EB179" s="27">
        <f t="shared" si="848"/>
        <v>1.13587068578659</v>
      </c>
      <c r="EC179" s="27">
        <f t="shared" si="848"/>
        <v>1.05814644579873</v>
      </c>
      <c r="ED179" s="27">
        <f t="shared" si="848"/>
        <v>0.991156095750025</v>
      </c>
      <c r="EE179" s="27">
        <f t="shared" si="848"/>
        <v>0.917906826412276</v>
      </c>
      <c r="EF179" s="27">
        <f t="shared" si="848"/>
        <v>1.04632038893701</v>
      </c>
      <c r="EG179" s="27"/>
      <c r="EH179" s="27">
        <f t="shared" ref="EH179:FD179" si="849">EH94/EH9/(55.12/14.6)</f>
        <v>0.738332077494526</v>
      </c>
      <c r="EI179" s="27">
        <f t="shared" si="849"/>
        <v>0.825394606462542</v>
      </c>
      <c r="EJ179" s="27">
        <f t="shared" si="849"/>
        <v>0.647987472540001</v>
      </c>
      <c r="EK179" s="27">
        <f t="shared" si="849"/>
        <v>0.785867062431114</v>
      </c>
      <c r="EL179" s="27">
        <f t="shared" si="849"/>
        <v>0.619432925565001</v>
      </c>
      <c r="EM179" s="27">
        <f t="shared" si="849"/>
        <v>0.701439725403367</v>
      </c>
      <c r="EN179" s="27">
        <f t="shared" si="849"/>
        <v>0.590102125602587</v>
      </c>
      <c r="EO179" s="27">
        <f t="shared" si="849"/>
        <v>0.781524023343009</v>
      </c>
      <c r="EP179" s="27">
        <f t="shared" si="849"/>
        <v>0.782357621980264</v>
      </c>
      <c r="EQ179" s="27">
        <f t="shared" si="849"/>
        <v>1.07503455810633</v>
      </c>
      <c r="ER179" s="27">
        <f t="shared" si="849"/>
        <v>0.954850590749603</v>
      </c>
      <c r="ES179" s="27">
        <f t="shared" si="849"/>
        <v>0.880175240552599</v>
      </c>
      <c r="ET179" s="27">
        <f t="shared" si="849"/>
        <v>1.10352449122748</v>
      </c>
      <c r="EU179" s="27">
        <f t="shared" si="849"/>
        <v>1.33876102404318</v>
      </c>
      <c r="EV179" s="27">
        <f t="shared" si="849"/>
        <v>1.33814298908639</v>
      </c>
      <c r="EW179" s="27">
        <f t="shared" si="849"/>
        <v>1.44999055877526</v>
      </c>
      <c r="EX179" s="27">
        <f t="shared" si="849"/>
        <v>0.923095065312046</v>
      </c>
      <c r="EY179" s="27">
        <f t="shared" si="849"/>
        <v>0.764844574233072</v>
      </c>
      <c r="EZ179" s="27">
        <f t="shared" si="849"/>
        <v>1.8958240352548</v>
      </c>
      <c r="FA179" s="27">
        <f t="shared" si="849"/>
        <v>0.997138768697054</v>
      </c>
      <c r="FB179" s="27">
        <f t="shared" si="849"/>
        <v>0.91421183568539</v>
      </c>
      <c r="FC179" s="27">
        <f t="shared" si="849"/>
        <v>0.977440053093174</v>
      </c>
      <c r="FD179" s="27">
        <f t="shared" si="849"/>
        <v>0.898336410604195</v>
      </c>
      <c r="FE179" s="64" t="s">
        <v>240</v>
      </c>
      <c r="FF179" s="138">
        <f t="shared" si="548"/>
        <v>0.907254117279643</v>
      </c>
      <c r="FG179" s="138">
        <f t="shared" si="549"/>
        <v>1.41985274864999</v>
      </c>
      <c r="FH179" s="139">
        <f t="shared" si="550"/>
        <v>1.13788338376471</v>
      </c>
      <c r="FI179" s="138">
        <f t="shared" si="551"/>
        <v>0.155039332923941</v>
      </c>
      <c r="FJ179" s="140">
        <f t="shared" si="552"/>
        <v>0.136252392060591</v>
      </c>
      <c r="FK179" s="138">
        <f t="shared" si="553"/>
        <v>0.88229446163042</v>
      </c>
      <c r="FL179" s="138">
        <f t="shared" si="554"/>
        <v>1.78407270187768</v>
      </c>
      <c r="FM179" s="139">
        <f t="shared" si="555"/>
        <v>1.18281075750486</v>
      </c>
      <c r="FN179" s="138">
        <f t="shared" si="556"/>
        <v>0.233819118644711</v>
      </c>
      <c r="FO179" s="73">
        <f t="shared" si="557"/>
        <v>0.197680919928351</v>
      </c>
      <c r="FP179" s="138">
        <f t="shared" si="558"/>
        <v>0.916121823432398</v>
      </c>
      <c r="FQ179" s="138">
        <f t="shared" si="559"/>
        <v>1.01876179622185</v>
      </c>
      <c r="FR179" s="139">
        <f t="shared" si="560"/>
        <v>0.963016411493359</v>
      </c>
      <c r="FS179" s="138">
        <f t="shared" si="561"/>
        <v>0.0367925882838984</v>
      </c>
      <c r="FT179" s="73">
        <f t="shared" si="562"/>
        <v>0.0382055672621859</v>
      </c>
      <c r="FU179" s="138">
        <f t="shared" si="563"/>
        <v>0.978835634895496</v>
      </c>
      <c r="FV179" s="138">
        <f t="shared" si="564"/>
        <v>1.18504252492637</v>
      </c>
      <c r="FW179" s="139">
        <f t="shared" si="565"/>
        <v>1.05584348734414</v>
      </c>
      <c r="FX179" s="138">
        <f t="shared" si="566"/>
        <v>0.0686202840771106</v>
      </c>
      <c r="FY179" s="64" t="s">
        <v>240</v>
      </c>
      <c r="FZ179" s="156">
        <f t="shared" si="567"/>
        <v>0.88229446163042</v>
      </c>
      <c r="GA179" s="70">
        <f t="shared" si="568"/>
        <v>1.78407270187768</v>
      </c>
      <c r="GB179" s="157">
        <f t="shared" si="569"/>
        <v>1.10056617558079</v>
      </c>
      <c r="GC179" s="31">
        <f t="shared" si="570"/>
        <v>0.170081505073353</v>
      </c>
      <c r="GD179" s="31">
        <f t="shared" si="571"/>
        <v>0.154540007540753</v>
      </c>
      <c r="GE179" s="156">
        <f t="shared" si="572"/>
        <v>0</v>
      </c>
      <c r="GF179" s="156">
        <f t="shared" si="573"/>
        <v>2.99972786647315</v>
      </c>
      <c r="GG179" s="158">
        <f t="shared" si="574"/>
        <v>0.972347718277629</v>
      </c>
      <c r="GH179" s="33">
        <f t="shared" si="575"/>
        <v>0.357710008572239</v>
      </c>
      <c r="GI179" s="33">
        <f t="shared" si="576"/>
        <v>0.367882807609062</v>
      </c>
      <c r="GJ179" s="34"/>
      <c r="GK179" s="89">
        <f t="shared" si="577"/>
        <v>0.662047627311163</v>
      </c>
      <c r="GL179" s="89">
        <f t="shared" si="578"/>
        <v>1.47061940180333</v>
      </c>
      <c r="GM179" s="178">
        <f t="shared" si="579"/>
        <v>0.820045800893281</v>
      </c>
      <c r="GN179" s="36">
        <f t="shared" si="580"/>
        <v>0.188432099113004</v>
      </c>
      <c r="GO179" s="36">
        <f t="shared" si="581"/>
        <v>0.229782408382244</v>
      </c>
      <c r="GP179" s="89">
        <f t="shared" si="582"/>
        <v>0.796375640141538</v>
      </c>
      <c r="GQ179" s="89">
        <f t="shared" si="583"/>
        <v>1.70994200185384</v>
      </c>
      <c r="GR179" s="178">
        <f t="shared" si="584"/>
        <v>0.978658306101666</v>
      </c>
      <c r="GS179" s="36">
        <f t="shared" si="585"/>
        <v>0.191541303762602</v>
      </c>
      <c r="GT179" s="36">
        <f t="shared" si="586"/>
        <v>0.195718263022339</v>
      </c>
      <c r="GU179" s="89">
        <f t="shared" si="587"/>
        <v>0</v>
      </c>
      <c r="GV179" s="89">
        <f t="shared" si="588"/>
        <v>2.99972786647315</v>
      </c>
      <c r="GW179" s="178">
        <f t="shared" si="589"/>
        <v>1.13433978923671</v>
      </c>
      <c r="GX179" s="36">
        <f t="shared" si="590"/>
        <v>0.589852858009277</v>
      </c>
      <c r="GY179" s="36">
        <f t="shared" si="591"/>
        <v>0.519996621476343</v>
      </c>
      <c r="GZ179" s="89">
        <f t="shared" si="592"/>
        <v>0</v>
      </c>
      <c r="HA179" s="89">
        <f t="shared" si="593"/>
        <v>1.8958240352548</v>
      </c>
      <c r="HB179" s="178">
        <f t="shared" si="594"/>
        <v>0.955817732010565</v>
      </c>
      <c r="HC179" s="36">
        <f t="shared" si="595"/>
        <v>0.306532773411705</v>
      </c>
      <c r="HD179" s="36">
        <f t="shared" si="596"/>
        <v>0.320702120441847</v>
      </c>
      <c r="HE179" s="27"/>
      <c r="HF179" s="27"/>
      <c r="HG179" s="27"/>
      <c r="HH179" s="27"/>
      <c r="HI179" s="27"/>
      <c r="HJ179" s="27"/>
      <c r="HK179" s="27"/>
      <c r="HL179" s="27"/>
      <c r="HM179" s="27"/>
      <c r="HN179" s="27"/>
      <c r="HO179" s="27"/>
    </row>
    <row r="180" s="10" customFormat="1" spans="1:223">
      <c r="A180" s="64" t="s">
        <v>241</v>
      </c>
      <c r="B180" s="47"/>
      <c r="C180" s="47"/>
      <c r="D180" s="47"/>
      <c r="E180" s="47"/>
      <c r="F180" s="47"/>
      <c r="G180" s="34"/>
      <c r="H180" s="64" t="s">
        <v>241</v>
      </c>
      <c r="I180" s="27">
        <f t="shared" ref="I180" si="850">I95/I9/(110.4/14.6)</f>
        <v>1.06060477019471</v>
      </c>
      <c r="J180" s="27">
        <f>J95/J9/(110.4/14.6)</f>
        <v>0.976525460641714</v>
      </c>
      <c r="K180" s="27">
        <f t="shared" ref="K180:AB180" si="851">K95/K9/(110.4/14.6)</f>
        <v>0.918176415128285</v>
      </c>
      <c r="L180" s="27">
        <f t="shared" si="851"/>
        <v>0.988185248391061</v>
      </c>
      <c r="M180" s="27">
        <f t="shared" si="851"/>
        <v>1.31951510290525</v>
      </c>
      <c r="N180" s="27">
        <f t="shared" si="851"/>
        <v>1.41882858455891</v>
      </c>
      <c r="O180" s="27">
        <f t="shared" si="851"/>
        <v>1.22197093733415</v>
      </c>
      <c r="P180" s="27">
        <f t="shared" si="851"/>
        <v>1.26642528258422</v>
      </c>
      <c r="Q180" s="27">
        <f t="shared" si="851"/>
        <v>1.10259576966161</v>
      </c>
      <c r="R180" s="27">
        <f t="shared" si="851"/>
        <v>1.27361146076773</v>
      </c>
      <c r="S180" s="27">
        <f t="shared" si="851"/>
        <v>0.925843933215782</v>
      </c>
      <c r="T180" s="27">
        <f t="shared" si="851"/>
        <v>1.30216426592779</v>
      </c>
      <c r="U180" s="27">
        <f t="shared" si="851"/>
        <v>1.19798338095722</v>
      </c>
      <c r="V180" s="27">
        <f t="shared" si="851"/>
        <v>1.08139218153747</v>
      </c>
      <c r="W180" s="27">
        <f t="shared" si="851"/>
        <v>0.900726365601899</v>
      </c>
      <c r="X180" s="27">
        <f t="shared" si="851"/>
        <v>0.924803645803262</v>
      </c>
      <c r="Y180" s="27">
        <f t="shared" si="851"/>
        <v>0.953352388176925</v>
      </c>
      <c r="Z180" s="27">
        <f t="shared" si="851"/>
        <v>1.09937033220667</v>
      </c>
      <c r="AA180" s="27">
        <f t="shared" si="851"/>
        <v>1.00300177794458</v>
      </c>
      <c r="AB180" s="27">
        <f t="shared" si="851"/>
        <v>1.05979529368845</v>
      </c>
      <c r="AC180" s="27"/>
      <c r="AD180" s="27">
        <f t="shared" ref="AD180:AO180" si="852">AD95/AD9/(110.4/14.6)</f>
        <v>1.33717737526234</v>
      </c>
      <c r="AE180" s="27">
        <f t="shared" si="852"/>
        <v>1.02996105236938</v>
      </c>
      <c r="AF180" s="27">
        <f t="shared" si="852"/>
        <v>1.22288302319882</v>
      </c>
      <c r="AG180" s="27">
        <f t="shared" si="852"/>
        <v>1.24330627075161</v>
      </c>
      <c r="AH180" s="27">
        <f t="shared" si="852"/>
        <v>0.933808356179592</v>
      </c>
      <c r="AI180" s="27">
        <f t="shared" si="852"/>
        <v>0.86960085834494</v>
      </c>
      <c r="AJ180" s="27">
        <f t="shared" si="852"/>
        <v>1.20464247843763</v>
      </c>
      <c r="AK180" s="27">
        <f t="shared" si="852"/>
        <v>0.974899647157723</v>
      </c>
      <c r="AL180" s="27">
        <f t="shared" si="852"/>
        <v>1.04448682434922</v>
      </c>
      <c r="AM180" s="27">
        <f t="shared" si="852"/>
        <v>1.10199022961684</v>
      </c>
      <c r="AN180" s="27">
        <f t="shared" si="852"/>
        <v>1.21076925138375</v>
      </c>
      <c r="AO180" s="27">
        <f t="shared" si="852"/>
        <v>1.77159337408811</v>
      </c>
      <c r="AP180" s="27"/>
      <c r="AQ180" s="27">
        <f t="shared" ref="AQ180:AZ180" si="853">AQ95/AQ9/(110.4/14.6)</f>
        <v>0.940817524812453</v>
      </c>
      <c r="AR180" s="27">
        <f t="shared" si="853"/>
        <v>0.978016275353802</v>
      </c>
      <c r="AS180" s="27">
        <f t="shared" si="853"/>
        <v>0.958932079427478</v>
      </c>
      <c r="AT180" s="27">
        <f t="shared" si="853"/>
        <v>0.857946190911887</v>
      </c>
      <c r="AU180" s="27">
        <f t="shared" si="853"/>
        <v>0.933763579564015</v>
      </c>
      <c r="AV180" s="27">
        <f t="shared" si="853"/>
        <v>0.895754915796623</v>
      </c>
      <c r="AW180" s="27">
        <f t="shared" si="853"/>
        <v>0.938658998846361</v>
      </c>
      <c r="AX180" s="27">
        <f t="shared" si="853"/>
        <v>0.930819618907703</v>
      </c>
      <c r="AY180" s="27">
        <f t="shared" si="853"/>
        <v>0.888364383795122</v>
      </c>
      <c r="AZ180" s="27">
        <f t="shared" si="853"/>
        <v>0.908238642809102</v>
      </c>
      <c r="BA180" s="27"/>
      <c r="BB180" s="27">
        <f t="shared" ref="BB180:BI180" si="854">BB95/BB9/(110.4/14.6)</f>
        <v>1.08063120563153</v>
      </c>
      <c r="BC180" s="27">
        <f t="shared" si="854"/>
        <v>1.09846339045461</v>
      </c>
      <c r="BD180" s="27">
        <f t="shared" si="854"/>
        <v>1.19430970589624</v>
      </c>
      <c r="BE180" s="27">
        <f t="shared" si="854"/>
        <v>1.04278637350706</v>
      </c>
      <c r="BF180" s="27">
        <f t="shared" si="854"/>
        <v>1.03826328895813</v>
      </c>
      <c r="BG180" s="27">
        <f t="shared" si="854"/>
        <v>1.20507895482226</v>
      </c>
      <c r="BH180" s="27">
        <f t="shared" si="854"/>
        <v>1.05495562479347</v>
      </c>
      <c r="BI180" s="27">
        <f t="shared" si="854"/>
        <v>1.12215573809187</v>
      </c>
      <c r="BJ180" s="64" t="s">
        <v>241</v>
      </c>
      <c r="BK180" s="27">
        <f t="shared" ref="BK180:BS180" si="855">BK95/BK9/(110.4/14.6)</f>
        <v>0.750338580709645</v>
      </c>
      <c r="BL180" s="27">
        <f t="shared" si="855"/>
        <v>0.773021258022597</v>
      </c>
      <c r="BM180" s="27">
        <f t="shared" si="855"/>
        <v>0.989431364052193</v>
      </c>
      <c r="BN180" s="27">
        <f t="shared" si="855"/>
        <v>0.723023859249414</v>
      </c>
      <c r="BO180" s="27">
        <f t="shared" si="855"/>
        <v>0.704071092586539</v>
      </c>
      <c r="BP180" s="27">
        <f t="shared" si="855"/>
        <v>1.51123218128426</v>
      </c>
      <c r="BQ180" s="27">
        <f t="shared" si="855"/>
        <v>0.704046648550725</v>
      </c>
      <c r="BR180" s="27">
        <f t="shared" si="855"/>
        <v>0.759078914300075</v>
      </c>
      <c r="BS180" s="27">
        <f t="shared" si="855"/>
        <v>1.01727982162765</v>
      </c>
      <c r="BT180" s="27">
        <f t="shared" ref="BT180:CE180" si="856">BT95/BT9/(110.4/14.6)</f>
        <v>0.72430194611739</v>
      </c>
      <c r="BU180" s="27">
        <f t="shared" si="856"/>
        <v>0.742204580303705</v>
      </c>
      <c r="BV180" s="27">
        <f t="shared" si="856"/>
        <v>0.957592177860152</v>
      </c>
      <c r="BW180" s="27">
        <f t="shared" si="856"/>
        <v>0.657925724637681</v>
      </c>
      <c r="BX180" s="27">
        <f t="shared" si="856"/>
        <v>0.672882880642059</v>
      </c>
      <c r="BY180" s="27">
        <f t="shared" si="856"/>
        <v>0.899043351131452</v>
      </c>
      <c r="BZ180" s="27">
        <f t="shared" si="856"/>
        <v>0.713331463594823</v>
      </c>
      <c r="CA180" s="27">
        <f t="shared" si="856"/>
        <v>0.886050724637681</v>
      </c>
      <c r="CB180" s="27">
        <f t="shared" si="856"/>
        <v>0.886288489357305</v>
      </c>
      <c r="CC180" s="27">
        <f t="shared" si="856"/>
        <v>0.684051212235321</v>
      </c>
      <c r="CD180" s="27">
        <f t="shared" si="856"/>
        <v>0.775256814064559</v>
      </c>
      <c r="CE180" s="27">
        <f t="shared" si="856"/>
        <v>0.930465865018835</v>
      </c>
      <c r="CF180" s="27"/>
      <c r="CG180" s="27">
        <f t="shared" ref="CG180:CS180" si="857">CG95/CG9/(110.4/14.6)</f>
        <v>0.869915707200813</v>
      </c>
      <c r="CH180" s="27">
        <f t="shared" si="857"/>
        <v>0.887648962840854</v>
      </c>
      <c r="CI180" s="27">
        <f t="shared" si="857"/>
        <v>0.93933476450353</v>
      </c>
      <c r="CJ180" s="27">
        <f t="shared" si="857"/>
        <v>0.812970536900513</v>
      </c>
      <c r="CK180" s="27">
        <f t="shared" si="857"/>
        <v>1.25174378051616</v>
      </c>
      <c r="CL180" s="27">
        <f t="shared" si="857"/>
        <v>1.3256677990502</v>
      </c>
      <c r="CM180" s="27">
        <f t="shared" si="857"/>
        <v>0.857138407873427</v>
      </c>
      <c r="CN180" s="27">
        <f t="shared" si="857"/>
        <v>0.866703710178225</v>
      </c>
      <c r="CO180" s="27">
        <f t="shared" si="857"/>
        <v>0.534758777479712</v>
      </c>
      <c r="CP180" s="27">
        <f t="shared" si="857"/>
        <v>0.916494347020437</v>
      </c>
      <c r="CQ180" s="27">
        <f t="shared" si="857"/>
        <v>0.953085957021489</v>
      </c>
      <c r="CR180" s="27">
        <f t="shared" si="857"/>
        <v>0.928682224383016</v>
      </c>
      <c r="CS180" s="27">
        <f t="shared" si="857"/>
        <v>0.934746978078263</v>
      </c>
      <c r="CT180" s="27"/>
      <c r="CU180" s="27">
        <f>CU95/CU9/(110.4/14.6)</f>
        <v>0.947105788423154</v>
      </c>
      <c r="CV180" s="27">
        <f>CV95/CV9/(110.4/14.6)</f>
        <v>0.934269788182832</v>
      </c>
      <c r="CW180" s="27">
        <f>CW95/CW9/(110.4/14.6)</f>
        <v>0.881113314891174</v>
      </c>
      <c r="CX180" s="27">
        <f>CX95/CX9/(110.4/14.6)</f>
        <v>1.20522722184912</v>
      </c>
      <c r="CY180" s="27">
        <f>CY95/CY9/(110.4/14.6)</f>
        <v>0.933045697410423</v>
      </c>
      <c r="CZ180" s="27"/>
      <c r="DA180" s="27">
        <f t="shared" ref="DA180:DJ180" si="858">DA95/DA9/(110.4/14.6)</f>
        <v>1.02959694870256</v>
      </c>
      <c r="DB180" s="27">
        <f t="shared" si="858"/>
        <v>0.849932492480175</v>
      </c>
      <c r="DC180" s="27">
        <f t="shared" si="858"/>
        <v>0.859864289887992</v>
      </c>
      <c r="DD180" s="27">
        <f t="shared" si="858"/>
        <v>1.05075757575758</v>
      </c>
      <c r="DE180" s="27">
        <f t="shared" si="858"/>
        <v>0.893946988884199</v>
      </c>
      <c r="DF180" s="27">
        <f t="shared" si="858"/>
        <v>0.906922584108185</v>
      </c>
      <c r="DG180" s="27">
        <f t="shared" si="858"/>
        <v>1.1622963068384</v>
      </c>
      <c r="DH180" s="27">
        <f t="shared" si="858"/>
        <v>0.965804647742884</v>
      </c>
      <c r="DI180" s="27">
        <f t="shared" si="858"/>
        <v>1.14864898913547</v>
      </c>
      <c r="DJ180" s="27">
        <f t="shared" si="858"/>
        <v>1.86059120871614</v>
      </c>
      <c r="DK180" s="27"/>
      <c r="DL180" s="27">
        <f t="shared" ref="DL180:EF180" si="859">DL95/DL9/(110.4/14.6)</f>
        <v>3.14836544795784</v>
      </c>
      <c r="DM180" s="27">
        <f t="shared" si="859"/>
        <v>0</v>
      </c>
      <c r="DN180" s="27">
        <f t="shared" si="859"/>
        <v>1.489160881744</v>
      </c>
      <c r="DO180" s="27">
        <f t="shared" si="859"/>
        <v>0.878833680985594</v>
      </c>
      <c r="DP180" s="27">
        <f t="shared" si="859"/>
        <v>1.41461821172747</v>
      </c>
      <c r="DQ180" s="27">
        <f t="shared" si="859"/>
        <v>1.31494027006724</v>
      </c>
      <c r="DR180" s="27">
        <f t="shared" si="859"/>
        <v>1.72761162771216</v>
      </c>
      <c r="DS180" s="27">
        <f t="shared" si="859"/>
        <v>0</v>
      </c>
      <c r="DT180" s="27">
        <f t="shared" si="859"/>
        <v>1.30383955129422</v>
      </c>
      <c r="DU180" s="27">
        <f t="shared" si="859"/>
        <v>1.33302470326505</v>
      </c>
      <c r="DV180" s="27">
        <f t="shared" si="859"/>
        <v>1.32639967218772</v>
      </c>
      <c r="DW180" s="27">
        <f t="shared" si="859"/>
        <v>1.0431910425554</v>
      </c>
      <c r="DX180" s="27">
        <f t="shared" si="859"/>
        <v>0.844271851963292</v>
      </c>
      <c r="DY180" s="27">
        <f t="shared" si="859"/>
        <v>1.10832134716159</v>
      </c>
      <c r="DZ180" s="27">
        <f t="shared" si="859"/>
        <v>0.94932958963977</v>
      </c>
      <c r="EA180" s="27">
        <f t="shared" si="859"/>
        <v>1.21544860793288</v>
      </c>
      <c r="EB180" s="27">
        <f t="shared" si="859"/>
        <v>1.04526210084373</v>
      </c>
      <c r="EC180" s="27">
        <f t="shared" si="859"/>
        <v>1.0168880578966</v>
      </c>
      <c r="ED180" s="27">
        <f t="shared" si="859"/>
        <v>0.917734596846128</v>
      </c>
      <c r="EE180" s="27">
        <f t="shared" si="859"/>
        <v>0.935675214577177</v>
      </c>
      <c r="EF180" s="27">
        <f t="shared" si="859"/>
        <v>0.981766817275867</v>
      </c>
      <c r="EG180" s="27"/>
      <c r="EH180" s="27">
        <f t="shared" ref="EH180:FD180" si="860">EH95/EH9/(110.4/14.6)</f>
        <v>0.739473817098419</v>
      </c>
      <c r="EI180" s="27">
        <f t="shared" si="860"/>
        <v>0.830098893541897</v>
      </c>
      <c r="EJ180" s="27">
        <f t="shared" si="860"/>
        <v>0.655039077893077</v>
      </c>
      <c r="EK180" s="27">
        <f t="shared" si="860"/>
        <v>0.78592132505176</v>
      </c>
      <c r="EL180" s="27">
        <f t="shared" si="860"/>
        <v>0.644134316770186</v>
      </c>
      <c r="EM180" s="27">
        <f t="shared" si="860"/>
        <v>0.720984079128319</v>
      </c>
      <c r="EN180" s="27">
        <f t="shared" si="860"/>
        <v>0.609735780411368</v>
      </c>
      <c r="EO180" s="27">
        <f t="shared" si="860"/>
        <v>0.793133869263285</v>
      </c>
      <c r="EP180" s="27">
        <f t="shared" si="860"/>
        <v>0.813289687202731</v>
      </c>
      <c r="EQ180" s="27">
        <f t="shared" si="860"/>
        <v>1.10999316611872</v>
      </c>
      <c r="ER180" s="27">
        <f t="shared" si="860"/>
        <v>0.96020027155465</v>
      </c>
      <c r="ES180" s="27">
        <f t="shared" si="860"/>
        <v>0.910638754696726</v>
      </c>
      <c r="ET180" s="27">
        <f t="shared" si="860"/>
        <v>1.13148387707453</v>
      </c>
      <c r="EU180" s="27">
        <f t="shared" si="860"/>
        <v>1.36189502725701</v>
      </c>
      <c r="EV180" s="27">
        <f t="shared" si="860"/>
        <v>1.33734864169647</v>
      </c>
      <c r="EW180" s="27">
        <f t="shared" si="860"/>
        <v>1.45277582532829</v>
      </c>
      <c r="EX180" s="27">
        <f t="shared" si="860"/>
        <v>0.956582125603865</v>
      </c>
      <c r="EY180" s="27">
        <f t="shared" si="860"/>
        <v>0.746607808043769</v>
      </c>
      <c r="EZ180" s="27">
        <f t="shared" si="860"/>
        <v>1.87322349721023</v>
      </c>
      <c r="FA180" s="27">
        <f t="shared" si="860"/>
        <v>0.997926693313756</v>
      </c>
      <c r="FB180" s="27">
        <f t="shared" si="860"/>
        <v>0.921504008633981</v>
      </c>
      <c r="FC180" s="27">
        <f t="shared" si="860"/>
        <v>0.993731677608489</v>
      </c>
      <c r="FD180" s="27">
        <f t="shared" si="860"/>
        <v>0.893808952391583</v>
      </c>
      <c r="FE180" s="64" t="s">
        <v>241</v>
      </c>
      <c r="FF180" s="138">
        <f t="shared" si="548"/>
        <v>0.900726365601899</v>
      </c>
      <c r="FG180" s="138">
        <f t="shared" si="549"/>
        <v>1.41882858455891</v>
      </c>
      <c r="FH180" s="139">
        <f t="shared" si="550"/>
        <v>1.09974362986138</v>
      </c>
      <c r="FI180" s="138">
        <f t="shared" si="551"/>
        <v>0.157112422080508</v>
      </c>
      <c r="FJ180" s="140">
        <f t="shared" si="552"/>
        <v>0.142862770753499</v>
      </c>
      <c r="FK180" s="138">
        <f t="shared" si="553"/>
        <v>0.86960085834494</v>
      </c>
      <c r="FL180" s="138">
        <f t="shared" si="554"/>
        <v>1.77159337408811</v>
      </c>
      <c r="FM180" s="139">
        <f t="shared" si="555"/>
        <v>1.16209322842833</v>
      </c>
      <c r="FN180" s="138">
        <f t="shared" si="556"/>
        <v>0.238217889628726</v>
      </c>
      <c r="FO180" s="73">
        <f t="shared" si="557"/>
        <v>0.204990343116363</v>
      </c>
      <c r="FP180" s="138">
        <f t="shared" si="558"/>
        <v>0.857946190911887</v>
      </c>
      <c r="FQ180" s="138">
        <f t="shared" si="559"/>
        <v>0.978016275353802</v>
      </c>
      <c r="FR180" s="139">
        <f t="shared" si="560"/>
        <v>0.923131221022455</v>
      </c>
      <c r="FS180" s="138">
        <f t="shared" si="561"/>
        <v>0.0356670069805518</v>
      </c>
      <c r="FT180" s="73">
        <f t="shared" si="562"/>
        <v>0.0386369848276253</v>
      </c>
      <c r="FU180" s="138">
        <f t="shared" si="563"/>
        <v>1.03826328895813</v>
      </c>
      <c r="FV180" s="138">
        <f t="shared" si="564"/>
        <v>1.20507895482226</v>
      </c>
      <c r="FW180" s="139">
        <f t="shared" si="565"/>
        <v>1.1045805352694</v>
      </c>
      <c r="FX180" s="138">
        <f t="shared" si="566"/>
        <v>0.0651923103758703</v>
      </c>
      <c r="FY180" s="64" t="s">
        <v>241</v>
      </c>
      <c r="FZ180" s="156">
        <f t="shared" si="567"/>
        <v>0.857946190911887</v>
      </c>
      <c r="GA180" s="70">
        <f t="shared" si="568"/>
        <v>1.77159337408811</v>
      </c>
      <c r="GB180" s="157">
        <f t="shared" si="569"/>
        <v>1.08015895661495</v>
      </c>
      <c r="GC180" s="31">
        <f t="shared" si="570"/>
        <v>0.173440874780449</v>
      </c>
      <c r="GD180" s="31">
        <f t="shared" si="571"/>
        <v>0.160569769586493</v>
      </c>
      <c r="GE180" s="156">
        <f t="shared" si="572"/>
        <v>0</v>
      </c>
      <c r="GF180" s="156">
        <f t="shared" si="573"/>
        <v>3.14836544795784</v>
      </c>
      <c r="GG180" s="158">
        <f t="shared" si="574"/>
        <v>0.982829561210406</v>
      </c>
      <c r="GH180" s="33">
        <f t="shared" si="575"/>
        <v>0.373660024123746</v>
      </c>
      <c r="GI180" s="33">
        <f t="shared" si="576"/>
        <v>0.380188019236585</v>
      </c>
      <c r="GJ180" s="34"/>
      <c r="GK180" s="89">
        <f t="shared" si="577"/>
        <v>0.657925724637681</v>
      </c>
      <c r="GL180" s="89">
        <f t="shared" si="578"/>
        <v>1.51123218128426</v>
      </c>
      <c r="GM180" s="178">
        <f t="shared" si="579"/>
        <v>0.831472330951622</v>
      </c>
      <c r="GN180" s="36">
        <f t="shared" si="580"/>
        <v>0.191160598949566</v>
      </c>
      <c r="GO180" s="36">
        <f t="shared" si="581"/>
        <v>0.229906145801366</v>
      </c>
      <c r="GP180" s="89">
        <f t="shared" si="582"/>
        <v>0.534758777479712</v>
      </c>
      <c r="GQ180" s="89">
        <f t="shared" si="583"/>
        <v>1.86059120871614</v>
      </c>
      <c r="GR180" s="178">
        <f t="shared" si="584"/>
        <v>0.989571992716319</v>
      </c>
      <c r="GS180" s="36">
        <f t="shared" si="585"/>
        <v>0.230244429326959</v>
      </c>
      <c r="GT180" s="36">
        <f t="shared" si="586"/>
        <v>0.23267072130341</v>
      </c>
      <c r="GU180" s="89">
        <f t="shared" si="587"/>
        <v>0</v>
      </c>
      <c r="GV180" s="89">
        <f t="shared" si="588"/>
        <v>3.14836544795784</v>
      </c>
      <c r="GW180" s="178">
        <f t="shared" si="589"/>
        <v>1.14260396541113</v>
      </c>
      <c r="GX180" s="36">
        <f t="shared" si="590"/>
        <v>0.618589623193512</v>
      </c>
      <c r="GY180" s="36">
        <f t="shared" si="591"/>
        <v>0.54138585364609</v>
      </c>
      <c r="GZ180" s="89">
        <f t="shared" si="592"/>
        <v>0</v>
      </c>
      <c r="HA180" s="89">
        <f t="shared" si="593"/>
        <v>1.87322349721023</v>
      </c>
      <c r="HB180" s="178">
        <f t="shared" si="594"/>
        <v>0.966936137951874</v>
      </c>
      <c r="HC180" s="36">
        <f t="shared" si="595"/>
        <v>0.301940879786117</v>
      </c>
      <c r="HD180" s="36">
        <f t="shared" si="596"/>
        <v>0.312265586045503</v>
      </c>
      <c r="HE180" s="27"/>
      <c r="HF180" s="27"/>
      <c r="HG180" s="27"/>
      <c r="HH180" s="27"/>
      <c r="HI180" s="27"/>
      <c r="HJ180" s="27"/>
      <c r="HK180" s="27"/>
      <c r="HL180" s="27"/>
      <c r="HM180" s="27"/>
      <c r="HN180" s="27"/>
      <c r="HO180" s="27"/>
    </row>
    <row r="181" s="10" customFormat="1" spans="1:223">
      <c r="A181" s="42" t="s">
        <v>242</v>
      </c>
      <c r="B181" s="47"/>
      <c r="C181" s="47"/>
      <c r="D181" s="47"/>
      <c r="E181" s="47"/>
      <c r="F181" s="47"/>
      <c r="G181" s="34"/>
      <c r="H181" s="42" t="s">
        <v>242</v>
      </c>
      <c r="I181" s="27">
        <f t="shared" ref="I181" si="861">I96/I9/(12.77/14.6)</f>
        <v>1.0775782943385</v>
      </c>
      <c r="J181" s="27">
        <f>J96/J9/(12.77/14.6)</f>
        <v>0.977614238217602</v>
      </c>
      <c r="K181" s="27">
        <f t="shared" ref="K181:AB181" si="862">K96/K9/(12.77/14.6)</f>
        <v>0.921140524565727</v>
      </c>
      <c r="L181" s="27">
        <f t="shared" si="862"/>
        <v>1.01281906758658</v>
      </c>
      <c r="M181" s="27">
        <f t="shared" si="862"/>
        <v>1.34835807977743</v>
      </c>
      <c r="N181" s="27">
        <f t="shared" si="862"/>
        <v>1.43226298771398</v>
      </c>
      <c r="O181" s="27">
        <f t="shared" si="862"/>
        <v>1.25856274184112</v>
      </c>
      <c r="P181" s="27">
        <f t="shared" si="862"/>
        <v>1.26933354481668</v>
      </c>
      <c r="Q181" s="27">
        <f t="shared" si="862"/>
        <v>1.15707328895065</v>
      </c>
      <c r="R181" s="27">
        <f t="shared" si="862"/>
        <v>1.28165846722084</v>
      </c>
      <c r="S181" s="27">
        <f t="shared" si="862"/>
        <v>0.918841662520813</v>
      </c>
      <c r="T181" s="27">
        <f t="shared" si="862"/>
        <v>1.28361938267478</v>
      </c>
      <c r="U181" s="27">
        <f t="shared" si="862"/>
        <v>1.22193453316653</v>
      </c>
      <c r="V181" s="27">
        <f t="shared" si="862"/>
        <v>1.0778593264826</v>
      </c>
      <c r="W181" s="27">
        <f t="shared" si="862"/>
        <v>0.934775735046415</v>
      </c>
      <c r="X181" s="27">
        <f t="shared" si="862"/>
        <v>0.982119144893959</v>
      </c>
      <c r="Y181" s="27">
        <f t="shared" si="862"/>
        <v>0.976655459445167</v>
      </c>
      <c r="Z181" s="27">
        <f t="shared" si="862"/>
        <v>1.11562533082939</v>
      </c>
      <c r="AA181" s="27">
        <f t="shared" si="862"/>
        <v>0.975598858771692</v>
      </c>
      <c r="AB181" s="27">
        <f t="shared" si="862"/>
        <v>1.04888961005862</v>
      </c>
      <c r="AC181" s="27"/>
      <c r="AD181" s="27">
        <f t="shared" ref="AD181:AO181" si="863">AD96/AD9/(12.77/14.6)</f>
        <v>1.34321044925011</v>
      </c>
      <c r="AE181" s="27">
        <f t="shared" si="863"/>
        <v>0.995896561336718</v>
      </c>
      <c r="AF181" s="27">
        <f t="shared" si="863"/>
        <v>1.21532708859152</v>
      </c>
      <c r="AG181" s="27">
        <f t="shared" si="863"/>
        <v>1.27520160123461</v>
      </c>
      <c r="AH181" s="27">
        <f t="shared" si="863"/>
        <v>0.93804533524818</v>
      </c>
      <c r="AI181" s="27">
        <f t="shared" si="863"/>
        <v>0.885833323239106</v>
      </c>
      <c r="AJ181" s="27">
        <f t="shared" si="863"/>
        <v>1.16750447803712</v>
      </c>
      <c r="AK181" s="27">
        <f t="shared" si="863"/>
        <v>0.979287296751673</v>
      </c>
      <c r="AL181" s="27">
        <f t="shared" si="863"/>
        <v>1.03961902189803</v>
      </c>
      <c r="AM181" s="27">
        <f t="shared" si="863"/>
        <v>1.1232096082215</v>
      </c>
      <c r="AN181" s="27">
        <f t="shared" si="863"/>
        <v>1.2012277952547</v>
      </c>
      <c r="AO181" s="27">
        <f t="shared" si="863"/>
        <v>1.77749851585581</v>
      </c>
      <c r="AP181" s="27"/>
      <c r="AQ181" s="27">
        <f t="shared" ref="AQ181:AZ181" si="864">AQ96/AQ9/(12.77/14.6)</f>
        <v>0.952964549412031</v>
      </c>
      <c r="AR181" s="27">
        <f t="shared" si="864"/>
        <v>0.993598371290455</v>
      </c>
      <c r="AS181" s="27">
        <f t="shared" si="864"/>
        <v>0.946514641579351</v>
      </c>
      <c r="AT181" s="27">
        <f t="shared" si="864"/>
        <v>0.849774767994123</v>
      </c>
      <c r="AU181" s="27">
        <f t="shared" si="864"/>
        <v>0.926712095361422</v>
      </c>
      <c r="AV181" s="27">
        <f t="shared" si="864"/>
        <v>0.898269393986818</v>
      </c>
      <c r="AW181" s="27">
        <f t="shared" si="864"/>
        <v>0.932778597913886</v>
      </c>
      <c r="AX181" s="27">
        <f t="shared" si="864"/>
        <v>0.922549207703666</v>
      </c>
      <c r="AY181" s="27">
        <f t="shared" si="864"/>
        <v>0.88392758612438</v>
      </c>
      <c r="AZ181" s="27">
        <f t="shared" si="864"/>
        <v>0.91145169893778</v>
      </c>
      <c r="BA181" s="27"/>
      <c r="BB181" s="27">
        <f t="shared" ref="BB181:BI181" si="865">BB96/BB9/(12.77/14.6)</f>
        <v>0.989774114348909</v>
      </c>
      <c r="BC181" s="27">
        <f t="shared" si="865"/>
        <v>1.04461545917626</v>
      </c>
      <c r="BD181" s="27">
        <f t="shared" si="865"/>
        <v>1.10885651682613</v>
      </c>
      <c r="BE181" s="27">
        <f t="shared" si="865"/>
        <v>0.979443371705366</v>
      </c>
      <c r="BF181" s="27">
        <f t="shared" si="865"/>
        <v>0.987822640094481</v>
      </c>
      <c r="BG181" s="27">
        <f t="shared" si="865"/>
        <v>1.15540800787677</v>
      </c>
      <c r="BH181" s="27">
        <f t="shared" si="865"/>
        <v>1.0036501470517</v>
      </c>
      <c r="BI181" s="27">
        <f t="shared" si="865"/>
        <v>1.08837386076385</v>
      </c>
      <c r="BJ181" s="42" t="s">
        <v>242</v>
      </c>
      <c r="BK181" s="27">
        <f t="shared" ref="BK181:BS181" si="866">BK96/BK9/(12.77/14.6)</f>
        <v>0.730847622390841</v>
      </c>
      <c r="BL181" s="27">
        <f t="shared" si="866"/>
        <v>0.746630347800313</v>
      </c>
      <c r="BM181" s="27">
        <f t="shared" si="866"/>
        <v>0.967820655242119</v>
      </c>
      <c r="BN181" s="27">
        <f t="shared" si="866"/>
        <v>0.687837165143078</v>
      </c>
      <c r="BO181" s="27">
        <f t="shared" si="866"/>
        <v>0.67258690971752</v>
      </c>
      <c r="BP181" s="27">
        <f t="shared" si="866"/>
        <v>1.53816208132396</v>
      </c>
      <c r="BQ181" s="27">
        <f t="shared" si="866"/>
        <v>0.669619224745497</v>
      </c>
      <c r="BR181" s="27">
        <f t="shared" si="866"/>
        <v>0.721816597084227</v>
      </c>
      <c r="BS181" s="27">
        <f t="shared" si="866"/>
        <v>1.00117677936785</v>
      </c>
      <c r="BT181" s="27">
        <f t="shared" ref="BT181:CE181" si="867">BT96/BT9/(12.77/14.6)</f>
        <v>0.708400509773212</v>
      </c>
      <c r="BU181" s="27">
        <f t="shared" si="867"/>
        <v>0.731871039472313</v>
      </c>
      <c r="BV181" s="27">
        <f t="shared" si="867"/>
        <v>0.951738481945687</v>
      </c>
      <c r="BW181" s="27">
        <f t="shared" si="867"/>
        <v>0.644972932484424</v>
      </c>
      <c r="BX181" s="27">
        <f t="shared" si="867"/>
        <v>0.660605072314438</v>
      </c>
      <c r="BY181" s="27">
        <f t="shared" si="867"/>
        <v>0.888819052329335</v>
      </c>
      <c r="BZ181" s="27">
        <f t="shared" si="867"/>
        <v>0.694113258093402</v>
      </c>
      <c r="CA181" s="27">
        <f t="shared" si="867"/>
        <v>0.887168933971942</v>
      </c>
      <c r="CB181" s="27">
        <f t="shared" si="867"/>
        <v>0.872540599795806</v>
      </c>
      <c r="CC181" s="27">
        <f t="shared" si="867"/>
        <v>0.664426795605331</v>
      </c>
      <c r="CD181" s="27">
        <f t="shared" si="867"/>
        <v>0.760037730476258</v>
      </c>
      <c r="CE181" s="27">
        <f t="shared" si="867"/>
        <v>0.93396715453252</v>
      </c>
      <c r="CF181" s="27"/>
      <c r="CG181" s="27">
        <f t="shared" ref="CG181:CS181" si="868">CG96/CG9/(12.77/14.6)</f>
        <v>0.876487459744962</v>
      </c>
      <c r="CH181" s="27">
        <f t="shared" si="868"/>
        <v>0.89676262864311</v>
      </c>
      <c r="CI181" s="27">
        <f t="shared" si="868"/>
        <v>0.920220791871192</v>
      </c>
      <c r="CJ181" s="27">
        <f t="shared" si="868"/>
        <v>0.830248771531915</v>
      </c>
      <c r="CK181" s="27">
        <f t="shared" si="868"/>
        <v>1.27857528716619</v>
      </c>
      <c r="CL181" s="27">
        <f t="shared" si="868"/>
        <v>1.29426791954</v>
      </c>
      <c r="CM181" s="27">
        <f t="shared" si="868"/>
        <v>0.858297451270326</v>
      </c>
      <c r="CN181" s="27">
        <f t="shared" si="868"/>
        <v>0.870119828701765</v>
      </c>
      <c r="CO181" s="27">
        <f t="shared" si="868"/>
        <v>0.838512119590535</v>
      </c>
      <c r="CP181" s="27">
        <f t="shared" si="868"/>
        <v>0.93356930692351</v>
      </c>
      <c r="CQ181" s="27">
        <f t="shared" si="868"/>
        <v>0.965106796640834</v>
      </c>
      <c r="CR181" s="27">
        <f t="shared" si="868"/>
        <v>0.914643696162882</v>
      </c>
      <c r="CS181" s="27">
        <f t="shared" si="868"/>
        <v>0.952168260833363</v>
      </c>
      <c r="CT181" s="27"/>
      <c r="CU181" s="27">
        <f>CU96/CU9/(12.77/14.6)</f>
        <v>0.95640512240984</v>
      </c>
      <c r="CV181" s="27">
        <f>CV96/CV9/(12.77/14.6)</f>
        <v>0.944193723269683</v>
      </c>
      <c r="CW181" s="27">
        <f>CW96/CW9/(12.77/14.6)</f>
        <v>0.885271884791505</v>
      </c>
      <c r="CX181" s="27">
        <f>CX96/CX9/(12.77/14.6)</f>
        <v>1.18783898418736</v>
      </c>
      <c r="CY181" s="27">
        <f>CY96/CY9/(12.77/14.6)</f>
        <v>0.93255412189752</v>
      </c>
      <c r="CZ181" s="27"/>
      <c r="DA181" s="27">
        <f t="shared" ref="DA181:DJ181" si="869">DA96/DA9/(12.77/14.6)</f>
        <v>1.01348144814786</v>
      </c>
      <c r="DB181" s="27">
        <f t="shared" si="869"/>
        <v>0.856130228572273</v>
      </c>
      <c r="DC181" s="27">
        <f t="shared" si="869"/>
        <v>0.864782370307324</v>
      </c>
      <c r="DD181" s="27">
        <f t="shared" si="869"/>
        <v>1.02135212738188</v>
      </c>
      <c r="DE181" s="27">
        <f t="shared" si="869"/>
        <v>0.912284936630908</v>
      </c>
      <c r="DF181" s="27">
        <f t="shared" si="869"/>
        <v>0.913824122958435</v>
      </c>
      <c r="DG181" s="27">
        <f t="shared" si="869"/>
        <v>1.12739940044627</v>
      </c>
      <c r="DH181" s="27">
        <f t="shared" si="869"/>
        <v>0.985317933700167</v>
      </c>
      <c r="DI181" s="27">
        <f t="shared" si="869"/>
        <v>1.15125527820224</v>
      </c>
      <c r="DJ181" s="27">
        <f t="shared" si="869"/>
        <v>1.79893099314047</v>
      </c>
      <c r="DK181" s="27"/>
      <c r="DL181" s="27">
        <f t="shared" ref="DL181:EF181" si="870">DL96/DL9/(12.77/14.6)</f>
        <v>3.26751263615007</v>
      </c>
      <c r="DM181" s="27">
        <f t="shared" si="870"/>
        <v>0</v>
      </c>
      <c r="DN181" s="27">
        <f t="shared" si="870"/>
        <v>1.50070740904036</v>
      </c>
      <c r="DO181" s="27">
        <f t="shared" si="870"/>
        <v>0.898188337311376</v>
      </c>
      <c r="DP181" s="27">
        <f t="shared" si="870"/>
        <v>1.43077345430652</v>
      </c>
      <c r="DQ181" s="27">
        <f t="shared" si="870"/>
        <v>1.29940689451712</v>
      </c>
      <c r="DR181" s="27">
        <f t="shared" si="870"/>
        <v>1.78434825118481</v>
      </c>
      <c r="DS181" s="27">
        <f t="shared" si="870"/>
        <v>0</v>
      </c>
      <c r="DT181" s="27">
        <f t="shared" si="870"/>
        <v>1.31679735187205</v>
      </c>
      <c r="DU181" s="27">
        <f t="shared" si="870"/>
        <v>1.35127041181118</v>
      </c>
      <c r="DV181" s="27">
        <f t="shared" si="870"/>
        <v>1.34151144796211</v>
      </c>
      <c r="DW181" s="27">
        <f t="shared" si="870"/>
        <v>1.02815698139167</v>
      </c>
      <c r="DX181" s="27">
        <f t="shared" si="870"/>
        <v>0.847258614164722</v>
      </c>
      <c r="DY181" s="27">
        <f t="shared" si="870"/>
        <v>1.10017356952848</v>
      </c>
      <c r="DZ181" s="27">
        <f t="shared" si="870"/>
        <v>0.923389596250914</v>
      </c>
      <c r="EA181" s="27">
        <f t="shared" si="870"/>
        <v>1.22604377034992</v>
      </c>
      <c r="EB181" s="27">
        <f t="shared" si="870"/>
        <v>1.13613906199898</v>
      </c>
      <c r="EC181" s="27">
        <f t="shared" si="870"/>
        <v>1.02515825059335</v>
      </c>
      <c r="ED181" s="27">
        <f t="shared" si="870"/>
        <v>0.974810828067442</v>
      </c>
      <c r="EE181" s="27">
        <f t="shared" si="870"/>
        <v>0.94350381278938</v>
      </c>
      <c r="EF181" s="27">
        <f t="shared" si="870"/>
        <v>1.0067056861158</v>
      </c>
      <c r="EG181" s="27"/>
      <c r="EH181" s="27">
        <f t="shared" ref="EH181:FD181" si="871">EH96/EH9/(12.77/14.6)</f>
        <v>0.751951847071888</v>
      </c>
      <c r="EI181" s="27">
        <f t="shared" si="871"/>
        <v>0.82428052646407</v>
      </c>
      <c r="EJ181" s="27">
        <f t="shared" si="871"/>
        <v>0.660077078310901</v>
      </c>
      <c r="EK181" s="27">
        <f t="shared" si="871"/>
        <v>0.786903044612314</v>
      </c>
      <c r="EL181" s="27">
        <f t="shared" si="871"/>
        <v>0.620242756460454</v>
      </c>
      <c r="EM181" s="27">
        <f t="shared" si="871"/>
        <v>0.692825909264986</v>
      </c>
      <c r="EN181" s="27">
        <f t="shared" si="871"/>
        <v>0.588323529087372</v>
      </c>
      <c r="EO181" s="27">
        <f t="shared" si="871"/>
        <v>0.785525700426347</v>
      </c>
      <c r="EP181" s="27">
        <f t="shared" si="871"/>
        <v>0.76473394750607</v>
      </c>
      <c r="EQ181" s="27">
        <f t="shared" si="871"/>
        <v>1.07919408075293</v>
      </c>
      <c r="ER181" s="27">
        <f t="shared" si="871"/>
        <v>0.92325922996075</v>
      </c>
      <c r="ES181" s="27">
        <f t="shared" si="871"/>
        <v>0.873992865222309</v>
      </c>
      <c r="ET181" s="27">
        <f t="shared" si="871"/>
        <v>1.10513915392685</v>
      </c>
      <c r="EU181" s="27">
        <f t="shared" si="871"/>
        <v>1.32424044312573</v>
      </c>
      <c r="EV181" s="27">
        <f t="shared" si="871"/>
        <v>1.34226932034293</v>
      </c>
      <c r="EW181" s="27">
        <f t="shared" si="871"/>
        <v>1.46191606940584</v>
      </c>
      <c r="EX181" s="27">
        <f t="shared" si="871"/>
        <v>0.908546071521796</v>
      </c>
      <c r="EY181" s="27">
        <f t="shared" si="871"/>
        <v>0.756004440628607</v>
      </c>
      <c r="EZ181" s="27">
        <f t="shared" si="871"/>
        <v>1.90735322837841</v>
      </c>
      <c r="FA181" s="27">
        <f t="shared" si="871"/>
        <v>0.985429910922204</v>
      </c>
      <c r="FB181" s="27">
        <f t="shared" si="871"/>
        <v>0.916012012862594</v>
      </c>
      <c r="FC181" s="27">
        <f t="shared" si="871"/>
        <v>0.991841187612527</v>
      </c>
      <c r="FD181" s="27">
        <f t="shared" si="871"/>
        <v>0.872521946997486</v>
      </c>
      <c r="FE181" s="42" t="s">
        <v>242</v>
      </c>
      <c r="FF181" s="138">
        <f t="shared" si="548"/>
        <v>0.918841662520813</v>
      </c>
      <c r="FG181" s="138">
        <f t="shared" si="549"/>
        <v>1.43226298771398</v>
      </c>
      <c r="FH181" s="139">
        <f t="shared" si="550"/>
        <v>1.11361601394595</v>
      </c>
      <c r="FI181" s="138">
        <f t="shared" si="551"/>
        <v>0.157304842351483</v>
      </c>
      <c r="FJ181" s="140">
        <f t="shared" si="552"/>
        <v>0.141255909022081</v>
      </c>
      <c r="FK181" s="138">
        <f t="shared" si="553"/>
        <v>0.885833323239106</v>
      </c>
      <c r="FL181" s="138">
        <f t="shared" si="554"/>
        <v>1.77749851585581</v>
      </c>
      <c r="FM181" s="139">
        <f t="shared" si="555"/>
        <v>1.16182175624326</v>
      </c>
      <c r="FN181" s="138">
        <f t="shared" si="556"/>
        <v>0.239845134990303</v>
      </c>
      <c r="FO181" s="73">
        <f t="shared" si="557"/>
        <v>0.206438839435957</v>
      </c>
      <c r="FP181" s="138">
        <f t="shared" si="558"/>
        <v>0.849774767994123</v>
      </c>
      <c r="FQ181" s="138">
        <f t="shared" si="559"/>
        <v>0.993598371290455</v>
      </c>
      <c r="FR181" s="139">
        <f t="shared" si="560"/>
        <v>0.921854091030391</v>
      </c>
      <c r="FS181" s="138">
        <f t="shared" si="561"/>
        <v>0.0396722260077408</v>
      </c>
      <c r="FT181" s="73">
        <f t="shared" si="562"/>
        <v>0.0430352551382591</v>
      </c>
      <c r="FU181" s="138">
        <f t="shared" si="563"/>
        <v>0.979443371705366</v>
      </c>
      <c r="FV181" s="138">
        <f t="shared" si="564"/>
        <v>1.15540800787677</v>
      </c>
      <c r="FW181" s="139">
        <f t="shared" si="565"/>
        <v>1.04474301473043</v>
      </c>
      <c r="FX181" s="138">
        <f t="shared" si="566"/>
        <v>0.0659817345571365</v>
      </c>
      <c r="FY181" s="42" t="s">
        <v>242</v>
      </c>
      <c r="FZ181" s="156">
        <f t="shared" si="567"/>
        <v>0.849774767994123</v>
      </c>
      <c r="GA181" s="70">
        <f t="shared" si="568"/>
        <v>1.77749851585581</v>
      </c>
      <c r="GB181" s="157">
        <f t="shared" si="569"/>
        <v>1.07581332763971</v>
      </c>
      <c r="GC181" s="31">
        <f t="shared" si="570"/>
        <v>0.175527296897551</v>
      </c>
      <c r="GD181" s="31">
        <f t="shared" si="571"/>
        <v>0.163157763887021</v>
      </c>
      <c r="GE181" s="156">
        <f t="shared" si="572"/>
        <v>0</v>
      </c>
      <c r="GF181" s="156">
        <f t="shared" si="573"/>
        <v>3.26751263615007</v>
      </c>
      <c r="GG181" s="158">
        <f t="shared" si="574"/>
        <v>0.983221533382215</v>
      </c>
      <c r="GH181" s="33">
        <f t="shared" si="575"/>
        <v>0.383009233208712</v>
      </c>
      <c r="GI181" s="33">
        <f t="shared" si="576"/>
        <v>0.389545204417143</v>
      </c>
      <c r="GJ181" s="34"/>
      <c r="GK181" s="89">
        <f t="shared" si="577"/>
        <v>0.644972932484424</v>
      </c>
      <c r="GL181" s="89">
        <f t="shared" si="578"/>
        <v>1.53816208132396</v>
      </c>
      <c r="GM181" s="178">
        <f t="shared" si="579"/>
        <v>0.815959949695718</v>
      </c>
      <c r="GN181" s="36">
        <f t="shared" si="580"/>
        <v>0.202130323792125</v>
      </c>
      <c r="GO181" s="36">
        <f t="shared" si="581"/>
        <v>0.247720888589572</v>
      </c>
      <c r="GP181" s="89">
        <f t="shared" si="582"/>
        <v>0.830248771531915</v>
      </c>
      <c r="GQ181" s="89">
        <f t="shared" si="583"/>
        <v>1.79893099314047</v>
      </c>
      <c r="GR181" s="178">
        <f t="shared" si="584"/>
        <v>0.999285821238011</v>
      </c>
      <c r="GS181" s="36">
        <f t="shared" si="585"/>
        <v>0.20128044342154</v>
      </c>
      <c r="GT181" s="36">
        <f t="shared" si="586"/>
        <v>0.201424296376161</v>
      </c>
      <c r="GU181" s="89">
        <f t="shared" si="587"/>
        <v>0</v>
      </c>
      <c r="GV181" s="89">
        <f t="shared" si="588"/>
        <v>3.26751263615007</v>
      </c>
      <c r="GW181" s="178">
        <f t="shared" si="589"/>
        <v>1.16199316025744</v>
      </c>
      <c r="GX181" s="36">
        <f t="shared" si="590"/>
        <v>0.640178259474495</v>
      </c>
      <c r="GY181" s="36">
        <f t="shared" si="591"/>
        <v>0.550931177024022</v>
      </c>
      <c r="GZ181" s="89">
        <f t="shared" si="592"/>
        <v>0</v>
      </c>
      <c r="HA181" s="89">
        <f t="shared" si="593"/>
        <v>1.90735322837841</v>
      </c>
      <c r="HB181" s="178">
        <f t="shared" si="594"/>
        <v>0.953155839168059</v>
      </c>
      <c r="HC181" s="36">
        <f t="shared" si="595"/>
        <v>0.309089671762728</v>
      </c>
      <c r="HD181" s="36">
        <f t="shared" si="596"/>
        <v>0.324280310796301</v>
      </c>
      <c r="HE181" s="27"/>
      <c r="HF181" s="27"/>
      <c r="HG181" s="27"/>
      <c r="HH181" s="27"/>
      <c r="HI181" s="27"/>
      <c r="HJ181" s="27"/>
      <c r="HK181" s="27"/>
      <c r="HL181" s="27"/>
      <c r="HM181" s="27"/>
      <c r="HN181" s="27"/>
      <c r="HO181" s="27"/>
    </row>
    <row r="182" s="10" customFormat="1" spans="1:223">
      <c r="A182" s="42" t="s">
        <v>243</v>
      </c>
      <c r="B182" s="47"/>
      <c r="C182" s="47"/>
      <c r="D182" s="47"/>
      <c r="E182" s="47"/>
      <c r="F182" s="47"/>
      <c r="G182" s="34"/>
      <c r="H182" s="42" t="s">
        <v>243</v>
      </c>
      <c r="I182" s="27">
        <f t="shared" ref="I182" si="872">I97/I9/(47.09/14.6)</f>
        <v>1.09345366474344</v>
      </c>
      <c r="J182" s="27">
        <f>J97/J9/(47.09/14.6)</f>
        <v>0.969808538495029</v>
      </c>
      <c r="K182" s="27">
        <f t="shared" ref="K182:AB182" si="873">K97/K9/(47.09/14.6)</f>
        <v>0.945715032851513</v>
      </c>
      <c r="L182" s="27">
        <f t="shared" si="873"/>
        <v>1.02897987484265</v>
      </c>
      <c r="M182" s="27">
        <f t="shared" si="873"/>
        <v>1.35087145202219</v>
      </c>
      <c r="N182" s="27">
        <f t="shared" si="873"/>
        <v>1.42726775348192</v>
      </c>
      <c r="O182" s="27">
        <f t="shared" si="873"/>
        <v>1.26661249135903</v>
      </c>
      <c r="P182" s="27">
        <f t="shared" si="873"/>
        <v>1.2682996796406</v>
      </c>
      <c r="Q182" s="27">
        <f t="shared" si="873"/>
        <v>1.15933168842756</v>
      </c>
      <c r="R182" s="27">
        <f t="shared" si="873"/>
        <v>1.29958632578806</v>
      </c>
      <c r="S182" s="27">
        <f t="shared" si="873"/>
        <v>0.907059807222371</v>
      </c>
      <c r="T182" s="27">
        <f t="shared" si="873"/>
        <v>1.29896541948778</v>
      </c>
      <c r="U182" s="27">
        <f t="shared" si="873"/>
        <v>1.22819826706777</v>
      </c>
      <c r="V182" s="27">
        <f t="shared" si="873"/>
        <v>1.07906732933518</v>
      </c>
      <c r="W182" s="27">
        <f t="shared" si="873"/>
        <v>0.960414622191225</v>
      </c>
      <c r="X182" s="27">
        <f t="shared" si="873"/>
        <v>0.974269849624183</v>
      </c>
      <c r="Y182" s="27">
        <f t="shared" si="873"/>
        <v>0.98280734108218</v>
      </c>
      <c r="Z182" s="27">
        <f t="shared" si="873"/>
        <v>1.14794763758322</v>
      </c>
      <c r="AA182" s="27">
        <f t="shared" si="873"/>
        <v>1.00212833672816</v>
      </c>
      <c r="AB182" s="27">
        <f t="shared" si="873"/>
        <v>1.07773470901613</v>
      </c>
      <c r="AC182" s="27"/>
      <c r="AD182" s="27">
        <f t="shared" ref="AD182:AO182" si="874">AD97/AD9/(47.09/14.6)</f>
        <v>1.3571729532948</v>
      </c>
      <c r="AE182" s="27">
        <f t="shared" si="874"/>
        <v>1.00268198198578</v>
      </c>
      <c r="AF182" s="27">
        <f t="shared" si="874"/>
        <v>1.22088161925362</v>
      </c>
      <c r="AG182" s="27">
        <f t="shared" si="874"/>
        <v>1.27459866964807</v>
      </c>
      <c r="AH182" s="27">
        <f t="shared" si="874"/>
        <v>0.920131646998231</v>
      </c>
      <c r="AI182" s="27">
        <f t="shared" si="874"/>
        <v>0.926543544678268</v>
      </c>
      <c r="AJ182" s="27">
        <f t="shared" si="874"/>
        <v>1.1594028770385</v>
      </c>
      <c r="AK182" s="27">
        <f t="shared" si="874"/>
        <v>1.00592418754908</v>
      </c>
      <c r="AL182" s="27">
        <f t="shared" si="874"/>
        <v>1.04868034194301</v>
      </c>
      <c r="AM182" s="27">
        <f t="shared" si="874"/>
        <v>1.14135970996194</v>
      </c>
      <c r="AN182" s="27">
        <f t="shared" si="874"/>
        <v>1.22942649176382</v>
      </c>
      <c r="AO182" s="27">
        <f t="shared" si="874"/>
        <v>1.76247953221696</v>
      </c>
      <c r="AP182" s="27"/>
      <c r="AQ182" s="27">
        <f t="shared" ref="AQ182:AZ182" si="875">AQ97/AQ9/(47.09/14.6)</f>
        <v>0.952490423312757</v>
      </c>
      <c r="AR182" s="27">
        <f t="shared" si="875"/>
        <v>0.974372865849956</v>
      </c>
      <c r="AS182" s="27">
        <f t="shared" si="875"/>
        <v>0.951181114705766</v>
      </c>
      <c r="AT182" s="27">
        <f t="shared" si="875"/>
        <v>0.840366809735418</v>
      </c>
      <c r="AU182" s="27">
        <f t="shared" si="875"/>
        <v>0.933856137432494</v>
      </c>
      <c r="AV182" s="27">
        <f t="shared" si="875"/>
        <v>0.898956355496901</v>
      </c>
      <c r="AW182" s="27">
        <f t="shared" si="875"/>
        <v>0.924506357326274</v>
      </c>
      <c r="AX182" s="27">
        <f t="shared" si="875"/>
        <v>0.926472450515261</v>
      </c>
      <c r="AY182" s="27">
        <f t="shared" si="875"/>
        <v>0.907527280368245</v>
      </c>
      <c r="AZ182" s="27">
        <f t="shared" si="875"/>
        <v>0.923473513774609</v>
      </c>
      <c r="BA182" s="27"/>
      <c r="BB182" s="27">
        <f t="shared" ref="BB182:BI182" si="876">BB97/BB9/(47.09/14.6)</f>
        <v>0.99563384603351</v>
      </c>
      <c r="BC182" s="27">
        <f t="shared" si="876"/>
        <v>1.10131476007894</v>
      </c>
      <c r="BD182" s="27">
        <f t="shared" si="876"/>
        <v>1.13666186379537</v>
      </c>
      <c r="BE182" s="27">
        <f t="shared" si="876"/>
        <v>0.984921797126993</v>
      </c>
      <c r="BF182" s="27">
        <f t="shared" si="876"/>
        <v>0.98088212813083</v>
      </c>
      <c r="BG182" s="27">
        <f t="shared" si="876"/>
        <v>1.158627563962</v>
      </c>
      <c r="BH182" s="27">
        <f t="shared" si="876"/>
        <v>1.02531848708862</v>
      </c>
      <c r="BI182" s="27">
        <f t="shared" si="876"/>
        <v>1.11368624637969</v>
      </c>
      <c r="BJ182" s="42" t="s">
        <v>243</v>
      </c>
      <c r="BK182" s="27">
        <f t="shared" ref="BK182:BS182" si="877">BK97/BK9/(47.09/14.6)</f>
        <v>0.727428768096309</v>
      </c>
      <c r="BL182" s="27">
        <f t="shared" si="877"/>
        <v>0.735745799072044</v>
      </c>
      <c r="BM182" s="27">
        <f t="shared" si="877"/>
        <v>0.955060959821759</v>
      </c>
      <c r="BN182" s="27">
        <f t="shared" si="877"/>
        <v>0.68043473912195</v>
      </c>
      <c r="BO182" s="27">
        <f t="shared" si="877"/>
        <v>0.6612730594803</v>
      </c>
      <c r="BP182" s="27">
        <f t="shared" si="877"/>
        <v>1.5280951021302</v>
      </c>
      <c r="BQ182" s="27">
        <f t="shared" si="877"/>
        <v>0.662332767041835</v>
      </c>
      <c r="BR182" s="27">
        <f t="shared" si="877"/>
        <v>0.71407830398424</v>
      </c>
      <c r="BS182" s="27">
        <f t="shared" si="877"/>
        <v>0.980601210214716</v>
      </c>
      <c r="BT182" s="27">
        <f t="shared" ref="BT182:CE182" si="878">BT97/BT9/(47.09/14.6)</f>
        <v>0.703042298993046</v>
      </c>
      <c r="BU182" s="27">
        <f t="shared" si="878"/>
        <v>0.728657707954487</v>
      </c>
      <c r="BV182" s="27">
        <f t="shared" si="878"/>
        <v>0.936742196926863</v>
      </c>
      <c r="BW182" s="27">
        <f t="shared" si="878"/>
        <v>0.640140988117112</v>
      </c>
      <c r="BX182" s="27">
        <f t="shared" si="878"/>
        <v>0.65130649571661</v>
      </c>
      <c r="BY182" s="27">
        <f t="shared" si="878"/>
        <v>0.876589900638196</v>
      </c>
      <c r="BZ182" s="27">
        <f t="shared" si="878"/>
        <v>0.687015116802299</v>
      </c>
      <c r="CA182" s="27">
        <f t="shared" si="878"/>
        <v>0.873172104875868</v>
      </c>
      <c r="CB182" s="27">
        <f t="shared" si="878"/>
        <v>0.859590471715464</v>
      </c>
      <c r="CC182" s="27">
        <f t="shared" si="878"/>
        <v>0.659748459616856</v>
      </c>
      <c r="CD182" s="27">
        <f t="shared" si="878"/>
        <v>0.756834712060078</v>
      </c>
      <c r="CE182" s="27">
        <f t="shared" si="878"/>
        <v>0.912666485214109</v>
      </c>
      <c r="CF182" s="27"/>
      <c r="CG182" s="27">
        <f t="shared" ref="CG182:CS182" si="879">CG97/CG9/(47.09/14.6)</f>
        <v>0.876897592225441</v>
      </c>
      <c r="CH182" s="27">
        <f t="shared" si="879"/>
        <v>0.892112914767426</v>
      </c>
      <c r="CI182" s="27">
        <f t="shared" si="879"/>
        <v>0.907263155886768</v>
      </c>
      <c r="CJ182" s="27">
        <f t="shared" si="879"/>
        <v>0.825732910005839</v>
      </c>
      <c r="CK182" s="27">
        <f t="shared" si="879"/>
        <v>1.27520347315358</v>
      </c>
      <c r="CL182" s="27">
        <f t="shared" si="879"/>
        <v>1.27210302217785</v>
      </c>
      <c r="CM182" s="27">
        <f t="shared" si="879"/>
        <v>0.854266140372548</v>
      </c>
      <c r="CN182" s="27">
        <f t="shared" si="879"/>
        <v>0.864776884280276</v>
      </c>
      <c r="CO182" s="27">
        <f t="shared" si="879"/>
        <v>0.823657470115804</v>
      </c>
      <c r="CP182" s="27">
        <f t="shared" si="879"/>
        <v>0.928410252481974</v>
      </c>
      <c r="CQ182" s="27">
        <f t="shared" si="879"/>
        <v>0.959000007322735</v>
      </c>
      <c r="CR182" s="27">
        <f t="shared" si="879"/>
        <v>0.895068039787858</v>
      </c>
      <c r="CS182" s="27">
        <f t="shared" si="879"/>
        <v>0.950333372794488</v>
      </c>
      <c r="CT182" s="27"/>
      <c r="CU182" s="27">
        <f>CU97/CU9/(47.09/14.6)</f>
        <v>0.933661239847762</v>
      </c>
      <c r="CV182" s="27">
        <f>CV97/CV9/(47.09/14.6)</f>
        <v>0.93242334645605</v>
      </c>
      <c r="CW182" s="27">
        <f>CW97/CW9/(47.09/14.6)</f>
        <v>0.891052534838527</v>
      </c>
      <c r="CX182" s="27">
        <f>CX97/CX9/(47.09/14.6)</f>
        <v>1.16251106543191</v>
      </c>
      <c r="CY182" s="27">
        <f>CY97/CY9/(47.09/14.6)</f>
        <v>0.920273710892682</v>
      </c>
      <c r="CZ182" s="27"/>
      <c r="DA182" s="27">
        <f t="shared" ref="DA182:DJ182" si="880">DA97/DA9/(47.09/14.6)</f>
        <v>1.00385204337885</v>
      </c>
      <c r="DB182" s="27">
        <f t="shared" si="880"/>
        <v>0.850611735055714</v>
      </c>
      <c r="DC182" s="27">
        <f t="shared" si="880"/>
        <v>0.862173982933354</v>
      </c>
      <c r="DD182" s="27">
        <f t="shared" si="880"/>
        <v>0.996652445027896</v>
      </c>
      <c r="DE182" s="27">
        <f t="shared" si="880"/>
        <v>0.906240786595385</v>
      </c>
      <c r="DF182" s="27">
        <f t="shared" si="880"/>
        <v>0.912538662968519</v>
      </c>
      <c r="DG182" s="27">
        <f t="shared" si="880"/>
        <v>1.10240897483977</v>
      </c>
      <c r="DH182" s="27">
        <f t="shared" si="880"/>
        <v>0.995744024523673</v>
      </c>
      <c r="DI182" s="27">
        <f t="shared" si="880"/>
        <v>1.14789807107451</v>
      </c>
      <c r="DJ182" s="27">
        <f t="shared" si="880"/>
        <v>1.795969243432</v>
      </c>
      <c r="DK182" s="27"/>
      <c r="DL182" s="27">
        <f t="shared" ref="DL182:EF182" si="881">DL97/DL9/(47.09/14.6)</f>
        <v>3.21600803104307</v>
      </c>
      <c r="DM182" s="27">
        <f t="shared" si="881"/>
        <v>0</v>
      </c>
      <c r="DN182" s="27">
        <f t="shared" si="881"/>
        <v>1.47987672452714</v>
      </c>
      <c r="DO182" s="27">
        <f t="shared" si="881"/>
        <v>0.884812424961866</v>
      </c>
      <c r="DP182" s="27">
        <f t="shared" si="881"/>
        <v>1.42994705662671</v>
      </c>
      <c r="DQ182" s="27">
        <f t="shared" si="881"/>
        <v>1.26879185270479</v>
      </c>
      <c r="DR182" s="27">
        <f t="shared" si="881"/>
        <v>1.72908107338426</v>
      </c>
      <c r="DS182" s="27">
        <f t="shared" si="881"/>
        <v>0</v>
      </c>
      <c r="DT182" s="27">
        <f t="shared" si="881"/>
        <v>1.27199518528582</v>
      </c>
      <c r="DU182" s="27">
        <f t="shared" si="881"/>
        <v>1.33921658445202</v>
      </c>
      <c r="DV182" s="27">
        <f t="shared" si="881"/>
        <v>1.33983557321846</v>
      </c>
      <c r="DW182" s="27">
        <f t="shared" si="881"/>
        <v>1.00608363203692</v>
      </c>
      <c r="DX182" s="27">
        <f t="shared" si="881"/>
        <v>0.837871380798456</v>
      </c>
      <c r="DY182" s="27">
        <f t="shared" si="881"/>
        <v>1.09208395230383</v>
      </c>
      <c r="DZ182" s="27">
        <f t="shared" si="881"/>
        <v>0.915868985134377</v>
      </c>
      <c r="EA182" s="27">
        <f t="shared" si="881"/>
        <v>1.21774094399303</v>
      </c>
      <c r="EB182" s="27">
        <f t="shared" si="881"/>
        <v>1.14021274972183</v>
      </c>
      <c r="EC182" s="27">
        <f t="shared" si="881"/>
        <v>1.00336639941379</v>
      </c>
      <c r="ED182" s="27">
        <f t="shared" si="881"/>
        <v>0.985280058285496</v>
      </c>
      <c r="EE182" s="27">
        <f t="shared" si="881"/>
        <v>0.946125164166118</v>
      </c>
      <c r="EF182" s="27">
        <f t="shared" si="881"/>
        <v>0.992644333303424</v>
      </c>
      <c r="EG182" s="27"/>
      <c r="EH182" s="27">
        <f t="shared" ref="EH182:FD182" si="882">EH97/EH9/(47.09/14.6)</f>
        <v>0.729847138291787</v>
      </c>
      <c r="EI182" s="27">
        <f t="shared" si="882"/>
        <v>0.797508477828906</v>
      </c>
      <c r="EJ182" s="27">
        <f t="shared" si="882"/>
        <v>0.649829118118612</v>
      </c>
      <c r="EK182" s="27">
        <f t="shared" si="882"/>
        <v>0.7702160476579</v>
      </c>
      <c r="EL182" s="27">
        <f t="shared" si="882"/>
        <v>0.616102903255165</v>
      </c>
      <c r="EM182" s="27">
        <f t="shared" si="882"/>
        <v>0.682324419925814</v>
      </c>
      <c r="EN182" s="27">
        <f t="shared" si="882"/>
        <v>0.581558379545382</v>
      </c>
      <c r="EO182" s="27">
        <f t="shared" si="882"/>
        <v>0.776457168306552</v>
      </c>
      <c r="EP182" s="27">
        <f t="shared" si="882"/>
        <v>0.759669113035008</v>
      </c>
      <c r="EQ182" s="27">
        <f t="shared" si="882"/>
        <v>1.06711185742589</v>
      </c>
      <c r="ER182" s="27">
        <f t="shared" si="882"/>
        <v>0.914031673975258</v>
      </c>
      <c r="ES182" s="27">
        <f t="shared" si="882"/>
        <v>0.864220601999324</v>
      </c>
      <c r="ET182" s="27">
        <f t="shared" si="882"/>
        <v>1.09055598996579</v>
      </c>
      <c r="EU182" s="27">
        <f t="shared" si="882"/>
        <v>1.28568951509992</v>
      </c>
      <c r="EV182" s="27">
        <f t="shared" si="882"/>
        <v>1.31453539735553</v>
      </c>
      <c r="EW182" s="27">
        <f t="shared" si="882"/>
        <v>1.43756628054545</v>
      </c>
      <c r="EX182" s="27">
        <f t="shared" si="882"/>
        <v>0.886985913498973</v>
      </c>
      <c r="EY182" s="27">
        <f t="shared" si="882"/>
        <v>0.753321205825638</v>
      </c>
      <c r="EZ182" s="27">
        <f t="shared" si="882"/>
        <v>1.85163436971191</v>
      </c>
      <c r="FA182" s="27">
        <f t="shared" si="882"/>
        <v>0.964453919822208</v>
      </c>
      <c r="FB182" s="27">
        <f t="shared" si="882"/>
        <v>0.906220772355336</v>
      </c>
      <c r="FC182" s="27">
        <f t="shared" si="882"/>
        <v>0.980482908705461</v>
      </c>
      <c r="FD182" s="27">
        <f t="shared" si="882"/>
        <v>0.863269226627731</v>
      </c>
      <c r="FE182" s="42" t="s">
        <v>243</v>
      </c>
      <c r="FF182" s="138">
        <f t="shared" si="548"/>
        <v>0.907059807222371</v>
      </c>
      <c r="FG182" s="138">
        <f t="shared" si="549"/>
        <v>1.42726775348192</v>
      </c>
      <c r="FH182" s="139">
        <f t="shared" si="550"/>
        <v>1.12342599104951</v>
      </c>
      <c r="FI182" s="138">
        <f t="shared" si="551"/>
        <v>0.155501047580433</v>
      </c>
      <c r="FJ182" s="140">
        <f t="shared" si="552"/>
        <v>0.138416815009917</v>
      </c>
      <c r="FK182" s="138">
        <f t="shared" si="553"/>
        <v>0.920131646998231</v>
      </c>
      <c r="FL182" s="138">
        <f t="shared" si="554"/>
        <v>1.76247953221696</v>
      </c>
      <c r="FM182" s="139">
        <f t="shared" si="555"/>
        <v>1.17077362969434</v>
      </c>
      <c r="FN182" s="138">
        <f t="shared" si="556"/>
        <v>0.232651185021798</v>
      </c>
      <c r="FO182" s="73">
        <f t="shared" si="557"/>
        <v>0.198715771453221</v>
      </c>
      <c r="FP182" s="138">
        <f t="shared" si="558"/>
        <v>0.840366809735418</v>
      </c>
      <c r="FQ182" s="138">
        <f t="shared" si="559"/>
        <v>0.974372865849956</v>
      </c>
      <c r="FR182" s="139">
        <f t="shared" si="560"/>
        <v>0.923320330851768</v>
      </c>
      <c r="FS182" s="138">
        <f t="shared" si="561"/>
        <v>0.036636591465117</v>
      </c>
      <c r="FT182" s="73">
        <f t="shared" si="562"/>
        <v>0.039679177681834</v>
      </c>
      <c r="FU182" s="138">
        <f t="shared" si="563"/>
        <v>0.98088212813083</v>
      </c>
      <c r="FV182" s="138">
        <f t="shared" si="564"/>
        <v>1.158627563962</v>
      </c>
      <c r="FW182" s="139">
        <f t="shared" si="565"/>
        <v>1.06213083657449</v>
      </c>
      <c r="FX182" s="138">
        <f t="shared" si="566"/>
        <v>0.0730942833198805</v>
      </c>
      <c r="FY182" s="42" t="s">
        <v>243</v>
      </c>
      <c r="FZ182" s="156">
        <f t="shared" si="567"/>
        <v>0.840366809735418</v>
      </c>
      <c r="GA182" s="70">
        <f t="shared" si="568"/>
        <v>1.76247953221696</v>
      </c>
      <c r="GB182" s="157">
        <f t="shared" si="569"/>
        <v>1.08496106756872</v>
      </c>
      <c r="GC182" s="31">
        <f t="shared" si="570"/>
        <v>0.174245101890255</v>
      </c>
      <c r="GD182" s="31">
        <f t="shared" si="571"/>
        <v>0.160600326683352</v>
      </c>
      <c r="GE182" s="156">
        <f t="shared" si="572"/>
        <v>0</v>
      </c>
      <c r="GF182" s="156">
        <f t="shared" si="573"/>
        <v>3.21600803104307</v>
      </c>
      <c r="GG182" s="158">
        <f t="shared" si="574"/>
        <v>0.971073432844134</v>
      </c>
      <c r="GH182" s="33">
        <f t="shared" si="575"/>
        <v>0.376065009172302</v>
      </c>
      <c r="GI182" s="33">
        <f t="shared" si="576"/>
        <v>0.3872673234102</v>
      </c>
      <c r="GJ182" s="34"/>
      <c r="GK182" s="89">
        <f t="shared" si="577"/>
        <v>0.640140988117112</v>
      </c>
      <c r="GL182" s="89">
        <f t="shared" si="578"/>
        <v>1.5280951021302</v>
      </c>
      <c r="GM182" s="178">
        <f t="shared" si="579"/>
        <v>0.806217030837826</v>
      </c>
      <c r="GN182" s="36">
        <f t="shared" si="580"/>
        <v>0.199732366182338</v>
      </c>
      <c r="GO182" s="36">
        <f t="shared" si="581"/>
        <v>0.247740197170946</v>
      </c>
      <c r="GP182" s="89">
        <f t="shared" si="582"/>
        <v>0.823657470115804</v>
      </c>
      <c r="GQ182" s="89">
        <f t="shared" si="583"/>
        <v>1.795969243432</v>
      </c>
      <c r="GR182" s="178">
        <f t="shared" si="584"/>
        <v>0.990672753666757</v>
      </c>
      <c r="GS182" s="36">
        <f t="shared" si="585"/>
        <v>0.200123743721036</v>
      </c>
      <c r="GT182" s="36">
        <f t="shared" si="586"/>
        <v>0.202007921364872</v>
      </c>
      <c r="GU182" s="89">
        <f t="shared" si="587"/>
        <v>0</v>
      </c>
      <c r="GV182" s="89">
        <f t="shared" si="588"/>
        <v>3.21600803104307</v>
      </c>
      <c r="GW182" s="178">
        <f t="shared" si="589"/>
        <v>1.14746867168388</v>
      </c>
      <c r="GX182" s="36">
        <f t="shared" si="590"/>
        <v>0.628605202442354</v>
      </c>
      <c r="GY182" s="36">
        <f t="shared" si="591"/>
        <v>0.54781905419683</v>
      </c>
      <c r="GZ182" s="89">
        <f t="shared" si="592"/>
        <v>0</v>
      </c>
      <c r="HA182" s="89">
        <f t="shared" si="593"/>
        <v>1.85163436971191</v>
      </c>
      <c r="HB182" s="178">
        <f t="shared" si="594"/>
        <v>0.936677930386067</v>
      </c>
      <c r="HC182" s="36">
        <f t="shared" si="595"/>
        <v>0.29900484048736</v>
      </c>
      <c r="HD182" s="36">
        <f t="shared" si="596"/>
        <v>0.31921841092607</v>
      </c>
      <c r="HE182" s="27"/>
      <c r="HF182" s="27"/>
      <c r="HG182" s="27"/>
      <c r="HH182" s="27"/>
      <c r="HI182" s="27"/>
      <c r="HJ182" s="27"/>
      <c r="HK182" s="27"/>
      <c r="HL182" s="27"/>
      <c r="HM182" s="27"/>
      <c r="HN182" s="27"/>
      <c r="HO182" s="27"/>
    </row>
    <row r="183" s="10" customFormat="1" spans="1:223">
      <c r="A183" s="42" t="s">
        <v>244</v>
      </c>
      <c r="B183" s="47"/>
      <c r="C183" s="47"/>
      <c r="D183" s="47"/>
      <c r="E183" s="47"/>
      <c r="F183" s="47"/>
      <c r="G183" s="34"/>
      <c r="H183" s="42" t="s">
        <v>244</v>
      </c>
      <c r="I183" s="27">
        <f t="shared" ref="I183" si="883">I98/I9/(8.7/14.6)</f>
        <v>1.07879471068862</v>
      </c>
      <c r="J183" s="27">
        <f>J98/J9/(8.7/14.6)</f>
        <v>1.00746483160085</v>
      </c>
      <c r="K183" s="27">
        <f t="shared" ref="K183:AB183" si="884">K98/K9/(8.7/14.6)</f>
        <v>0.961185472690682</v>
      </c>
      <c r="L183" s="27">
        <f t="shared" si="884"/>
        <v>1.07190232879316</v>
      </c>
      <c r="M183" s="27">
        <f t="shared" si="884"/>
        <v>1.3728060564097</v>
      </c>
      <c r="N183" s="27">
        <f t="shared" si="884"/>
        <v>1.45849311759163</v>
      </c>
      <c r="O183" s="27">
        <f t="shared" si="884"/>
        <v>1.29119656987554</v>
      </c>
      <c r="P183" s="27">
        <f t="shared" si="884"/>
        <v>1.29658177227535</v>
      </c>
      <c r="Q183" s="27">
        <f t="shared" si="884"/>
        <v>1.17855241357584</v>
      </c>
      <c r="R183" s="27">
        <f t="shared" si="884"/>
        <v>1.29702487069382</v>
      </c>
      <c r="S183" s="27">
        <f t="shared" si="884"/>
        <v>0.948766723568133</v>
      </c>
      <c r="T183" s="27">
        <f t="shared" si="884"/>
        <v>1.28208241259421</v>
      </c>
      <c r="U183" s="27">
        <f t="shared" si="884"/>
        <v>1.34604923727588</v>
      </c>
      <c r="V183" s="27">
        <f t="shared" si="884"/>
        <v>1.13007090305278</v>
      </c>
      <c r="W183" s="27">
        <f t="shared" si="884"/>
        <v>1.00700788220835</v>
      </c>
      <c r="X183" s="27">
        <f t="shared" si="884"/>
        <v>1.01652850133061</v>
      </c>
      <c r="Y183" s="27">
        <f t="shared" si="884"/>
        <v>0.972474380646663</v>
      </c>
      <c r="Z183" s="27">
        <f t="shared" si="884"/>
        <v>1.17212875048882</v>
      </c>
      <c r="AA183" s="27">
        <f t="shared" si="884"/>
        <v>1.03227051192433</v>
      </c>
      <c r="AB183" s="27">
        <f t="shared" si="884"/>
        <v>1.093088945563</v>
      </c>
      <c r="AC183" s="27"/>
      <c r="AD183" s="27">
        <f t="shared" ref="AD183:AO183" si="885">AD98/AD9/(8.7/14.6)</f>
        <v>1.35837136591014</v>
      </c>
      <c r="AE183" s="27">
        <f t="shared" si="885"/>
        <v>1.01411889281463</v>
      </c>
      <c r="AF183" s="27">
        <f t="shared" si="885"/>
        <v>1.23332712312699</v>
      </c>
      <c r="AG183" s="27">
        <f t="shared" si="885"/>
        <v>1.33889154976682</v>
      </c>
      <c r="AH183" s="27">
        <f t="shared" si="885"/>
        <v>0.916415802493629</v>
      </c>
      <c r="AI183" s="27">
        <f t="shared" si="885"/>
        <v>0.980312832900548</v>
      </c>
      <c r="AJ183" s="27">
        <f t="shared" si="885"/>
        <v>1.1536039433273</v>
      </c>
      <c r="AK183" s="27">
        <f t="shared" si="885"/>
        <v>1.02677988853627</v>
      </c>
      <c r="AL183" s="27">
        <f t="shared" si="885"/>
        <v>1.08534767820969</v>
      </c>
      <c r="AM183" s="27">
        <f t="shared" si="885"/>
        <v>1.17759720444059</v>
      </c>
      <c r="AN183" s="27">
        <f t="shared" si="885"/>
        <v>1.24876275047098</v>
      </c>
      <c r="AO183" s="27">
        <f t="shared" si="885"/>
        <v>1.76571258390247</v>
      </c>
      <c r="AP183" s="27"/>
      <c r="AQ183" s="27">
        <f t="shared" ref="AQ183:AZ183" si="886">AQ98/AQ9/(8.7/14.6)</f>
        <v>0.93590877427898</v>
      </c>
      <c r="AR183" s="27">
        <f t="shared" si="886"/>
        <v>0.977500654113046</v>
      </c>
      <c r="AS183" s="27">
        <f t="shared" si="886"/>
        <v>0.947552441846384</v>
      </c>
      <c r="AT183" s="27">
        <f t="shared" si="886"/>
        <v>0.89408538654121</v>
      </c>
      <c r="AU183" s="27">
        <f t="shared" si="886"/>
        <v>1.00207245153492</v>
      </c>
      <c r="AV183" s="27">
        <f t="shared" si="886"/>
        <v>0.914401292634117</v>
      </c>
      <c r="AW183" s="27">
        <f t="shared" si="886"/>
        <v>0.94070894378637</v>
      </c>
      <c r="AX183" s="27">
        <f t="shared" si="886"/>
        <v>0.974548152799969</v>
      </c>
      <c r="AY183" s="27">
        <f t="shared" si="886"/>
        <v>0.93597526885461</v>
      </c>
      <c r="AZ183" s="27">
        <f t="shared" si="886"/>
        <v>0.903903269491217</v>
      </c>
      <c r="BA183" s="27"/>
      <c r="BB183" s="27">
        <f t="shared" ref="BB183:BI183" si="887">BB98/BB9/(8.7/14.6)</f>
        <v>1.01197576210977</v>
      </c>
      <c r="BC183" s="27">
        <f t="shared" si="887"/>
        <v>1.09422104908458</v>
      </c>
      <c r="BD183" s="27">
        <f t="shared" si="887"/>
        <v>1.18359541727508</v>
      </c>
      <c r="BE183" s="27">
        <f t="shared" si="887"/>
        <v>0.960432812909506</v>
      </c>
      <c r="BF183" s="27">
        <f t="shared" si="887"/>
        <v>0.929958066569321</v>
      </c>
      <c r="BG183" s="27">
        <f t="shared" si="887"/>
        <v>1.1163596540492</v>
      </c>
      <c r="BH183" s="27">
        <f t="shared" si="887"/>
        <v>1.00361675839605</v>
      </c>
      <c r="BI183" s="27">
        <f t="shared" si="887"/>
        <v>1.09066793964581</v>
      </c>
      <c r="BJ183" s="42" t="s">
        <v>244</v>
      </c>
      <c r="BK183" s="27">
        <f t="shared" ref="BK183:BS183" si="888">BK98/BK9/(8.7/14.6)</f>
        <v>0.728090368608799</v>
      </c>
      <c r="BL183" s="27">
        <f t="shared" si="888"/>
        <v>0.735588126539058</v>
      </c>
      <c r="BM183" s="27">
        <f t="shared" si="888"/>
        <v>0.977236033146218</v>
      </c>
      <c r="BN183" s="27">
        <f t="shared" si="888"/>
        <v>0.67503316339335</v>
      </c>
      <c r="BO183" s="27">
        <f t="shared" si="888"/>
        <v>0.656333362140985</v>
      </c>
      <c r="BP183" s="27">
        <f t="shared" si="888"/>
        <v>1.67265423891828</v>
      </c>
      <c r="BQ183" s="27">
        <f t="shared" si="888"/>
        <v>0.665600574712644</v>
      </c>
      <c r="BR183" s="27">
        <f t="shared" si="888"/>
        <v>0.703059966484324</v>
      </c>
      <c r="BS183" s="27">
        <f t="shared" si="888"/>
        <v>1.01623247442213</v>
      </c>
      <c r="BT183" s="27">
        <f t="shared" ref="BT183:CE183" si="889">BT98/BT9/(8.7/14.6)</f>
        <v>0.704275629421216</v>
      </c>
      <c r="BU183" s="27">
        <f t="shared" si="889"/>
        <v>0.731174139892511</v>
      </c>
      <c r="BV183" s="27">
        <f t="shared" si="889"/>
        <v>0.960794321607698</v>
      </c>
      <c r="BW183" s="27">
        <f t="shared" si="889"/>
        <v>0.648554472763618</v>
      </c>
      <c r="BX183" s="27">
        <f t="shared" si="889"/>
        <v>0.661855914148189</v>
      </c>
      <c r="BY183" s="27">
        <f t="shared" si="889"/>
        <v>0.928324763057068</v>
      </c>
      <c r="BZ183" s="27">
        <f t="shared" si="889"/>
        <v>0.69724470678443</v>
      </c>
      <c r="CA183" s="27">
        <f t="shared" si="889"/>
        <v>0.892287267219104</v>
      </c>
      <c r="CB183" s="27">
        <f t="shared" si="889"/>
        <v>0.910867876663033</v>
      </c>
      <c r="CC183" s="27">
        <f t="shared" si="889"/>
        <v>0.66041949045464</v>
      </c>
      <c r="CD183" s="27">
        <f t="shared" si="889"/>
        <v>0.762800417972832</v>
      </c>
      <c r="CE183" s="27">
        <f t="shared" si="889"/>
        <v>0.959409539788365</v>
      </c>
      <c r="CF183" s="27"/>
      <c r="CG183" s="27">
        <f t="shared" ref="CG183:CS183" si="890">CG98/CG9/(8.7/14.6)</f>
        <v>0.888086005364911</v>
      </c>
      <c r="CH183" s="27">
        <f t="shared" si="890"/>
        <v>0.889286103393801</v>
      </c>
      <c r="CI183" s="27">
        <f t="shared" si="890"/>
        <v>0.94929400261202</v>
      </c>
      <c r="CJ183" s="27">
        <f t="shared" si="890"/>
        <v>0.855771574967459</v>
      </c>
      <c r="CK183" s="27">
        <f t="shared" si="890"/>
        <v>1.3079783637593</v>
      </c>
      <c r="CL183" s="27">
        <f t="shared" si="890"/>
        <v>1.29800817338151</v>
      </c>
      <c r="CM183" s="27">
        <f t="shared" si="890"/>
        <v>0.866681157988341</v>
      </c>
      <c r="CN183" s="27">
        <f t="shared" si="890"/>
        <v>0.874359431427308</v>
      </c>
      <c r="CO183" s="27">
        <f t="shared" si="890"/>
        <v>0.862914642795017</v>
      </c>
      <c r="CP183" s="27">
        <f t="shared" si="890"/>
        <v>0.951648882167934</v>
      </c>
      <c r="CQ183" s="27">
        <f t="shared" si="890"/>
        <v>0.984328180737218</v>
      </c>
      <c r="CR183" s="27">
        <f t="shared" si="890"/>
        <v>0.945775035804781</v>
      </c>
      <c r="CS183" s="27">
        <f t="shared" si="890"/>
        <v>0.970073967318738</v>
      </c>
      <c r="CT183" s="27"/>
      <c r="CU183" s="27">
        <f>CU98/CU9/(8.7/14.6)</f>
        <v>0.948713607268222</v>
      </c>
      <c r="CV183" s="27">
        <f>CV98/CV9/(8.7/14.6)</f>
        <v>0.921387798408488</v>
      </c>
      <c r="CW183" s="27">
        <f>CW98/CW9/(8.7/14.6)</f>
        <v>0.894683390597618</v>
      </c>
      <c r="CX183" s="27">
        <f>CX98/CX9/(8.7/14.6)</f>
        <v>1.19128011548289</v>
      </c>
      <c r="CY183" s="27">
        <f>CY98/CY9/(8.7/14.6)</f>
        <v>0.909053247227976</v>
      </c>
      <c r="CZ183" s="27"/>
      <c r="DA183" s="27">
        <f t="shared" ref="DA183:DJ183" si="891">DA98/DA9/(8.7/14.6)</f>
        <v>1.02974228067898</v>
      </c>
      <c r="DB183" s="27">
        <f t="shared" si="891"/>
        <v>0.845512090652787</v>
      </c>
      <c r="DC183" s="27">
        <f t="shared" si="891"/>
        <v>0.861474997878687</v>
      </c>
      <c r="DD183" s="27">
        <f t="shared" si="891"/>
        <v>1.02215256008359</v>
      </c>
      <c r="DE183" s="27">
        <f t="shared" si="891"/>
        <v>0.908630454190381</v>
      </c>
      <c r="DF183" s="27">
        <f t="shared" si="891"/>
        <v>0.907951221521856</v>
      </c>
      <c r="DG183" s="27">
        <f t="shared" si="891"/>
        <v>1.11991835506142</v>
      </c>
      <c r="DH183" s="27">
        <f t="shared" si="891"/>
        <v>1.0243727268542</v>
      </c>
      <c r="DI183" s="27">
        <f t="shared" si="891"/>
        <v>1.16701037520183</v>
      </c>
      <c r="DJ183" s="27">
        <f t="shared" si="891"/>
        <v>1.93917887874602</v>
      </c>
      <c r="DK183" s="27"/>
      <c r="DL183" s="27">
        <f t="shared" ref="DL183:EF183" si="892">DL98/DL9/(8.7/14.6)</f>
        <v>2.97682863113898</v>
      </c>
      <c r="DM183" s="27">
        <f t="shared" si="892"/>
        <v>0</v>
      </c>
      <c r="DN183" s="27">
        <f t="shared" si="892"/>
        <v>1.54560030908915</v>
      </c>
      <c r="DO183" s="27">
        <f t="shared" si="892"/>
        <v>0.8824811732065</v>
      </c>
      <c r="DP183" s="27">
        <f t="shared" si="892"/>
        <v>1.48044655833003</v>
      </c>
      <c r="DQ183" s="27">
        <f t="shared" si="892"/>
        <v>1.31749422381098</v>
      </c>
      <c r="DR183" s="27">
        <f t="shared" si="892"/>
        <v>1.75556972958607</v>
      </c>
      <c r="DS183" s="27">
        <f t="shared" si="892"/>
        <v>0</v>
      </c>
      <c r="DT183" s="27">
        <f t="shared" si="892"/>
        <v>1.39968880188727</v>
      </c>
      <c r="DU183" s="27">
        <f t="shared" si="892"/>
        <v>1.40000611938928</v>
      </c>
      <c r="DV183" s="27">
        <f t="shared" si="892"/>
        <v>1.3747434318555</v>
      </c>
      <c r="DW183" s="27">
        <f t="shared" si="892"/>
        <v>1.07068629427976</v>
      </c>
      <c r="DX183" s="27">
        <f t="shared" si="892"/>
        <v>0.853403863235626</v>
      </c>
      <c r="DY183" s="27">
        <f t="shared" si="892"/>
        <v>1.09377522498182</v>
      </c>
      <c r="DZ183" s="27">
        <f t="shared" si="892"/>
        <v>0.97210541070928</v>
      </c>
      <c r="EA183" s="27">
        <f t="shared" si="892"/>
        <v>1.21887477313975</v>
      </c>
      <c r="EB183" s="27">
        <f t="shared" si="892"/>
        <v>1.14584734095348</v>
      </c>
      <c r="EC183" s="27">
        <f t="shared" si="892"/>
        <v>1.02348427839995</v>
      </c>
      <c r="ED183" s="27">
        <f t="shared" si="892"/>
        <v>0.975057925582663</v>
      </c>
      <c r="EE183" s="27">
        <f t="shared" si="892"/>
        <v>0.937448387456757</v>
      </c>
      <c r="EF183" s="27">
        <f t="shared" si="892"/>
        <v>0.997811299701736</v>
      </c>
      <c r="EG183" s="27"/>
      <c r="EH183" s="27">
        <f t="shared" ref="EH183:FD183" si="893">EH98/EH9/(8.7/14.6)</f>
        <v>0.726111578357163</v>
      </c>
      <c r="EI183" s="27">
        <f t="shared" si="893"/>
        <v>0.754934713946143</v>
      </c>
      <c r="EJ183" s="27">
        <f t="shared" si="893"/>
        <v>0.641858526929889</v>
      </c>
      <c r="EK183" s="27">
        <f t="shared" si="893"/>
        <v>0.745835277849797</v>
      </c>
      <c r="EL183" s="27">
        <f t="shared" si="893"/>
        <v>0.604977011494253</v>
      </c>
      <c r="EM183" s="27">
        <f t="shared" si="893"/>
        <v>0.671754341807199</v>
      </c>
      <c r="EN183" s="27">
        <f t="shared" si="893"/>
        <v>0.576442019255492</v>
      </c>
      <c r="EO183" s="27">
        <f t="shared" si="893"/>
        <v>0.773527298850575</v>
      </c>
      <c r="EP183" s="27">
        <f t="shared" si="893"/>
        <v>0.763271646030267</v>
      </c>
      <c r="EQ183" s="27">
        <f t="shared" si="893"/>
        <v>1.07262570923544</v>
      </c>
      <c r="ER183" s="27">
        <f t="shared" si="893"/>
        <v>0.939735936512396</v>
      </c>
      <c r="ES183" s="27">
        <f t="shared" si="893"/>
        <v>0.854991911451682</v>
      </c>
      <c r="ET183" s="27">
        <f t="shared" si="893"/>
        <v>1.06547386684016</v>
      </c>
      <c r="EU183" s="27">
        <f t="shared" si="893"/>
        <v>1.30737460016169</v>
      </c>
      <c r="EV183" s="27">
        <f t="shared" si="893"/>
        <v>1.30504254366323</v>
      </c>
      <c r="EW183" s="27">
        <f t="shared" si="893"/>
        <v>1.41849167794855</v>
      </c>
      <c r="EX183" s="27">
        <f t="shared" si="893"/>
        <v>0.915856321839081</v>
      </c>
      <c r="EY183" s="27">
        <f t="shared" si="893"/>
        <v>0.731246826386004</v>
      </c>
      <c r="EZ183" s="27">
        <f t="shared" si="893"/>
        <v>1.75841195624948</v>
      </c>
      <c r="FA183" s="27">
        <f t="shared" si="893"/>
        <v>0.975568782213021</v>
      </c>
      <c r="FB183" s="27">
        <f t="shared" si="893"/>
        <v>0.887952433357789</v>
      </c>
      <c r="FC183" s="27">
        <f t="shared" si="893"/>
        <v>0.960041916363756</v>
      </c>
      <c r="FD183" s="27">
        <f t="shared" si="893"/>
        <v>0.873009900697918</v>
      </c>
      <c r="FE183" s="42" t="s">
        <v>244</v>
      </c>
      <c r="FF183" s="138">
        <f t="shared" si="548"/>
        <v>0.948766723568133</v>
      </c>
      <c r="FG183" s="138">
        <f t="shared" si="549"/>
        <v>1.45849311759163</v>
      </c>
      <c r="FH183" s="139">
        <f t="shared" si="550"/>
        <v>1.1507235196424</v>
      </c>
      <c r="FI183" s="138">
        <f t="shared" si="551"/>
        <v>0.155585402903096</v>
      </c>
      <c r="FJ183" s="140">
        <f t="shared" si="552"/>
        <v>0.135206589808337</v>
      </c>
      <c r="FK183" s="138">
        <f t="shared" si="553"/>
        <v>0.916415802493629</v>
      </c>
      <c r="FL183" s="138">
        <f t="shared" si="554"/>
        <v>1.76571258390247</v>
      </c>
      <c r="FM183" s="139">
        <f t="shared" si="555"/>
        <v>1.19160346799167</v>
      </c>
      <c r="FN183" s="138">
        <f t="shared" si="556"/>
        <v>0.22884783300814</v>
      </c>
      <c r="FO183" s="73">
        <f t="shared" si="557"/>
        <v>0.19205032475597</v>
      </c>
      <c r="FP183" s="138">
        <f t="shared" si="558"/>
        <v>0.89408538654121</v>
      </c>
      <c r="FQ183" s="138">
        <f t="shared" si="559"/>
        <v>1.00207245153492</v>
      </c>
      <c r="FR183" s="139">
        <f t="shared" si="560"/>
        <v>0.942665663588082</v>
      </c>
      <c r="FS183" s="138">
        <f t="shared" si="561"/>
        <v>0.0342193960688139</v>
      </c>
      <c r="FT183" s="73">
        <f t="shared" si="562"/>
        <v>0.0363006709489811</v>
      </c>
      <c r="FU183" s="138">
        <f t="shared" si="563"/>
        <v>0.929958066569321</v>
      </c>
      <c r="FV183" s="138">
        <f t="shared" si="564"/>
        <v>1.18359541727508</v>
      </c>
      <c r="FW183" s="139">
        <f t="shared" si="565"/>
        <v>1.04885343250491</v>
      </c>
      <c r="FX183" s="138">
        <f t="shared" si="566"/>
        <v>0.0860894877582494</v>
      </c>
      <c r="FY183" s="42" t="s">
        <v>244</v>
      </c>
      <c r="FZ183" s="156">
        <f t="shared" si="567"/>
        <v>0.89408538654121</v>
      </c>
      <c r="GA183" s="70">
        <f t="shared" si="568"/>
        <v>1.76571258390247</v>
      </c>
      <c r="GB183" s="157">
        <f t="shared" si="569"/>
        <v>1.10262392209336</v>
      </c>
      <c r="GC183" s="31">
        <f t="shared" si="570"/>
        <v>0.176051301918147</v>
      </c>
      <c r="GD183" s="31">
        <f t="shared" si="571"/>
        <v>0.159665773969341</v>
      </c>
      <c r="GE183" s="156">
        <f t="shared" si="572"/>
        <v>0</v>
      </c>
      <c r="GF183" s="156">
        <f t="shared" si="573"/>
        <v>2.97682863113898</v>
      </c>
      <c r="GG183" s="158">
        <f t="shared" si="574"/>
        <v>0.983107473590186</v>
      </c>
      <c r="GH183" s="33">
        <f t="shared" si="575"/>
        <v>0.371213620616902</v>
      </c>
      <c r="GI183" s="33">
        <f t="shared" si="576"/>
        <v>0.377592105226579</v>
      </c>
      <c r="GJ183" s="34"/>
      <c r="GK183" s="89">
        <f t="shared" si="577"/>
        <v>0.648554472763618</v>
      </c>
      <c r="GL183" s="89">
        <f t="shared" si="578"/>
        <v>1.67265423891828</v>
      </c>
      <c r="GM183" s="178">
        <f t="shared" si="579"/>
        <v>0.826087468958976</v>
      </c>
      <c r="GN183" s="36">
        <f t="shared" si="580"/>
        <v>0.231767886641879</v>
      </c>
      <c r="GO183" s="36">
        <f t="shared" si="581"/>
        <v>0.280560951897685</v>
      </c>
      <c r="GP183" s="89">
        <f t="shared" si="582"/>
        <v>0.845512090652787</v>
      </c>
      <c r="GQ183" s="89">
        <f t="shared" si="583"/>
        <v>1.93917887874602</v>
      </c>
      <c r="GR183" s="178">
        <f t="shared" si="584"/>
        <v>1.01197384362762</v>
      </c>
      <c r="GS183" s="36">
        <f t="shared" si="585"/>
        <v>0.22256992152154</v>
      </c>
      <c r="GT183" s="36">
        <f t="shared" si="586"/>
        <v>0.219936437016687</v>
      </c>
      <c r="GU183" s="89">
        <f t="shared" si="587"/>
        <v>0</v>
      </c>
      <c r="GV183" s="89">
        <f t="shared" si="588"/>
        <v>2.97682863113898</v>
      </c>
      <c r="GW183" s="178">
        <f t="shared" si="589"/>
        <v>1.16292160841593</v>
      </c>
      <c r="GX183" s="36">
        <f t="shared" si="590"/>
        <v>0.597283966078193</v>
      </c>
      <c r="GY183" s="36">
        <f t="shared" si="591"/>
        <v>0.513606387357253</v>
      </c>
      <c r="GZ183" s="89">
        <f t="shared" si="592"/>
        <v>0</v>
      </c>
      <c r="HA183" s="89">
        <f t="shared" si="593"/>
        <v>1.75841195624948</v>
      </c>
      <c r="HB183" s="178">
        <f t="shared" si="594"/>
        <v>0.927153773801782</v>
      </c>
      <c r="HC183" s="36">
        <f t="shared" si="595"/>
        <v>0.289094452179345</v>
      </c>
      <c r="HD183" s="36">
        <f t="shared" si="596"/>
        <v>0.311808526641613</v>
      </c>
      <c r="HE183" s="27"/>
      <c r="HF183" s="27"/>
      <c r="HG183" s="27"/>
      <c r="HH183" s="27"/>
      <c r="HI183" s="27"/>
      <c r="HJ183" s="27"/>
      <c r="HK183" s="27"/>
      <c r="HL183" s="27"/>
      <c r="HM183" s="27"/>
      <c r="HN183" s="27"/>
      <c r="HO183" s="27"/>
    </row>
    <row r="184" s="10" customFormat="1" spans="1:223">
      <c r="A184" s="42" t="s">
        <v>245</v>
      </c>
      <c r="B184" s="47"/>
      <c r="C184" s="47"/>
      <c r="D184" s="47"/>
      <c r="E184" s="47"/>
      <c r="F184" s="47"/>
      <c r="G184" s="34"/>
      <c r="H184" s="42" t="s">
        <v>245</v>
      </c>
      <c r="I184" s="27">
        <f t="shared" ref="I184" si="894">I99/I9/(1.44/14.6)</f>
        <v>1.01403625729191</v>
      </c>
      <c r="J184" s="27">
        <f>J99/J9/(1.44/14.6)</f>
        <v>0.988021113524114</v>
      </c>
      <c r="K184" s="27">
        <f t="shared" ref="K184:AB184" si="895">K99/K9/(1.44/14.6)</f>
        <v>1.02169785798404</v>
      </c>
      <c r="L184" s="27">
        <f t="shared" si="895"/>
        <v>1.07838496754328</v>
      </c>
      <c r="M184" s="27">
        <f t="shared" si="895"/>
        <v>1.08489380094949</v>
      </c>
      <c r="N184" s="27">
        <f t="shared" si="895"/>
        <v>1.16825598512125</v>
      </c>
      <c r="O184" s="27">
        <f t="shared" si="895"/>
        <v>1.18409814684321</v>
      </c>
      <c r="P184" s="27">
        <f t="shared" si="895"/>
        <v>1.13895519986206</v>
      </c>
      <c r="Q184" s="27">
        <f t="shared" si="895"/>
        <v>1.04468777120367</v>
      </c>
      <c r="R184" s="27">
        <f t="shared" si="895"/>
        <v>0.984671553610738</v>
      </c>
      <c r="S184" s="27">
        <f t="shared" si="895"/>
        <v>0.887002167728527</v>
      </c>
      <c r="T184" s="27">
        <f t="shared" si="895"/>
        <v>1.14498722180162</v>
      </c>
      <c r="U184" s="27">
        <f t="shared" si="895"/>
        <v>1.20334068056759</v>
      </c>
      <c r="V184" s="27">
        <f t="shared" si="895"/>
        <v>1.03709038571299</v>
      </c>
      <c r="W184" s="27">
        <f t="shared" si="895"/>
        <v>1.0156457629678</v>
      </c>
      <c r="X184" s="27">
        <f t="shared" si="895"/>
        <v>1.02891067094157</v>
      </c>
      <c r="Y184" s="27">
        <f t="shared" si="895"/>
        <v>1.00267606572486</v>
      </c>
      <c r="Z184" s="27">
        <f t="shared" si="895"/>
        <v>1.17263150179112</v>
      </c>
      <c r="AA184" s="27">
        <f t="shared" si="895"/>
        <v>1.00690817756322</v>
      </c>
      <c r="AB184" s="27">
        <f t="shared" si="895"/>
        <v>1.13881363078587</v>
      </c>
      <c r="AC184" s="27"/>
      <c r="AD184" s="27">
        <f t="shared" ref="AD184:AO184" si="896">AD99/AD9/(1.44/14.6)</f>
        <v>1.06986086616853</v>
      </c>
      <c r="AE184" s="27">
        <f t="shared" si="896"/>
        <v>0.998928892506732</v>
      </c>
      <c r="AF184" s="27">
        <f t="shared" si="896"/>
        <v>1.03805700681643</v>
      </c>
      <c r="AG184" s="27">
        <f t="shared" si="896"/>
        <v>1.14618644632236</v>
      </c>
      <c r="AH184" s="27">
        <f t="shared" si="896"/>
        <v>0.903805017776164</v>
      </c>
      <c r="AI184" s="27">
        <f t="shared" si="896"/>
        <v>0.957145172146281</v>
      </c>
      <c r="AJ184" s="27">
        <f t="shared" si="896"/>
        <v>1.08350524596904</v>
      </c>
      <c r="AK184" s="27">
        <f t="shared" si="896"/>
        <v>1.029055033295</v>
      </c>
      <c r="AL184" s="27">
        <f t="shared" si="896"/>
        <v>1.06233232788082</v>
      </c>
      <c r="AM184" s="27">
        <f t="shared" si="896"/>
        <v>0.846877640883136</v>
      </c>
      <c r="AN184" s="27">
        <f t="shared" si="896"/>
        <v>1.03100571825493</v>
      </c>
      <c r="AO184" s="27">
        <f t="shared" si="896"/>
        <v>1.21836980037636</v>
      </c>
      <c r="AP184" s="27"/>
      <c r="AQ184" s="27">
        <f t="shared" ref="AQ184:AZ184" si="897">AQ99/AQ9/(1.44/14.6)</f>
        <v>0.989235874469738</v>
      </c>
      <c r="AR184" s="27">
        <f t="shared" si="897"/>
        <v>0.964897819744939</v>
      </c>
      <c r="AS184" s="27">
        <f t="shared" si="897"/>
        <v>0.998943021492787</v>
      </c>
      <c r="AT184" s="27">
        <f t="shared" si="897"/>
        <v>0.982594667348728</v>
      </c>
      <c r="AU184" s="27">
        <f t="shared" si="897"/>
        <v>0.953109072042246</v>
      </c>
      <c r="AV184" s="27">
        <f t="shared" si="897"/>
        <v>0.934254857364411</v>
      </c>
      <c r="AW184" s="27">
        <f t="shared" si="897"/>
        <v>0.97581425088403</v>
      </c>
      <c r="AX184" s="27">
        <f t="shared" si="897"/>
        <v>0.999448524487806</v>
      </c>
      <c r="AY184" s="27">
        <f t="shared" si="897"/>
        <v>1.00711457349317</v>
      </c>
      <c r="AZ184" s="27">
        <f t="shared" si="897"/>
        <v>0.953582204079126</v>
      </c>
      <c r="BA184" s="27"/>
      <c r="BB184" s="27">
        <f t="shared" ref="BB184:BI184" si="898">BB99/BB9/(1.44/14.6)</f>
        <v>1.19751580542433</v>
      </c>
      <c r="BC184" s="27">
        <f t="shared" si="898"/>
        <v>1.27892010495838</v>
      </c>
      <c r="BD184" s="27">
        <f t="shared" si="898"/>
        <v>1.40111518277235</v>
      </c>
      <c r="BE184" s="27">
        <f t="shared" si="898"/>
        <v>1.09232491856678</v>
      </c>
      <c r="BF184" s="27">
        <f t="shared" si="898"/>
        <v>1.0873710640608</v>
      </c>
      <c r="BG184" s="27">
        <f t="shared" si="898"/>
        <v>1.25084826275787</v>
      </c>
      <c r="BH184" s="27">
        <f t="shared" si="898"/>
        <v>1.12369933043793</v>
      </c>
      <c r="BI184" s="27">
        <f t="shared" si="898"/>
        <v>1.2632328990228</v>
      </c>
      <c r="BJ184" s="42" t="s">
        <v>245</v>
      </c>
      <c r="BK184" s="27">
        <f t="shared" ref="BK184:BS184" si="899">BK99/BK9/(1.44/14.6)</f>
        <v>0.764961685823755</v>
      </c>
      <c r="BL184" s="27">
        <f t="shared" si="899"/>
        <v>0.778633356148757</v>
      </c>
      <c r="BM184" s="27">
        <f t="shared" si="899"/>
        <v>1.05296234772979</v>
      </c>
      <c r="BN184" s="27">
        <f t="shared" si="899"/>
        <v>0.731796284743883</v>
      </c>
      <c r="BO184" s="27">
        <f t="shared" si="899"/>
        <v>0.728017961570593</v>
      </c>
      <c r="BP184" s="27">
        <f t="shared" si="899"/>
        <v>1.16360176829824</v>
      </c>
      <c r="BQ184" s="27">
        <f t="shared" si="899"/>
        <v>0.731267361111111</v>
      </c>
      <c r="BR184" s="27">
        <f t="shared" si="899"/>
        <v>0.778812531221009</v>
      </c>
      <c r="BS184" s="27">
        <f t="shared" si="899"/>
        <v>1.06959706959707</v>
      </c>
      <c r="BT184" s="27">
        <f t="shared" ref="BT184:CE184" si="900">BT99/BT9/(1.44/14.6)</f>
        <v>0.732359969077237</v>
      </c>
      <c r="BU184" s="27">
        <f t="shared" si="900"/>
        <v>0.756437239287069</v>
      </c>
      <c r="BV184" s="27">
        <f t="shared" si="900"/>
        <v>1.01208802052497</v>
      </c>
      <c r="BW184" s="27">
        <f t="shared" si="900"/>
        <v>0.69429347826087</v>
      </c>
      <c r="BX184" s="27">
        <f t="shared" si="900"/>
        <v>0.708214149504195</v>
      </c>
      <c r="BY184" s="27">
        <f t="shared" si="900"/>
        <v>0.984984161793372</v>
      </c>
      <c r="BZ184" s="27">
        <f t="shared" si="900"/>
        <v>0.719739878330187</v>
      </c>
      <c r="CA184" s="27">
        <f t="shared" si="900"/>
        <v>0.809539190353144</v>
      </c>
      <c r="CB184" s="27">
        <f t="shared" si="900"/>
        <v>0.990003099814011</v>
      </c>
      <c r="CC184" s="27">
        <f t="shared" si="900"/>
        <v>0.736943889259013</v>
      </c>
      <c r="CD184" s="27">
        <f t="shared" si="900"/>
        <v>0.825944996843434</v>
      </c>
      <c r="CE184" s="27">
        <f t="shared" si="900"/>
        <v>1.01259069568929</v>
      </c>
      <c r="CF184" s="27"/>
      <c r="CG184" s="27">
        <f t="shared" ref="CG184:CS184" si="901">CG99/CG9/(1.44/14.6)</f>
        <v>0.937877871825877</v>
      </c>
      <c r="CH184" s="27">
        <f t="shared" si="901"/>
        <v>0.917785676671933</v>
      </c>
      <c r="CI184" s="27">
        <f t="shared" si="901"/>
        <v>0.950558529975544</v>
      </c>
      <c r="CJ184" s="27">
        <f t="shared" si="901"/>
        <v>0.784867851674322</v>
      </c>
      <c r="CK184" s="27">
        <f t="shared" si="901"/>
        <v>1.10131647355912</v>
      </c>
      <c r="CL184" s="27">
        <f t="shared" si="901"/>
        <v>0.976428427215829</v>
      </c>
      <c r="CM184" s="27">
        <f t="shared" si="901"/>
        <v>0.938355619229545</v>
      </c>
      <c r="CN184" s="27">
        <f t="shared" si="901"/>
        <v>0.914305316229498</v>
      </c>
      <c r="CO184" s="27">
        <f t="shared" si="901"/>
        <v>0.870480856292847</v>
      </c>
      <c r="CP184" s="27">
        <f t="shared" si="901"/>
        <v>0.97443552261341</v>
      </c>
      <c r="CQ184" s="27">
        <f t="shared" si="901"/>
        <v>0.953754789272031</v>
      </c>
      <c r="CR184" s="27">
        <f t="shared" si="901"/>
        <v>0.998988285410011</v>
      </c>
      <c r="CS184" s="27">
        <f t="shared" si="901"/>
        <v>0.992078126067063</v>
      </c>
      <c r="CT184" s="27"/>
      <c r="CU184" s="27">
        <f>CU99/CU9/(1.44/14.6)</f>
        <v>1.04120924817033</v>
      </c>
      <c r="CV184" s="27">
        <f>CV99/CV9/(1.44/14.6)</f>
        <v>0.902205128205128</v>
      </c>
      <c r="CW184" s="27">
        <f>CW99/CW9/(1.44/14.6)</f>
        <v>0.959116980125384</v>
      </c>
      <c r="CX184" s="27">
        <f>CX99/CX9/(1.44/14.6)</f>
        <v>1.08129990299231</v>
      </c>
      <c r="CY184" s="27">
        <f>CY99/CY9/(1.44/14.6)</f>
        <v>0.905215285957335</v>
      </c>
      <c r="CZ184" s="27"/>
      <c r="DA184" s="27">
        <f t="shared" ref="DA184:DJ184" si="902">DA99/DA9/(1.44/14.6)</f>
        <v>0.991626585807891</v>
      </c>
      <c r="DB184" s="27">
        <f t="shared" si="902"/>
        <v>0.899109014675052</v>
      </c>
      <c r="DC184" s="27">
        <f t="shared" si="902"/>
        <v>0.892982207079311</v>
      </c>
      <c r="DD184" s="27">
        <f t="shared" si="902"/>
        <v>0.961043771043771</v>
      </c>
      <c r="DE184" s="27">
        <f t="shared" si="902"/>
        <v>0.932679341963323</v>
      </c>
      <c r="DF184" s="27">
        <f t="shared" si="902"/>
        <v>0.904262909863269</v>
      </c>
      <c r="DG184" s="27">
        <f t="shared" si="902"/>
        <v>1.10764457174032</v>
      </c>
      <c r="DH184" s="27">
        <f t="shared" si="902"/>
        <v>0.956358477970627</v>
      </c>
      <c r="DI184" s="27">
        <f t="shared" si="902"/>
        <v>1.07664000927214</v>
      </c>
      <c r="DJ184" s="27">
        <f t="shared" si="902"/>
        <v>1.38822335689971</v>
      </c>
      <c r="DK184" s="27"/>
      <c r="DL184" s="27">
        <f t="shared" ref="DL184:EF184" si="903">DL99/DL9/(1.44/14.6)</f>
        <v>1.34455492424242</v>
      </c>
      <c r="DM184" s="27">
        <f t="shared" si="903"/>
        <v>0</v>
      </c>
      <c r="DN184" s="27">
        <f t="shared" si="903"/>
        <v>1.22518674136321</v>
      </c>
      <c r="DO184" s="27">
        <f t="shared" si="903"/>
        <v>0.912043978010994</v>
      </c>
      <c r="DP184" s="27">
        <f t="shared" si="903"/>
        <v>1.15592073754789</v>
      </c>
      <c r="DQ184" s="27">
        <f t="shared" si="903"/>
        <v>1.07285082174463</v>
      </c>
      <c r="DR184" s="27">
        <f t="shared" si="903"/>
        <v>1.14399486191394</v>
      </c>
      <c r="DS184" s="27">
        <f t="shared" si="903"/>
        <v>0</v>
      </c>
      <c r="DT184" s="27">
        <f t="shared" si="903"/>
        <v>1.16552947598253</v>
      </c>
      <c r="DU184" s="27">
        <f t="shared" si="903"/>
        <v>1.35035245982451</v>
      </c>
      <c r="DV184" s="27">
        <f t="shared" si="903"/>
        <v>1.13308118386243</v>
      </c>
      <c r="DW184" s="27">
        <f t="shared" si="903"/>
        <v>1.05934589560321</v>
      </c>
      <c r="DX184" s="27">
        <f t="shared" si="903"/>
        <v>0.912149173394848</v>
      </c>
      <c r="DY184" s="27">
        <f t="shared" si="903"/>
        <v>0.937391178177597</v>
      </c>
      <c r="DZ184" s="27">
        <f t="shared" si="903"/>
        <v>0.988597868933235</v>
      </c>
      <c r="EA184" s="27">
        <f t="shared" si="903"/>
        <v>1.03856907894737</v>
      </c>
      <c r="EB184" s="27">
        <f t="shared" si="903"/>
        <v>1.18263502011761</v>
      </c>
      <c r="EC184" s="27">
        <f t="shared" si="903"/>
        <v>1.03211025531308</v>
      </c>
      <c r="ED184" s="27">
        <f t="shared" si="903"/>
        <v>1.01217140347575</v>
      </c>
      <c r="EE184" s="27">
        <f t="shared" si="903"/>
        <v>0.974514563106796</v>
      </c>
      <c r="EF184" s="27">
        <f t="shared" si="903"/>
        <v>1.03912570006223</v>
      </c>
      <c r="EG184" s="27"/>
      <c r="EH184" s="27">
        <f t="shared" ref="EH184:FD184" si="904">EH99/EH9/(1.44/14.6)</f>
        <v>0.758826945412311</v>
      </c>
      <c r="EI184" s="27">
        <f t="shared" si="904"/>
        <v>0.786266525023607</v>
      </c>
      <c r="EJ184" s="27">
        <f t="shared" si="904"/>
        <v>0.693028281302451</v>
      </c>
      <c r="EK184" s="27">
        <f t="shared" si="904"/>
        <v>0.809586466165414</v>
      </c>
      <c r="EL184" s="27">
        <f t="shared" si="904"/>
        <v>0.627886904761905</v>
      </c>
      <c r="EM184" s="27">
        <f t="shared" si="904"/>
        <v>0.693440794809408</v>
      </c>
      <c r="EN184" s="27">
        <f t="shared" si="904"/>
        <v>0.619085427598269</v>
      </c>
      <c r="EO184" s="27">
        <f t="shared" si="904"/>
        <v>0.721691743827161</v>
      </c>
      <c r="EP184" s="27">
        <f t="shared" si="904"/>
        <v>0.873745173745174</v>
      </c>
      <c r="EQ184" s="27">
        <f t="shared" si="904"/>
        <v>1.01130463513641</v>
      </c>
      <c r="ER184" s="27">
        <f t="shared" si="904"/>
        <v>0.979817266349853</v>
      </c>
      <c r="ES184" s="27">
        <f t="shared" si="904"/>
        <v>0.895977366255144</v>
      </c>
      <c r="ET184" s="27">
        <f t="shared" si="904"/>
        <v>1.02124657313337</v>
      </c>
      <c r="EU184" s="27">
        <f t="shared" si="904"/>
        <v>1.02241547740401</v>
      </c>
      <c r="EV184" s="27">
        <f t="shared" si="904"/>
        <v>1.03495670995671</v>
      </c>
      <c r="EW184" s="27">
        <f t="shared" si="904"/>
        <v>1.13642973227269</v>
      </c>
      <c r="EX184" s="27">
        <f t="shared" si="904"/>
        <v>0.939537037037037</v>
      </c>
      <c r="EY184" s="27">
        <f t="shared" si="904"/>
        <v>0.843889446675591</v>
      </c>
      <c r="EZ184" s="27">
        <f t="shared" si="904"/>
        <v>1.3477602905569</v>
      </c>
      <c r="FA184" s="27">
        <f t="shared" si="904"/>
        <v>1.06239576818845</v>
      </c>
      <c r="FB184" s="27">
        <f t="shared" si="904"/>
        <v>0.987597887115839</v>
      </c>
      <c r="FC184" s="27">
        <f t="shared" si="904"/>
        <v>1.08393676796455</v>
      </c>
      <c r="FD184" s="27">
        <f t="shared" si="904"/>
        <v>1.02365033518756</v>
      </c>
      <c r="FE184" s="42" t="s">
        <v>245</v>
      </c>
      <c r="FF184" s="138">
        <f t="shared" si="548"/>
        <v>0.887002167728527</v>
      </c>
      <c r="FG184" s="138">
        <f t="shared" si="549"/>
        <v>1.20334068056759</v>
      </c>
      <c r="FH184" s="139">
        <f t="shared" si="550"/>
        <v>1.06728544597595</v>
      </c>
      <c r="FI184" s="138">
        <f t="shared" si="551"/>
        <v>0.0840043379823536</v>
      </c>
      <c r="FJ184" s="140">
        <f t="shared" si="552"/>
        <v>0.0787084076702072</v>
      </c>
      <c r="FK184" s="138">
        <f t="shared" si="553"/>
        <v>0.846877640883136</v>
      </c>
      <c r="FL184" s="138">
        <f t="shared" si="554"/>
        <v>1.21836980037636</v>
      </c>
      <c r="FM184" s="139">
        <f t="shared" si="555"/>
        <v>1.03209409736632</v>
      </c>
      <c r="FN184" s="138">
        <f t="shared" si="556"/>
        <v>0.100102656354353</v>
      </c>
      <c r="FO184" s="73">
        <f t="shared" si="557"/>
        <v>0.0969898545198479</v>
      </c>
      <c r="FP184" s="138">
        <f t="shared" si="558"/>
        <v>0.934254857364411</v>
      </c>
      <c r="FQ184" s="138">
        <f t="shared" si="559"/>
        <v>1.00711457349317</v>
      </c>
      <c r="FR184" s="139">
        <f t="shared" si="560"/>
        <v>0.975899486540698</v>
      </c>
      <c r="FS184" s="138">
        <f t="shared" si="561"/>
        <v>0.0239337307300626</v>
      </c>
      <c r="FT184" s="73">
        <f t="shared" si="562"/>
        <v>0.024524790780351</v>
      </c>
      <c r="FU184" s="138">
        <f t="shared" si="563"/>
        <v>1.0873710640608</v>
      </c>
      <c r="FV184" s="138">
        <f t="shared" si="564"/>
        <v>1.40111518277235</v>
      </c>
      <c r="FW184" s="139">
        <f t="shared" si="565"/>
        <v>1.21187844600016</v>
      </c>
      <c r="FX184" s="138">
        <f t="shared" si="566"/>
        <v>0.108389528347824</v>
      </c>
      <c r="FY184" s="42" t="s">
        <v>245</v>
      </c>
      <c r="FZ184" s="156">
        <f t="shared" si="567"/>
        <v>0.846877640883136</v>
      </c>
      <c r="GA184" s="70">
        <f t="shared" si="568"/>
        <v>1.40111518277235</v>
      </c>
      <c r="GB184" s="157">
        <f t="shared" si="569"/>
        <v>1.06369721042646</v>
      </c>
      <c r="GC184" s="31">
        <f t="shared" si="570"/>
        <v>0.110350616435702</v>
      </c>
      <c r="GD184" s="31">
        <f t="shared" si="571"/>
        <v>0.103742508069058</v>
      </c>
      <c r="GE184" s="156">
        <f t="shared" si="572"/>
        <v>0</v>
      </c>
      <c r="GF184" s="156">
        <f t="shared" si="573"/>
        <v>1.38822335689971</v>
      </c>
      <c r="GG184" s="158">
        <f t="shared" si="574"/>
        <v>0.932776754304172</v>
      </c>
      <c r="GH184" s="33">
        <f t="shared" si="575"/>
        <v>0.213493382906482</v>
      </c>
      <c r="GI184" s="33">
        <f t="shared" si="576"/>
        <v>0.228879398978743</v>
      </c>
      <c r="GJ184" s="34"/>
      <c r="GK184" s="89">
        <f t="shared" si="577"/>
        <v>0.69429347826087</v>
      </c>
      <c r="GL184" s="89">
        <f t="shared" si="578"/>
        <v>1.16360176829824</v>
      </c>
      <c r="GM184" s="178">
        <f t="shared" si="579"/>
        <v>0.846799482618143</v>
      </c>
      <c r="GN184" s="36">
        <f t="shared" si="580"/>
        <v>0.14787240493982</v>
      </c>
      <c r="GO184" s="36">
        <f t="shared" si="581"/>
        <v>0.174625053480934</v>
      </c>
      <c r="GP184" s="89">
        <f t="shared" si="582"/>
        <v>0.784867851674322</v>
      </c>
      <c r="GQ184" s="89">
        <f t="shared" si="583"/>
        <v>1.38822335689971</v>
      </c>
      <c r="GR184" s="178">
        <f t="shared" si="584"/>
        <v>0.975387504921533</v>
      </c>
      <c r="GS184" s="36">
        <f t="shared" si="585"/>
        <v>0.108782113685913</v>
      </c>
      <c r="GT184" s="36">
        <f t="shared" si="586"/>
        <v>0.111527073226824</v>
      </c>
      <c r="GU184" s="89">
        <f t="shared" si="587"/>
        <v>0</v>
      </c>
      <c r="GV184" s="89">
        <f t="shared" si="588"/>
        <v>1.35035245982451</v>
      </c>
      <c r="GW184" s="178">
        <f t="shared" si="589"/>
        <v>0.984767872458299</v>
      </c>
      <c r="GX184" s="36">
        <f t="shared" si="590"/>
        <v>0.349570721615999</v>
      </c>
      <c r="GY184" s="36">
        <f t="shared" si="591"/>
        <v>0.354977788565906</v>
      </c>
      <c r="GZ184" s="89">
        <f t="shared" si="592"/>
        <v>0</v>
      </c>
      <c r="HA184" s="89">
        <f t="shared" si="593"/>
        <v>1.3477602905569</v>
      </c>
      <c r="HB184" s="178">
        <f t="shared" si="594"/>
        <v>0.91193363286434</v>
      </c>
      <c r="HC184" s="36">
        <f t="shared" si="595"/>
        <v>0.180863212115918</v>
      </c>
      <c r="HD184" s="36">
        <f t="shared" si="596"/>
        <v>0.198329358187871</v>
      </c>
      <c r="HE184" s="27"/>
      <c r="HF184" s="27"/>
      <c r="HG184" s="27"/>
      <c r="HH184" s="27"/>
      <c r="HI184" s="27"/>
      <c r="HJ184" s="27"/>
      <c r="HK184" s="27"/>
      <c r="HL184" s="27"/>
      <c r="HM184" s="27"/>
      <c r="HN184" s="27"/>
      <c r="HO184" s="27"/>
    </row>
    <row r="185" s="10" customFormat="1" spans="1:223">
      <c r="A185" s="42" t="s">
        <v>246</v>
      </c>
      <c r="B185" s="47"/>
      <c r="C185" s="47"/>
      <c r="D185" s="47"/>
      <c r="E185" s="47"/>
      <c r="F185" s="47"/>
      <c r="G185" s="34"/>
      <c r="H185" s="42" t="s">
        <v>246</v>
      </c>
      <c r="I185" s="27">
        <f t="shared" ref="I185" si="905">I100/I9/(7.77/14.6)</f>
        <v>1.04817678302004</v>
      </c>
      <c r="J185" s="27">
        <f>J100/J9/(7.77/14.6)</f>
        <v>1.02243985980306</v>
      </c>
      <c r="K185" s="27">
        <f t="shared" ref="K185:AB185" si="906">K100/K9/(7.77/14.6)</f>
        <v>1.00646263241264</v>
      </c>
      <c r="L185" s="27">
        <f t="shared" si="906"/>
        <v>1.12244839229021</v>
      </c>
      <c r="M185" s="27">
        <f t="shared" si="906"/>
        <v>1.25598094952222</v>
      </c>
      <c r="N185" s="27">
        <f t="shared" si="906"/>
        <v>1.51305776505243</v>
      </c>
      <c r="O185" s="27">
        <f t="shared" si="906"/>
        <v>1.24606650813486</v>
      </c>
      <c r="P185" s="27">
        <f t="shared" si="906"/>
        <v>1.22248419166578</v>
      </c>
      <c r="Q185" s="27">
        <f t="shared" si="906"/>
        <v>1.18508666497994</v>
      </c>
      <c r="R185" s="27">
        <f t="shared" si="906"/>
        <v>1.33727982091039</v>
      </c>
      <c r="S185" s="27">
        <f t="shared" si="906"/>
        <v>0.935451504937042</v>
      </c>
      <c r="T185" s="27">
        <f t="shared" si="906"/>
        <v>1.31675720586901</v>
      </c>
      <c r="U185" s="27">
        <f t="shared" si="906"/>
        <v>1.52546036729384</v>
      </c>
      <c r="V185" s="27">
        <f t="shared" si="906"/>
        <v>1.16410392638796</v>
      </c>
      <c r="W185" s="27">
        <f t="shared" si="906"/>
        <v>1.01353423331506</v>
      </c>
      <c r="X185" s="27">
        <f t="shared" si="906"/>
        <v>1.01310014444917</v>
      </c>
      <c r="Y185" s="27">
        <f t="shared" si="906"/>
        <v>0.962698756578716</v>
      </c>
      <c r="Z185" s="27">
        <f t="shared" si="906"/>
        <v>1.23908091509203</v>
      </c>
      <c r="AA185" s="27">
        <f t="shared" si="906"/>
        <v>1.04184941649</v>
      </c>
      <c r="AB185" s="27">
        <f t="shared" si="906"/>
        <v>1.11863578309383</v>
      </c>
      <c r="AC185" s="27"/>
      <c r="AD185" s="27">
        <f t="shared" ref="AD185:AO185" si="907">AD100/AD9/(7.77/14.6)</f>
        <v>1.28329636053702</v>
      </c>
      <c r="AE185" s="27">
        <f t="shared" si="907"/>
        <v>1.02695112757864</v>
      </c>
      <c r="AF185" s="27">
        <f t="shared" si="907"/>
        <v>1.18569284458644</v>
      </c>
      <c r="AG185" s="27">
        <f t="shared" si="907"/>
        <v>1.3833247477227</v>
      </c>
      <c r="AH185" s="27">
        <f t="shared" si="907"/>
        <v>0.892775309760241</v>
      </c>
      <c r="AI185" s="27">
        <f t="shared" si="907"/>
        <v>0.924092826291584</v>
      </c>
      <c r="AJ185" s="27">
        <f t="shared" si="907"/>
        <v>1.14952356523989</v>
      </c>
      <c r="AK185" s="27">
        <f t="shared" si="907"/>
        <v>1.030900269387</v>
      </c>
      <c r="AL185" s="27">
        <f t="shared" si="907"/>
        <v>1.16006806211392</v>
      </c>
      <c r="AM185" s="27">
        <f t="shared" si="907"/>
        <v>1.04741959449375</v>
      </c>
      <c r="AN185" s="27">
        <f t="shared" si="907"/>
        <v>1.23254392996436</v>
      </c>
      <c r="AO185" s="27">
        <f t="shared" si="907"/>
        <v>1.66712920719137</v>
      </c>
      <c r="AP185" s="27"/>
      <c r="AQ185" s="27">
        <f t="shared" ref="AQ185:AZ185" si="908">AQ100/AQ9/(7.77/14.6)</f>
        <v>0.947583599752512</v>
      </c>
      <c r="AR185" s="27">
        <f t="shared" si="908"/>
        <v>1.00839362954387</v>
      </c>
      <c r="AS185" s="27">
        <f t="shared" si="908"/>
        <v>1.0010107372508</v>
      </c>
      <c r="AT185" s="27">
        <f t="shared" si="908"/>
        <v>0.933192349459801</v>
      </c>
      <c r="AU185" s="27">
        <f t="shared" si="908"/>
        <v>1.04330558890638</v>
      </c>
      <c r="AV185" s="27">
        <f t="shared" si="908"/>
        <v>0.901197975704955</v>
      </c>
      <c r="AW185" s="27">
        <f t="shared" si="908"/>
        <v>0.999907404562591</v>
      </c>
      <c r="AX185" s="27">
        <f t="shared" si="908"/>
        <v>1.00450350783553</v>
      </c>
      <c r="AY185" s="27">
        <f t="shared" si="908"/>
        <v>0.970983668886642</v>
      </c>
      <c r="AZ185" s="27">
        <f t="shared" si="908"/>
        <v>0.923146765917535</v>
      </c>
      <c r="BA185" s="27"/>
      <c r="BB185" s="27">
        <f t="shared" ref="BB185:BI185" si="909">BB100/BB9/(7.77/14.6)</f>
        <v>1.07083902308897</v>
      </c>
      <c r="BC185" s="27">
        <f t="shared" si="909"/>
        <v>1.06544212896004</v>
      </c>
      <c r="BD185" s="27">
        <f t="shared" si="909"/>
        <v>1.22029311768725</v>
      </c>
      <c r="BE185" s="27">
        <f t="shared" si="909"/>
        <v>0.960473968617291</v>
      </c>
      <c r="BF185" s="27">
        <f t="shared" si="909"/>
        <v>0.914416510507716</v>
      </c>
      <c r="BG185" s="27">
        <f t="shared" si="909"/>
        <v>1.10660311311777</v>
      </c>
      <c r="BH185" s="27">
        <f t="shared" si="909"/>
        <v>0.966441546246107</v>
      </c>
      <c r="BI185" s="27">
        <f t="shared" si="909"/>
        <v>1.08778229136535</v>
      </c>
      <c r="BJ185" s="42" t="s">
        <v>246</v>
      </c>
      <c r="BK185" s="27">
        <f t="shared" ref="BK185:BS185" si="910">BK100/BK9/(7.77/14.6)</f>
        <v>0.75718102338792</v>
      </c>
      <c r="BL185" s="27">
        <f t="shared" si="910"/>
        <v>0.77411585830477</v>
      </c>
      <c r="BM185" s="27">
        <f t="shared" si="910"/>
        <v>1.00355999093541</v>
      </c>
      <c r="BN185" s="27">
        <f t="shared" si="910"/>
        <v>0.721483447621938</v>
      </c>
      <c r="BO185" s="27">
        <f t="shared" si="910"/>
        <v>0.694508149395367</v>
      </c>
      <c r="BP185" s="27">
        <f t="shared" si="910"/>
        <v>1.63084917801899</v>
      </c>
      <c r="BQ185" s="27">
        <f t="shared" si="910"/>
        <v>0.70510296010296</v>
      </c>
      <c r="BR185" s="27">
        <f t="shared" si="910"/>
        <v>0.739419849246439</v>
      </c>
      <c r="BS185" s="27">
        <f t="shared" si="910"/>
        <v>1.01668505239934</v>
      </c>
      <c r="BT185" s="27">
        <f t="shared" ref="BT185:CE185" si="911">BT100/BT9/(7.77/14.6)</f>
        <v>0.74293268600669</v>
      </c>
      <c r="BU185" s="27">
        <f t="shared" si="911"/>
        <v>0.776106579519549</v>
      </c>
      <c r="BV185" s="27">
        <f t="shared" si="911"/>
        <v>0.969103587220816</v>
      </c>
      <c r="BW185" s="27">
        <f t="shared" si="911"/>
        <v>0.678081808516591</v>
      </c>
      <c r="BX185" s="27">
        <f t="shared" si="911"/>
        <v>0.702375798485638</v>
      </c>
      <c r="BY185" s="27">
        <f t="shared" si="911"/>
        <v>0.946825114588273</v>
      </c>
      <c r="BZ185" s="27">
        <f t="shared" si="911"/>
        <v>0.728313137375441</v>
      </c>
      <c r="CA185" s="27">
        <f t="shared" si="911"/>
        <v>0.951746430816198</v>
      </c>
      <c r="CB185" s="27">
        <f t="shared" si="911"/>
        <v>0.914581572982069</v>
      </c>
      <c r="CC185" s="27">
        <f t="shared" si="911"/>
        <v>0.7096718875533</v>
      </c>
      <c r="CD185" s="27">
        <f t="shared" si="911"/>
        <v>0.808593292968293</v>
      </c>
      <c r="CE185" s="27">
        <f t="shared" si="911"/>
        <v>0.946608397312623</v>
      </c>
      <c r="CF185" s="27"/>
      <c r="CG185" s="27">
        <f t="shared" ref="CG185:CS185" si="912">CG100/CG9/(7.77/14.6)</f>
        <v>0.861918923587606</v>
      </c>
      <c r="CH185" s="27">
        <f t="shared" si="912"/>
        <v>0.864817593490579</v>
      </c>
      <c r="CI185" s="27">
        <f t="shared" si="912"/>
        <v>0.939063819492136</v>
      </c>
      <c r="CJ185" s="27">
        <f t="shared" si="912"/>
        <v>0.825013321118774</v>
      </c>
      <c r="CK185" s="27">
        <f t="shared" si="912"/>
        <v>1.23894865071336</v>
      </c>
      <c r="CL185" s="27">
        <f t="shared" si="912"/>
        <v>1.279237184749</v>
      </c>
      <c r="CM185" s="27">
        <f t="shared" si="912"/>
        <v>0.846905849771179</v>
      </c>
      <c r="CN185" s="27">
        <f t="shared" si="912"/>
        <v>0.841296699998596</v>
      </c>
      <c r="CO185" s="27">
        <f t="shared" si="912"/>
        <v>0.82259159209101</v>
      </c>
      <c r="CP185" s="27">
        <f t="shared" si="912"/>
        <v>0.931734876145006</v>
      </c>
      <c r="CQ185" s="27">
        <f t="shared" si="912"/>
        <v>0.962966316069765</v>
      </c>
      <c r="CR185" s="27">
        <f t="shared" si="912"/>
        <v>0.961843084526791</v>
      </c>
      <c r="CS185" s="27">
        <f t="shared" si="912"/>
        <v>0.941243289122822</v>
      </c>
      <c r="CT185" s="27"/>
      <c r="CU185" s="27">
        <f>CU100/CU9/(7.77/14.6)</f>
        <v>0.935572869704606</v>
      </c>
      <c r="CV185" s="27">
        <f>CV100/CV9/(7.77/14.6)</f>
        <v>0.880885456885457</v>
      </c>
      <c r="CW185" s="27">
        <f>CW100/CW9/(7.77/14.6)</f>
        <v>0.870936791705099</v>
      </c>
      <c r="CX185" s="27">
        <f>CX100/CX9/(7.77/14.6)</f>
        <v>1.14962319126187</v>
      </c>
      <c r="CY185" s="27">
        <f>CY100/CY9/(7.77/14.6)</f>
        <v>0.86503616185595</v>
      </c>
      <c r="CZ185" s="27"/>
      <c r="DA185" s="27">
        <f t="shared" ref="DA185:DJ185" si="913">DA100/DA9/(7.77/14.6)</f>
        <v>1.01542625256552</v>
      </c>
      <c r="DB185" s="27">
        <f t="shared" si="913"/>
        <v>0.834148332969088</v>
      </c>
      <c r="DC185" s="27">
        <f t="shared" si="913"/>
        <v>0.837397144041096</v>
      </c>
      <c r="DD185" s="27">
        <f t="shared" si="913"/>
        <v>0.99952575952576</v>
      </c>
      <c r="DE185" s="27">
        <f t="shared" si="913"/>
        <v>0.886834476640302</v>
      </c>
      <c r="DF185" s="27">
        <f t="shared" si="913"/>
        <v>0.870927763400882</v>
      </c>
      <c r="DG185" s="27">
        <f t="shared" si="913"/>
        <v>1.11295911295911</v>
      </c>
      <c r="DH185" s="27">
        <f t="shared" si="913"/>
        <v>0.975887197516036</v>
      </c>
      <c r="DI185" s="27">
        <f t="shared" si="913"/>
        <v>1.12610643625943</v>
      </c>
      <c r="DJ185" s="27">
        <f t="shared" si="913"/>
        <v>2.01039104416952</v>
      </c>
      <c r="DK185" s="27"/>
      <c r="DL185" s="27">
        <f t="shared" ref="DL185:EF185" si="914">DL100/DL9/(7.77/14.6)</f>
        <v>2.58579033579034</v>
      </c>
      <c r="DM185" s="27">
        <f t="shared" si="914"/>
        <v>0</v>
      </c>
      <c r="DN185" s="27">
        <f t="shared" si="914"/>
        <v>1.51632328607119</v>
      </c>
      <c r="DO185" s="27">
        <f t="shared" si="914"/>
        <v>0.844151283431643</v>
      </c>
      <c r="DP185" s="27">
        <f t="shared" si="914"/>
        <v>1.4038669211083</v>
      </c>
      <c r="DQ185" s="27">
        <f t="shared" si="914"/>
        <v>1.27089343271391</v>
      </c>
      <c r="DR185" s="27">
        <f t="shared" si="914"/>
        <v>1.62942694965816</v>
      </c>
      <c r="DS185" s="27">
        <f t="shared" si="914"/>
        <v>0</v>
      </c>
      <c r="DT185" s="27">
        <f t="shared" si="914"/>
        <v>1.46198569124333</v>
      </c>
      <c r="DU185" s="27">
        <f t="shared" si="914"/>
        <v>1.27913539093663</v>
      </c>
      <c r="DV185" s="27">
        <f t="shared" si="914"/>
        <v>1.32076783416069</v>
      </c>
      <c r="DW185" s="27">
        <f t="shared" si="914"/>
        <v>1.05928484875853</v>
      </c>
      <c r="DX185" s="27">
        <f t="shared" si="914"/>
        <v>0.835915500275362</v>
      </c>
      <c r="DY185" s="27">
        <f t="shared" si="914"/>
        <v>1.06099848293696</v>
      </c>
      <c r="DZ185" s="27">
        <f t="shared" si="914"/>
        <v>0.974195766878694</v>
      </c>
      <c r="EA185" s="27">
        <f t="shared" si="914"/>
        <v>1.13458307931992</v>
      </c>
      <c r="EB185" s="27">
        <f t="shared" si="914"/>
        <v>1.12675887188422</v>
      </c>
      <c r="EC185" s="27">
        <f t="shared" si="914"/>
        <v>1.02912026275313</v>
      </c>
      <c r="ED185" s="27">
        <f t="shared" si="914"/>
        <v>0.955531961743142</v>
      </c>
      <c r="EE185" s="27">
        <f t="shared" si="914"/>
        <v>0.901542839649636</v>
      </c>
      <c r="EF185" s="27">
        <f t="shared" si="914"/>
        <v>1.0302465324245</v>
      </c>
      <c r="EG185" s="27"/>
      <c r="EH185" s="27">
        <f t="shared" ref="EH185:FD185" si="915">EH100/EH9/(7.77/14.6)</f>
        <v>0.660080090045247</v>
      </c>
      <c r="EI185" s="27">
        <f t="shared" si="915"/>
        <v>0.705298580652688</v>
      </c>
      <c r="EJ185" s="27">
        <f t="shared" si="915"/>
        <v>0.605856827911209</v>
      </c>
      <c r="EK185" s="27">
        <f t="shared" si="915"/>
        <v>0.709366079290891</v>
      </c>
      <c r="EL185" s="27">
        <f t="shared" si="915"/>
        <v>0.584912667769811</v>
      </c>
      <c r="EM185" s="27">
        <f t="shared" si="915"/>
        <v>0.673841933695948</v>
      </c>
      <c r="EN185" s="27">
        <f t="shared" si="915"/>
        <v>0.55592271168079</v>
      </c>
      <c r="EO185" s="27">
        <f t="shared" si="915"/>
        <v>0.763841966966967</v>
      </c>
      <c r="EP185" s="27">
        <f t="shared" si="915"/>
        <v>0.76379700163484</v>
      </c>
      <c r="EQ185" s="27">
        <f t="shared" si="915"/>
        <v>1.03833120655551</v>
      </c>
      <c r="ER185" s="27">
        <f t="shared" si="915"/>
        <v>0.90736474035863</v>
      </c>
      <c r="ES185" s="27">
        <f t="shared" si="915"/>
        <v>0.823568330234997</v>
      </c>
      <c r="ET185" s="27">
        <f t="shared" si="915"/>
        <v>1.02118975703881</v>
      </c>
      <c r="EU185" s="27">
        <f t="shared" si="915"/>
        <v>1.27624085422251</v>
      </c>
      <c r="EV185" s="27">
        <f t="shared" si="915"/>
        <v>1.17442934585792</v>
      </c>
      <c r="EW185" s="27">
        <f t="shared" si="915"/>
        <v>1.36825773315381</v>
      </c>
      <c r="EX185" s="27">
        <f t="shared" si="915"/>
        <v>0.911482196482197</v>
      </c>
      <c r="EY185" s="27">
        <f t="shared" si="915"/>
        <v>0.723498886149489</v>
      </c>
      <c r="EZ185" s="27">
        <f t="shared" si="915"/>
        <v>1.58829670209816</v>
      </c>
      <c r="FA185" s="27">
        <f t="shared" si="915"/>
        <v>0.974235827894365</v>
      </c>
      <c r="FB185" s="27">
        <f t="shared" si="915"/>
        <v>0.84168686163367</v>
      </c>
      <c r="FC185" s="27">
        <f t="shared" si="915"/>
        <v>0.917696084362751</v>
      </c>
      <c r="FD185" s="27">
        <f t="shared" si="915"/>
        <v>0.879570382779626</v>
      </c>
      <c r="FE185" s="42" t="s">
        <v>246</v>
      </c>
      <c r="FF185" s="138">
        <f t="shared" si="548"/>
        <v>0.935451504937042</v>
      </c>
      <c r="FG185" s="138">
        <f t="shared" si="549"/>
        <v>1.52546036729384</v>
      </c>
      <c r="FH185" s="139">
        <f t="shared" si="550"/>
        <v>1.16450779106491</v>
      </c>
      <c r="FI185" s="138">
        <f t="shared" si="551"/>
        <v>0.169471761072594</v>
      </c>
      <c r="FJ185" s="140">
        <f t="shared" si="552"/>
        <v>0.145530809130626</v>
      </c>
      <c r="FK185" s="138">
        <f t="shared" si="553"/>
        <v>0.892775309760241</v>
      </c>
      <c r="FL185" s="138">
        <f t="shared" si="554"/>
        <v>1.66712920719137</v>
      </c>
      <c r="FM185" s="139">
        <f t="shared" si="555"/>
        <v>1.16530982040558</v>
      </c>
      <c r="FN185" s="138">
        <f t="shared" si="556"/>
        <v>0.2136382802304</v>
      </c>
      <c r="FO185" s="73">
        <f t="shared" si="557"/>
        <v>0.183331742760088</v>
      </c>
      <c r="FP185" s="138">
        <f t="shared" si="558"/>
        <v>0.901197975704955</v>
      </c>
      <c r="FQ185" s="138">
        <f t="shared" si="559"/>
        <v>1.04330558890638</v>
      </c>
      <c r="FR185" s="139">
        <f t="shared" si="560"/>
        <v>0.973322522782061</v>
      </c>
      <c r="FS185" s="138">
        <f t="shared" si="561"/>
        <v>0.0454254078896391</v>
      </c>
      <c r="FT185" s="73">
        <f t="shared" si="562"/>
        <v>0.046670457968854</v>
      </c>
      <c r="FU185" s="138">
        <f t="shared" si="563"/>
        <v>0.914416510507716</v>
      </c>
      <c r="FV185" s="138">
        <f t="shared" si="564"/>
        <v>1.22029311768725</v>
      </c>
      <c r="FW185" s="139">
        <f t="shared" si="565"/>
        <v>1.04903646244881</v>
      </c>
      <c r="FX185" s="138">
        <f t="shared" si="566"/>
        <v>0.0983261809286441</v>
      </c>
      <c r="FY185" s="42" t="s">
        <v>246</v>
      </c>
      <c r="FZ185" s="156">
        <f t="shared" si="567"/>
        <v>0.892775309760241</v>
      </c>
      <c r="GA185" s="70">
        <f t="shared" si="568"/>
        <v>1.66712920719137</v>
      </c>
      <c r="GB185" s="157">
        <f t="shared" si="569"/>
        <v>1.10798781187153</v>
      </c>
      <c r="GC185" s="31">
        <f t="shared" si="570"/>
        <v>0.171812915665336</v>
      </c>
      <c r="GD185" s="31">
        <f t="shared" si="571"/>
        <v>0.155067514122853</v>
      </c>
      <c r="GE185" s="156">
        <f t="shared" si="572"/>
        <v>0</v>
      </c>
      <c r="GF185" s="156">
        <f t="shared" si="573"/>
        <v>2.58579033579034</v>
      </c>
      <c r="GG185" s="158">
        <f t="shared" si="574"/>
        <v>0.962326570272087</v>
      </c>
      <c r="GH185" s="33">
        <f t="shared" si="575"/>
        <v>0.336777862354912</v>
      </c>
      <c r="GI185" s="33">
        <f t="shared" si="576"/>
        <v>0.349962136304406</v>
      </c>
      <c r="GJ185" s="34"/>
      <c r="GK185" s="89">
        <f t="shared" si="577"/>
        <v>0.678081808516591</v>
      </c>
      <c r="GL185" s="89">
        <f t="shared" si="578"/>
        <v>1.63084917801899</v>
      </c>
      <c r="GM185" s="178">
        <f t="shared" si="579"/>
        <v>0.853230752512315</v>
      </c>
      <c r="GN185" s="36">
        <f t="shared" si="580"/>
        <v>0.212257579341833</v>
      </c>
      <c r="GO185" s="36">
        <f t="shared" si="581"/>
        <v>0.248769255816022</v>
      </c>
      <c r="GP185" s="89">
        <f t="shared" si="582"/>
        <v>0.82259159209101</v>
      </c>
      <c r="GQ185" s="89">
        <f t="shared" si="583"/>
        <v>2.01039104416952</v>
      </c>
      <c r="GR185" s="178">
        <f t="shared" si="584"/>
        <v>0.988901399726298</v>
      </c>
      <c r="GS185" s="36">
        <f t="shared" si="585"/>
        <v>0.235994106612966</v>
      </c>
      <c r="GT185" s="36">
        <f t="shared" si="586"/>
        <v>0.238642706621998</v>
      </c>
      <c r="GU185" s="89">
        <f t="shared" si="587"/>
        <v>0</v>
      </c>
      <c r="GV185" s="89">
        <f t="shared" si="588"/>
        <v>2.58579033579034</v>
      </c>
      <c r="GW185" s="178">
        <f t="shared" si="589"/>
        <v>1.11526282246373</v>
      </c>
      <c r="GX185" s="36">
        <f t="shared" si="590"/>
        <v>0.530846616625209</v>
      </c>
      <c r="GY185" s="36">
        <f t="shared" si="591"/>
        <v>0.475983423757026</v>
      </c>
      <c r="GZ185" s="89">
        <f t="shared" si="592"/>
        <v>0</v>
      </c>
      <c r="HA185" s="89">
        <f t="shared" si="593"/>
        <v>1.58829670209816</v>
      </c>
      <c r="HB185" s="178">
        <f t="shared" si="594"/>
        <v>0.889946381237862</v>
      </c>
      <c r="HC185" s="36">
        <f t="shared" si="595"/>
        <v>0.262197455341161</v>
      </c>
      <c r="HD185" s="36">
        <f t="shared" si="596"/>
        <v>0.294621632121769</v>
      </c>
      <c r="HE185" s="27"/>
      <c r="HF185" s="27"/>
      <c r="HG185" s="27"/>
      <c r="HH185" s="27"/>
      <c r="HI185" s="27"/>
      <c r="HJ185" s="27"/>
      <c r="HK185" s="27"/>
      <c r="HL185" s="27"/>
      <c r="HM185" s="27"/>
      <c r="HN185" s="27"/>
      <c r="HO185" s="27"/>
    </row>
    <row r="186" s="10" customFormat="1" spans="1:223">
      <c r="A186" s="42" t="s">
        <v>247</v>
      </c>
      <c r="B186" s="47"/>
      <c r="C186" s="47"/>
      <c r="D186" s="47"/>
      <c r="E186" s="47"/>
      <c r="F186" s="47"/>
      <c r="G186" s="34"/>
      <c r="H186" s="42" t="s">
        <v>247</v>
      </c>
      <c r="I186" s="27">
        <f t="shared" ref="I186" si="916">I101/I9/(1.26/14.6)</f>
        <v>1.07053256305531</v>
      </c>
      <c r="J186" s="27">
        <f>J101/J9/(1.26/14.6)</f>
        <v>1.03692517668849</v>
      </c>
      <c r="K186" s="27">
        <f t="shared" ref="K186:AB186" si="917">K101/K9/(1.26/14.6)</f>
        <v>0.984456890101893</v>
      </c>
      <c r="L186" s="27">
        <f t="shared" si="917"/>
        <v>1.08579937908483</v>
      </c>
      <c r="M186" s="27">
        <f t="shared" si="917"/>
        <v>1.18191027814014</v>
      </c>
      <c r="N186" s="27">
        <f t="shared" si="917"/>
        <v>1.59389963861503</v>
      </c>
      <c r="O186" s="27">
        <f t="shared" si="917"/>
        <v>1.25008607751594</v>
      </c>
      <c r="P186" s="27">
        <f t="shared" si="917"/>
        <v>1.185881732933</v>
      </c>
      <c r="Q186" s="27">
        <f t="shared" si="917"/>
        <v>1.20455102444836</v>
      </c>
      <c r="R186" s="27">
        <f t="shared" si="917"/>
        <v>1.30522580871609</v>
      </c>
      <c r="S186" s="27">
        <f t="shared" si="917"/>
        <v>0.968904910985249</v>
      </c>
      <c r="T186" s="27">
        <f t="shared" si="917"/>
        <v>1.31256670282702</v>
      </c>
      <c r="U186" s="27">
        <f t="shared" si="917"/>
        <v>1.48810259491293</v>
      </c>
      <c r="V186" s="27">
        <f t="shared" si="917"/>
        <v>1.1487010653183</v>
      </c>
      <c r="W186" s="27">
        <f t="shared" si="917"/>
        <v>0.979343329103483</v>
      </c>
      <c r="X186" s="27">
        <f t="shared" si="917"/>
        <v>1.03877558629096</v>
      </c>
      <c r="Y186" s="27">
        <f t="shared" si="917"/>
        <v>0.949047063285091</v>
      </c>
      <c r="Z186" s="27">
        <f t="shared" si="917"/>
        <v>1.19732787698743</v>
      </c>
      <c r="AA186" s="27">
        <f t="shared" si="917"/>
        <v>1.00203961055083</v>
      </c>
      <c r="AB186" s="27">
        <f t="shared" si="917"/>
        <v>1.07195568768689</v>
      </c>
      <c r="AC186" s="27"/>
      <c r="AD186" s="27">
        <f t="shared" ref="AD186:AO186" si="918">AD101/AD9/(1.26/14.6)</f>
        <v>1.21644392236626</v>
      </c>
      <c r="AE186" s="27">
        <f t="shared" si="918"/>
        <v>0.968153865777821</v>
      </c>
      <c r="AF186" s="27">
        <f t="shared" si="918"/>
        <v>1.15868410035907</v>
      </c>
      <c r="AG186" s="27">
        <f t="shared" si="918"/>
        <v>1.37897939995892</v>
      </c>
      <c r="AH186" s="27">
        <f t="shared" si="918"/>
        <v>0.879658317146683</v>
      </c>
      <c r="AI186" s="27">
        <f t="shared" si="918"/>
        <v>0.867858874590313</v>
      </c>
      <c r="AJ186" s="27">
        <f t="shared" si="918"/>
        <v>1.10856591152206</v>
      </c>
      <c r="AK186" s="27">
        <f t="shared" si="918"/>
        <v>1.06808466457201</v>
      </c>
      <c r="AL186" s="27">
        <f t="shared" si="918"/>
        <v>1.14153459378824</v>
      </c>
      <c r="AM186" s="27">
        <f t="shared" si="918"/>
        <v>0.972874980496393</v>
      </c>
      <c r="AN186" s="27">
        <f t="shared" si="918"/>
        <v>1.13513503757248</v>
      </c>
      <c r="AO186" s="27">
        <f t="shared" si="918"/>
        <v>1.50890934699196</v>
      </c>
      <c r="AP186" s="27"/>
      <c r="AQ186" s="27">
        <f t="shared" ref="AQ186:AZ186" si="919">AQ101/AQ9/(1.26/14.6)</f>
        <v>0.93655467405419</v>
      </c>
      <c r="AR186" s="27">
        <f t="shared" si="919"/>
        <v>0.991048013297971</v>
      </c>
      <c r="AS186" s="27">
        <f t="shared" si="919"/>
        <v>0.996757150548602</v>
      </c>
      <c r="AT186" s="27">
        <f t="shared" si="919"/>
        <v>0.943029155303784</v>
      </c>
      <c r="AU186" s="27">
        <f t="shared" si="919"/>
        <v>1.09019375878885</v>
      </c>
      <c r="AV186" s="27">
        <f t="shared" si="919"/>
        <v>0.90301401409107</v>
      </c>
      <c r="AW186" s="27">
        <f t="shared" si="919"/>
        <v>0.998256395598511</v>
      </c>
      <c r="AX186" s="27">
        <f t="shared" si="919"/>
        <v>0.996111760831986</v>
      </c>
      <c r="AY186" s="27">
        <f t="shared" si="919"/>
        <v>0.933330976061295</v>
      </c>
      <c r="AZ186" s="27">
        <f t="shared" si="919"/>
        <v>0.919435837932304</v>
      </c>
      <c r="BA186" s="27"/>
      <c r="BB186" s="27">
        <f t="shared" ref="BB186:BI186" si="920">BB101/BB9/(1.26/14.6)</f>
        <v>1.03673384470306</v>
      </c>
      <c r="BC186" s="27">
        <f t="shared" si="920"/>
        <v>1.04927356393154</v>
      </c>
      <c r="BD186" s="27">
        <f t="shared" si="920"/>
        <v>1.20213536011582</v>
      </c>
      <c r="BE186" s="27">
        <f t="shared" si="920"/>
        <v>0.948309291143167</v>
      </c>
      <c r="BF186" s="27">
        <f t="shared" si="920"/>
        <v>0.906791272426452</v>
      </c>
      <c r="BG186" s="27">
        <f t="shared" si="920"/>
        <v>1.10588904399979</v>
      </c>
      <c r="BH186" s="27">
        <f t="shared" si="920"/>
        <v>0.922832325112455</v>
      </c>
      <c r="BI186" s="27">
        <f t="shared" si="920"/>
        <v>1.04172483325578</v>
      </c>
      <c r="BJ186" s="42" t="s">
        <v>247</v>
      </c>
      <c r="BK186" s="27">
        <f t="shared" ref="BK186:BS186" si="921">BK101/BK9/(1.26/14.6)</f>
        <v>0.720810071154899</v>
      </c>
      <c r="BL186" s="27">
        <f t="shared" si="921"/>
        <v>0.729658963745206</v>
      </c>
      <c r="BM186" s="27">
        <f t="shared" si="921"/>
        <v>0.991657438169066</v>
      </c>
      <c r="BN186" s="27">
        <f t="shared" si="921"/>
        <v>0.663577221281526</v>
      </c>
      <c r="BO186" s="27">
        <f t="shared" si="921"/>
        <v>0.642528941401122</v>
      </c>
      <c r="BP186" s="27">
        <f t="shared" si="921"/>
        <v>1.616899097621</v>
      </c>
      <c r="BQ186" s="27">
        <f t="shared" si="921"/>
        <v>0.661200396825397</v>
      </c>
      <c r="BR186" s="27">
        <f t="shared" si="921"/>
        <v>0.692856633126383</v>
      </c>
      <c r="BS186" s="27">
        <f t="shared" si="921"/>
        <v>0.994788941217513</v>
      </c>
      <c r="BT186" s="27">
        <f t="shared" ref="BT186:CE186" si="922">BT101/BT9/(1.26/14.6)</f>
        <v>0.699928717006516</v>
      </c>
      <c r="BU186" s="27">
        <f t="shared" si="922"/>
        <v>0.737948967983098</v>
      </c>
      <c r="BV186" s="27">
        <f t="shared" si="922"/>
        <v>0.918614376873702</v>
      </c>
      <c r="BW186" s="27">
        <f t="shared" si="922"/>
        <v>0.629114906832298</v>
      </c>
      <c r="BX186" s="27">
        <f t="shared" si="922"/>
        <v>0.666866441465984</v>
      </c>
      <c r="BY186" s="27">
        <f t="shared" si="922"/>
        <v>0.93448029796714</v>
      </c>
      <c r="BZ186" s="27">
        <f t="shared" si="922"/>
        <v>0.68473733105577</v>
      </c>
      <c r="CA186" s="27">
        <f t="shared" si="922"/>
        <v>0.935966531315368</v>
      </c>
      <c r="CB186" s="27">
        <f t="shared" si="922"/>
        <v>0.892933408122497</v>
      </c>
      <c r="CC186" s="27">
        <f t="shared" si="922"/>
        <v>0.656948277867665</v>
      </c>
      <c r="CD186" s="27">
        <f t="shared" si="922"/>
        <v>0.74807224025974</v>
      </c>
      <c r="CE186" s="27">
        <f t="shared" si="922"/>
        <v>0.914669837205048</v>
      </c>
      <c r="CF186" s="27"/>
      <c r="CG186" s="27">
        <f t="shared" ref="CG186:CS186" si="923">CG101/CG9/(1.26/14.6)</f>
        <v>0.898821519740504</v>
      </c>
      <c r="CH186" s="27">
        <f t="shared" si="923"/>
        <v>0.865615361468442</v>
      </c>
      <c r="CI186" s="27">
        <f t="shared" si="923"/>
        <v>0.909889238265205</v>
      </c>
      <c r="CJ186" s="27">
        <f t="shared" si="923"/>
        <v>0.850476000266294</v>
      </c>
      <c r="CK186" s="27">
        <f t="shared" si="923"/>
        <v>1.28653127917834</v>
      </c>
      <c r="CL186" s="27">
        <f t="shared" si="923"/>
        <v>1.20645496236047</v>
      </c>
      <c r="CM186" s="27">
        <f t="shared" si="923"/>
        <v>0.865893482512394</v>
      </c>
      <c r="CN186" s="27">
        <f t="shared" si="923"/>
        <v>0.867217344529234</v>
      </c>
      <c r="CO186" s="27">
        <f t="shared" si="923"/>
        <v>0.829591440767227</v>
      </c>
      <c r="CP186" s="27">
        <f t="shared" si="923"/>
        <v>0.977656205574674</v>
      </c>
      <c r="CQ186" s="27">
        <f t="shared" si="923"/>
        <v>1.00130268199234</v>
      </c>
      <c r="CR186" s="27">
        <f t="shared" si="923"/>
        <v>0.929205334956134</v>
      </c>
      <c r="CS186" s="27">
        <f t="shared" si="923"/>
        <v>0.962878410942332</v>
      </c>
      <c r="CT186" s="27"/>
      <c r="CU186" s="27">
        <f>CU101/CU9/(1.26/14.6)</f>
        <v>0.91518867027849</v>
      </c>
      <c r="CV186" s="27">
        <f>CV101/CV9/(1.26/14.6)</f>
        <v>0.889904761904762</v>
      </c>
      <c r="CW186" s="27">
        <f>CW101/CW9/(1.26/14.6)</f>
        <v>0.890260866251262</v>
      </c>
      <c r="CX186" s="27">
        <f>CX101/CX9/(1.26/14.6)</f>
        <v>1.08947093500485</v>
      </c>
      <c r="CY186" s="27">
        <f>CY101/CY9/(1.26/14.6)</f>
        <v>0.90146203750444</v>
      </c>
      <c r="CZ186" s="27"/>
      <c r="DA186" s="27">
        <f t="shared" ref="DA186:DJ186" si="924">DA101/DA9/(1.26/14.6)</f>
        <v>0.969727748899644</v>
      </c>
      <c r="DB186" s="27">
        <f t="shared" si="924"/>
        <v>0.856066561844864</v>
      </c>
      <c r="DC186" s="27">
        <f t="shared" si="924"/>
        <v>0.862632162461805</v>
      </c>
      <c r="DD186" s="27">
        <f t="shared" si="924"/>
        <v>0.957883597883598</v>
      </c>
      <c r="DE186" s="27">
        <f t="shared" si="924"/>
        <v>0.919671752196024</v>
      </c>
      <c r="DF186" s="27">
        <f t="shared" si="924"/>
        <v>0.898465798107375</v>
      </c>
      <c r="DG186" s="27">
        <f t="shared" si="924"/>
        <v>1.05632192866235</v>
      </c>
      <c r="DH186" s="27">
        <f t="shared" si="924"/>
        <v>0.987782652001611</v>
      </c>
      <c r="DI186" s="27">
        <f t="shared" si="924"/>
        <v>1.15873015873016</v>
      </c>
      <c r="DJ186" s="27">
        <f t="shared" si="924"/>
        <v>2.03892816618661</v>
      </c>
      <c r="DK186" s="27"/>
      <c r="DL186" s="27">
        <f t="shared" ref="DL186:EF186" si="925">DL101/DL9/(1.26/14.6)</f>
        <v>2.33457792207792</v>
      </c>
      <c r="DM186" s="27">
        <f t="shared" si="925"/>
        <v>0</v>
      </c>
      <c r="DN186" s="27">
        <f t="shared" si="925"/>
        <v>1.47226890756302</v>
      </c>
      <c r="DO186" s="27">
        <f t="shared" si="925"/>
        <v>0.846897979581638</v>
      </c>
      <c r="DP186" s="27">
        <f t="shared" si="925"/>
        <v>1.42676975004561</v>
      </c>
      <c r="DQ186" s="27">
        <f t="shared" si="925"/>
        <v>1.21732586840046</v>
      </c>
      <c r="DR186" s="27">
        <f t="shared" si="925"/>
        <v>1.65839067804386</v>
      </c>
      <c r="DS186" s="27">
        <f t="shared" si="925"/>
        <v>0</v>
      </c>
      <c r="DT186" s="27">
        <f t="shared" si="925"/>
        <v>1.48889235461288</v>
      </c>
      <c r="DU186" s="27">
        <f t="shared" si="925"/>
        <v>1.29033393895861</v>
      </c>
      <c r="DV186" s="27">
        <f t="shared" si="925"/>
        <v>1.3656462585034</v>
      </c>
      <c r="DW186" s="27">
        <f t="shared" si="925"/>
        <v>1.04955805150737</v>
      </c>
      <c r="DX186" s="27">
        <f t="shared" si="925"/>
        <v>0.858689881181231</v>
      </c>
      <c r="DY186" s="27">
        <f t="shared" si="925"/>
        <v>1.10291204893642</v>
      </c>
      <c r="DZ186" s="27">
        <f t="shared" si="925"/>
        <v>0.927497976278464</v>
      </c>
      <c r="EA186" s="27">
        <f t="shared" si="925"/>
        <v>1.11070384294069</v>
      </c>
      <c r="EB186" s="27">
        <f t="shared" si="925"/>
        <v>1.15308175266393</v>
      </c>
      <c r="EC186" s="27">
        <f t="shared" si="925"/>
        <v>0.999572100984168</v>
      </c>
      <c r="ED186" s="27">
        <f t="shared" si="925"/>
        <v>0.961137551199663</v>
      </c>
      <c r="EE186" s="27">
        <f t="shared" si="925"/>
        <v>0.926702881799969</v>
      </c>
      <c r="EF186" s="27">
        <f t="shared" si="925"/>
        <v>0.981351428768977</v>
      </c>
      <c r="EG186" s="27"/>
      <c r="EH186" s="27">
        <f t="shared" ref="EH186:FD186" si="926">EH101/EH9/(1.26/14.6)</f>
        <v>0.65082683479896</v>
      </c>
      <c r="EI186" s="27">
        <f t="shared" si="926"/>
        <v>0.6926120778812</v>
      </c>
      <c r="EJ186" s="27">
        <f t="shared" si="926"/>
        <v>0.614372032801036</v>
      </c>
      <c r="EK186" s="27">
        <f t="shared" si="926"/>
        <v>0.728344671201814</v>
      </c>
      <c r="EL186" s="27">
        <f t="shared" si="926"/>
        <v>0.595918367346939</v>
      </c>
      <c r="EM186" s="27">
        <f t="shared" si="926"/>
        <v>0.688471787741861</v>
      </c>
      <c r="EN186" s="27">
        <f t="shared" si="926"/>
        <v>0.567364974158677</v>
      </c>
      <c r="EO186" s="27">
        <f t="shared" si="926"/>
        <v>0.783551036155203</v>
      </c>
      <c r="EP186" s="27">
        <f t="shared" si="926"/>
        <v>0.782031010602439</v>
      </c>
      <c r="EQ186" s="27">
        <f t="shared" si="926"/>
        <v>1.0829253819908</v>
      </c>
      <c r="ER186" s="27">
        <f t="shared" si="926"/>
        <v>0.890877056864837</v>
      </c>
      <c r="ES186" s="27">
        <f t="shared" si="926"/>
        <v>0.834285714285714</v>
      </c>
      <c r="ET186" s="27">
        <f t="shared" si="926"/>
        <v>1.03596194162232</v>
      </c>
      <c r="EU186" s="27">
        <f t="shared" si="926"/>
        <v>1.21276879763118</v>
      </c>
      <c r="EV186" s="27">
        <f t="shared" si="926"/>
        <v>1.11759774616917</v>
      </c>
      <c r="EW186" s="27">
        <f t="shared" si="926"/>
        <v>1.4254432591615</v>
      </c>
      <c r="EX186" s="27">
        <f t="shared" si="926"/>
        <v>0.903809523809524</v>
      </c>
      <c r="EY186" s="27">
        <f t="shared" si="926"/>
        <v>0.76899662140626</v>
      </c>
      <c r="EZ186" s="27">
        <f t="shared" si="926"/>
        <v>1.5557285060917</v>
      </c>
      <c r="FA186" s="27">
        <f t="shared" si="926"/>
        <v>0.954376247059174</v>
      </c>
      <c r="FB186" s="27">
        <f t="shared" si="926"/>
        <v>0.828985140155353</v>
      </c>
      <c r="FC186" s="27">
        <f t="shared" si="926"/>
        <v>0.915264776375888</v>
      </c>
      <c r="FD186" s="27">
        <f t="shared" si="926"/>
        <v>0.864957108217699</v>
      </c>
      <c r="FE186" s="42" t="s">
        <v>247</v>
      </c>
      <c r="FF186" s="138">
        <f t="shared" si="548"/>
        <v>0.949047063285091</v>
      </c>
      <c r="FG186" s="138">
        <f t="shared" si="549"/>
        <v>1.59389963861503</v>
      </c>
      <c r="FH186" s="139">
        <f t="shared" si="550"/>
        <v>1.15280164986236</v>
      </c>
      <c r="FI186" s="138">
        <f t="shared" si="551"/>
        <v>0.173591955881738</v>
      </c>
      <c r="FJ186" s="140">
        <f t="shared" si="552"/>
        <v>0.150582674740675</v>
      </c>
      <c r="FK186" s="138">
        <f t="shared" si="553"/>
        <v>0.867858874590313</v>
      </c>
      <c r="FL186" s="138">
        <f t="shared" si="554"/>
        <v>1.50890934699196</v>
      </c>
      <c r="FM186" s="139">
        <f t="shared" si="555"/>
        <v>1.11707358459518</v>
      </c>
      <c r="FN186" s="138">
        <f t="shared" si="556"/>
        <v>0.190353014801201</v>
      </c>
      <c r="FO186" s="73">
        <f t="shared" si="557"/>
        <v>0.170403290728769</v>
      </c>
      <c r="FP186" s="138">
        <f t="shared" si="558"/>
        <v>0.90301401409107</v>
      </c>
      <c r="FQ186" s="138">
        <f t="shared" si="559"/>
        <v>1.09019375878885</v>
      </c>
      <c r="FR186" s="139">
        <f t="shared" si="560"/>
        <v>0.970773173650856</v>
      </c>
      <c r="FS186" s="138">
        <f t="shared" si="561"/>
        <v>0.0550900918634929</v>
      </c>
      <c r="FT186" s="73">
        <f t="shared" si="562"/>
        <v>0.0567486755493167</v>
      </c>
      <c r="FU186" s="138">
        <f t="shared" si="563"/>
        <v>0.906791272426452</v>
      </c>
      <c r="FV186" s="138">
        <f t="shared" si="564"/>
        <v>1.20213536011582</v>
      </c>
      <c r="FW186" s="139">
        <f t="shared" si="565"/>
        <v>1.02671119183601</v>
      </c>
      <c r="FX186" s="138">
        <f t="shared" si="566"/>
        <v>0.0994241697971013</v>
      </c>
      <c r="FY186" s="42" t="s">
        <v>247</v>
      </c>
      <c r="FZ186" s="156">
        <f t="shared" si="567"/>
        <v>0.867858874590313</v>
      </c>
      <c r="GA186" s="70">
        <f t="shared" si="568"/>
        <v>1.59389963861503</v>
      </c>
      <c r="GB186" s="157">
        <f t="shared" si="569"/>
        <v>1.08764674567172</v>
      </c>
      <c r="GC186" s="31">
        <f t="shared" si="570"/>
        <v>0.164703228496117</v>
      </c>
      <c r="GD186" s="31">
        <f t="shared" si="571"/>
        <v>0.1514308107403</v>
      </c>
      <c r="GE186" s="156">
        <f t="shared" si="572"/>
        <v>0</v>
      </c>
      <c r="GF186" s="156">
        <f t="shared" si="573"/>
        <v>2.33457792207792</v>
      </c>
      <c r="GG186" s="158">
        <f t="shared" si="574"/>
        <v>0.953183568672537</v>
      </c>
      <c r="GH186" s="33">
        <f t="shared" si="575"/>
        <v>0.327967539898539</v>
      </c>
      <c r="GI186" s="33">
        <f t="shared" si="576"/>
        <v>0.344075947884086</v>
      </c>
      <c r="GJ186" s="34"/>
      <c r="GK186" s="89">
        <f t="shared" si="577"/>
        <v>0.629114906832298</v>
      </c>
      <c r="GL186" s="89">
        <f t="shared" si="578"/>
        <v>1.616899097621</v>
      </c>
      <c r="GM186" s="178">
        <f t="shared" si="579"/>
        <v>0.815917097071283</v>
      </c>
      <c r="GN186" s="36">
        <f t="shared" si="580"/>
        <v>0.222678566978685</v>
      </c>
      <c r="GO186" s="36">
        <f t="shared" si="581"/>
        <v>0.272918128297575</v>
      </c>
      <c r="GP186" s="89">
        <f t="shared" si="582"/>
        <v>0.829591440767227</v>
      </c>
      <c r="GQ186" s="89">
        <f t="shared" si="583"/>
        <v>2.03892816618661</v>
      </c>
      <c r="GR186" s="178">
        <f t="shared" si="584"/>
        <v>0.994429680731122</v>
      </c>
      <c r="GS186" s="36">
        <f t="shared" si="585"/>
        <v>0.233347063690215</v>
      </c>
      <c r="GT186" s="36">
        <f t="shared" si="586"/>
        <v>0.234654162291953</v>
      </c>
      <c r="GU186" s="89">
        <f t="shared" si="587"/>
        <v>0</v>
      </c>
      <c r="GV186" s="89">
        <f t="shared" si="588"/>
        <v>2.33457792207792</v>
      </c>
      <c r="GW186" s="178">
        <f t="shared" si="589"/>
        <v>1.10344338924039</v>
      </c>
      <c r="GX186" s="36">
        <f t="shared" si="590"/>
        <v>0.500195219935636</v>
      </c>
      <c r="GY186" s="36">
        <f t="shared" si="591"/>
        <v>0.453303925523509</v>
      </c>
      <c r="GZ186" s="89">
        <f t="shared" si="592"/>
        <v>0</v>
      </c>
      <c r="HA186" s="89">
        <f t="shared" si="593"/>
        <v>1.5557285060917</v>
      </c>
      <c r="HB186" s="178">
        <f t="shared" si="594"/>
        <v>0.891107417979532</v>
      </c>
      <c r="HC186" s="36">
        <f t="shared" si="595"/>
        <v>0.254405713214094</v>
      </c>
      <c r="HD186" s="36">
        <f t="shared" si="596"/>
        <v>0.285493878831045</v>
      </c>
      <c r="HE186" s="27"/>
      <c r="HF186" s="27"/>
      <c r="HG186" s="27"/>
      <c r="HH186" s="27"/>
      <c r="HI186" s="27"/>
      <c r="HJ186" s="27"/>
      <c r="HK186" s="27"/>
      <c r="HL186" s="27"/>
      <c r="HM186" s="27"/>
      <c r="HN186" s="27"/>
      <c r="HO186" s="27"/>
    </row>
    <row r="187" s="10" customFormat="1" spans="1:223">
      <c r="A187" s="42" t="s">
        <v>248</v>
      </c>
      <c r="B187" s="47"/>
      <c r="C187" s="47"/>
      <c r="D187" s="47"/>
      <c r="E187" s="47"/>
      <c r="F187" s="47"/>
      <c r="G187" s="34"/>
      <c r="H187" s="42" t="s">
        <v>248</v>
      </c>
      <c r="I187" s="27">
        <f t="shared" ref="I187" si="927">I102/I9/(7.38/14.6)</f>
        <v>1.11964442360011</v>
      </c>
      <c r="J187" s="27">
        <f>J102/J9/(7.38/14.6)</f>
        <v>1.0364209111155</v>
      </c>
      <c r="K187" s="27">
        <f t="shared" ref="K187:AB187" si="928">K102/K9/(7.38/14.6)</f>
        <v>0.972451318271382</v>
      </c>
      <c r="L187" s="27">
        <f t="shared" si="928"/>
        <v>1.05053571443599</v>
      </c>
      <c r="M187" s="27">
        <f t="shared" si="928"/>
        <v>1.15135514434626</v>
      </c>
      <c r="N187" s="27">
        <f t="shared" si="928"/>
        <v>1.64779535810257</v>
      </c>
      <c r="O187" s="27">
        <f t="shared" si="928"/>
        <v>1.1973088047481</v>
      </c>
      <c r="P187" s="27">
        <f t="shared" si="928"/>
        <v>1.15350631159084</v>
      </c>
      <c r="Q187" s="27">
        <f t="shared" si="928"/>
        <v>1.22867106152328</v>
      </c>
      <c r="R187" s="27">
        <f t="shared" si="928"/>
        <v>1.30902659525257</v>
      </c>
      <c r="S187" s="27">
        <f t="shared" si="928"/>
        <v>0.958418287710866</v>
      </c>
      <c r="T187" s="27">
        <f t="shared" si="928"/>
        <v>1.30053706909439</v>
      </c>
      <c r="U187" s="27">
        <f t="shared" si="928"/>
        <v>1.38576965987889</v>
      </c>
      <c r="V187" s="27">
        <f t="shared" si="928"/>
        <v>1.10437478634706</v>
      </c>
      <c r="W187" s="27">
        <f t="shared" si="928"/>
        <v>0.990392518856488</v>
      </c>
      <c r="X187" s="27">
        <f t="shared" si="928"/>
        <v>1.04171100012664</v>
      </c>
      <c r="Y187" s="27">
        <f t="shared" si="928"/>
        <v>0.91032762655683</v>
      </c>
      <c r="Z187" s="27">
        <f t="shared" si="928"/>
        <v>1.1373927813009</v>
      </c>
      <c r="AA187" s="27">
        <f t="shared" si="928"/>
        <v>0.948496168463304</v>
      </c>
      <c r="AB187" s="27">
        <f t="shared" si="928"/>
        <v>1.00855841318735</v>
      </c>
      <c r="AC187" s="27"/>
      <c r="AD187" s="27">
        <f t="shared" ref="AD187:AO187" si="929">AD102/AD9/(7.38/14.6)</f>
        <v>1.18809658662027</v>
      </c>
      <c r="AE187" s="27">
        <f t="shared" si="929"/>
        <v>0.953772063511659</v>
      </c>
      <c r="AF187" s="27">
        <f t="shared" si="929"/>
        <v>1.13347360463993</v>
      </c>
      <c r="AG187" s="27">
        <f t="shared" si="929"/>
        <v>1.37988434105044</v>
      </c>
      <c r="AH187" s="27">
        <f t="shared" si="929"/>
        <v>0.843601320923505</v>
      </c>
      <c r="AI187" s="27">
        <f t="shared" si="929"/>
        <v>0.843310965207673</v>
      </c>
      <c r="AJ187" s="27">
        <f t="shared" si="929"/>
        <v>1.07184382675187</v>
      </c>
      <c r="AK187" s="27">
        <f t="shared" si="929"/>
        <v>1.07570020238216</v>
      </c>
      <c r="AL187" s="27">
        <f t="shared" si="929"/>
        <v>1.10673794132349</v>
      </c>
      <c r="AM187" s="27">
        <f t="shared" si="929"/>
        <v>0.910299818311083</v>
      </c>
      <c r="AN187" s="27">
        <f t="shared" si="929"/>
        <v>1.08965228111242</v>
      </c>
      <c r="AO187" s="27">
        <f t="shared" si="929"/>
        <v>1.33596324129719</v>
      </c>
      <c r="AP187" s="27"/>
      <c r="AQ187" s="27">
        <f t="shared" ref="AQ187:AZ187" si="930">AQ102/AQ9/(7.38/14.6)</f>
        <v>0.923562833301304</v>
      </c>
      <c r="AR187" s="27">
        <f t="shared" si="930"/>
        <v>0.941817760532155</v>
      </c>
      <c r="AS187" s="27">
        <f t="shared" si="930"/>
        <v>0.985810024519185</v>
      </c>
      <c r="AT187" s="27">
        <f t="shared" si="930"/>
        <v>0.943547818346914</v>
      </c>
      <c r="AU187" s="27">
        <f t="shared" si="930"/>
        <v>1.16675605334788</v>
      </c>
      <c r="AV187" s="27">
        <f t="shared" si="930"/>
        <v>0.894120179460675</v>
      </c>
      <c r="AW187" s="27">
        <f t="shared" si="930"/>
        <v>0.979486849609191</v>
      </c>
      <c r="AX187" s="27">
        <f t="shared" si="930"/>
        <v>0.954083102307082</v>
      </c>
      <c r="AY187" s="27">
        <f t="shared" si="930"/>
        <v>0.878696967706488</v>
      </c>
      <c r="AZ187" s="27">
        <f t="shared" si="930"/>
        <v>0.906268227674916</v>
      </c>
      <c r="BA187" s="27"/>
      <c r="BB187" s="27">
        <f t="shared" ref="BB187:BI187" si="931">BB102/BB9/(7.38/14.6)</f>
        <v>1.02630380305872</v>
      </c>
      <c r="BC187" s="27">
        <f t="shared" si="931"/>
        <v>1.03587916986662</v>
      </c>
      <c r="BD187" s="27">
        <f t="shared" si="931"/>
        <v>1.15896030295808</v>
      </c>
      <c r="BE187" s="27">
        <f t="shared" si="931"/>
        <v>0.929230334648623</v>
      </c>
      <c r="BF187" s="27">
        <f t="shared" si="931"/>
        <v>0.899104455213933</v>
      </c>
      <c r="BG187" s="27">
        <f t="shared" si="931"/>
        <v>1.09500322201919</v>
      </c>
      <c r="BH187" s="27">
        <f t="shared" si="931"/>
        <v>0.894754729306251</v>
      </c>
      <c r="BI187" s="27">
        <f t="shared" si="931"/>
        <v>1.01235842977322</v>
      </c>
      <c r="BJ187" s="42" t="s">
        <v>248</v>
      </c>
      <c r="BK187" s="27">
        <f t="shared" ref="BK187:BS187" si="932">BK102/BK9/(7.38/14.6)</f>
        <v>0.722700682179236</v>
      </c>
      <c r="BL187" s="27">
        <f t="shared" si="932"/>
        <v>0.74298703972666</v>
      </c>
      <c r="BM187" s="27">
        <f t="shared" si="932"/>
        <v>0.979958404235205</v>
      </c>
      <c r="BN187" s="27">
        <f t="shared" si="932"/>
        <v>0.656560277393167</v>
      </c>
      <c r="BO187" s="27">
        <f t="shared" si="932"/>
        <v>0.637499915099402</v>
      </c>
      <c r="BP187" s="27">
        <f t="shared" si="932"/>
        <v>1.62939545720314</v>
      </c>
      <c r="BQ187" s="27">
        <f t="shared" si="932"/>
        <v>0.65680216802168</v>
      </c>
      <c r="BR187" s="27">
        <f t="shared" si="932"/>
        <v>0.697557842630449</v>
      </c>
      <c r="BS187" s="27">
        <f t="shared" si="932"/>
        <v>0.970816954048661</v>
      </c>
      <c r="BT187" s="27">
        <f t="shared" ref="BT187:CE187" si="933">BT102/BT9/(7.38/14.6)</f>
        <v>0.700607999122369</v>
      </c>
      <c r="BU187" s="27">
        <f t="shared" si="933"/>
        <v>0.752571750973483</v>
      </c>
      <c r="BV187" s="27">
        <f t="shared" si="933"/>
        <v>0.895924690448799</v>
      </c>
      <c r="BW187" s="27">
        <f t="shared" si="933"/>
        <v>0.627686461647225</v>
      </c>
      <c r="BX187" s="27">
        <f t="shared" si="933"/>
        <v>0.677812195742095</v>
      </c>
      <c r="BY187" s="27">
        <f t="shared" si="933"/>
        <v>0.9138882945847</v>
      </c>
      <c r="BZ187" s="27">
        <f t="shared" si="933"/>
        <v>0.672678526659401</v>
      </c>
      <c r="CA187" s="27">
        <f t="shared" si="933"/>
        <v>0.954347597739543</v>
      </c>
      <c r="CB187" s="27">
        <f t="shared" si="933"/>
        <v>0.878040379907829</v>
      </c>
      <c r="CC187" s="27">
        <f t="shared" si="933"/>
        <v>0.662954597567295</v>
      </c>
      <c r="CD187" s="27">
        <f t="shared" si="933"/>
        <v>0.74777115668884</v>
      </c>
      <c r="CE187" s="27">
        <f t="shared" si="933"/>
        <v>0.907975321750657</v>
      </c>
      <c r="CF187" s="27"/>
      <c r="CG187" s="27">
        <f t="shared" ref="CG187:CS187" si="934">CG102/CG9/(7.38/14.6)</f>
        <v>0.902683156214875</v>
      </c>
      <c r="CH187" s="27">
        <f t="shared" si="934"/>
        <v>0.853326205062998</v>
      </c>
      <c r="CI187" s="27">
        <f t="shared" si="934"/>
        <v>0.882770772978402</v>
      </c>
      <c r="CJ187" s="27">
        <f t="shared" si="934"/>
        <v>0.839096809182591</v>
      </c>
      <c r="CK187" s="27">
        <f t="shared" si="934"/>
        <v>1.27731221830935</v>
      </c>
      <c r="CL187" s="27">
        <f t="shared" si="934"/>
        <v>1.18387640569319</v>
      </c>
      <c r="CM187" s="27">
        <f t="shared" si="934"/>
        <v>0.858330033157065</v>
      </c>
      <c r="CN187" s="27">
        <f t="shared" si="934"/>
        <v>0.844280068303268</v>
      </c>
      <c r="CO187" s="27">
        <f t="shared" si="934"/>
        <v>0.803764382230551</v>
      </c>
      <c r="CP187" s="27">
        <f t="shared" si="934"/>
        <v>0.960322123295353</v>
      </c>
      <c r="CQ187" s="27">
        <f t="shared" si="934"/>
        <v>0.997618914120176</v>
      </c>
      <c r="CR187" s="27">
        <f t="shared" si="934"/>
        <v>0.908257357333957</v>
      </c>
      <c r="CS187" s="27">
        <f t="shared" si="934"/>
        <v>0.966786760676457</v>
      </c>
      <c r="CT187" s="27"/>
      <c r="CU187" s="27">
        <f>CU102/CU9/(7.38/14.6)</f>
        <v>0.883373091215942</v>
      </c>
      <c r="CV187" s="27">
        <f>CV102/CV9/(7.38/14.6)</f>
        <v>0.862912653741922</v>
      </c>
      <c r="CW187" s="27">
        <f>CW102/CW9/(7.38/14.6)</f>
        <v>0.881219154328398</v>
      </c>
      <c r="CX187" s="27">
        <f>CX102/CX9/(7.38/14.6)</f>
        <v>1.05160517689797</v>
      </c>
      <c r="CY187" s="27">
        <f>CY102/CY9/(7.38/14.6)</f>
        <v>0.900147152237129</v>
      </c>
      <c r="CZ187" s="27"/>
      <c r="DA187" s="27">
        <f t="shared" ref="DA187:DJ187" si="935">DA102/DA9/(7.38/14.6)</f>
        <v>0.926111808169525</v>
      </c>
      <c r="DB187" s="27">
        <f t="shared" si="935"/>
        <v>0.844285294268037</v>
      </c>
      <c r="DC187" s="27">
        <f t="shared" si="935"/>
        <v>0.869629383403431</v>
      </c>
      <c r="DD187" s="27">
        <f t="shared" si="935"/>
        <v>0.911945470969861</v>
      </c>
      <c r="DE187" s="27">
        <f t="shared" si="935"/>
        <v>0.912932157234194</v>
      </c>
      <c r="DF187" s="27">
        <f t="shared" si="935"/>
        <v>0.8817350001457</v>
      </c>
      <c r="DG187" s="27">
        <f t="shared" si="935"/>
        <v>1.0398320758985</v>
      </c>
      <c r="DH187" s="27">
        <f t="shared" si="935"/>
        <v>0.976481740785365</v>
      </c>
      <c r="DI187" s="27">
        <f t="shared" si="935"/>
        <v>1.16484239251294</v>
      </c>
      <c r="DJ187" s="27">
        <f t="shared" si="935"/>
        <v>2.01717131075474</v>
      </c>
      <c r="DK187" s="27"/>
      <c r="DL187" s="27">
        <f t="shared" ref="DL187:EF187" si="936">DL102/DL9/(7.38/14.6)</f>
        <v>2.13096513919685</v>
      </c>
      <c r="DM187" s="27">
        <f t="shared" si="936"/>
        <v>0</v>
      </c>
      <c r="DN187" s="27">
        <f t="shared" si="936"/>
        <v>1.51000660426772</v>
      </c>
      <c r="DO187" s="27">
        <f t="shared" si="936"/>
        <v>0.827809672399573</v>
      </c>
      <c r="DP187" s="27">
        <f t="shared" si="936"/>
        <v>1.41623251721023</v>
      </c>
      <c r="DQ187" s="27">
        <f t="shared" si="936"/>
        <v>1.18173969350313</v>
      </c>
      <c r="DR187" s="27">
        <f t="shared" si="936"/>
        <v>1.608499772859</v>
      </c>
      <c r="DS187" s="27">
        <f t="shared" si="936"/>
        <v>0</v>
      </c>
      <c r="DT187" s="27">
        <f t="shared" si="936"/>
        <v>1.49389060484491</v>
      </c>
      <c r="DU187" s="27">
        <f t="shared" si="936"/>
        <v>1.23350959330356</v>
      </c>
      <c r="DV187" s="27">
        <f t="shared" si="936"/>
        <v>1.35214624467673</v>
      </c>
      <c r="DW187" s="27">
        <f t="shared" si="936"/>
        <v>1.04314912544837</v>
      </c>
      <c r="DX187" s="27">
        <f t="shared" si="936"/>
        <v>0.853963297418441</v>
      </c>
      <c r="DY187" s="27">
        <f t="shared" si="936"/>
        <v>1.11190068371955</v>
      </c>
      <c r="DZ187" s="27">
        <f t="shared" si="936"/>
        <v>0.921278519880543</v>
      </c>
      <c r="EA187" s="27">
        <f t="shared" si="936"/>
        <v>1.05931215233205</v>
      </c>
      <c r="EB187" s="27">
        <f t="shared" si="936"/>
        <v>1.14373334541145</v>
      </c>
      <c r="EC187" s="27">
        <f t="shared" si="936"/>
        <v>0.97544624996956</v>
      </c>
      <c r="ED187" s="27">
        <f t="shared" si="936"/>
        <v>0.954419211046995</v>
      </c>
      <c r="EE187" s="27">
        <f t="shared" si="936"/>
        <v>0.904649143578814</v>
      </c>
      <c r="EF187" s="27">
        <f t="shared" si="936"/>
        <v>0.974510230478783</v>
      </c>
      <c r="EG187" s="27"/>
      <c r="EH187" s="27">
        <f t="shared" ref="EH187:FD187" si="937">EH102/EH9/(7.38/14.6)</f>
        <v>0.609350065626092</v>
      </c>
      <c r="EI187" s="27">
        <f t="shared" si="937"/>
        <v>0.668873841712922</v>
      </c>
      <c r="EJ187" s="27">
        <f t="shared" si="937"/>
        <v>0.60544952881553</v>
      </c>
      <c r="EK187" s="27">
        <f t="shared" si="937"/>
        <v>0.700592945779082</v>
      </c>
      <c r="EL187" s="27">
        <f t="shared" si="937"/>
        <v>0.586854432830043</v>
      </c>
      <c r="EM187" s="27">
        <f t="shared" si="937"/>
        <v>0.680570886000831</v>
      </c>
      <c r="EN187" s="27">
        <f t="shared" si="937"/>
        <v>0.569729872940817</v>
      </c>
      <c r="EO187" s="27">
        <f t="shared" si="937"/>
        <v>0.783256643330322</v>
      </c>
      <c r="EP187" s="27">
        <f t="shared" si="937"/>
        <v>0.786744933086397</v>
      </c>
      <c r="EQ187" s="27">
        <f t="shared" si="937"/>
        <v>1.08832800307612</v>
      </c>
      <c r="ER187" s="27">
        <f t="shared" si="937"/>
        <v>0.899913897305979</v>
      </c>
      <c r="ES187" s="27">
        <f t="shared" si="937"/>
        <v>0.823420656428786</v>
      </c>
      <c r="ET187" s="27">
        <f t="shared" si="937"/>
        <v>1.01643716001746</v>
      </c>
      <c r="EU187" s="27">
        <f t="shared" si="937"/>
        <v>1.18820185143747</v>
      </c>
      <c r="EV187" s="27">
        <f t="shared" si="937"/>
        <v>1.05715928154953</v>
      </c>
      <c r="EW187" s="27">
        <f t="shared" si="937"/>
        <v>1.42822809290449</v>
      </c>
      <c r="EX187" s="27">
        <f t="shared" si="937"/>
        <v>0.903432700993677</v>
      </c>
      <c r="EY187" s="27">
        <f t="shared" si="937"/>
        <v>0.796094948901296</v>
      </c>
      <c r="EZ187" s="27">
        <f t="shared" si="937"/>
        <v>1.47056700591219</v>
      </c>
      <c r="FA187" s="27">
        <f t="shared" si="937"/>
        <v>0.940722606100357</v>
      </c>
      <c r="FB187" s="27">
        <f t="shared" si="937"/>
        <v>0.804481635241884</v>
      </c>
      <c r="FC187" s="27">
        <f t="shared" si="937"/>
        <v>0.879816860846671</v>
      </c>
      <c r="FD187" s="27">
        <f t="shared" si="937"/>
        <v>0.854563038570052</v>
      </c>
      <c r="FE187" s="42" t="s">
        <v>248</v>
      </c>
      <c r="FF187" s="138">
        <f t="shared" si="548"/>
        <v>0.91032762655683</v>
      </c>
      <c r="FG187" s="138">
        <f t="shared" si="549"/>
        <v>1.64779535810257</v>
      </c>
      <c r="FH187" s="139">
        <f t="shared" si="550"/>
        <v>1.13263469772547</v>
      </c>
      <c r="FI187" s="138">
        <f t="shared" si="551"/>
        <v>0.178175645977639</v>
      </c>
      <c r="FJ187" s="140">
        <f t="shared" si="552"/>
        <v>0.157310778431429</v>
      </c>
      <c r="FK187" s="138">
        <f t="shared" si="553"/>
        <v>0.843310965207673</v>
      </c>
      <c r="FL187" s="138">
        <f t="shared" si="554"/>
        <v>1.37988434105044</v>
      </c>
      <c r="FM187" s="139">
        <f t="shared" si="555"/>
        <v>1.07769468276097</v>
      </c>
      <c r="FN187" s="138">
        <f t="shared" si="556"/>
        <v>0.172536978175637</v>
      </c>
      <c r="FO187" s="73">
        <f t="shared" si="557"/>
        <v>0.160098199365343</v>
      </c>
      <c r="FP187" s="138">
        <f t="shared" si="558"/>
        <v>0.878696967706488</v>
      </c>
      <c r="FQ187" s="138">
        <f t="shared" si="559"/>
        <v>1.16675605334788</v>
      </c>
      <c r="FR187" s="139">
        <f t="shared" si="560"/>
        <v>0.957414981680579</v>
      </c>
      <c r="FS187" s="138">
        <f t="shared" si="561"/>
        <v>0.0813282233042295</v>
      </c>
      <c r="FT187" s="73">
        <f t="shared" si="562"/>
        <v>0.0849456347147103</v>
      </c>
      <c r="FU187" s="138">
        <f t="shared" si="563"/>
        <v>0.894754729306251</v>
      </c>
      <c r="FV187" s="138">
        <f t="shared" si="564"/>
        <v>1.15896030295808</v>
      </c>
      <c r="FW187" s="139">
        <f t="shared" si="565"/>
        <v>1.00644930585558</v>
      </c>
      <c r="FX187" s="138">
        <f t="shared" si="566"/>
        <v>0.0943837159907474</v>
      </c>
      <c r="FY187" s="42" t="s">
        <v>248</v>
      </c>
      <c r="FZ187" s="156">
        <f t="shared" si="567"/>
        <v>0.843310965207673</v>
      </c>
      <c r="GA187" s="70">
        <f t="shared" si="568"/>
        <v>1.64779535810257</v>
      </c>
      <c r="GB187" s="157">
        <f t="shared" si="569"/>
        <v>1.06421548822583</v>
      </c>
      <c r="GC187" s="31">
        <f t="shared" si="570"/>
        <v>0.162197488482679</v>
      </c>
      <c r="GD187" s="31">
        <f t="shared" si="571"/>
        <v>0.152410381428559</v>
      </c>
      <c r="GE187" s="156">
        <f t="shared" si="572"/>
        <v>0</v>
      </c>
      <c r="GF187" s="156">
        <f t="shared" si="573"/>
        <v>2.13096513919685</v>
      </c>
      <c r="GG187" s="158">
        <f t="shared" si="574"/>
        <v>0.939023005090817</v>
      </c>
      <c r="GH187" s="33">
        <f t="shared" si="575"/>
        <v>0.315782105507018</v>
      </c>
      <c r="GI187" s="33">
        <f t="shared" si="576"/>
        <v>0.336287933091136</v>
      </c>
      <c r="GJ187" s="34"/>
      <c r="GK187" s="89">
        <f t="shared" si="577"/>
        <v>0.627686461647225</v>
      </c>
      <c r="GL187" s="89">
        <f t="shared" si="578"/>
        <v>1.62939545720314</v>
      </c>
      <c r="GM187" s="178">
        <f t="shared" si="579"/>
        <v>0.813644653017611</v>
      </c>
      <c r="GN187" s="36">
        <f t="shared" si="580"/>
        <v>0.222595125925824</v>
      </c>
      <c r="GO187" s="36">
        <f t="shared" si="581"/>
        <v>0.273577814467621</v>
      </c>
      <c r="GP187" s="89">
        <f t="shared" si="582"/>
        <v>0.803764382230551</v>
      </c>
      <c r="GQ187" s="89">
        <f t="shared" si="583"/>
        <v>2.01717131075474</v>
      </c>
      <c r="GR187" s="178">
        <f t="shared" si="584"/>
        <v>0.978666038182925</v>
      </c>
      <c r="GS187" s="36">
        <f t="shared" si="585"/>
        <v>0.232667618642678</v>
      </c>
      <c r="GT187" s="36">
        <f t="shared" si="586"/>
        <v>0.237739545018511</v>
      </c>
      <c r="GU187" s="89">
        <f t="shared" si="587"/>
        <v>0</v>
      </c>
      <c r="GV187" s="89">
        <f t="shared" si="588"/>
        <v>2.13096513919685</v>
      </c>
      <c r="GW187" s="178">
        <f t="shared" si="589"/>
        <v>1.08081722864506</v>
      </c>
      <c r="GX187" s="36">
        <f t="shared" si="590"/>
        <v>0.474826153904995</v>
      </c>
      <c r="GY187" s="36">
        <f t="shared" si="591"/>
        <v>0.439321414685671</v>
      </c>
      <c r="GZ187" s="89">
        <f t="shared" si="592"/>
        <v>0</v>
      </c>
      <c r="HA187" s="89">
        <f t="shared" si="593"/>
        <v>1.47056700591219</v>
      </c>
      <c r="HB187" s="178">
        <f t="shared" si="594"/>
        <v>0.875773516930783</v>
      </c>
      <c r="HC187" s="36">
        <f t="shared" si="595"/>
        <v>0.245314864110468</v>
      </c>
      <c r="HD187" s="36">
        <f t="shared" si="596"/>
        <v>0.280112220075109</v>
      </c>
      <c r="HE187" s="27"/>
      <c r="HF187" s="27"/>
      <c r="HG187" s="27"/>
      <c r="HH187" s="27"/>
      <c r="HI187" s="27"/>
      <c r="HJ187" s="27"/>
      <c r="HK187" s="27"/>
      <c r="HL187" s="27"/>
      <c r="HM187" s="27"/>
      <c r="HN187" s="27"/>
      <c r="HO187" s="27"/>
    </row>
    <row r="188" s="10" customFormat="1" spans="1:223">
      <c r="A188" s="64" t="s">
        <v>249</v>
      </c>
      <c r="B188" s="47"/>
      <c r="C188" s="47"/>
      <c r="D188" s="47"/>
      <c r="E188" s="47"/>
      <c r="F188" s="47"/>
      <c r="G188" s="34"/>
      <c r="H188" s="64" t="s">
        <v>249</v>
      </c>
      <c r="I188" s="27">
        <f t="shared" ref="I188" si="938">I103/I9/(39.39/14.6)</f>
        <v>1.21313644550962</v>
      </c>
      <c r="J188" s="27">
        <f>J103/J9/(39.39/14.6)</f>
        <v>1.02101414878795</v>
      </c>
      <c r="K188" s="27">
        <f t="shared" ref="K188:AB188" si="939">K103/K9/(39.39/14.6)</f>
        <v>1.07790275195948</v>
      </c>
      <c r="L188" s="27">
        <f t="shared" si="939"/>
        <v>1.11786512472607</v>
      </c>
      <c r="M188" s="27">
        <f t="shared" si="939"/>
        <v>1.32066003175493</v>
      </c>
      <c r="N188" s="27">
        <f t="shared" si="939"/>
        <v>1.85028870843518</v>
      </c>
      <c r="O188" s="27">
        <f t="shared" si="939"/>
        <v>1.24719921237782</v>
      </c>
      <c r="P188" s="27">
        <f t="shared" si="939"/>
        <v>1.22330778995824</v>
      </c>
      <c r="Q188" s="27">
        <f t="shared" si="939"/>
        <v>1.31086791693373</v>
      </c>
      <c r="R188" s="27">
        <f t="shared" si="939"/>
        <v>1.54526722688856</v>
      </c>
      <c r="S188" s="27">
        <f t="shared" si="939"/>
        <v>0.997592023258327</v>
      </c>
      <c r="T188" s="27">
        <f t="shared" si="939"/>
        <v>1.4896100912485</v>
      </c>
      <c r="U188" s="27">
        <f t="shared" si="939"/>
        <v>1.3865032739243</v>
      </c>
      <c r="V188" s="27">
        <f t="shared" si="939"/>
        <v>1.13898273891709</v>
      </c>
      <c r="W188" s="27">
        <f t="shared" si="939"/>
        <v>1.12590989729668</v>
      </c>
      <c r="X188" s="27">
        <f t="shared" si="939"/>
        <v>1.1394766121245</v>
      </c>
      <c r="Y188" s="27">
        <f t="shared" si="939"/>
        <v>0.948873828280809</v>
      </c>
      <c r="Z188" s="27">
        <f t="shared" si="939"/>
        <v>1.06625504788691</v>
      </c>
      <c r="AA188" s="27">
        <f t="shared" si="939"/>
        <v>1.01850570218147</v>
      </c>
      <c r="AB188" s="27">
        <f t="shared" si="939"/>
        <v>0.972368074194987</v>
      </c>
      <c r="AC188" s="27"/>
      <c r="AD188" s="27">
        <f t="shared" ref="AD188:AO188" si="940">AD103/AD9/(39.39/14.6)</f>
        <v>1.27770708080565</v>
      </c>
      <c r="AE188" s="27">
        <f t="shared" si="940"/>
        <v>0.929073778278793</v>
      </c>
      <c r="AF188" s="27">
        <f t="shared" si="940"/>
        <v>1.18696109303822</v>
      </c>
      <c r="AG188" s="27">
        <f t="shared" si="940"/>
        <v>1.37672347991623</v>
      </c>
      <c r="AH188" s="27">
        <f t="shared" si="940"/>
        <v>0.867130904353545</v>
      </c>
      <c r="AI188" s="27">
        <f t="shared" si="940"/>
        <v>0.951478684547514</v>
      </c>
      <c r="AJ188" s="27">
        <f t="shared" si="940"/>
        <v>1.05281516519793</v>
      </c>
      <c r="AK188" s="27">
        <f t="shared" si="940"/>
        <v>1.17953675690427</v>
      </c>
      <c r="AL188" s="27">
        <f t="shared" si="940"/>
        <v>1.17456670407834</v>
      </c>
      <c r="AM188" s="27">
        <f t="shared" si="940"/>
        <v>0.950608112552933</v>
      </c>
      <c r="AN188" s="27">
        <f t="shared" si="940"/>
        <v>1.14902952100312</v>
      </c>
      <c r="AO188" s="27">
        <f t="shared" si="940"/>
        <v>1.27035905703343</v>
      </c>
      <c r="AP188" s="27"/>
      <c r="AQ188" s="27">
        <f t="shared" ref="AQ188:AZ188" si="941">AQ103/AQ9/(39.39/14.6)</f>
        <v>0.939675334144812</v>
      </c>
      <c r="AR188" s="27">
        <f t="shared" si="941"/>
        <v>0.971743312342586</v>
      </c>
      <c r="AS188" s="27">
        <f t="shared" si="941"/>
        <v>1.00393573052676</v>
      </c>
      <c r="AT188" s="27">
        <f t="shared" si="941"/>
        <v>1.00045661587494</v>
      </c>
      <c r="AU188" s="27">
        <f t="shared" si="941"/>
        <v>1.39610176025089</v>
      </c>
      <c r="AV188" s="27">
        <f t="shared" si="941"/>
        <v>0.943364016832775</v>
      </c>
      <c r="AW188" s="27">
        <f t="shared" si="941"/>
        <v>1.00562096347592</v>
      </c>
      <c r="AX188" s="27">
        <f t="shared" si="941"/>
        <v>0.988260929888707</v>
      </c>
      <c r="AY188" s="27">
        <f t="shared" si="941"/>
        <v>0.991792641324557</v>
      </c>
      <c r="AZ188" s="27">
        <f t="shared" si="941"/>
        <v>0.897269101632367</v>
      </c>
      <c r="BA188" s="27"/>
      <c r="BB188" s="27">
        <f t="shared" ref="BB188:BI188" si="942">BB103/BB9/(39.39/14.6)</f>
        <v>1.05615882322941</v>
      </c>
      <c r="BC188" s="27">
        <f t="shared" si="942"/>
        <v>1.15693065172215</v>
      </c>
      <c r="BD188" s="27">
        <f t="shared" si="942"/>
        <v>1.27404233783438</v>
      </c>
      <c r="BE188" s="27">
        <f t="shared" si="942"/>
        <v>1.09807297442348</v>
      </c>
      <c r="BF188" s="27">
        <f t="shared" si="942"/>
        <v>1.03559328621411</v>
      </c>
      <c r="BG188" s="27">
        <f t="shared" si="942"/>
        <v>1.09324362654256</v>
      </c>
      <c r="BH188" s="27">
        <f t="shared" si="942"/>
        <v>1.04676115318873</v>
      </c>
      <c r="BI188" s="27">
        <f t="shared" si="942"/>
        <v>1.11014634412577</v>
      </c>
      <c r="BJ188" s="64" t="s">
        <v>249</v>
      </c>
      <c r="BK188" s="27">
        <f t="shared" ref="BK188:BS188" si="943">BK103/BK9/(39.39/14.6)</f>
        <v>0.829494620549588</v>
      </c>
      <c r="BL188" s="27">
        <f t="shared" si="943"/>
        <v>0.850648640918428</v>
      </c>
      <c r="BM188" s="27">
        <f t="shared" si="943"/>
        <v>0.990787246370944</v>
      </c>
      <c r="BN188" s="27">
        <f t="shared" si="943"/>
        <v>0.734368172649118</v>
      </c>
      <c r="BO188" s="27">
        <f t="shared" si="943"/>
        <v>0.72899626573415</v>
      </c>
      <c r="BP188" s="27">
        <f t="shared" si="943"/>
        <v>1.67052055745109</v>
      </c>
      <c r="BQ188" s="27">
        <f t="shared" si="943"/>
        <v>0.7496445798426</v>
      </c>
      <c r="BR188" s="27">
        <f t="shared" si="943"/>
        <v>0.792724892764955</v>
      </c>
      <c r="BS188" s="27">
        <f t="shared" si="943"/>
        <v>0.989764234242528</v>
      </c>
      <c r="BT188" s="27">
        <f t="shared" ref="BT188:CE188" si="944">BT103/BT9/(39.39/14.6)</f>
        <v>0.802025320033098</v>
      </c>
      <c r="BU188" s="27">
        <f t="shared" si="944"/>
        <v>0.873120549125009</v>
      </c>
      <c r="BV188" s="27">
        <f t="shared" si="944"/>
        <v>0.902162357238593</v>
      </c>
      <c r="BW188" s="27">
        <f t="shared" si="944"/>
        <v>0.734657328609115</v>
      </c>
      <c r="BX188" s="27">
        <f t="shared" si="944"/>
        <v>0.793255614947166</v>
      </c>
      <c r="BY188" s="27">
        <f t="shared" si="944"/>
        <v>0.942074976728442</v>
      </c>
      <c r="BZ188" s="27">
        <f t="shared" si="944"/>
        <v>0.771162365788789</v>
      </c>
      <c r="CA188" s="27">
        <f t="shared" si="944"/>
        <v>1.09931494043859</v>
      </c>
      <c r="CB188" s="27">
        <f t="shared" si="944"/>
        <v>0.90744359857322</v>
      </c>
      <c r="CC188" s="27">
        <f t="shared" si="944"/>
        <v>0.776616891945946</v>
      </c>
      <c r="CD188" s="27">
        <f t="shared" si="944"/>
        <v>0.855817552909137</v>
      </c>
      <c r="CE188" s="27">
        <f t="shared" si="944"/>
        <v>0.930665114182057</v>
      </c>
      <c r="CF188" s="27"/>
      <c r="CG188" s="27">
        <f t="shared" ref="CG188:CS188" si="945">CG103/CG9/(39.39/14.6)</f>
        <v>0.924390178763016</v>
      </c>
      <c r="CH188" s="27">
        <f t="shared" si="945"/>
        <v>0.867344299140085</v>
      </c>
      <c r="CI188" s="27">
        <f t="shared" si="945"/>
        <v>0.885288272569535</v>
      </c>
      <c r="CJ188" s="27">
        <f t="shared" si="945"/>
        <v>0.861894642245715</v>
      </c>
      <c r="CK188" s="27">
        <f t="shared" si="945"/>
        <v>1.29530147584894</v>
      </c>
      <c r="CL188" s="27">
        <f t="shared" si="945"/>
        <v>1.11689638888876</v>
      </c>
      <c r="CM188" s="27">
        <f t="shared" si="945"/>
        <v>0.888291429980556</v>
      </c>
      <c r="CN188" s="27">
        <f t="shared" si="945"/>
        <v>0.8649976472043</v>
      </c>
      <c r="CO188" s="27">
        <f t="shared" si="945"/>
        <v>0.810775265759763</v>
      </c>
      <c r="CP188" s="27">
        <f t="shared" si="945"/>
        <v>0.996343089433189</v>
      </c>
      <c r="CQ188" s="27">
        <f t="shared" si="945"/>
        <v>1.03936059388432</v>
      </c>
      <c r="CR188" s="27">
        <f t="shared" si="945"/>
        <v>0.91443393540632</v>
      </c>
      <c r="CS188" s="27">
        <f t="shared" si="945"/>
        <v>1.00124002282503</v>
      </c>
      <c r="CT188" s="27"/>
      <c r="CU188" s="27">
        <f>CU103/CU9/(39.39/14.6)</f>
        <v>0.89622430690789</v>
      </c>
      <c r="CV188" s="27">
        <f>CV103/CV9/(39.39/14.6)</f>
        <v>0.891390630187279</v>
      </c>
      <c r="CW188" s="27">
        <f>CW103/CW9/(39.39/14.6)</f>
        <v>0.907275324448134</v>
      </c>
      <c r="CX188" s="27">
        <f>CX103/CX9/(39.39/14.6)</f>
        <v>1.02333930246876</v>
      </c>
      <c r="CY188" s="27">
        <f>CY103/CY9/(39.39/14.6)</f>
        <v>0.94431242526264</v>
      </c>
      <c r="CZ188" s="27"/>
      <c r="DA188" s="27">
        <f t="shared" ref="DA188:DJ188" si="946">DA103/DA9/(39.39/14.6)</f>
        <v>0.945000976306491</v>
      </c>
      <c r="DB188" s="27">
        <f t="shared" si="946"/>
        <v>0.871120675202498</v>
      </c>
      <c r="DC188" s="27">
        <f t="shared" si="946"/>
        <v>0.912634311524456</v>
      </c>
      <c r="DD188" s="27">
        <f t="shared" si="946"/>
        <v>0.894507912329695</v>
      </c>
      <c r="DE188" s="27">
        <f t="shared" si="946"/>
        <v>0.957443858650241</v>
      </c>
      <c r="DF188" s="27">
        <f t="shared" si="946"/>
        <v>0.926852541885013</v>
      </c>
      <c r="DG188" s="27">
        <f t="shared" si="946"/>
        <v>1.044621143469</v>
      </c>
      <c r="DH188" s="27">
        <f t="shared" si="946"/>
        <v>1.02213969984859</v>
      </c>
      <c r="DI188" s="27">
        <f t="shared" si="946"/>
        <v>1.21299751671968</v>
      </c>
      <c r="DJ188" s="27">
        <f t="shared" si="946"/>
        <v>2.05736858657767</v>
      </c>
      <c r="DK188" s="27"/>
      <c r="DL188" s="27">
        <f t="shared" ref="DL188:EF188" si="947">DL103/DL9/(39.39/14.6)</f>
        <v>2.12240647141637</v>
      </c>
      <c r="DM188" s="27">
        <f t="shared" si="947"/>
        <v>0</v>
      </c>
      <c r="DN188" s="27">
        <f t="shared" si="947"/>
        <v>1.54303549294813</v>
      </c>
      <c r="DO188" s="27">
        <f t="shared" si="947"/>
        <v>0.871616743037468</v>
      </c>
      <c r="DP188" s="27">
        <f t="shared" si="947"/>
        <v>1.46476948755884</v>
      </c>
      <c r="DQ188" s="27">
        <f t="shared" si="947"/>
        <v>1.19325722322305</v>
      </c>
      <c r="DR188" s="27">
        <f t="shared" si="947"/>
        <v>1.6000187835591</v>
      </c>
      <c r="DS188" s="27">
        <f t="shared" si="947"/>
        <v>0</v>
      </c>
      <c r="DT188" s="27">
        <f t="shared" si="947"/>
        <v>1.5190276165675</v>
      </c>
      <c r="DU188" s="27">
        <f t="shared" si="947"/>
        <v>1.28166157684637</v>
      </c>
      <c r="DV188" s="27">
        <f t="shared" si="947"/>
        <v>1.39463499921421</v>
      </c>
      <c r="DW188" s="27">
        <f t="shared" si="947"/>
        <v>1.06619778786995</v>
      </c>
      <c r="DX188" s="27">
        <f t="shared" si="947"/>
        <v>0.892216450817294</v>
      </c>
      <c r="DY188" s="27">
        <f t="shared" si="947"/>
        <v>1.17498762689341</v>
      </c>
      <c r="DZ188" s="27">
        <f t="shared" si="947"/>
        <v>0.923138280056899</v>
      </c>
      <c r="EA188" s="27">
        <f t="shared" si="947"/>
        <v>1.09123007442445</v>
      </c>
      <c r="EB188" s="27">
        <f t="shared" si="947"/>
        <v>1.23017379946694</v>
      </c>
      <c r="EC188" s="27">
        <f t="shared" si="947"/>
        <v>0.986820514775878</v>
      </c>
      <c r="ED188" s="27">
        <f t="shared" si="947"/>
        <v>1.0504261128454</v>
      </c>
      <c r="EE188" s="27">
        <f t="shared" si="947"/>
        <v>0.924157109512295</v>
      </c>
      <c r="EF188" s="27">
        <f t="shared" si="947"/>
        <v>1.01485424977326</v>
      </c>
      <c r="EG188" s="27"/>
      <c r="EH188" s="27">
        <f t="shared" ref="EH188:FD188" si="948">EH103/EH9/(39.39/14.6)</f>
        <v>0.682413778767317</v>
      </c>
      <c r="EI188" s="27">
        <f t="shared" si="948"/>
        <v>0.771492599249029</v>
      </c>
      <c r="EJ188" s="27">
        <f t="shared" si="948"/>
        <v>0.659559797485675</v>
      </c>
      <c r="EK188" s="27">
        <f t="shared" si="948"/>
        <v>0.778927516811831</v>
      </c>
      <c r="EL188" s="27">
        <f t="shared" si="948"/>
        <v>0.611047038769811</v>
      </c>
      <c r="EM188" s="27">
        <f t="shared" si="948"/>
        <v>0.715602722540642</v>
      </c>
      <c r="EN188" s="27">
        <f t="shared" si="948"/>
        <v>0.587147874178151</v>
      </c>
      <c r="EO188" s="27">
        <f t="shared" si="948"/>
        <v>0.8310722899213</v>
      </c>
      <c r="EP188" s="27">
        <f t="shared" si="948"/>
        <v>0.818297570772818</v>
      </c>
      <c r="EQ188" s="27">
        <f t="shared" si="948"/>
        <v>1.16580745062285</v>
      </c>
      <c r="ER188" s="27">
        <f t="shared" si="948"/>
        <v>0.929650696543883</v>
      </c>
      <c r="ES188" s="27">
        <f t="shared" si="948"/>
        <v>0.841792897238442</v>
      </c>
      <c r="ET188" s="27">
        <f t="shared" si="948"/>
        <v>1.06165835965086</v>
      </c>
      <c r="EU188" s="27">
        <f t="shared" si="948"/>
        <v>1.18676793579146</v>
      </c>
      <c r="EV188" s="27">
        <f t="shared" si="948"/>
        <v>1.05451424263305</v>
      </c>
      <c r="EW188" s="27">
        <f t="shared" si="948"/>
        <v>1.48489249351299</v>
      </c>
      <c r="EX188" s="27">
        <f t="shared" si="948"/>
        <v>0.944237116019294</v>
      </c>
      <c r="EY188" s="27">
        <f t="shared" si="948"/>
        <v>0.847365088686811</v>
      </c>
      <c r="EZ188" s="27">
        <f t="shared" si="948"/>
        <v>1.48350726300047</v>
      </c>
      <c r="FA188" s="27">
        <f t="shared" si="948"/>
        <v>0.962444635284715</v>
      </c>
      <c r="FB188" s="27">
        <f t="shared" si="948"/>
        <v>0.84234712341938</v>
      </c>
      <c r="FC188" s="27">
        <f t="shared" si="948"/>
        <v>0.930063091779263</v>
      </c>
      <c r="FD188" s="27">
        <f t="shared" si="948"/>
        <v>0.905219879151932</v>
      </c>
      <c r="FE188" s="64" t="s">
        <v>249</v>
      </c>
      <c r="FF188" s="138">
        <f t="shared" si="548"/>
        <v>0.948873828280809</v>
      </c>
      <c r="FG188" s="138">
        <f t="shared" si="549"/>
        <v>1.85028870843518</v>
      </c>
      <c r="FH188" s="139">
        <f t="shared" si="550"/>
        <v>1.21057933233226</v>
      </c>
      <c r="FI188" s="138">
        <f t="shared" si="551"/>
        <v>0.22496091893681</v>
      </c>
      <c r="FJ188" s="140">
        <f t="shared" si="552"/>
        <v>0.185829142236725</v>
      </c>
      <c r="FK188" s="138">
        <f t="shared" si="553"/>
        <v>0.867130904353545</v>
      </c>
      <c r="FL188" s="138">
        <f t="shared" si="554"/>
        <v>1.37672347991623</v>
      </c>
      <c r="FM188" s="139">
        <f t="shared" si="555"/>
        <v>1.1138325281425</v>
      </c>
      <c r="FN188" s="138">
        <f t="shared" si="556"/>
        <v>0.161465156016638</v>
      </c>
      <c r="FO188" s="73">
        <f t="shared" si="557"/>
        <v>0.144963584683514</v>
      </c>
      <c r="FP188" s="138">
        <f t="shared" si="558"/>
        <v>0.897269101632367</v>
      </c>
      <c r="FQ188" s="138">
        <f t="shared" si="559"/>
        <v>1.39610176025089</v>
      </c>
      <c r="FR188" s="139">
        <f t="shared" si="560"/>
        <v>1.01382204062943</v>
      </c>
      <c r="FS188" s="138">
        <f t="shared" si="561"/>
        <v>0.13881936879974</v>
      </c>
      <c r="FT188" s="73">
        <f t="shared" si="562"/>
        <v>0.136926761538499</v>
      </c>
      <c r="FU188" s="138">
        <f t="shared" si="563"/>
        <v>1.03559328621411</v>
      </c>
      <c r="FV188" s="138">
        <f t="shared" si="564"/>
        <v>1.27404233783438</v>
      </c>
      <c r="FW188" s="139">
        <f t="shared" si="565"/>
        <v>1.10886864966007</v>
      </c>
      <c r="FX188" s="138">
        <f t="shared" si="566"/>
        <v>0.0774223754757252</v>
      </c>
      <c r="FY188" s="64" t="s">
        <v>249</v>
      </c>
      <c r="FZ188" s="156">
        <f t="shared" si="567"/>
        <v>0.867130904353545</v>
      </c>
      <c r="GA188" s="70">
        <f t="shared" si="568"/>
        <v>1.85028870843518</v>
      </c>
      <c r="GB188" s="157">
        <f t="shared" si="569"/>
        <v>1.1317349317586</v>
      </c>
      <c r="GC188" s="31">
        <f t="shared" si="570"/>
        <v>0.188176586035491</v>
      </c>
      <c r="GD188" s="31">
        <f t="shared" si="571"/>
        <v>0.166272667525675</v>
      </c>
      <c r="GE188" s="156">
        <f t="shared" si="572"/>
        <v>0</v>
      </c>
      <c r="GF188" s="156">
        <f t="shared" si="573"/>
        <v>2.12240647141637</v>
      </c>
      <c r="GG188" s="158">
        <f t="shared" si="574"/>
        <v>0.979994754165795</v>
      </c>
      <c r="GH188" s="33">
        <f t="shared" si="575"/>
        <v>0.308351535813736</v>
      </c>
      <c r="GI188" s="33">
        <f t="shared" si="576"/>
        <v>0.314646108566383</v>
      </c>
      <c r="GJ188" s="34"/>
      <c r="GK188" s="89">
        <f t="shared" si="577"/>
        <v>0.72899626573415</v>
      </c>
      <c r="GL188" s="89">
        <f t="shared" si="578"/>
        <v>1.67052055745109</v>
      </c>
      <c r="GM188" s="178">
        <f t="shared" si="579"/>
        <v>0.891679324811551</v>
      </c>
      <c r="GN188" s="36">
        <f t="shared" si="580"/>
        <v>0.203969521414029</v>
      </c>
      <c r="GO188" s="36">
        <f t="shared" si="581"/>
        <v>0.228747617824532</v>
      </c>
      <c r="GP188" s="89">
        <f t="shared" si="582"/>
        <v>0.810775265759763</v>
      </c>
      <c r="GQ188" s="89">
        <f t="shared" si="583"/>
        <v>2.05736858657767</v>
      </c>
      <c r="GR188" s="178">
        <f t="shared" si="584"/>
        <v>0.999063801919199</v>
      </c>
      <c r="GS188" s="36">
        <f t="shared" si="585"/>
        <v>0.233969755460929</v>
      </c>
      <c r="GT188" s="36">
        <f t="shared" si="586"/>
        <v>0.234189002755854</v>
      </c>
      <c r="GU188" s="89">
        <f t="shared" si="587"/>
        <v>0</v>
      </c>
      <c r="GV188" s="89">
        <f t="shared" si="588"/>
        <v>2.12240647141637</v>
      </c>
      <c r="GW188" s="178">
        <f t="shared" si="589"/>
        <v>1.11164906670509</v>
      </c>
      <c r="GX188" s="36">
        <f t="shared" si="590"/>
        <v>0.476956580106388</v>
      </c>
      <c r="GY188" s="36">
        <f t="shared" si="591"/>
        <v>0.429053191687626</v>
      </c>
      <c r="GZ188" s="89">
        <f t="shared" si="592"/>
        <v>0</v>
      </c>
      <c r="HA188" s="89">
        <f t="shared" si="593"/>
        <v>1.48489249351299</v>
      </c>
      <c r="HB188" s="178">
        <f t="shared" si="594"/>
        <v>0.91720997660139</v>
      </c>
      <c r="HC188" s="36">
        <f t="shared" si="595"/>
        <v>0.239216616083334</v>
      </c>
      <c r="HD188" s="36">
        <f t="shared" si="596"/>
        <v>0.260808999232348</v>
      </c>
      <c r="HE188" s="27"/>
      <c r="HF188" s="27"/>
      <c r="HG188" s="27"/>
      <c r="HH188" s="27"/>
      <c r="HI188" s="27"/>
      <c r="HJ188" s="27"/>
      <c r="HK188" s="27"/>
      <c r="HL188" s="27"/>
      <c r="HM188" s="27"/>
      <c r="HN188" s="27"/>
      <c r="HO188" s="27"/>
    </row>
    <row r="189" s="10" customFormat="1" spans="1:223">
      <c r="A189" s="42" t="s">
        <v>250</v>
      </c>
      <c r="B189" s="47"/>
      <c r="C189" s="47"/>
      <c r="D189" s="47"/>
      <c r="E189" s="47"/>
      <c r="F189" s="47"/>
      <c r="G189" s="34"/>
      <c r="H189" s="42" t="s">
        <v>250</v>
      </c>
      <c r="I189" s="27">
        <f t="shared" ref="I189" si="949">I104/I9/(1.51/14.6)</f>
        <v>1.10966457718487</v>
      </c>
      <c r="J189" s="27">
        <f>J104/J9/(1.51/14.6)</f>
        <v>0.990656819507398</v>
      </c>
      <c r="K189" s="27">
        <f t="shared" ref="K189:AB189" si="950">K104/K9/(1.51/14.6)</f>
        <v>0.964297656120197</v>
      </c>
      <c r="L189" s="27">
        <f t="shared" si="950"/>
        <v>0.993334738315002</v>
      </c>
      <c r="M189" s="27">
        <f t="shared" si="950"/>
        <v>1.18598384515252</v>
      </c>
      <c r="N189" s="27">
        <f t="shared" si="950"/>
        <v>1.69273868905293</v>
      </c>
      <c r="O189" s="27">
        <f t="shared" si="950"/>
        <v>1.2164122015751</v>
      </c>
      <c r="P189" s="27">
        <f t="shared" si="950"/>
        <v>1.17300939310689</v>
      </c>
      <c r="Q189" s="27">
        <f t="shared" si="950"/>
        <v>1.26482289322134</v>
      </c>
      <c r="R189" s="27">
        <f t="shared" si="950"/>
        <v>1.37886501315588</v>
      </c>
      <c r="S189" s="27">
        <f t="shared" si="950"/>
        <v>0.971198841486423</v>
      </c>
      <c r="T189" s="27">
        <f t="shared" si="950"/>
        <v>1.33058902385692</v>
      </c>
      <c r="U189" s="27">
        <f t="shared" si="950"/>
        <v>1.34423305562431</v>
      </c>
      <c r="V189" s="27">
        <f t="shared" si="950"/>
        <v>1.06401352685203</v>
      </c>
      <c r="W189" s="27">
        <f t="shared" si="950"/>
        <v>0.988953643578548</v>
      </c>
      <c r="X189" s="27">
        <f t="shared" si="950"/>
        <v>1.05776718160267</v>
      </c>
      <c r="Y189" s="27">
        <f t="shared" si="950"/>
        <v>0.916925630197931</v>
      </c>
      <c r="Z189" s="27">
        <f t="shared" si="950"/>
        <v>1.10900183200223</v>
      </c>
      <c r="AA189" s="27">
        <f t="shared" si="950"/>
        <v>0.935855237799563</v>
      </c>
      <c r="AB189" s="27">
        <f t="shared" si="950"/>
        <v>0.989320450730786</v>
      </c>
      <c r="AC189" s="27"/>
      <c r="AD189" s="27">
        <f t="shared" ref="AD189:AO189" si="951">AD104/AD9/(1.51/14.6)</f>
        <v>1.19074367367873</v>
      </c>
      <c r="AE189" s="27">
        <f t="shared" si="951"/>
        <v>0.918259316068052</v>
      </c>
      <c r="AF189" s="27">
        <f t="shared" si="951"/>
        <v>1.12937565227127</v>
      </c>
      <c r="AG189" s="27">
        <f t="shared" si="951"/>
        <v>1.36652996754756</v>
      </c>
      <c r="AH189" s="27">
        <f t="shared" si="951"/>
        <v>0.837261833309251</v>
      </c>
      <c r="AI189" s="27">
        <f t="shared" si="951"/>
        <v>0.868745498601324</v>
      </c>
      <c r="AJ189" s="27">
        <f t="shared" si="951"/>
        <v>1.04475737624564</v>
      </c>
      <c r="AK189" s="27">
        <f t="shared" si="951"/>
        <v>1.08121248146279</v>
      </c>
      <c r="AL189" s="27">
        <f t="shared" si="951"/>
        <v>1.0992144255576</v>
      </c>
      <c r="AM189" s="27">
        <f t="shared" si="951"/>
        <v>0.88712488833958</v>
      </c>
      <c r="AN189" s="27">
        <f t="shared" si="951"/>
        <v>1.05523470740309</v>
      </c>
      <c r="AO189" s="27">
        <f t="shared" si="951"/>
        <v>1.24100604193256</v>
      </c>
      <c r="AP189" s="27"/>
      <c r="AQ189" s="27">
        <f t="shared" ref="AQ189:AZ189" si="952">AQ104/AQ9/(1.51/14.6)</f>
        <v>0.911977866796311</v>
      </c>
      <c r="AR189" s="27">
        <f t="shared" si="952"/>
        <v>0.942357990774938</v>
      </c>
      <c r="AS189" s="27">
        <f t="shared" si="952"/>
        <v>0.969310718030882</v>
      </c>
      <c r="AT189" s="27">
        <f t="shared" si="952"/>
        <v>0.922711858292564</v>
      </c>
      <c r="AU189" s="27">
        <f t="shared" si="952"/>
        <v>1.25440953420022</v>
      </c>
      <c r="AV189" s="27">
        <f t="shared" si="952"/>
        <v>0.90462031779037</v>
      </c>
      <c r="AW189" s="27">
        <f t="shared" si="952"/>
        <v>0.962902509412591</v>
      </c>
      <c r="AX189" s="27">
        <f t="shared" si="952"/>
        <v>0.915601434129148</v>
      </c>
      <c r="AY189" s="27">
        <f t="shared" si="952"/>
        <v>0.870819350637609</v>
      </c>
      <c r="AZ189" s="27">
        <f t="shared" si="952"/>
        <v>0.89857906134266</v>
      </c>
      <c r="BA189" s="27"/>
      <c r="BB189" s="27">
        <f t="shared" ref="BB189:BI189" si="953">BB104/BB9/(1.51/14.6)</f>
        <v>1.02212318279385</v>
      </c>
      <c r="BC189" s="27">
        <f t="shared" si="953"/>
        <v>1.03381366352439</v>
      </c>
      <c r="BD189" s="27">
        <f t="shared" si="953"/>
        <v>1.15979248010009</v>
      </c>
      <c r="BE189" s="27">
        <f t="shared" si="953"/>
        <v>0.91255905257027</v>
      </c>
      <c r="BF189" s="27">
        <f t="shared" si="953"/>
        <v>0.902323273723494</v>
      </c>
      <c r="BG189" s="27">
        <f t="shared" si="953"/>
        <v>1.08814202817266</v>
      </c>
      <c r="BH189" s="27">
        <f t="shared" si="953"/>
        <v>0.896811700498307</v>
      </c>
      <c r="BI189" s="27">
        <f t="shared" si="953"/>
        <v>1.0275147226956</v>
      </c>
      <c r="BJ189" s="42" t="s">
        <v>250</v>
      </c>
      <c r="BK189" s="27">
        <f t="shared" ref="BK189:BS189" si="954">BK104/BK9/(1.51/14.6)</f>
        <v>0.740168988353505</v>
      </c>
      <c r="BL189" s="27">
        <f t="shared" si="954"/>
        <v>0.74717035868565</v>
      </c>
      <c r="BM189" s="27">
        <f t="shared" si="954"/>
        <v>0.977166618996282</v>
      </c>
      <c r="BN189" s="27">
        <f t="shared" si="954"/>
        <v>0.650221232539981</v>
      </c>
      <c r="BO189" s="27">
        <f t="shared" si="954"/>
        <v>0.63853341964182</v>
      </c>
      <c r="BP189" s="27">
        <f t="shared" si="954"/>
        <v>1.72516827928657</v>
      </c>
      <c r="BQ189" s="27">
        <f t="shared" si="954"/>
        <v>0.664130794701987</v>
      </c>
      <c r="BR189" s="27">
        <f t="shared" si="954"/>
        <v>0.69986006371567</v>
      </c>
      <c r="BS189" s="27">
        <f t="shared" si="954"/>
        <v>0.996106542464158</v>
      </c>
      <c r="BT189" s="27">
        <f t="shared" ref="BT189:CE189" si="955">BT104/BT9/(1.51/14.6)</f>
        <v>0.702078908897462</v>
      </c>
      <c r="BU189" s="27">
        <f t="shared" si="955"/>
        <v>0.764930045430916</v>
      </c>
      <c r="BV189" s="27">
        <f t="shared" si="955"/>
        <v>0.907923886150745</v>
      </c>
      <c r="BW189" s="27">
        <f t="shared" si="955"/>
        <v>0.626374892024187</v>
      </c>
      <c r="BX189" s="27">
        <f t="shared" si="955"/>
        <v>0.677042447754861</v>
      </c>
      <c r="BY189" s="27">
        <f t="shared" si="955"/>
        <v>0.926600441501104</v>
      </c>
      <c r="BZ189" s="27">
        <f t="shared" si="955"/>
        <v>0.677247133646468</v>
      </c>
      <c r="CA189" s="27">
        <f t="shared" si="955"/>
        <v>0.971384567996304</v>
      </c>
      <c r="CB189" s="27">
        <f t="shared" si="955"/>
        <v>0.887162664279878</v>
      </c>
      <c r="CC189" s="27">
        <f t="shared" si="955"/>
        <v>0.67443779202386</v>
      </c>
      <c r="CD189" s="27">
        <f t="shared" si="955"/>
        <v>0.758814343768814</v>
      </c>
      <c r="CE189" s="27">
        <f t="shared" si="955"/>
        <v>0.918604946960511</v>
      </c>
      <c r="CF189" s="27"/>
      <c r="CG189" s="27">
        <f t="shared" ref="CG189:CS189" si="956">CG104/CG9/(1.51/14.6)</f>
        <v>0.892646364022198</v>
      </c>
      <c r="CH189" s="27">
        <f t="shared" si="956"/>
        <v>0.850036094284549</v>
      </c>
      <c r="CI189" s="27">
        <f t="shared" si="956"/>
        <v>0.883485468677979</v>
      </c>
      <c r="CJ189" s="27">
        <f t="shared" si="956"/>
        <v>0.841174673338121</v>
      </c>
      <c r="CK189" s="27">
        <f t="shared" si="956"/>
        <v>1.26871657754011</v>
      </c>
      <c r="CL189" s="27">
        <f t="shared" si="956"/>
        <v>1.1958716571534</v>
      </c>
      <c r="CM189" s="27">
        <f t="shared" si="956"/>
        <v>0.853298924078256</v>
      </c>
      <c r="CN189" s="27">
        <f t="shared" si="956"/>
        <v>0.838598506605399</v>
      </c>
      <c r="CO189" s="27">
        <f t="shared" si="956"/>
        <v>0.807615508561472</v>
      </c>
      <c r="CP189" s="27">
        <f t="shared" si="956"/>
        <v>0.962109715342231</v>
      </c>
      <c r="CQ189" s="27">
        <f t="shared" si="956"/>
        <v>1.00889700844942</v>
      </c>
      <c r="CR189" s="27">
        <f t="shared" si="956"/>
        <v>0.913137126293295</v>
      </c>
      <c r="CS189" s="27">
        <f t="shared" si="956"/>
        <v>0.963321759871701</v>
      </c>
      <c r="CT189" s="27"/>
      <c r="CU189" s="27">
        <f>CU104/CU9/(1.51/14.6)</f>
        <v>0.8887258595392</v>
      </c>
      <c r="CV189" s="27">
        <f>CV104/CV9/(1.51/14.6)</f>
        <v>0.867521141110545</v>
      </c>
      <c r="CW189" s="27">
        <f>CW104/CW9/(1.51/14.6)</f>
        <v>0.887957832139478</v>
      </c>
      <c r="CX189" s="27">
        <f>CX104/CX9/(1.51/14.6)</f>
        <v>1.03052406388571</v>
      </c>
      <c r="CY189" s="27">
        <f>CY104/CY9/(1.51/14.6)</f>
        <v>0.896847869328154</v>
      </c>
      <c r="CZ189" s="27"/>
      <c r="DA189" s="27">
        <f t="shared" ref="DA189:DJ189" si="957">DA104/DA9/(1.51/14.6)</f>
        <v>0.935345293193848</v>
      </c>
      <c r="DB189" s="27">
        <f t="shared" si="957"/>
        <v>0.836904910658503</v>
      </c>
      <c r="DC189" s="27">
        <f t="shared" si="957"/>
        <v>0.859272463342998</v>
      </c>
      <c r="DD189" s="27">
        <f t="shared" si="957"/>
        <v>0.898912301826209</v>
      </c>
      <c r="DE189" s="27">
        <f t="shared" si="957"/>
        <v>0.908217064231981</v>
      </c>
      <c r="DF189" s="27">
        <f t="shared" si="957"/>
        <v>0.87447284926456</v>
      </c>
      <c r="DG189" s="27">
        <f t="shared" si="957"/>
        <v>1.06341791222727</v>
      </c>
      <c r="DH189" s="27">
        <f t="shared" si="957"/>
        <v>0.971405582719564</v>
      </c>
      <c r="DI189" s="27">
        <f t="shared" si="957"/>
        <v>1.16389577135278</v>
      </c>
      <c r="DJ189" s="27">
        <f t="shared" si="957"/>
        <v>2.02491897431629</v>
      </c>
      <c r="DK189" s="27"/>
      <c r="DL189" s="27">
        <f t="shared" ref="DL189:EF189" si="958">DL104/DL9/(1.51/14.6)</f>
        <v>2.03595725466586</v>
      </c>
      <c r="DM189" s="27">
        <f t="shared" si="958"/>
        <v>0</v>
      </c>
      <c r="DN189" s="27">
        <f t="shared" si="958"/>
        <v>1.55514497189604</v>
      </c>
      <c r="DO189" s="27">
        <f t="shared" si="958"/>
        <v>0.831349226049227</v>
      </c>
      <c r="DP189" s="27">
        <f t="shared" si="958"/>
        <v>1.40031970769582</v>
      </c>
      <c r="DQ189" s="27">
        <f t="shared" si="958"/>
        <v>1.19791361425306</v>
      </c>
      <c r="DR189" s="27">
        <f t="shared" si="958"/>
        <v>1.60067373578839</v>
      </c>
      <c r="DS189" s="27">
        <f t="shared" si="958"/>
        <v>0</v>
      </c>
      <c r="DT189" s="27">
        <f t="shared" si="958"/>
        <v>1.54005321148674</v>
      </c>
      <c r="DU189" s="27">
        <f t="shared" si="958"/>
        <v>1.20968168436393</v>
      </c>
      <c r="DV189" s="27">
        <f t="shared" si="958"/>
        <v>1.36112425102491</v>
      </c>
      <c r="DW189" s="27">
        <f t="shared" si="958"/>
        <v>1.0567281583896</v>
      </c>
      <c r="DX189" s="27">
        <f t="shared" si="958"/>
        <v>0.858154403171475</v>
      </c>
      <c r="DY189" s="27">
        <f t="shared" si="958"/>
        <v>1.12289130693808</v>
      </c>
      <c r="DZ189" s="27">
        <f t="shared" si="958"/>
        <v>0.922937989163155</v>
      </c>
      <c r="EA189" s="27">
        <f t="shared" si="958"/>
        <v>1.04131230393865</v>
      </c>
      <c r="EB189" s="27">
        <f t="shared" si="958"/>
        <v>1.15945691674814</v>
      </c>
      <c r="EC189" s="27">
        <f t="shared" si="958"/>
        <v>0.977437536661877</v>
      </c>
      <c r="ED189" s="27">
        <f t="shared" si="958"/>
        <v>0.953238526518112</v>
      </c>
      <c r="EE189" s="27">
        <f t="shared" si="958"/>
        <v>0.895309586574937</v>
      </c>
      <c r="EF189" s="27">
        <f t="shared" si="958"/>
        <v>0.983132569841381</v>
      </c>
      <c r="EG189" s="27"/>
      <c r="EH189" s="27">
        <f t="shared" ref="EH189:FD189" si="959">EH104/EH9/(1.51/14.6)</f>
        <v>0.57743729376745</v>
      </c>
      <c r="EI189" s="27">
        <f t="shared" si="959"/>
        <v>0.665591054912481</v>
      </c>
      <c r="EJ189" s="27">
        <f t="shared" si="959"/>
        <v>0.596636721954343</v>
      </c>
      <c r="EK189" s="27">
        <f t="shared" si="959"/>
        <v>0.687725937359956</v>
      </c>
      <c r="EL189" s="27">
        <f t="shared" si="959"/>
        <v>0.567701040681173</v>
      </c>
      <c r="EM189" s="27">
        <f t="shared" si="959"/>
        <v>0.669763619664524</v>
      </c>
      <c r="EN189" s="27">
        <f t="shared" si="959"/>
        <v>0.554338104983622</v>
      </c>
      <c r="EO189" s="27">
        <f t="shared" si="959"/>
        <v>0.784756714495953</v>
      </c>
      <c r="EP189" s="27">
        <f t="shared" si="959"/>
        <v>0.791429082819811</v>
      </c>
      <c r="EQ189" s="27">
        <f t="shared" si="959"/>
        <v>1.10325386688573</v>
      </c>
      <c r="ER189" s="27">
        <f t="shared" si="959"/>
        <v>0.928487611443061</v>
      </c>
      <c r="ES189" s="27">
        <f t="shared" si="959"/>
        <v>0.813617856266863</v>
      </c>
      <c r="ET189" s="27">
        <f t="shared" si="959"/>
        <v>1.02091523371044</v>
      </c>
      <c r="EU189" s="27">
        <f t="shared" si="959"/>
        <v>1.19086821799623</v>
      </c>
      <c r="EV189" s="27">
        <f t="shared" si="959"/>
        <v>1.01962673088501</v>
      </c>
      <c r="EW189" s="27">
        <f t="shared" si="959"/>
        <v>1.43283932112833</v>
      </c>
      <c r="EX189" s="27">
        <f t="shared" si="959"/>
        <v>0.933852097130243</v>
      </c>
      <c r="EY189" s="27">
        <f t="shared" si="959"/>
        <v>0.806710284848001</v>
      </c>
      <c r="EZ189" s="27">
        <f t="shared" si="959"/>
        <v>1.42691980821962</v>
      </c>
      <c r="FA189" s="27">
        <f t="shared" si="959"/>
        <v>0.960538250313731</v>
      </c>
      <c r="FB189" s="27">
        <f t="shared" si="959"/>
        <v>0.767595462871636</v>
      </c>
      <c r="FC189" s="27">
        <f t="shared" si="959"/>
        <v>0.869785475745741</v>
      </c>
      <c r="FD189" s="27">
        <f t="shared" si="959"/>
        <v>0.855180270171471</v>
      </c>
      <c r="FE189" s="42" t="s">
        <v>250</v>
      </c>
      <c r="FF189" s="138">
        <f t="shared" si="548"/>
        <v>0.916925630197931</v>
      </c>
      <c r="FG189" s="138">
        <f t="shared" si="549"/>
        <v>1.69273868905293</v>
      </c>
      <c r="FH189" s="139">
        <f t="shared" si="550"/>
        <v>1.13388221250618</v>
      </c>
      <c r="FI189" s="138">
        <f t="shared" si="551"/>
        <v>0.19453590624887</v>
      </c>
      <c r="FJ189" s="140">
        <f t="shared" si="552"/>
        <v>0.171566238629755</v>
      </c>
      <c r="FK189" s="138">
        <f t="shared" si="553"/>
        <v>0.837261833309251</v>
      </c>
      <c r="FL189" s="138">
        <f t="shared" si="554"/>
        <v>1.36652996754756</v>
      </c>
      <c r="FM189" s="139">
        <f t="shared" si="555"/>
        <v>1.05995548853479</v>
      </c>
      <c r="FN189" s="138">
        <f t="shared" si="556"/>
        <v>0.161538135332528</v>
      </c>
      <c r="FO189" s="73">
        <f t="shared" si="557"/>
        <v>0.152400866904164</v>
      </c>
      <c r="FP189" s="138">
        <f t="shared" si="558"/>
        <v>0.870819350637609</v>
      </c>
      <c r="FQ189" s="138">
        <f t="shared" si="559"/>
        <v>1.25440953420022</v>
      </c>
      <c r="FR189" s="139">
        <f t="shared" si="560"/>
        <v>0.955329064140729</v>
      </c>
      <c r="FS189" s="138">
        <f t="shared" si="561"/>
        <v>0.109201925348979</v>
      </c>
      <c r="FT189" s="73">
        <f t="shared" si="562"/>
        <v>0.114308178666374</v>
      </c>
      <c r="FU189" s="138">
        <f t="shared" si="563"/>
        <v>0.896811700498307</v>
      </c>
      <c r="FV189" s="138">
        <f t="shared" si="564"/>
        <v>1.15979248010009</v>
      </c>
      <c r="FW189" s="139">
        <f t="shared" si="565"/>
        <v>1.00538501300983</v>
      </c>
      <c r="FX189" s="138">
        <f t="shared" si="566"/>
        <v>0.0950901926942754</v>
      </c>
      <c r="FY189" s="42" t="s">
        <v>250</v>
      </c>
      <c r="FZ189" s="156">
        <f t="shared" si="567"/>
        <v>0.837261833309251</v>
      </c>
      <c r="GA189" s="70">
        <f t="shared" si="568"/>
        <v>1.69273868905293</v>
      </c>
      <c r="GB189" s="157">
        <f t="shared" si="569"/>
        <v>1.05986961716054</v>
      </c>
      <c r="GC189" s="31">
        <f t="shared" si="570"/>
        <v>0.170191620635724</v>
      </c>
      <c r="GD189" s="31">
        <f t="shared" si="571"/>
        <v>0.160577884185112</v>
      </c>
      <c r="GE189" s="156">
        <f t="shared" si="572"/>
        <v>0</v>
      </c>
      <c r="GF189" s="156">
        <f t="shared" si="573"/>
        <v>2.03595725466586</v>
      </c>
      <c r="GG189" s="158">
        <f t="shared" si="574"/>
        <v>0.940287791995707</v>
      </c>
      <c r="GH189" s="33">
        <f t="shared" si="575"/>
        <v>0.316591310000419</v>
      </c>
      <c r="GI189" s="33">
        <f t="shared" si="576"/>
        <v>0.336696182483101</v>
      </c>
      <c r="GJ189" s="34"/>
      <c r="GK189" s="89">
        <f t="shared" si="577"/>
        <v>0.626374892024187</v>
      </c>
      <c r="GL189" s="89">
        <f t="shared" si="578"/>
        <v>1.72516827928657</v>
      </c>
      <c r="GM189" s="178">
        <f t="shared" si="579"/>
        <v>0.825291827086702</v>
      </c>
      <c r="GN189" s="36">
        <f t="shared" si="580"/>
        <v>0.241147120266747</v>
      </c>
      <c r="GO189" s="36">
        <f t="shared" si="581"/>
        <v>0.292196181219923</v>
      </c>
      <c r="GP189" s="89">
        <f t="shared" si="582"/>
        <v>0.807615508561472</v>
      </c>
      <c r="GQ189" s="89">
        <f t="shared" si="583"/>
        <v>2.02491897431629</v>
      </c>
      <c r="GR189" s="178">
        <f t="shared" si="584"/>
        <v>0.978116045476972</v>
      </c>
      <c r="GS189" s="36">
        <f t="shared" si="585"/>
        <v>0.234613267309119</v>
      </c>
      <c r="GT189" s="36">
        <f t="shared" si="586"/>
        <v>0.239862405278007</v>
      </c>
      <c r="GU189" s="89">
        <f t="shared" si="587"/>
        <v>0</v>
      </c>
      <c r="GV189" s="89">
        <f t="shared" si="588"/>
        <v>2.03595725466586</v>
      </c>
      <c r="GW189" s="178">
        <f t="shared" si="589"/>
        <v>1.08108652167473</v>
      </c>
      <c r="GX189" s="36">
        <f t="shared" si="590"/>
        <v>0.468160376016836</v>
      </c>
      <c r="GY189" s="36">
        <f t="shared" si="591"/>
        <v>0.433046168489456</v>
      </c>
      <c r="GZ189" s="89">
        <f t="shared" si="592"/>
        <v>0</v>
      </c>
      <c r="HA189" s="89">
        <f t="shared" si="593"/>
        <v>1.43283932112833</v>
      </c>
      <c r="HB189" s="178">
        <f t="shared" si="594"/>
        <v>0.870676959054584</v>
      </c>
      <c r="HC189" s="36">
        <f t="shared" si="595"/>
        <v>0.247068201544824</v>
      </c>
      <c r="HD189" s="36">
        <f t="shared" si="596"/>
        <v>0.283765636583632</v>
      </c>
      <c r="HE189" s="27"/>
      <c r="HF189" s="27"/>
      <c r="HG189" s="27"/>
      <c r="HH189" s="27"/>
      <c r="HI189" s="27"/>
      <c r="HJ189" s="27"/>
      <c r="HK189" s="27"/>
      <c r="HL189" s="27"/>
      <c r="HM189" s="27"/>
      <c r="HN189" s="27"/>
      <c r="HO189" s="27"/>
    </row>
    <row r="190" s="10" customFormat="1" spans="1:223">
      <c r="A190" s="42" t="s">
        <v>251</v>
      </c>
      <c r="B190" s="47"/>
      <c r="C190" s="47"/>
      <c r="D190" s="47"/>
      <c r="E190" s="47"/>
      <c r="F190" s="47"/>
      <c r="G190" s="34"/>
      <c r="H190" s="42" t="s">
        <v>251</v>
      </c>
      <c r="I190" s="27">
        <f t="shared" ref="I190" si="960">I105/I9/(4.22/14.6)</f>
        <v>1.2119415325302</v>
      </c>
      <c r="J190" s="27">
        <f>J105/J9/(4.22/14.6)</f>
        <v>1.00146205224224</v>
      </c>
      <c r="K190" s="27">
        <f t="shared" ref="K190:AB190" si="961">K105/K9/(4.22/14.6)</f>
        <v>0.99397240631328</v>
      </c>
      <c r="L190" s="27">
        <f t="shared" si="961"/>
        <v>1.05621982045461</v>
      </c>
      <c r="M190" s="27">
        <f t="shared" si="961"/>
        <v>1.2916960476129</v>
      </c>
      <c r="N190" s="27">
        <f t="shared" si="961"/>
        <v>1.73635313119806</v>
      </c>
      <c r="O190" s="27">
        <f t="shared" si="961"/>
        <v>1.30416928828792</v>
      </c>
      <c r="P190" s="27">
        <f t="shared" si="961"/>
        <v>1.2473058772087</v>
      </c>
      <c r="Q190" s="27">
        <f t="shared" si="961"/>
        <v>1.29969723491031</v>
      </c>
      <c r="R190" s="27">
        <f t="shared" si="961"/>
        <v>1.44955366256451</v>
      </c>
      <c r="S190" s="27">
        <f t="shared" si="961"/>
        <v>0.999510367059736</v>
      </c>
      <c r="T190" s="27">
        <f t="shared" si="961"/>
        <v>1.45866435568413</v>
      </c>
      <c r="U190" s="27">
        <f t="shared" si="961"/>
        <v>1.34904766939573</v>
      </c>
      <c r="V190" s="27">
        <f t="shared" si="961"/>
        <v>1.08348912145295</v>
      </c>
      <c r="W190" s="27">
        <f t="shared" si="961"/>
        <v>1.04111631983406</v>
      </c>
      <c r="X190" s="27">
        <f t="shared" si="961"/>
        <v>1.08245238211751</v>
      </c>
      <c r="Y190" s="27">
        <f t="shared" si="961"/>
        <v>0.915197928671194</v>
      </c>
      <c r="Z190" s="27">
        <f t="shared" si="961"/>
        <v>1.1151316617506</v>
      </c>
      <c r="AA190" s="27">
        <f t="shared" si="961"/>
        <v>0.969715346155744</v>
      </c>
      <c r="AB190" s="27">
        <f t="shared" si="961"/>
        <v>1.00388310581124</v>
      </c>
      <c r="AC190" s="27"/>
      <c r="AD190" s="27">
        <f t="shared" ref="AD190:AO190" si="962">AD105/AD9/(4.22/14.6)</f>
        <v>1.24460268956001</v>
      </c>
      <c r="AE190" s="27">
        <f t="shared" si="962"/>
        <v>0.931562877528656</v>
      </c>
      <c r="AF190" s="27">
        <f t="shared" si="962"/>
        <v>1.16277511009702</v>
      </c>
      <c r="AG190" s="27">
        <f t="shared" si="962"/>
        <v>1.39736950417064</v>
      </c>
      <c r="AH190" s="27">
        <f t="shared" si="962"/>
        <v>0.847286170769893</v>
      </c>
      <c r="AI190" s="27">
        <f t="shared" si="962"/>
        <v>0.888827347067964</v>
      </c>
      <c r="AJ190" s="27">
        <f t="shared" si="962"/>
        <v>1.05342825539035</v>
      </c>
      <c r="AK190" s="27">
        <f t="shared" si="962"/>
        <v>1.15392138755642</v>
      </c>
      <c r="AL190" s="27">
        <f t="shared" si="962"/>
        <v>1.12992003738121</v>
      </c>
      <c r="AM190" s="27">
        <f t="shared" si="962"/>
        <v>0.924442757032878</v>
      </c>
      <c r="AN190" s="27">
        <f t="shared" si="962"/>
        <v>1.07881137994493</v>
      </c>
      <c r="AO190" s="27">
        <f t="shared" si="962"/>
        <v>1.28283036351428</v>
      </c>
      <c r="AP190" s="27"/>
      <c r="AQ190" s="27">
        <f t="shared" ref="AQ190:AZ190" si="963">AQ105/AQ9/(4.22/14.6)</f>
        <v>0.934529541020838</v>
      </c>
      <c r="AR190" s="27">
        <f t="shared" si="963"/>
        <v>0.945944233398324</v>
      </c>
      <c r="AS190" s="27">
        <f t="shared" si="963"/>
        <v>0.978855799877737</v>
      </c>
      <c r="AT190" s="27">
        <f t="shared" si="963"/>
        <v>0.93994364909241</v>
      </c>
      <c r="AU190" s="27">
        <f t="shared" si="963"/>
        <v>1.32775219698467</v>
      </c>
      <c r="AV190" s="27">
        <f t="shared" si="963"/>
        <v>0.911864655914698</v>
      </c>
      <c r="AW190" s="27">
        <f t="shared" si="963"/>
        <v>0.961569396211569</v>
      </c>
      <c r="AX190" s="27">
        <f t="shared" si="963"/>
        <v>0.941541650497702</v>
      </c>
      <c r="AY190" s="27">
        <f t="shared" si="963"/>
        <v>0.900358940298812</v>
      </c>
      <c r="AZ190" s="27">
        <f t="shared" si="963"/>
        <v>0.898908838078515</v>
      </c>
      <c r="BA190" s="27"/>
      <c r="BB190" s="27">
        <f t="shared" ref="BB190:BI190" si="964">BB105/BB9/(4.22/14.6)</f>
        <v>1.00840795743621</v>
      </c>
      <c r="BC190" s="27">
        <f t="shared" si="964"/>
        <v>1.05707272643068</v>
      </c>
      <c r="BD190" s="27">
        <f t="shared" si="964"/>
        <v>1.20582922951047</v>
      </c>
      <c r="BE190" s="27">
        <f t="shared" si="964"/>
        <v>0.917613504793368</v>
      </c>
      <c r="BF190" s="27">
        <f t="shared" si="964"/>
        <v>0.93536286027448</v>
      </c>
      <c r="BG190" s="27">
        <f t="shared" si="964"/>
        <v>1.10947558547015</v>
      </c>
      <c r="BH190" s="27">
        <f t="shared" si="964"/>
        <v>0.932263766460318</v>
      </c>
      <c r="BI190" s="27">
        <f t="shared" si="964"/>
        <v>1.05848140543712</v>
      </c>
      <c r="BJ190" s="42" t="s">
        <v>251</v>
      </c>
      <c r="BK190" s="27">
        <f t="shared" ref="BK190:BS190" si="965">BK105/BK9/(4.22/14.6)</f>
        <v>0.745866971727406</v>
      </c>
      <c r="BL190" s="27">
        <f t="shared" si="965"/>
        <v>0.763694930758975</v>
      </c>
      <c r="BM190" s="27">
        <f t="shared" si="965"/>
        <v>0.988260301365118</v>
      </c>
      <c r="BN190" s="27">
        <f t="shared" si="965"/>
        <v>0.655252444320927</v>
      </c>
      <c r="BO190" s="27">
        <f t="shared" si="965"/>
        <v>0.644469586287995</v>
      </c>
      <c r="BP190" s="27">
        <f t="shared" si="965"/>
        <v>1.73496650583767</v>
      </c>
      <c r="BQ190" s="27">
        <f t="shared" si="965"/>
        <v>0.669022511848341</v>
      </c>
      <c r="BR190" s="27">
        <f t="shared" si="965"/>
        <v>0.713941319891516</v>
      </c>
      <c r="BS190" s="27">
        <f t="shared" si="965"/>
        <v>0.979460705171606</v>
      </c>
      <c r="BT190" s="27">
        <f t="shared" ref="BT190:CE190" si="966">BT105/BT9/(4.22/14.6)</f>
        <v>0.710543749681496</v>
      </c>
      <c r="BU190" s="27">
        <f t="shared" si="966"/>
        <v>0.769166814939424</v>
      </c>
      <c r="BV190" s="27">
        <f t="shared" si="966"/>
        <v>0.901082835969572</v>
      </c>
      <c r="BW190" s="27">
        <f t="shared" si="966"/>
        <v>0.624065011333196</v>
      </c>
      <c r="BX190" s="27">
        <f t="shared" si="966"/>
        <v>0.682046916177731</v>
      </c>
      <c r="BY190" s="27">
        <f t="shared" si="966"/>
        <v>0.918986966824645</v>
      </c>
      <c r="BZ190" s="27">
        <f t="shared" si="966"/>
        <v>0.687588545658989</v>
      </c>
      <c r="CA190" s="27">
        <f t="shared" si="966"/>
        <v>0.985884859840553</v>
      </c>
      <c r="CB190" s="27">
        <f t="shared" si="966"/>
        <v>0.882624293727211</v>
      </c>
      <c r="CC190" s="27">
        <f t="shared" si="966"/>
        <v>0.680187931584315</v>
      </c>
      <c r="CD190" s="27">
        <f t="shared" si="966"/>
        <v>0.763201475657044</v>
      </c>
      <c r="CE190" s="27">
        <f t="shared" si="966"/>
        <v>0.919416108889442</v>
      </c>
      <c r="CF190" s="27"/>
      <c r="CG190" s="27">
        <f t="shared" ref="CG190:CS190" si="967">CG105/CG9/(4.22/14.6)</f>
        <v>0.890657145968126</v>
      </c>
      <c r="CH190" s="27">
        <f t="shared" si="967"/>
        <v>0.835414748096404</v>
      </c>
      <c r="CI190" s="27">
        <f t="shared" si="967"/>
        <v>0.881291039242608</v>
      </c>
      <c r="CJ190" s="27">
        <f t="shared" si="967"/>
        <v>0.828963621545949</v>
      </c>
      <c r="CK190" s="27">
        <f t="shared" si="967"/>
        <v>1.26386002483716</v>
      </c>
      <c r="CL190" s="27">
        <f t="shared" si="967"/>
        <v>1.18334428940094</v>
      </c>
      <c r="CM190" s="27">
        <f t="shared" si="967"/>
        <v>0.849563410692704</v>
      </c>
      <c r="CN190" s="27">
        <f t="shared" si="967"/>
        <v>0.84177802700959</v>
      </c>
      <c r="CO190" s="27">
        <f t="shared" si="967"/>
        <v>0.805118924794068</v>
      </c>
      <c r="CP190" s="27">
        <f t="shared" si="967"/>
        <v>0.947308179819618</v>
      </c>
      <c r="CQ190" s="27">
        <f t="shared" si="967"/>
        <v>1.00546494525249</v>
      </c>
      <c r="CR190" s="27">
        <f t="shared" si="967"/>
        <v>0.909695198582742</v>
      </c>
      <c r="CS190" s="27">
        <f t="shared" si="967"/>
        <v>0.979012342082803</v>
      </c>
      <c r="CT190" s="27"/>
      <c r="CU190" s="27">
        <f>CU105/CU9/(4.22/14.6)</f>
        <v>0.889167636291398</v>
      </c>
      <c r="CV190" s="27">
        <f>CV105/CV9/(4.22/14.6)</f>
        <v>0.852899744804958</v>
      </c>
      <c r="CW190" s="27">
        <f>CW105/CW9/(4.22/14.6)</f>
        <v>0.874481546172972</v>
      </c>
      <c r="CX190" s="27">
        <f>CX105/CX9/(4.22/14.6)</f>
        <v>1.0007384325496</v>
      </c>
      <c r="CY190" s="27">
        <f>CY105/CY9/(4.22/14.6)</f>
        <v>0.882044110997605</v>
      </c>
      <c r="CZ190" s="27"/>
      <c r="DA190" s="27">
        <f t="shared" ref="DA190:DJ190" si="968">DA105/DA9/(4.22/14.6)</f>
        <v>0.950879185571486</v>
      </c>
      <c r="DB190" s="27">
        <f t="shared" si="968"/>
        <v>0.816582647768935</v>
      </c>
      <c r="DC190" s="27">
        <f t="shared" si="968"/>
        <v>0.852846427735211</v>
      </c>
      <c r="DD190" s="27">
        <f t="shared" si="968"/>
        <v>0.898058308200488</v>
      </c>
      <c r="DE190" s="27">
        <f t="shared" si="968"/>
        <v>0.913213776284912</v>
      </c>
      <c r="DF190" s="27">
        <f t="shared" si="968"/>
        <v>0.885596267418619</v>
      </c>
      <c r="DG190" s="27">
        <f t="shared" si="968"/>
        <v>1.07075650980058</v>
      </c>
      <c r="DH190" s="27">
        <f t="shared" si="968"/>
        <v>0.96516366213403</v>
      </c>
      <c r="DI190" s="27">
        <f t="shared" si="968"/>
        <v>1.166631511644</v>
      </c>
      <c r="DJ190" s="27">
        <f t="shared" si="968"/>
        <v>2.01169011515136</v>
      </c>
      <c r="DK190" s="27"/>
      <c r="DL190" s="27">
        <f t="shared" ref="DL190:EF190" si="969">DL105/DL9/(4.22/14.6)</f>
        <v>2.10964024127531</v>
      </c>
      <c r="DM190" s="27">
        <f t="shared" si="969"/>
        <v>0</v>
      </c>
      <c r="DN190" s="27">
        <f t="shared" si="969"/>
        <v>1.61850730813652</v>
      </c>
      <c r="DO190" s="27">
        <f t="shared" si="969"/>
        <v>0.848330574049468</v>
      </c>
      <c r="DP190" s="27">
        <f t="shared" si="969"/>
        <v>1.42738124421202</v>
      </c>
      <c r="DQ190" s="27">
        <f t="shared" si="969"/>
        <v>1.19340507246811</v>
      </c>
      <c r="DR190" s="27">
        <f t="shared" si="969"/>
        <v>1.62906610415582</v>
      </c>
      <c r="DS190" s="27">
        <f t="shared" si="969"/>
        <v>0</v>
      </c>
      <c r="DT190" s="27">
        <f t="shared" si="969"/>
        <v>1.56706988969143</v>
      </c>
      <c r="DU190" s="27">
        <f t="shared" si="969"/>
        <v>1.21197491978452</v>
      </c>
      <c r="DV190" s="27">
        <f t="shared" si="969"/>
        <v>1.36818367749944</v>
      </c>
      <c r="DW190" s="27">
        <f t="shared" si="969"/>
        <v>1.05387569327039</v>
      </c>
      <c r="DX190" s="27">
        <f t="shared" si="969"/>
        <v>0.853955186758283</v>
      </c>
      <c r="DY190" s="27">
        <f t="shared" si="969"/>
        <v>1.1373087280259</v>
      </c>
      <c r="DZ190" s="27">
        <f t="shared" si="969"/>
        <v>0.904052080158889</v>
      </c>
      <c r="EA190" s="27">
        <f t="shared" si="969"/>
        <v>1.04588114242953</v>
      </c>
      <c r="EB190" s="27">
        <f t="shared" si="969"/>
        <v>1.15669183751601</v>
      </c>
      <c r="EC190" s="27">
        <f t="shared" si="969"/>
        <v>0.965966818560677</v>
      </c>
      <c r="ED190" s="27">
        <f t="shared" si="969"/>
        <v>0.942972749484186</v>
      </c>
      <c r="EE190" s="27">
        <f t="shared" si="969"/>
        <v>0.87731502783785</v>
      </c>
      <c r="EF190" s="27">
        <f t="shared" si="969"/>
        <v>0.974404043919228</v>
      </c>
      <c r="EG190" s="27"/>
      <c r="EH190" s="27">
        <f t="shared" ref="EH190:FD190" si="970">EH105/EH9/(4.22/14.6)</f>
        <v>0.575253067358026</v>
      </c>
      <c r="EI190" s="27">
        <f t="shared" si="970"/>
        <v>0.664255601949438</v>
      </c>
      <c r="EJ190" s="27">
        <f t="shared" si="970"/>
        <v>0.602837158689022</v>
      </c>
      <c r="EK190" s="27">
        <f t="shared" si="970"/>
        <v>0.698966610839896</v>
      </c>
      <c r="EL190" s="27">
        <f t="shared" si="970"/>
        <v>0.574559918754232</v>
      </c>
      <c r="EM190" s="27">
        <f t="shared" si="970"/>
        <v>0.664921991213201</v>
      </c>
      <c r="EN190" s="27">
        <f t="shared" si="970"/>
        <v>0.546617872835003</v>
      </c>
      <c r="EO190" s="27">
        <f t="shared" si="970"/>
        <v>0.797056016324381</v>
      </c>
      <c r="EP190" s="27">
        <f t="shared" si="970"/>
        <v>0.784647477538473</v>
      </c>
      <c r="EQ190" s="27">
        <f t="shared" si="970"/>
        <v>1.10904903220091</v>
      </c>
      <c r="ER190" s="27">
        <f t="shared" si="970"/>
        <v>0.974146002451714</v>
      </c>
      <c r="ES190" s="27">
        <f t="shared" si="970"/>
        <v>0.814442689134632</v>
      </c>
      <c r="ET190" s="27">
        <f t="shared" si="970"/>
        <v>1.01833139586873</v>
      </c>
      <c r="EU190" s="27">
        <f t="shared" si="970"/>
        <v>1.19820426975086</v>
      </c>
      <c r="EV190" s="27">
        <f t="shared" si="970"/>
        <v>1.01335220861287</v>
      </c>
      <c r="EW190" s="27">
        <f t="shared" si="970"/>
        <v>1.45792789933197</v>
      </c>
      <c r="EX190" s="27">
        <f t="shared" si="970"/>
        <v>0.941907582938389</v>
      </c>
      <c r="EY190" s="27">
        <f t="shared" si="970"/>
        <v>0.816645729838786</v>
      </c>
      <c r="EZ190" s="27">
        <f t="shared" si="970"/>
        <v>1.43121650620245</v>
      </c>
      <c r="FA190" s="27">
        <f t="shared" si="970"/>
        <v>0.953531383655069</v>
      </c>
      <c r="FB190" s="27">
        <f t="shared" si="970"/>
        <v>0.77889608752647</v>
      </c>
      <c r="FC190" s="27">
        <f t="shared" si="970"/>
        <v>0.855811425716639</v>
      </c>
      <c r="FD190" s="27">
        <f t="shared" si="970"/>
        <v>0.858933253837402</v>
      </c>
      <c r="FE190" s="42" t="s">
        <v>251</v>
      </c>
      <c r="FF190" s="138">
        <f t="shared" si="548"/>
        <v>0.915197928671194</v>
      </c>
      <c r="FG190" s="138">
        <f t="shared" si="549"/>
        <v>1.73635313119806</v>
      </c>
      <c r="FH190" s="139">
        <f t="shared" si="550"/>
        <v>1.18052896556278</v>
      </c>
      <c r="FI190" s="138">
        <f t="shared" si="551"/>
        <v>0.2100436819565</v>
      </c>
      <c r="FJ190" s="140">
        <f t="shared" si="552"/>
        <v>0.177923361546972</v>
      </c>
      <c r="FK190" s="138">
        <f t="shared" si="553"/>
        <v>0.847286170769893</v>
      </c>
      <c r="FL190" s="138">
        <f t="shared" si="554"/>
        <v>1.39736950417064</v>
      </c>
      <c r="FM190" s="139">
        <f t="shared" si="555"/>
        <v>1.09131482333452</v>
      </c>
      <c r="FN190" s="138">
        <f t="shared" si="556"/>
        <v>0.170526248816176</v>
      </c>
      <c r="FO190" s="73">
        <f t="shared" si="557"/>
        <v>0.156257612533047</v>
      </c>
      <c r="FP190" s="138">
        <f t="shared" si="558"/>
        <v>0.898908838078515</v>
      </c>
      <c r="FQ190" s="138">
        <f t="shared" si="559"/>
        <v>1.32775219698467</v>
      </c>
      <c r="FR190" s="139">
        <f t="shared" si="560"/>
        <v>0.974126890137528</v>
      </c>
      <c r="FS190" s="138">
        <f t="shared" si="561"/>
        <v>0.126841750260283</v>
      </c>
      <c r="FT190" s="73">
        <f t="shared" si="562"/>
        <v>0.130210706166191</v>
      </c>
      <c r="FU190" s="138">
        <f t="shared" si="563"/>
        <v>0.917613504793368</v>
      </c>
      <c r="FV190" s="138">
        <f t="shared" si="564"/>
        <v>1.20582922951047</v>
      </c>
      <c r="FW190" s="139">
        <f t="shared" si="565"/>
        <v>1.0280633794766</v>
      </c>
      <c r="FX190" s="138">
        <f t="shared" si="566"/>
        <v>0.100251046153841</v>
      </c>
      <c r="FY190" s="42" t="s">
        <v>251</v>
      </c>
      <c r="FZ190" s="156">
        <f t="shared" si="567"/>
        <v>0.847286170769893</v>
      </c>
      <c r="GA190" s="70">
        <f t="shared" si="568"/>
        <v>1.73635313119806</v>
      </c>
      <c r="GB190" s="157">
        <f t="shared" si="569"/>
        <v>1.09344266256916</v>
      </c>
      <c r="GC190" s="31">
        <f t="shared" si="570"/>
        <v>0.186348596090093</v>
      </c>
      <c r="GD190" s="31">
        <f t="shared" si="571"/>
        <v>0.170423747370756</v>
      </c>
      <c r="GE190" s="156">
        <f t="shared" si="572"/>
        <v>0</v>
      </c>
      <c r="GF190" s="156">
        <f t="shared" si="573"/>
        <v>2.10964024127531</v>
      </c>
      <c r="GG190" s="158">
        <f t="shared" si="574"/>
        <v>0.942897269775771</v>
      </c>
      <c r="GH190" s="33">
        <f t="shared" si="575"/>
        <v>0.322222461726035</v>
      </c>
      <c r="GI190" s="33">
        <f t="shared" si="576"/>
        <v>0.341736551854331</v>
      </c>
      <c r="GJ190" s="34"/>
      <c r="GK190" s="89">
        <f t="shared" si="577"/>
        <v>0.624065011333196</v>
      </c>
      <c r="GL190" s="89">
        <f t="shared" si="578"/>
        <v>1.73496650583767</v>
      </c>
      <c r="GM190" s="178">
        <f t="shared" si="579"/>
        <v>0.829510989880627</v>
      </c>
      <c r="GN190" s="36">
        <f t="shared" si="580"/>
        <v>0.240795882900798</v>
      </c>
      <c r="GO190" s="36">
        <f t="shared" si="581"/>
        <v>0.29028654935054</v>
      </c>
      <c r="GP190" s="89">
        <f t="shared" si="582"/>
        <v>0.805118924794068</v>
      </c>
      <c r="GQ190" s="89">
        <f t="shared" si="583"/>
        <v>2.01169011515136</v>
      </c>
      <c r="GR190" s="178">
        <f t="shared" si="584"/>
        <v>0.973293634994691</v>
      </c>
      <c r="GS190" s="36">
        <f t="shared" si="585"/>
        <v>0.233533041501813</v>
      </c>
      <c r="GT190" s="36">
        <f t="shared" si="586"/>
        <v>0.239940993247209</v>
      </c>
      <c r="GU190" s="89">
        <f t="shared" si="587"/>
        <v>0</v>
      </c>
      <c r="GV190" s="89">
        <f t="shared" si="588"/>
        <v>2.10964024127531</v>
      </c>
      <c r="GW190" s="178">
        <f t="shared" si="589"/>
        <v>1.08980868282065</v>
      </c>
      <c r="GX190" s="36">
        <f t="shared" si="590"/>
        <v>0.483962288803238</v>
      </c>
      <c r="GY190" s="36">
        <f t="shared" si="591"/>
        <v>0.44408004490352</v>
      </c>
      <c r="GZ190" s="89">
        <f t="shared" si="592"/>
        <v>0</v>
      </c>
      <c r="HA190" s="89">
        <f t="shared" si="593"/>
        <v>1.45792789933197</v>
      </c>
      <c r="HB190" s="178">
        <f t="shared" si="594"/>
        <v>0.875283094894285</v>
      </c>
      <c r="HC190" s="36">
        <f t="shared" si="595"/>
        <v>0.250572615072803</v>
      </c>
      <c r="HD190" s="36">
        <f t="shared" si="596"/>
        <v>0.286276082029285</v>
      </c>
      <c r="HE190" s="27"/>
      <c r="HF190" s="27"/>
      <c r="HG190" s="27"/>
      <c r="HH190" s="27"/>
      <c r="HI190" s="27"/>
      <c r="HJ190" s="27"/>
      <c r="HK190" s="27"/>
      <c r="HL190" s="27"/>
      <c r="HM190" s="27"/>
      <c r="HN190" s="27"/>
      <c r="HO190" s="27"/>
    </row>
    <row r="191" s="10" customFormat="1" spans="1:223">
      <c r="A191" s="42" t="s">
        <v>252</v>
      </c>
      <c r="B191" s="47"/>
      <c r="C191" s="47"/>
      <c r="D191" s="47"/>
      <c r="E191" s="47"/>
      <c r="F191" s="47"/>
      <c r="G191" s="34"/>
      <c r="H191" s="42" t="s">
        <v>252</v>
      </c>
      <c r="I191" s="27">
        <f t="shared" ref="I191" si="971">I106/I9/(0.63/14.6)</f>
        <v>1.29506916288424</v>
      </c>
      <c r="J191" s="27">
        <f>J106/J9/(0.63/14.6)</f>
        <v>1.03851555272635</v>
      </c>
      <c r="K191" s="27">
        <f t="shared" ref="K191:AB191" si="972">K106/K9/(0.63/14.6)</f>
        <v>1.02701799625291</v>
      </c>
      <c r="L191" s="27">
        <f t="shared" si="972"/>
        <v>1.06273232095556</v>
      </c>
      <c r="M191" s="27">
        <f t="shared" si="972"/>
        <v>1.38909346041176</v>
      </c>
      <c r="N191" s="27">
        <f t="shared" si="972"/>
        <v>1.85006208053531</v>
      </c>
      <c r="O191" s="27">
        <f t="shared" si="972"/>
        <v>1.40148985753663</v>
      </c>
      <c r="P191" s="27">
        <f t="shared" si="972"/>
        <v>1.30984964584315</v>
      </c>
      <c r="Q191" s="27">
        <f t="shared" si="972"/>
        <v>1.33839002716484</v>
      </c>
      <c r="R191" s="27">
        <f t="shared" si="972"/>
        <v>1.51648831942174</v>
      </c>
      <c r="S191" s="27">
        <f t="shared" si="972"/>
        <v>1.03672825475422</v>
      </c>
      <c r="T191" s="27">
        <f t="shared" si="972"/>
        <v>1.58791165270723</v>
      </c>
      <c r="U191" s="27">
        <f t="shared" si="972"/>
        <v>1.37025285920842</v>
      </c>
      <c r="V191" s="27">
        <f t="shared" si="972"/>
        <v>1.11808220631153</v>
      </c>
      <c r="W191" s="27">
        <f t="shared" si="972"/>
        <v>1.06581126219131</v>
      </c>
      <c r="X191" s="27">
        <f t="shared" si="972"/>
        <v>1.13051929904031</v>
      </c>
      <c r="Y191" s="27">
        <f t="shared" si="972"/>
        <v>0.897280859833177</v>
      </c>
      <c r="Z191" s="27">
        <f t="shared" si="972"/>
        <v>1.13623162348973</v>
      </c>
      <c r="AA191" s="27">
        <f t="shared" si="972"/>
        <v>0.991417282523785</v>
      </c>
      <c r="AB191" s="27">
        <f t="shared" si="972"/>
        <v>1.0385267161374</v>
      </c>
      <c r="AC191" s="27"/>
      <c r="AD191" s="27">
        <f t="shared" ref="AD191:AO191" si="973">AD106/AD9/(0.63/14.6)</f>
        <v>1.28211313154284</v>
      </c>
      <c r="AE191" s="27">
        <f t="shared" si="973"/>
        <v>0.932231414649414</v>
      </c>
      <c r="AF191" s="27">
        <f t="shared" si="973"/>
        <v>1.19963091192859</v>
      </c>
      <c r="AG191" s="27">
        <f t="shared" si="973"/>
        <v>1.43875578650422</v>
      </c>
      <c r="AH191" s="27">
        <f t="shared" si="973"/>
        <v>0.850921747802509</v>
      </c>
      <c r="AI191" s="27">
        <f t="shared" si="973"/>
        <v>0.927711210768955</v>
      </c>
      <c r="AJ191" s="27">
        <f t="shared" si="973"/>
        <v>1.08104831797364</v>
      </c>
      <c r="AK191" s="27">
        <f t="shared" si="973"/>
        <v>1.15356743048131</v>
      </c>
      <c r="AL191" s="27">
        <f t="shared" si="973"/>
        <v>1.20183051235002</v>
      </c>
      <c r="AM191" s="27">
        <f t="shared" si="973"/>
        <v>0.986916475060259</v>
      </c>
      <c r="AN191" s="27">
        <f t="shared" si="973"/>
        <v>1.11807288404575</v>
      </c>
      <c r="AO191" s="27">
        <f t="shared" si="973"/>
        <v>1.30573483886916</v>
      </c>
      <c r="AP191" s="27"/>
      <c r="AQ191" s="27">
        <f t="shared" ref="AQ191:AZ191" si="974">AQ106/AQ9/(0.63/14.6)</f>
        <v>0.91983048344608</v>
      </c>
      <c r="AR191" s="27">
        <f t="shared" si="974"/>
        <v>0.943179862387336</v>
      </c>
      <c r="AS191" s="27">
        <f t="shared" si="974"/>
        <v>1.00092071425181</v>
      </c>
      <c r="AT191" s="27">
        <f t="shared" si="974"/>
        <v>0.973291149012579</v>
      </c>
      <c r="AU191" s="27">
        <f t="shared" si="974"/>
        <v>1.39678180820185</v>
      </c>
      <c r="AV191" s="27">
        <f t="shared" si="974"/>
        <v>0.90301401409107</v>
      </c>
      <c r="AW191" s="27">
        <f t="shared" si="974"/>
        <v>0.956538217872006</v>
      </c>
      <c r="AX191" s="27">
        <f t="shared" si="974"/>
        <v>0.952558214166554</v>
      </c>
      <c r="AY191" s="27">
        <f t="shared" si="974"/>
        <v>0.926844505957394</v>
      </c>
      <c r="AZ191" s="27">
        <f t="shared" si="974"/>
        <v>0.895713099346091</v>
      </c>
      <c r="BA191" s="27"/>
      <c r="BB191" s="27">
        <f t="shared" ref="BB191:BI191" si="975">BB106/BB9/(0.63/14.6)</f>
        <v>1.02665215415489</v>
      </c>
      <c r="BC191" s="27">
        <f t="shared" si="975"/>
        <v>1.0700325732899</v>
      </c>
      <c r="BD191" s="27">
        <f t="shared" si="975"/>
        <v>1.23987901349465</v>
      </c>
      <c r="BE191" s="27">
        <f t="shared" si="975"/>
        <v>0.926606690450339</v>
      </c>
      <c r="BF191" s="27">
        <f t="shared" si="975"/>
        <v>0.913396411767747</v>
      </c>
      <c r="BG191" s="27">
        <f t="shared" si="975"/>
        <v>1.11909932268238</v>
      </c>
      <c r="BH191" s="27">
        <f t="shared" si="975"/>
        <v>0.971899074504938</v>
      </c>
      <c r="BI191" s="27">
        <f t="shared" si="975"/>
        <v>1.06437102528308</v>
      </c>
      <c r="BJ191" s="42" t="s">
        <v>252</v>
      </c>
      <c r="BK191" s="27">
        <f t="shared" ref="BK191:BS191" si="976">BK106/BK9/(0.63/14.6)</f>
        <v>0.747980295566502</v>
      </c>
      <c r="BL191" s="27">
        <f t="shared" si="976"/>
        <v>0.758210836239584</v>
      </c>
      <c r="BM191" s="27">
        <f t="shared" si="976"/>
        <v>0.974719190001582</v>
      </c>
      <c r="BN191" s="27">
        <f t="shared" si="976"/>
        <v>0.628880373109942</v>
      </c>
      <c r="BO191" s="27">
        <f t="shared" si="976"/>
        <v>0.627282491944146</v>
      </c>
      <c r="BP191" s="27">
        <f t="shared" si="976"/>
        <v>1.85739026264047</v>
      </c>
      <c r="BQ191" s="27">
        <f t="shared" si="976"/>
        <v>0.647440476190476</v>
      </c>
      <c r="BR191" s="27">
        <f t="shared" si="976"/>
        <v>0.68318194329755</v>
      </c>
      <c r="BS191" s="27">
        <f t="shared" si="976"/>
        <v>0.97250566893424</v>
      </c>
      <c r="BT191" s="27">
        <f t="shared" ref="BT191:CE191" si="977">BT106/BT9/(0.63/14.6)</f>
        <v>0.697729988052569</v>
      </c>
      <c r="BU191" s="27">
        <f t="shared" si="977"/>
        <v>0.770377593585785</v>
      </c>
      <c r="BV191" s="27">
        <f t="shared" si="977"/>
        <v>0.867160995047318</v>
      </c>
      <c r="BW191" s="27">
        <f t="shared" si="977"/>
        <v>0.609592822636301</v>
      </c>
      <c r="BX191" s="27">
        <f t="shared" si="977"/>
        <v>0.677472667175184</v>
      </c>
      <c r="BY191" s="27">
        <f t="shared" si="977"/>
        <v>0.90589320523531</v>
      </c>
      <c r="BZ191" s="27">
        <f t="shared" si="977"/>
        <v>0.679632792911585</v>
      </c>
      <c r="CA191" s="27">
        <f t="shared" si="977"/>
        <v>0.993453919035314</v>
      </c>
      <c r="CB191" s="27">
        <f t="shared" si="977"/>
        <v>0.84767612355957</v>
      </c>
      <c r="CC191" s="27">
        <f t="shared" si="977"/>
        <v>0.666983915484915</v>
      </c>
      <c r="CD191" s="27">
        <f t="shared" si="977"/>
        <v>0.747249278499278</v>
      </c>
      <c r="CE191" s="27">
        <f t="shared" si="977"/>
        <v>0.915411661890535</v>
      </c>
      <c r="CF191" s="27"/>
      <c r="CG191" s="27">
        <f t="shared" ref="CG191:CS191" si="978">CG106/CG9/(0.63/14.6)</f>
        <v>0.893917583155794</v>
      </c>
      <c r="CH191" s="27">
        <f t="shared" si="978"/>
        <v>0.834725043255849</v>
      </c>
      <c r="CI191" s="27">
        <f t="shared" si="978"/>
        <v>0.865773396409922</v>
      </c>
      <c r="CJ191" s="27">
        <f t="shared" si="978"/>
        <v>0.8358964116903</v>
      </c>
      <c r="CK191" s="27">
        <f t="shared" si="978"/>
        <v>1.28885493591376</v>
      </c>
      <c r="CL191" s="27">
        <f t="shared" si="978"/>
        <v>1.17346870102776</v>
      </c>
      <c r="CM191" s="27">
        <f t="shared" si="978"/>
        <v>0.836676217765043</v>
      </c>
      <c r="CN191" s="27">
        <f t="shared" si="978"/>
        <v>0.829280745420895</v>
      </c>
      <c r="CO191" s="27">
        <f t="shared" si="978"/>
        <v>0.799914998983683</v>
      </c>
      <c r="CP191" s="27">
        <f t="shared" si="978"/>
        <v>0.940439424688961</v>
      </c>
      <c r="CQ191" s="27">
        <f t="shared" si="978"/>
        <v>1.02128078817734</v>
      </c>
      <c r="CR191" s="27">
        <f t="shared" si="978"/>
        <v>0.910695268522745</v>
      </c>
      <c r="CS191" s="27">
        <f t="shared" si="978"/>
        <v>0.971424669027619</v>
      </c>
      <c r="CT191" s="27"/>
      <c r="CU191" s="27">
        <f>CU106/CU9/(0.63/14.6)</f>
        <v>0.863149890694801</v>
      </c>
      <c r="CV191" s="27">
        <f>CV106/CV9/(0.63/14.6)</f>
        <v>0.871365079365079</v>
      </c>
      <c r="CW191" s="27">
        <f>CW106/CW9/(0.63/14.6)</f>
        <v>0.877741572819604</v>
      </c>
      <c r="CX191" s="27">
        <f>CX106/CX9/(0.63/14.6)</f>
        <v>0.997644099054442</v>
      </c>
      <c r="CY191" s="27">
        <f>CY106/CY9/(0.63/14.6)</f>
        <v>0.885766634883243</v>
      </c>
      <c r="CZ191" s="27"/>
      <c r="DA191" s="27">
        <f t="shared" ref="DA191:DJ191" si="979">DA106/DA9/(0.63/14.6)</f>
        <v>0.943558184461572</v>
      </c>
      <c r="DB191" s="27">
        <f t="shared" si="979"/>
        <v>0.806191973644804</v>
      </c>
      <c r="DC191" s="27">
        <f t="shared" si="979"/>
        <v>0.854078220347386</v>
      </c>
      <c r="DD191" s="27">
        <f t="shared" si="979"/>
        <v>0.883443963443963</v>
      </c>
      <c r="DE191" s="27">
        <f t="shared" si="979"/>
        <v>0.905609492988134</v>
      </c>
      <c r="DF191" s="27">
        <f t="shared" si="979"/>
        <v>0.880468794447289</v>
      </c>
      <c r="DG191" s="27">
        <f t="shared" si="979"/>
        <v>1.07149351830203</v>
      </c>
      <c r="DH191" s="27">
        <f t="shared" si="979"/>
        <v>0.994744315171551</v>
      </c>
      <c r="DI191" s="27">
        <f t="shared" si="979"/>
        <v>1.18451553082986</v>
      </c>
      <c r="DJ191" s="27">
        <f t="shared" si="979"/>
        <v>1.99159590518585</v>
      </c>
      <c r="DK191" s="27"/>
      <c r="DL191" s="27">
        <f t="shared" ref="DL191:EF191" si="980">DL106/DL9/(0.63/14.6)</f>
        <v>2.22265512265512</v>
      </c>
      <c r="DM191" s="27">
        <f t="shared" si="980"/>
        <v>0</v>
      </c>
      <c r="DN191" s="27">
        <f t="shared" si="980"/>
        <v>1.67090836334534</v>
      </c>
      <c r="DO191" s="27">
        <f t="shared" si="980"/>
        <v>0.863401632517075</v>
      </c>
      <c r="DP191" s="27">
        <f t="shared" si="980"/>
        <v>1.46173143586937</v>
      </c>
      <c r="DQ191" s="27">
        <f t="shared" si="980"/>
        <v>1.22318543936749</v>
      </c>
      <c r="DR191" s="27">
        <f t="shared" si="980"/>
        <v>1.69054041655198</v>
      </c>
      <c r="DS191" s="27">
        <f t="shared" si="980"/>
        <v>0</v>
      </c>
      <c r="DT191" s="27">
        <f t="shared" si="980"/>
        <v>1.63689609759479</v>
      </c>
      <c r="DU191" s="27">
        <f t="shared" si="980"/>
        <v>1.20499711271672</v>
      </c>
      <c r="DV191" s="27">
        <f t="shared" si="980"/>
        <v>1.42772108843537</v>
      </c>
      <c r="DW191" s="27">
        <f t="shared" si="980"/>
        <v>1.0600988066875</v>
      </c>
      <c r="DX191" s="27">
        <f t="shared" si="980"/>
        <v>0.843320334669816</v>
      </c>
      <c r="DY191" s="27">
        <f t="shared" si="980"/>
        <v>1.16747275424002</v>
      </c>
      <c r="DZ191" s="27">
        <f t="shared" si="980"/>
        <v>0.879966916552283</v>
      </c>
      <c r="EA191" s="27">
        <f t="shared" si="980"/>
        <v>1.04590643274854</v>
      </c>
      <c r="EB191" s="27">
        <f t="shared" si="980"/>
        <v>1.15066100720697</v>
      </c>
      <c r="EC191" s="27">
        <f t="shared" si="980"/>
        <v>0.966848014344805</v>
      </c>
      <c r="ED191" s="27">
        <f t="shared" si="980"/>
        <v>0.926460702858218</v>
      </c>
      <c r="EE191" s="27">
        <f t="shared" si="980"/>
        <v>0.877484974572353</v>
      </c>
      <c r="EF191" s="27">
        <f t="shared" si="980"/>
        <v>0.957556721091257</v>
      </c>
      <c r="EG191" s="27"/>
      <c r="EH191" s="27">
        <f t="shared" ref="EH191:FD191" si="981">EH106/EH9/(0.63/14.6)</f>
        <v>0.56200431392069</v>
      </c>
      <c r="EI191" s="27">
        <f t="shared" si="981"/>
        <v>0.671275686856423</v>
      </c>
      <c r="EJ191" s="27">
        <f t="shared" si="981"/>
        <v>0.596868556083058</v>
      </c>
      <c r="EK191" s="27">
        <f t="shared" si="981"/>
        <v>0.698722997971118</v>
      </c>
      <c r="EL191" s="27">
        <f t="shared" si="981"/>
        <v>0.587641723356009</v>
      </c>
      <c r="EM191" s="27">
        <f t="shared" si="981"/>
        <v>0.680013903371568</v>
      </c>
      <c r="EN191" s="27">
        <f t="shared" si="981"/>
        <v>0.545284780578898</v>
      </c>
      <c r="EO191" s="27">
        <f t="shared" si="981"/>
        <v>0.800650352733686</v>
      </c>
      <c r="EP191" s="27">
        <f t="shared" si="981"/>
        <v>0.767714653428939</v>
      </c>
      <c r="EQ191" s="27">
        <f t="shared" si="981"/>
        <v>1.10064597915065</v>
      </c>
      <c r="ER191" s="27">
        <f t="shared" si="981"/>
        <v>0.988814534639382</v>
      </c>
      <c r="ES191" s="27">
        <f t="shared" si="981"/>
        <v>0.8136860670194</v>
      </c>
      <c r="ET191" s="27">
        <f t="shared" si="981"/>
        <v>1.02755315962863</v>
      </c>
      <c r="EU191" s="27">
        <f t="shared" si="981"/>
        <v>1.20656764234746</v>
      </c>
      <c r="EV191" s="27">
        <f t="shared" si="981"/>
        <v>1.01326187040473</v>
      </c>
      <c r="EW191" s="27">
        <f t="shared" si="981"/>
        <v>1.48431638500923</v>
      </c>
      <c r="EX191" s="27">
        <f t="shared" si="981"/>
        <v>0.957883597883598</v>
      </c>
      <c r="EY191" s="27">
        <f t="shared" si="981"/>
        <v>0.832982724548989</v>
      </c>
      <c r="EZ191" s="27">
        <f t="shared" si="981"/>
        <v>1.43087743572005</v>
      </c>
      <c r="FA191" s="27">
        <f t="shared" si="981"/>
        <v>0.965246135977843</v>
      </c>
      <c r="FB191" s="27">
        <f t="shared" si="981"/>
        <v>0.77813660925363</v>
      </c>
      <c r="FC191" s="27">
        <f t="shared" si="981"/>
        <v>0.851716185049518</v>
      </c>
      <c r="FD191" s="27">
        <f t="shared" si="981"/>
        <v>0.850826252623428</v>
      </c>
      <c r="FE191" s="42" t="s">
        <v>252</v>
      </c>
      <c r="FF191" s="138">
        <f t="shared" si="548"/>
        <v>0.897280859833177</v>
      </c>
      <c r="FG191" s="138">
        <f t="shared" si="549"/>
        <v>1.85006208053531</v>
      </c>
      <c r="FH191" s="139">
        <f t="shared" si="550"/>
        <v>1.23007352199648</v>
      </c>
      <c r="FI191" s="138">
        <f t="shared" si="551"/>
        <v>0.240291549917162</v>
      </c>
      <c r="FJ191" s="140">
        <f t="shared" si="552"/>
        <v>0.195347306986297</v>
      </c>
      <c r="FK191" s="138">
        <f t="shared" si="553"/>
        <v>0.850921747802509</v>
      </c>
      <c r="FL191" s="138">
        <f t="shared" si="554"/>
        <v>1.43875578650422</v>
      </c>
      <c r="FM191" s="139">
        <f t="shared" si="555"/>
        <v>1.12321122183139</v>
      </c>
      <c r="FN191" s="138">
        <f t="shared" si="556"/>
        <v>0.175885032434359</v>
      </c>
      <c r="FO191" s="73">
        <f t="shared" si="557"/>
        <v>0.156591235037324</v>
      </c>
      <c r="FP191" s="138">
        <f t="shared" si="558"/>
        <v>0.895713099346091</v>
      </c>
      <c r="FQ191" s="138">
        <f t="shared" si="559"/>
        <v>1.39678180820185</v>
      </c>
      <c r="FR191" s="139">
        <f t="shared" si="560"/>
        <v>0.986867206873277</v>
      </c>
      <c r="FS191" s="138">
        <f t="shared" si="561"/>
        <v>0.147518136585002</v>
      </c>
      <c r="FT191" s="73">
        <f t="shared" si="562"/>
        <v>0.149481242823326</v>
      </c>
      <c r="FU191" s="138">
        <f t="shared" si="563"/>
        <v>0.913396411767747</v>
      </c>
      <c r="FV191" s="138">
        <f t="shared" si="564"/>
        <v>1.23987901349465</v>
      </c>
      <c r="FW191" s="139">
        <f t="shared" si="565"/>
        <v>1.04149203320349</v>
      </c>
      <c r="FX191" s="138">
        <f t="shared" si="566"/>
        <v>0.107828453810022</v>
      </c>
      <c r="FY191" s="42" t="s">
        <v>252</v>
      </c>
      <c r="FZ191" s="156">
        <f t="shared" si="567"/>
        <v>0.850921747802509</v>
      </c>
      <c r="GA191" s="70">
        <f t="shared" si="568"/>
        <v>1.85006208053531</v>
      </c>
      <c r="GB191" s="157">
        <f t="shared" si="569"/>
        <v>1.12561226872534</v>
      </c>
      <c r="GC191" s="31">
        <f t="shared" si="570"/>
        <v>0.211023678818916</v>
      </c>
      <c r="GD191" s="31">
        <f t="shared" si="571"/>
        <v>0.187474572445699</v>
      </c>
      <c r="GE191" s="156">
        <f t="shared" si="572"/>
        <v>0</v>
      </c>
      <c r="GF191" s="156">
        <f t="shared" si="573"/>
        <v>2.22265512265512</v>
      </c>
      <c r="GG191" s="158">
        <f t="shared" si="574"/>
        <v>0.94602630948709</v>
      </c>
      <c r="GH191" s="33">
        <f t="shared" si="575"/>
        <v>0.338250747051465</v>
      </c>
      <c r="GI191" s="33">
        <f t="shared" si="576"/>
        <v>0.357548985328806</v>
      </c>
      <c r="GJ191" s="34"/>
      <c r="GK191" s="89">
        <f t="shared" si="577"/>
        <v>0.609592822636301</v>
      </c>
      <c r="GL191" s="89">
        <f t="shared" si="578"/>
        <v>1.85739026264047</v>
      </c>
      <c r="GM191" s="178">
        <f t="shared" si="579"/>
        <v>0.822677452430388</v>
      </c>
      <c r="GN191" s="36">
        <f t="shared" si="580"/>
        <v>0.267801792171806</v>
      </c>
      <c r="GO191" s="36">
        <f t="shared" si="581"/>
        <v>0.32552465292522</v>
      </c>
      <c r="GP191" s="89">
        <f t="shared" si="582"/>
        <v>0.799914998983683</v>
      </c>
      <c r="GQ191" s="89">
        <f t="shared" si="583"/>
        <v>1.99159590518585</v>
      </c>
      <c r="GR191" s="178">
        <f t="shared" si="584"/>
        <v>0.971918405702832</v>
      </c>
      <c r="GS191" s="36">
        <f t="shared" si="585"/>
        <v>0.233187067106242</v>
      </c>
      <c r="GT191" s="36">
        <f t="shared" si="586"/>
        <v>0.239924530431765</v>
      </c>
      <c r="GU191" s="89">
        <f t="shared" si="587"/>
        <v>0</v>
      </c>
      <c r="GV191" s="89">
        <f t="shared" si="588"/>
        <v>2.22265512265512</v>
      </c>
      <c r="GW191" s="178">
        <f t="shared" si="589"/>
        <v>1.108467303525</v>
      </c>
      <c r="GX191" s="36">
        <f t="shared" si="590"/>
        <v>0.510185944795895</v>
      </c>
      <c r="GY191" s="36">
        <f t="shared" si="591"/>
        <v>0.460262511283345</v>
      </c>
      <c r="GZ191" s="89">
        <f t="shared" si="592"/>
        <v>0</v>
      </c>
      <c r="HA191" s="89">
        <f t="shared" si="593"/>
        <v>1.48431638500923</v>
      </c>
      <c r="HB191" s="178">
        <f t="shared" si="594"/>
        <v>0.878812675980736</v>
      </c>
      <c r="HC191" s="36">
        <f t="shared" si="595"/>
        <v>0.254185026894217</v>
      </c>
      <c r="HD191" s="36">
        <f t="shared" si="596"/>
        <v>0.289236869063765</v>
      </c>
      <c r="HE191" s="27"/>
      <c r="HF191" s="27"/>
      <c r="HG191" s="27"/>
      <c r="HH191" s="27"/>
      <c r="HI191" s="27"/>
      <c r="HJ191" s="27"/>
      <c r="HK191" s="27"/>
      <c r="HL191" s="27"/>
      <c r="HM191" s="27"/>
      <c r="HN191" s="27"/>
      <c r="HO191" s="27"/>
    </row>
    <row r="192" s="10" customFormat="1" spans="1:223">
      <c r="A192" s="42" t="s">
        <v>253</v>
      </c>
      <c r="B192" s="47"/>
      <c r="C192" s="47"/>
      <c r="D192" s="47"/>
      <c r="E192" s="47"/>
      <c r="F192" s="47"/>
      <c r="G192" s="34"/>
      <c r="H192" s="42" t="s">
        <v>253</v>
      </c>
      <c r="I192" s="27">
        <f t="shared" ref="I192" si="982">I107/I9/(4.11/14.6)</f>
        <v>1.34296889432879</v>
      </c>
      <c r="J192" s="27">
        <f>J107/J9/(4.11/14.6)</f>
        <v>1.04606113246805</v>
      </c>
      <c r="K192" s="27">
        <f t="shared" ref="K192:AB192" si="983">K107/K9/(4.11/14.6)</f>
        <v>1.03872871635223</v>
      </c>
      <c r="L192" s="27">
        <f t="shared" si="983"/>
        <v>1.07665914750076</v>
      </c>
      <c r="M192" s="27">
        <f t="shared" si="983"/>
        <v>1.45395720924291</v>
      </c>
      <c r="N192" s="27">
        <f t="shared" si="983"/>
        <v>1.94623395654047</v>
      </c>
      <c r="O192" s="27">
        <f t="shared" si="983"/>
        <v>1.49844852139071</v>
      </c>
      <c r="P192" s="27">
        <f t="shared" si="983"/>
        <v>1.39291036699835</v>
      </c>
      <c r="Q192" s="27">
        <f t="shared" si="983"/>
        <v>1.35499778662601</v>
      </c>
      <c r="R192" s="27">
        <f t="shared" si="983"/>
        <v>1.51977092690904</v>
      </c>
      <c r="S192" s="27">
        <f t="shared" si="983"/>
        <v>1.01400849543641</v>
      </c>
      <c r="T192" s="27">
        <f t="shared" si="983"/>
        <v>1.68619756529645</v>
      </c>
      <c r="U192" s="27">
        <f t="shared" si="983"/>
        <v>1.37811145224871</v>
      </c>
      <c r="V192" s="27">
        <f t="shared" si="983"/>
        <v>1.16275243244902</v>
      </c>
      <c r="W192" s="27">
        <f t="shared" si="983"/>
        <v>1.08021801080163</v>
      </c>
      <c r="X192" s="27">
        <f t="shared" si="983"/>
        <v>1.15557762416139</v>
      </c>
      <c r="Y192" s="27">
        <f t="shared" si="983"/>
        <v>0.881021623181613</v>
      </c>
      <c r="Z192" s="27">
        <f t="shared" si="983"/>
        <v>1.12843604502656</v>
      </c>
      <c r="AA192" s="27">
        <f t="shared" si="983"/>
        <v>0.997568411648932</v>
      </c>
      <c r="AB192" s="27">
        <f t="shared" si="983"/>
        <v>1.02984006367637</v>
      </c>
      <c r="AC192" s="27"/>
      <c r="AD192" s="27">
        <f t="shared" ref="AD192:AO192" si="984">AD107/AD9/(4.11/14.6)</f>
        <v>1.32233181300587</v>
      </c>
      <c r="AE192" s="27">
        <f t="shared" si="984"/>
        <v>0.954077790482534</v>
      </c>
      <c r="AF192" s="27">
        <f t="shared" si="984"/>
        <v>1.19627051074237</v>
      </c>
      <c r="AG192" s="27">
        <f t="shared" si="984"/>
        <v>1.48500612937869</v>
      </c>
      <c r="AH192" s="27">
        <f t="shared" si="984"/>
        <v>0.853077573158823</v>
      </c>
      <c r="AI192" s="27">
        <f t="shared" si="984"/>
        <v>0.909718720158203</v>
      </c>
      <c r="AJ192" s="27">
        <f t="shared" si="984"/>
        <v>1.11416125119041</v>
      </c>
      <c r="AK192" s="27">
        <f t="shared" si="984"/>
        <v>1.14508155006988</v>
      </c>
      <c r="AL192" s="27">
        <f t="shared" si="984"/>
        <v>1.22689475661175</v>
      </c>
      <c r="AM192" s="27">
        <f t="shared" si="984"/>
        <v>0.992538929609293</v>
      </c>
      <c r="AN192" s="27">
        <f t="shared" si="984"/>
        <v>1.12583839831725</v>
      </c>
      <c r="AO192" s="27">
        <f t="shared" si="984"/>
        <v>1.38734079458914</v>
      </c>
      <c r="AP192" s="27"/>
      <c r="AQ192" s="27">
        <f t="shared" ref="AQ192:AZ192" si="985">AQ107/AQ9/(4.11/14.6)</f>
        <v>0.9077573268684</v>
      </c>
      <c r="AR192" s="27">
        <f t="shared" si="985"/>
        <v>0.910387784958963</v>
      </c>
      <c r="AS192" s="27">
        <f t="shared" si="985"/>
        <v>1.01730752847642</v>
      </c>
      <c r="AT192" s="27">
        <f t="shared" si="985"/>
        <v>0.975882134467228</v>
      </c>
      <c r="AU192" s="27">
        <f t="shared" si="985"/>
        <v>1.3970792892739</v>
      </c>
      <c r="AV192" s="27">
        <f t="shared" si="985"/>
        <v>0.896578183556263</v>
      </c>
      <c r="AW192" s="27">
        <f t="shared" si="985"/>
        <v>0.945967292754654</v>
      </c>
      <c r="AX192" s="27">
        <f t="shared" si="985"/>
        <v>0.938959908803153</v>
      </c>
      <c r="AY192" s="27">
        <f t="shared" si="985"/>
        <v>0.912524820942943</v>
      </c>
      <c r="AZ192" s="27">
        <f t="shared" si="985"/>
        <v>0.871838191014468</v>
      </c>
      <c r="BA192" s="27"/>
      <c r="BB192" s="27">
        <f t="shared" ref="BB192:BI192" si="986">BB107/BB9/(4.11/14.6)</f>
        <v>1.01479206320589</v>
      </c>
      <c r="BC192" s="27">
        <f t="shared" si="986"/>
        <v>1.05875080244419</v>
      </c>
      <c r="BD192" s="27">
        <f t="shared" si="986"/>
        <v>1.22739881277887</v>
      </c>
      <c r="BE192" s="27">
        <f t="shared" si="986"/>
        <v>0.899359629726495</v>
      </c>
      <c r="BF192" s="27">
        <f t="shared" si="986"/>
        <v>0.903120220008401</v>
      </c>
      <c r="BG192" s="27">
        <f t="shared" si="986"/>
        <v>1.09751380996537</v>
      </c>
      <c r="BH192" s="27">
        <f t="shared" si="986"/>
        <v>0.944486713109362</v>
      </c>
      <c r="BI192" s="27">
        <f t="shared" si="986"/>
        <v>1.05788297391759</v>
      </c>
      <c r="BJ192" s="42" t="s">
        <v>253</v>
      </c>
      <c r="BK192" s="27">
        <f t="shared" ref="BK192:BS192" si="987">BK107/BK9/(4.11/14.6)</f>
        <v>0.753335011326454</v>
      </c>
      <c r="BL192" s="27">
        <f t="shared" si="987"/>
        <v>0.760306492736535</v>
      </c>
      <c r="BM192" s="27">
        <f t="shared" si="987"/>
        <v>0.959242104582454</v>
      </c>
      <c r="BN192" s="27">
        <f t="shared" si="987"/>
        <v>0.635338545579836</v>
      </c>
      <c r="BO192" s="27">
        <f t="shared" si="987"/>
        <v>0.630334961491319</v>
      </c>
      <c r="BP192" s="27">
        <f t="shared" si="987"/>
        <v>1.95042005233439</v>
      </c>
      <c r="BQ192" s="27">
        <f t="shared" si="987"/>
        <v>0.653847323600973</v>
      </c>
      <c r="BR192" s="27">
        <f t="shared" si="987"/>
        <v>0.685821976569202</v>
      </c>
      <c r="BS192" s="27">
        <f t="shared" si="987"/>
        <v>0.970542231491137</v>
      </c>
      <c r="BT192" s="27">
        <f t="shared" ref="BT192:CE192" si="988">BT107/BT9/(4.11/14.6)</f>
        <v>0.69068977563555</v>
      </c>
      <c r="BU192" s="27">
        <f t="shared" si="988"/>
        <v>0.773749200734079</v>
      </c>
      <c r="BV192" s="27">
        <f t="shared" si="988"/>
        <v>0.87303995079079</v>
      </c>
      <c r="BW192" s="27">
        <f t="shared" si="988"/>
        <v>0.606016608484079</v>
      </c>
      <c r="BX192" s="27">
        <f t="shared" si="988"/>
        <v>0.682824166095976</v>
      </c>
      <c r="BY192" s="27">
        <f t="shared" si="988"/>
        <v>0.888077858880779</v>
      </c>
      <c r="BZ192" s="27">
        <f t="shared" si="988"/>
        <v>0.681623509560099</v>
      </c>
      <c r="CA192" s="27">
        <f t="shared" si="988"/>
        <v>1.01612629434731</v>
      </c>
      <c r="CB192" s="27">
        <f t="shared" si="988"/>
        <v>0.867706575075082</v>
      </c>
      <c r="CC192" s="27">
        <f t="shared" si="988"/>
        <v>0.67590949099627</v>
      </c>
      <c r="CD192" s="27">
        <f t="shared" si="988"/>
        <v>0.762939615129396</v>
      </c>
      <c r="CE192" s="27">
        <f t="shared" si="988"/>
        <v>0.920371599203716</v>
      </c>
      <c r="CF192" s="27"/>
      <c r="CG192" s="27">
        <f t="shared" ref="CG192:CS192" si="989">CG107/CG9/(4.11/14.6)</f>
        <v>0.906118618287305</v>
      </c>
      <c r="CH192" s="27">
        <f t="shared" si="989"/>
        <v>0.84851420071263</v>
      </c>
      <c r="CI192" s="27">
        <f t="shared" si="989"/>
        <v>0.865783459330054</v>
      </c>
      <c r="CJ192" s="27">
        <f t="shared" si="989"/>
        <v>0.85157567726351</v>
      </c>
      <c r="CK192" s="27">
        <f t="shared" si="989"/>
        <v>1.33282915024006</v>
      </c>
      <c r="CL192" s="27">
        <f t="shared" si="989"/>
        <v>1.20877562960441</v>
      </c>
      <c r="CM192" s="27">
        <f t="shared" si="989"/>
        <v>0.852758315381451</v>
      </c>
      <c r="CN192" s="27">
        <f t="shared" si="989"/>
        <v>0.834313696717634</v>
      </c>
      <c r="CO192" s="27">
        <f t="shared" si="989"/>
        <v>0.81860308342468</v>
      </c>
      <c r="CP192" s="27">
        <f t="shared" si="989"/>
        <v>0.953134087455986</v>
      </c>
      <c r="CQ192" s="27">
        <f t="shared" si="989"/>
        <v>1.02502558939508</v>
      </c>
      <c r="CR192" s="27">
        <f t="shared" si="989"/>
        <v>0.926778759823698</v>
      </c>
      <c r="CS192" s="27">
        <f t="shared" si="989"/>
        <v>0.990586169819814</v>
      </c>
      <c r="CT192" s="27"/>
      <c r="CU192" s="27">
        <f>CU107/CU9/(4.11/14.6)</f>
        <v>0.881909174352026</v>
      </c>
      <c r="CV192" s="27">
        <f>CV107/CV9/(4.11/14.6)</f>
        <v>0.886875538087217</v>
      </c>
      <c r="CW192" s="27">
        <f>CW107/CW9/(4.11/14.6)</f>
        <v>0.88445305129351</v>
      </c>
      <c r="CX192" s="27">
        <f>CX107/CX9/(4.11/14.6)</f>
        <v>1.023705061775</v>
      </c>
      <c r="CY192" s="27">
        <f>CY107/CY9/(4.11/14.6)</f>
        <v>0.889542298224045</v>
      </c>
      <c r="CZ192" s="27"/>
      <c r="DA192" s="27">
        <f t="shared" ref="DA192:DJ192" si="990">DA107/DA9/(4.11/14.6)</f>
        <v>0.952483003477151</v>
      </c>
      <c r="DB192" s="27">
        <f t="shared" si="990"/>
        <v>0.819168043887435</v>
      </c>
      <c r="DC192" s="27">
        <f t="shared" si="990"/>
        <v>0.872041018498945</v>
      </c>
      <c r="DD192" s="27">
        <f t="shared" si="990"/>
        <v>0.894536606945366</v>
      </c>
      <c r="DE192" s="27">
        <f t="shared" si="990"/>
        <v>0.901873243096402</v>
      </c>
      <c r="DF192" s="27">
        <f t="shared" si="990"/>
        <v>0.876830994718131</v>
      </c>
      <c r="DG192" s="27">
        <f t="shared" si="990"/>
        <v>1.10028631615835</v>
      </c>
      <c r="DH192" s="27">
        <f t="shared" si="990"/>
        <v>1.03225712141736</v>
      </c>
      <c r="DI192" s="27">
        <f t="shared" si="990"/>
        <v>1.19538491213466</v>
      </c>
      <c r="DJ192" s="27">
        <f t="shared" si="990"/>
        <v>1.99827982637714</v>
      </c>
      <c r="DK192" s="27"/>
      <c r="DL192" s="27">
        <f t="shared" ref="DL192:EF192" si="991">DL107/DL9/(4.11/14.6)</f>
        <v>2.41839747843397</v>
      </c>
      <c r="DM192" s="27">
        <f t="shared" si="991"/>
        <v>0</v>
      </c>
      <c r="DN192" s="27">
        <f t="shared" si="991"/>
        <v>1.73734895418021</v>
      </c>
      <c r="DO192" s="27">
        <f t="shared" si="991"/>
        <v>0.900593498871002</v>
      </c>
      <c r="DP192" s="27">
        <f t="shared" si="991"/>
        <v>1.53142391699527</v>
      </c>
      <c r="DQ192" s="27">
        <f t="shared" si="991"/>
        <v>1.24735082328261</v>
      </c>
      <c r="DR192" s="27">
        <f t="shared" si="991"/>
        <v>1.79627863803215</v>
      </c>
      <c r="DS192" s="27">
        <f t="shared" si="991"/>
        <v>0</v>
      </c>
      <c r="DT192" s="27">
        <f t="shared" si="991"/>
        <v>1.7265164313263</v>
      </c>
      <c r="DU192" s="27">
        <f t="shared" si="991"/>
        <v>1.22329376053817</v>
      </c>
      <c r="DV192" s="27">
        <f t="shared" si="991"/>
        <v>1.50074585795389</v>
      </c>
      <c r="DW192" s="27">
        <f t="shared" si="991"/>
        <v>1.07423375054741</v>
      </c>
      <c r="DX192" s="27">
        <f t="shared" si="991"/>
        <v>0.860216592719813</v>
      </c>
      <c r="DY192" s="27">
        <f t="shared" si="991"/>
        <v>1.19970401876431</v>
      </c>
      <c r="DZ192" s="27">
        <f t="shared" si="991"/>
        <v>0.882761206510539</v>
      </c>
      <c r="EA192" s="27">
        <f t="shared" si="991"/>
        <v>1.08205275963632</v>
      </c>
      <c r="EB192" s="27">
        <f t="shared" si="991"/>
        <v>1.17181749791595</v>
      </c>
      <c r="EC192" s="27">
        <f t="shared" si="991"/>
        <v>0.959443294010351</v>
      </c>
      <c r="ED192" s="27">
        <f t="shared" si="991"/>
        <v>0.936317887127154</v>
      </c>
      <c r="EE192" s="27">
        <f t="shared" si="991"/>
        <v>0.878809085110906</v>
      </c>
      <c r="EF192" s="27">
        <f t="shared" si="991"/>
        <v>0.96423039712208</v>
      </c>
      <c r="EG192" s="27"/>
      <c r="EH192" s="27">
        <f t="shared" ref="EH192:FD192" si="992">EH107/EH9/(4.11/14.6)</f>
        <v>0.578024195257594</v>
      </c>
      <c r="EI192" s="27">
        <f t="shared" si="992"/>
        <v>0.698386440864884</v>
      </c>
      <c r="EJ192" s="27">
        <f t="shared" si="992"/>
        <v>0.61467866305011</v>
      </c>
      <c r="EK192" s="27">
        <f t="shared" si="992"/>
        <v>0.708058467336224</v>
      </c>
      <c r="EL192" s="27">
        <f t="shared" si="992"/>
        <v>0.584608967674661</v>
      </c>
      <c r="EM192" s="27">
        <f t="shared" si="992"/>
        <v>0.698016232440016</v>
      </c>
      <c r="EN192" s="27">
        <f t="shared" si="992"/>
        <v>0.547415018233056</v>
      </c>
      <c r="EO192" s="27">
        <f t="shared" si="992"/>
        <v>0.803587118140038</v>
      </c>
      <c r="EP192" s="27">
        <f t="shared" si="992"/>
        <v>0.783428684158611</v>
      </c>
      <c r="EQ192" s="27">
        <f t="shared" si="992"/>
        <v>1.11820848501386</v>
      </c>
      <c r="ER192" s="27">
        <f t="shared" si="992"/>
        <v>1.00275023414156</v>
      </c>
      <c r="ES192" s="27">
        <f t="shared" si="992"/>
        <v>0.834924754438136</v>
      </c>
      <c r="ET192" s="27">
        <f t="shared" si="992"/>
        <v>1.05667086895568</v>
      </c>
      <c r="EU192" s="27">
        <f t="shared" si="992"/>
        <v>1.21750857534022</v>
      </c>
      <c r="EV192" s="27">
        <f t="shared" si="992"/>
        <v>1.03647528465047</v>
      </c>
      <c r="EW192" s="27">
        <f t="shared" si="992"/>
        <v>1.56449374308143</v>
      </c>
      <c r="EX192" s="27">
        <f t="shared" si="992"/>
        <v>0.962972424979724</v>
      </c>
      <c r="EY192" s="27">
        <f t="shared" si="992"/>
        <v>0.839572401528254</v>
      </c>
      <c r="EZ192" s="27">
        <f t="shared" si="992"/>
        <v>1.45575958949706</v>
      </c>
      <c r="FA192" s="27">
        <f t="shared" si="992"/>
        <v>0.948393841041162</v>
      </c>
      <c r="FB192" s="27">
        <f t="shared" si="992"/>
        <v>0.788877672516436</v>
      </c>
      <c r="FC192" s="27">
        <f t="shared" si="992"/>
        <v>0.859740331759796</v>
      </c>
      <c r="FD192" s="27">
        <f t="shared" si="992"/>
        <v>0.847265038151726</v>
      </c>
      <c r="FE192" s="42" t="s">
        <v>253</v>
      </c>
      <c r="FF192" s="138">
        <f t="shared" si="548"/>
        <v>0.881021623181613</v>
      </c>
      <c r="FG192" s="138">
        <f t="shared" si="549"/>
        <v>1.94623395654047</v>
      </c>
      <c r="FH192" s="139">
        <f t="shared" si="550"/>
        <v>1.25922341911422</v>
      </c>
      <c r="FI192" s="138">
        <f t="shared" si="551"/>
        <v>0.270121618620827</v>
      </c>
      <c r="FJ192" s="140">
        <f t="shared" si="552"/>
        <v>0.214514449557204</v>
      </c>
      <c r="FK192" s="138">
        <f t="shared" si="553"/>
        <v>0.853077573158823</v>
      </c>
      <c r="FL192" s="138">
        <f t="shared" si="554"/>
        <v>1.48500612937869</v>
      </c>
      <c r="FM192" s="139">
        <f t="shared" si="555"/>
        <v>1.14269485144285</v>
      </c>
      <c r="FN192" s="138">
        <f t="shared" si="556"/>
        <v>0.194618813119649</v>
      </c>
      <c r="FO192" s="73">
        <f t="shared" si="557"/>
        <v>0.170315647151038</v>
      </c>
      <c r="FP192" s="138">
        <f t="shared" si="558"/>
        <v>0.871838191014468</v>
      </c>
      <c r="FQ192" s="138">
        <f t="shared" si="559"/>
        <v>1.3970792892739</v>
      </c>
      <c r="FR192" s="139">
        <f t="shared" si="560"/>
        <v>0.977428246111639</v>
      </c>
      <c r="FS192" s="138">
        <f t="shared" si="561"/>
        <v>0.153266745534543</v>
      </c>
      <c r="FT192" s="73">
        <f t="shared" si="562"/>
        <v>0.156806135022455</v>
      </c>
      <c r="FU192" s="138">
        <f t="shared" si="563"/>
        <v>0.899359629726495</v>
      </c>
      <c r="FV192" s="138">
        <f t="shared" si="564"/>
        <v>1.22739881277887</v>
      </c>
      <c r="FW192" s="139">
        <f t="shared" si="565"/>
        <v>1.02541312814452</v>
      </c>
      <c r="FX192" s="138">
        <f t="shared" si="566"/>
        <v>0.110627656089607</v>
      </c>
      <c r="FY192" s="42" t="s">
        <v>253</v>
      </c>
      <c r="FZ192" s="156">
        <f t="shared" si="567"/>
        <v>0.853077573158823</v>
      </c>
      <c r="GA192" s="70">
        <f t="shared" si="568"/>
        <v>1.94623395654047</v>
      </c>
      <c r="GB192" s="157">
        <f t="shared" si="569"/>
        <v>1.13748788171742</v>
      </c>
      <c r="GC192" s="31">
        <f t="shared" si="570"/>
        <v>0.237051102931276</v>
      </c>
      <c r="GD192" s="31">
        <f t="shared" si="571"/>
        <v>0.208398794168573</v>
      </c>
      <c r="GE192" s="156">
        <f t="shared" si="572"/>
        <v>0</v>
      </c>
      <c r="GF192" s="156">
        <f t="shared" si="573"/>
        <v>2.41839747843397</v>
      </c>
      <c r="GG192" s="158">
        <f t="shared" si="574"/>
        <v>0.964559557783587</v>
      </c>
      <c r="GH192" s="33">
        <f t="shared" si="575"/>
        <v>0.359915725700486</v>
      </c>
      <c r="GI192" s="33">
        <f t="shared" si="576"/>
        <v>0.373139971291683</v>
      </c>
      <c r="GJ192" s="34"/>
      <c r="GK192" s="89">
        <f t="shared" si="577"/>
        <v>0.606016608484079</v>
      </c>
      <c r="GL192" s="89">
        <f t="shared" si="578"/>
        <v>1.95042005233439</v>
      </c>
      <c r="GM192" s="178">
        <f t="shared" si="579"/>
        <v>0.830393492602163</v>
      </c>
      <c r="GN192" s="36">
        <f t="shared" si="580"/>
        <v>0.285150757442742</v>
      </c>
      <c r="GO192" s="36">
        <f t="shared" si="581"/>
        <v>0.3433923314466</v>
      </c>
      <c r="GP192" s="89">
        <f t="shared" si="582"/>
        <v>0.81860308342468</v>
      </c>
      <c r="GQ192" s="89">
        <f t="shared" si="583"/>
        <v>1.99827982637714</v>
      </c>
      <c r="GR192" s="178">
        <f t="shared" si="584"/>
        <v>0.986586523139252</v>
      </c>
      <c r="GS192" s="36">
        <f t="shared" si="585"/>
        <v>0.235496765266478</v>
      </c>
      <c r="GT192" s="36">
        <f t="shared" si="586"/>
        <v>0.23869854264494</v>
      </c>
      <c r="GU192" s="89">
        <f t="shared" si="587"/>
        <v>0</v>
      </c>
      <c r="GV192" s="89">
        <f t="shared" si="588"/>
        <v>2.41839747843397</v>
      </c>
      <c r="GW192" s="178">
        <f t="shared" si="589"/>
        <v>1.14721599281326</v>
      </c>
      <c r="GX192" s="36">
        <f t="shared" si="590"/>
        <v>0.550135287466743</v>
      </c>
      <c r="GY192" s="36">
        <f t="shared" si="591"/>
        <v>0.47953941621549</v>
      </c>
      <c r="GZ192" s="89">
        <f t="shared" si="592"/>
        <v>0</v>
      </c>
      <c r="HA192" s="89">
        <f t="shared" si="593"/>
        <v>1.56449374308143</v>
      </c>
      <c r="HB192" s="178">
        <f t="shared" si="594"/>
        <v>0.893470305750031</v>
      </c>
      <c r="HC192" s="36">
        <f t="shared" si="595"/>
        <v>0.263936543292708</v>
      </c>
      <c r="HD192" s="36">
        <f t="shared" si="596"/>
        <v>0.295406060608969</v>
      </c>
      <c r="HE192" s="27"/>
      <c r="HF192" s="27"/>
      <c r="HG192" s="27"/>
      <c r="HH192" s="27"/>
      <c r="HI192" s="27"/>
      <c r="HJ192" s="27"/>
      <c r="HK192" s="27"/>
      <c r="HL192" s="27"/>
      <c r="HM192" s="27"/>
      <c r="HN192" s="27"/>
      <c r="HO192" s="27"/>
    </row>
    <row r="193" s="10" customFormat="1" spans="1:223">
      <c r="A193" s="42" t="s">
        <v>254</v>
      </c>
      <c r="B193" s="47"/>
      <c r="C193" s="47"/>
      <c r="D193" s="47"/>
      <c r="E193" s="47"/>
      <c r="F193" s="47"/>
      <c r="G193" s="34"/>
      <c r="H193" s="42" t="s">
        <v>254</v>
      </c>
      <c r="I193" s="27">
        <f t="shared" ref="I193" si="993">I108/I9/(0.63/14.6)</f>
        <v>1.3848838028158</v>
      </c>
      <c r="J193" s="27">
        <f>J108/J9/(0.63/14.6)</f>
        <v>1.06714232140794</v>
      </c>
      <c r="K193" s="27">
        <f t="shared" ref="K193:AB193" si="994">K108/K9/(0.63/14.6)</f>
        <v>1.05107427364262</v>
      </c>
      <c r="L193" s="27">
        <f t="shared" si="994"/>
        <v>1.07756114403866</v>
      </c>
      <c r="M193" s="27">
        <f t="shared" si="994"/>
        <v>1.51576504335503</v>
      </c>
      <c r="N193" s="27">
        <f t="shared" si="994"/>
        <v>1.95097455765542</v>
      </c>
      <c r="O193" s="27">
        <f t="shared" si="994"/>
        <v>1.61854660411496</v>
      </c>
      <c r="P193" s="27">
        <f t="shared" si="994"/>
        <v>1.45486871377579</v>
      </c>
      <c r="Q193" s="27">
        <f t="shared" si="994"/>
        <v>1.38937631391398</v>
      </c>
      <c r="R193" s="27">
        <f t="shared" si="994"/>
        <v>1.51439661139495</v>
      </c>
      <c r="S193" s="27">
        <f t="shared" si="994"/>
        <v>1.02703920564436</v>
      </c>
      <c r="T193" s="27">
        <f t="shared" si="994"/>
        <v>1.79375205213224</v>
      </c>
      <c r="U193" s="27">
        <f t="shared" si="994"/>
        <v>1.37025285920842</v>
      </c>
      <c r="V193" s="27">
        <f t="shared" si="994"/>
        <v>1.16746746277405</v>
      </c>
      <c r="W193" s="27">
        <f t="shared" si="994"/>
        <v>1.06957073754296</v>
      </c>
      <c r="X193" s="27">
        <f t="shared" si="994"/>
        <v>1.13643824824994</v>
      </c>
      <c r="Y193" s="27">
        <f t="shared" si="994"/>
        <v>0.873750767355034</v>
      </c>
      <c r="Z193" s="27">
        <f t="shared" si="994"/>
        <v>1.11560171971128</v>
      </c>
      <c r="AA193" s="27">
        <f t="shared" si="994"/>
        <v>0.989646894519278</v>
      </c>
      <c r="AB193" s="27">
        <f t="shared" si="994"/>
        <v>1.03704098406854</v>
      </c>
      <c r="AC193" s="27"/>
      <c r="AD193" s="27">
        <f t="shared" ref="AD193:AO193" si="995">AD108/AD9/(0.63/14.6)</f>
        <v>1.31963839392946</v>
      </c>
      <c r="AE193" s="27">
        <f t="shared" si="995"/>
        <v>0.969030023122417</v>
      </c>
      <c r="AF193" s="27">
        <f t="shared" si="995"/>
        <v>1.20184425309451</v>
      </c>
      <c r="AG193" s="27">
        <f t="shared" si="995"/>
        <v>1.54594103134408</v>
      </c>
      <c r="AH193" s="27">
        <f t="shared" si="995"/>
        <v>0.86369355639992</v>
      </c>
      <c r="AI193" s="27">
        <f t="shared" si="995"/>
        <v>0.913535657463487</v>
      </c>
      <c r="AJ193" s="27">
        <f t="shared" si="995"/>
        <v>1.1636010986189</v>
      </c>
      <c r="AK193" s="27">
        <f t="shared" si="995"/>
        <v>1.14276960741908</v>
      </c>
      <c r="AL193" s="27">
        <f t="shared" si="995"/>
        <v>1.27132411340427</v>
      </c>
      <c r="AM193" s="27">
        <f t="shared" si="995"/>
        <v>1.02502910316218</v>
      </c>
      <c r="AN193" s="27">
        <f t="shared" si="995"/>
        <v>1.1240948205846</v>
      </c>
      <c r="AO193" s="27">
        <f t="shared" si="995"/>
        <v>1.47640142569231</v>
      </c>
      <c r="AP193" s="27"/>
      <c r="AQ193" s="27">
        <f t="shared" ref="AQ193:AZ193" si="996">AQ108/AQ9/(0.63/14.6)</f>
        <v>0.923175321567702</v>
      </c>
      <c r="AR193" s="27">
        <f t="shared" si="996"/>
        <v>0.932542495518306</v>
      </c>
      <c r="AS193" s="27">
        <f t="shared" si="996"/>
        <v>1.01757496906465</v>
      </c>
      <c r="AT193" s="27">
        <f t="shared" si="996"/>
        <v>0.968383798681423</v>
      </c>
      <c r="AU193" s="27">
        <f t="shared" si="996"/>
        <v>1.33935443942963</v>
      </c>
      <c r="AV193" s="27">
        <f t="shared" si="996"/>
        <v>0.886625374996858</v>
      </c>
      <c r="AW193" s="27">
        <f t="shared" si="996"/>
        <v>0.943128803602772</v>
      </c>
      <c r="AX193" s="27">
        <f t="shared" si="996"/>
        <v>0.955368120403033</v>
      </c>
      <c r="AY193" s="27">
        <f t="shared" si="996"/>
        <v>0.908105814546125</v>
      </c>
      <c r="AZ193" s="27">
        <f t="shared" si="996"/>
        <v>0.889962132416101</v>
      </c>
      <c r="BA193" s="27"/>
      <c r="BB193" s="27">
        <f t="shared" ref="BB193:BI193" si="997">BB108/BB9/(0.63/14.6)</f>
        <v>1.01825074536475</v>
      </c>
      <c r="BC193" s="27">
        <f t="shared" si="997"/>
        <v>1.03040173724213</v>
      </c>
      <c r="BD193" s="27">
        <f t="shared" si="997"/>
        <v>1.18703789876428</v>
      </c>
      <c r="BE193" s="27">
        <f t="shared" si="997"/>
        <v>0.898298950416214</v>
      </c>
      <c r="BF193" s="27">
        <f t="shared" si="997"/>
        <v>0.905847681091981</v>
      </c>
      <c r="BG193" s="27">
        <f t="shared" si="997"/>
        <v>1.1153249573445</v>
      </c>
      <c r="BH193" s="27">
        <f t="shared" si="997"/>
        <v>0.941704151801872</v>
      </c>
      <c r="BI193" s="27">
        <f t="shared" si="997"/>
        <v>1.03040173724213</v>
      </c>
      <c r="BJ193" s="42" t="s">
        <v>254</v>
      </c>
      <c r="BK193" s="27">
        <f t="shared" ref="BK193:BS193" si="998">BK108/BK9/(0.63/14.6)</f>
        <v>0.738390804597701</v>
      </c>
      <c r="BL193" s="27">
        <f t="shared" si="998"/>
        <v>0.75979705137816</v>
      </c>
      <c r="BM193" s="27">
        <f t="shared" si="998"/>
        <v>1.00551600485155</v>
      </c>
      <c r="BN193" s="27">
        <f t="shared" si="998"/>
        <v>0.630326075117092</v>
      </c>
      <c r="BO193" s="27">
        <f t="shared" si="998"/>
        <v>0.62583044913872</v>
      </c>
      <c r="BP193" s="27">
        <f t="shared" si="998"/>
        <v>2.05510631925726</v>
      </c>
      <c r="BQ193" s="27">
        <f t="shared" si="998"/>
        <v>0.644543650793651</v>
      </c>
      <c r="BR193" s="27">
        <f t="shared" si="998"/>
        <v>0.678716701838089</v>
      </c>
      <c r="BS193" s="27">
        <f t="shared" si="998"/>
        <v>0.9645473574045</v>
      </c>
      <c r="BT193" s="27">
        <f t="shared" ref="BT193:CE193" si="999">BT108/BT9/(0.63/14.6)</f>
        <v>0.696264168749937</v>
      </c>
      <c r="BU193" s="27">
        <f t="shared" si="999"/>
        <v>0.768795709410044</v>
      </c>
      <c r="BV193" s="27">
        <f t="shared" si="999"/>
        <v>0.871277265593429</v>
      </c>
      <c r="BW193" s="27">
        <f t="shared" si="999"/>
        <v>0.590700483091787</v>
      </c>
      <c r="BX193" s="27">
        <f t="shared" si="999"/>
        <v>0.682775780029785</v>
      </c>
      <c r="BY193" s="27">
        <f t="shared" si="999"/>
        <v>0.876670843776107</v>
      </c>
      <c r="BZ193" s="27">
        <f t="shared" si="999"/>
        <v>0.667965277153446</v>
      </c>
      <c r="CA193" s="27">
        <f t="shared" si="999"/>
        <v>1.02219761289529</v>
      </c>
      <c r="CB193" s="27">
        <f t="shared" si="999"/>
        <v>0.846239384367097</v>
      </c>
      <c r="CC193" s="27">
        <f t="shared" si="999"/>
        <v>0.654632361494453</v>
      </c>
      <c r="CD193" s="27">
        <f t="shared" si="999"/>
        <v>0.755478896103896</v>
      </c>
      <c r="CE193" s="27">
        <f t="shared" si="999"/>
        <v>0.899091518809829</v>
      </c>
      <c r="CF193" s="27"/>
      <c r="CG193" s="27">
        <f t="shared" ref="CG193:CS193" si="1000">CG108/CG9/(0.63/14.6)</f>
        <v>0.89812095737126</v>
      </c>
      <c r="CH193" s="27">
        <f t="shared" si="1000"/>
        <v>0.83747084931919</v>
      </c>
      <c r="CI193" s="27">
        <f t="shared" si="1000"/>
        <v>0.854744435946102</v>
      </c>
      <c r="CJ193" s="27">
        <f t="shared" si="1000"/>
        <v>0.85117026638896</v>
      </c>
      <c r="CK193" s="27">
        <f t="shared" si="1000"/>
        <v>1.3182879212291</v>
      </c>
      <c r="CL193" s="27">
        <f t="shared" si="1000"/>
        <v>1.2254045167431</v>
      </c>
      <c r="CM193" s="27">
        <f t="shared" si="1000"/>
        <v>0.838004275253559</v>
      </c>
      <c r="CN193" s="27">
        <f t="shared" si="1000"/>
        <v>0.831942962902182</v>
      </c>
      <c r="CO193" s="27">
        <f t="shared" si="1000"/>
        <v>0.794519282295767</v>
      </c>
      <c r="CP193" s="27">
        <f t="shared" si="1000"/>
        <v>0.933282351441709</v>
      </c>
      <c r="CQ193" s="27">
        <f t="shared" si="1000"/>
        <v>1.01169129720854</v>
      </c>
      <c r="CR193" s="27">
        <f t="shared" si="1000"/>
        <v>0.901810436634718</v>
      </c>
      <c r="CS193" s="27">
        <f t="shared" si="1000"/>
        <v>0.962878410942332</v>
      </c>
      <c r="CT193" s="27"/>
      <c r="CU193" s="27">
        <f>CU108/CU9/(0.63/14.6)</f>
        <v>0.870088394639293</v>
      </c>
      <c r="CV193" s="27">
        <f>CV108/CV9/(0.63/14.6)</f>
        <v>0.887052503052503</v>
      </c>
      <c r="CW193" s="27">
        <f>CW108/CW9/(0.63/14.6)</f>
        <v>0.865222279387945</v>
      </c>
      <c r="CX193" s="27">
        <f>CX108/CX9/(0.63/14.6)</f>
        <v>1.01943351775454</v>
      </c>
      <c r="CY193" s="27">
        <f>CY108/CY9/(0.63/14.6)</f>
        <v>0.873483276310131</v>
      </c>
      <c r="CZ193" s="27"/>
      <c r="DA193" s="27">
        <f t="shared" ref="DA193:DJ193" si="1001">DA108/DA9/(0.63/14.6)</f>
        <v>0.962458425444624</v>
      </c>
      <c r="DB193" s="27">
        <f t="shared" si="1001"/>
        <v>0.808924827792752</v>
      </c>
      <c r="DC193" s="27">
        <f t="shared" si="1001"/>
        <v>0.844866282685703</v>
      </c>
      <c r="DD193" s="27">
        <f t="shared" si="1001"/>
        <v>0.870803270803271</v>
      </c>
      <c r="DE193" s="27">
        <f t="shared" si="1001"/>
        <v>0.887328556017876</v>
      </c>
      <c r="DF193" s="27">
        <f t="shared" si="1001"/>
        <v>0.880468794447289</v>
      </c>
      <c r="DG193" s="27">
        <f t="shared" si="1001"/>
        <v>1.13786922297561</v>
      </c>
      <c r="DH193" s="27">
        <f t="shared" si="1001"/>
        <v>1.01794985907135</v>
      </c>
      <c r="DI193" s="27">
        <f t="shared" si="1001"/>
        <v>1.17968077356116</v>
      </c>
      <c r="DJ193" s="27">
        <f t="shared" si="1001"/>
        <v>2.00980062095537</v>
      </c>
      <c r="DK193" s="27"/>
      <c r="DL193" s="27">
        <f t="shared" ref="DL193:EF193" si="1002">DL108/DL9/(0.63/14.6)</f>
        <v>2.56764069264069</v>
      </c>
      <c r="DM193" s="27">
        <f t="shared" si="1002"/>
        <v>0</v>
      </c>
      <c r="DN193" s="27">
        <f t="shared" si="1002"/>
        <v>1.82865146058423</v>
      </c>
      <c r="DO193" s="27">
        <f t="shared" si="1002"/>
        <v>0.908569524761429</v>
      </c>
      <c r="DP193" s="27">
        <f t="shared" si="1002"/>
        <v>1.56495165115855</v>
      </c>
      <c r="DQ193" s="27">
        <f t="shared" si="1002"/>
        <v>1.28910561274657</v>
      </c>
      <c r="DR193" s="27">
        <f t="shared" si="1002"/>
        <v>1.88075970272502</v>
      </c>
      <c r="DS193" s="27">
        <f t="shared" si="1002"/>
        <v>0</v>
      </c>
      <c r="DT193" s="27">
        <f t="shared" si="1002"/>
        <v>1.78363485132044</v>
      </c>
      <c r="DU193" s="27">
        <f t="shared" si="1002"/>
        <v>1.20294080365065</v>
      </c>
      <c r="DV193" s="27">
        <f t="shared" si="1002"/>
        <v>1.51221182917611</v>
      </c>
      <c r="DW193" s="27">
        <f t="shared" si="1002"/>
        <v>1.04955805150737</v>
      </c>
      <c r="DX193" s="27">
        <f t="shared" si="1002"/>
        <v>0.841983852364475</v>
      </c>
      <c r="DY193" s="27">
        <f t="shared" si="1002"/>
        <v>1.22665340076832</v>
      </c>
      <c r="DZ193" s="27">
        <f t="shared" si="1002"/>
        <v>0.868405307429698</v>
      </c>
      <c r="EA193" s="27">
        <f t="shared" si="1002"/>
        <v>1.05962823725982</v>
      </c>
      <c r="EB193" s="27">
        <f t="shared" si="1002"/>
        <v>1.14259185568378</v>
      </c>
      <c r="EC193" s="27">
        <f t="shared" si="1002"/>
        <v>0.951973429508731</v>
      </c>
      <c r="ED193" s="27">
        <f t="shared" si="1002"/>
        <v>0.918609340969589</v>
      </c>
      <c r="EE193" s="27">
        <f t="shared" si="1002"/>
        <v>0.866235167206041</v>
      </c>
      <c r="EF193" s="27">
        <f t="shared" si="1002"/>
        <v>0.960440928082496</v>
      </c>
      <c r="EG193" s="27"/>
      <c r="EH193" s="27">
        <f t="shared" ref="EH193:FD193" si="1003">EH108/EH9/(0.63/14.6)</f>
        <v>0.570079088545987</v>
      </c>
      <c r="EI193" s="27">
        <f t="shared" si="1003"/>
        <v>0.707383425513737</v>
      </c>
      <c r="EJ193" s="27">
        <f t="shared" si="1003"/>
        <v>0.605620294442047</v>
      </c>
      <c r="EK193" s="27">
        <f t="shared" si="1003"/>
        <v>0.690010741138561</v>
      </c>
      <c r="EL193" s="27">
        <f t="shared" si="1003"/>
        <v>0.574399092970521</v>
      </c>
      <c r="EM193" s="27">
        <f t="shared" si="1003"/>
        <v>0.691854941489978</v>
      </c>
      <c r="EN193" s="27">
        <f t="shared" si="1003"/>
        <v>0.547204797411922</v>
      </c>
      <c r="EO193" s="27">
        <f t="shared" si="1003"/>
        <v>0.804673721340388</v>
      </c>
      <c r="EP193" s="27">
        <f t="shared" si="1003"/>
        <v>0.753398296255439</v>
      </c>
      <c r="EQ193" s="27">
        <f t="shared" si="1003"/>
        <v>1.12033553155048</v>
      </c>
      <c r="ER193" s="27">
        <f t="shared" si="1003"/>
        <v>1.0147738660977</v>
      </c>
      <c r="ES193" s="27">
        <f t="shared" si="1003"/>
        <v>0.823985890652557</v>
      </c>
      <c r="ET193" s="27">
        <f t="shared" si="1003"/>
        <v>1.04268896721727</v>
      </c>
      <c r="EU193" s="27">
        <f t="shared" si="1003"/>
        <v>1.2455463327023</v>
      </c>
      <c r="EV193" s="27">
        <f t="shared" si="1003"/>
        <v>1.05539751254037</v>
      </c>
      <c r="EW193" s="27">
        <f t="shared" si="1003"/>
        <v>1.55032564732334</v>
      </c>
      <c r="EX193" s="27">
        <f t="shared" si="1003"/>
        <v>0.967539682539682</v>
      </c>
      <c r="EY193" s="27">
        <f t="shared" si="1003"/>
        <v>0.828329189774973</v>
      </c>
      <c r="EZ193" s="27">
        <f t="shared" si="1003"/>
        <v>1.44771128790499</v>
      </c>
      <c r="FA193" s="27">
        <f t="shared" si="1003"/>
        <v>0.965246135977843</v>
      </c>
      <c r="FB193" s="27">
        <f t="shared" si="1003"/>
        <v>0.770432286389733</v>
      </c>
      <c r="FC193" s="27">
        <f t="shared" si="1003"/>
        <v>0.840161895717451</v>
      </c>
      <c r="FD193" s="27">
        <f t="shared" si="1003"/>
        <v>0.864213378975895</v>
      </c>
      <c r="FE193" s="42" t="s">
        <v>254</v>
      </c>
      <c r="FF193" s="138">
        <f t="shared" si="548"/>
        <v>0.873750767355034</v>
      </c>
      <c r="FG193" s="138">
        <f t="shared" si="549"/>
        <v>1.95097455765542</v>
      </c>
      <c r="FH193" s="139">
        <f t="shared" si="550"/>
        <v>1.28025751586606</v>
      </c>
      <c r="FI193" s="138">
        <f t="shared" si="551"/>
        <v>0.291693347192474</v>
      </c>
      <c r="FJ193" s="140">
        <f t="shared" si="552"/>
        <v>0.227839589752497</v>
      </c>
      <c r="FK193" s="138">
        <f t="shared" si="553"/>
        <v>0.86369355639992</v>
      </c>
      <c r="FL193" s="138">
        <f t="shared" si="554"/>
        <v>1.54594103134408</v>
      </c>
      <c r="FM193" s="139">
        <f t="shared" si="555"/>
        <v>1.1680752570196</v>
      </c>
      <c r="FN193" s="138">
        <f t="shared" si="556"/>
        <v>0.211645959322692</v>
      </c>
      <c r="FO193" s="73">
        <f t="shared" si="557"/>
        <v>0.18119205766135</v>
      </c>
      <c r="FP193" s="138">
        <f t="shared" si="558"/>
        <v>0.886625374996858</v>
      </c>
      <c r="FQ193" s="138">
        <f t="shared" si="559"/>
        <v>1.33935443942963</v>
      </c>
      <c r="FR193" s="139">
        <f t="shared" si="560"/>
        <v>0.97642212702266</v>
      </c>
      <c r="FS193" s="138">
        <f t="shared" si="561"/>
        <v>0.13333179221737</v>
      </c>
      <c r="FT193" s="73">
        <f t="shared" si="562"/>
        <v>0.136551383389815</v>
      </c>
      <c r="FU193" s="138">
        <f t="shared" si="563"/>
        <v>0.898298950416214</v>
      </c>
      <c r="FV193" s="138">
        <f t="shared" si="564"/>
        <v>1.18703789876428</v>
      </c>
      <c r="FW193" s="139">
        <f t="shared" si="565"/>
        <v>1.01590848240848</v>
      </c>
      <c r="FX193" s="138">
        <f t="shared" si="566"/>
        <v>0.100744494625001</v>
      </c>
      <c r="FY193" s="42" t="s">
        <v>254</v>
      </c>
      <c r="FZ193" s="156">
        <f t="shared" si="567"/>
        <v>0.86369355639992</v>
      </c>
      <c r="GA193" s="70">
        <f t="shared" si="568"/>
        <v>1.95097455765542</v>
      </c>
      <c r="GB193" s="157">
        <f t="shared" si="569"/>
        <v>1.15027085062102</v>
      </c>
      <c r="GC193" s="31">
        <f t="shared" si="570"/>
        <v>0.252691073564772</v>
      </c>
      <c r="GD193" s="31">
        <f t="shared" si="571"/>
        <v>0.219679628870319</v>
      </c>
      <c r="GE193" s="156">
        <f t="shared" si="572"/>
        <v>0</v>
      </c>
      <c r="GF193" s="156">
        <f t="shared" si="573"/>
        <v>2.56764069264069</v>
      </c>
      <c r="GG193" s="158">
        <f t="shared" si="574"/>
        <v>0.964682580520913</v>
      </c>
      <c r="GH193" s="33">
        <f t="shared" si="575"/>
        <v>0.379181035303034</v>
      </c>
      <c r="GI193" s="33">
        <f t="shared" si="576"/>
        <v>0.393063006381106</v>
      </c>
      <c r="GJ193" s="34"/>
      <c r="GK193" s="89">
        <f t="shared" si="577"/>
        <v>0.590700483091787</v>
      </c>
      <c r="GL193" s="89">
        <f t="shared" si="578"/>
        <v>2.05510631925726</v>
      </c>
      <c r="GM193" s="178">
        <f t="shared" si="579"/>
        <v>0.830231605516753</v>
      </c>
      <c r="GN193" s="36">
        <f t="shared" si="580"/>
        <v>0.309106913650339</v>
      </c>
      <c r="GO193" s="36">
        <f t="shared" si="581"/>
        <v>0.372314076694231</v>
      </c>
      <c r="GP193" s="89">
        <f t="shared" si="582"/>
        <v>0.794519282295767</v>
      </c>
      <c r="GQ193" s="89">
        <f t="shared" si="583"/>
        <v>2.00980062095537</v>
      </c>
      <c r="GR193" s="178">
        <f t="shared" si="584"/>
        <v>0.977669948877712</v>
      </c>
      <c r="GS193" s="36">
        <f t="shared" si="585"/>
        <v>0.241267359896485</v>
      </c>
      <c r="GT193" s="36">
        <f t="shared" si="586"/>
        <v>0.2467779235451</v>
      </c>
      <c r="GU193" s="89">
        <f t="shared" si="587"/>
        <v>0</v>
      </c>
      <c r="GV193" s="89">
        <f t="shared" si="588"/>
        <v>2.56764069264069</v>
      </c>
      <c r="GW193" s="178">
        <f t="shared" si="589"/>
        <v>1.16307360474019</v>
      </c>
      <c r="GX193" s="36">
        <f t="shared" si="590"/>
        <v>0.584746852311227</v>
      </c>
      <c r="GY193" s="36">
        <f t="shared" si="591"/>
        <v>0.502759971448108</v>
      </c>
      <c r="GZ193" s="89">
        <f t="shared" si="592"/>
        <v>0</v>
      </c>
      <c r="HA193" s="89">
        <f t="shared" si="593"/>
        <v>1.55032564732334</v>
      </c>
      <c r="HB193" s="178">
        <f t="shared" si="594"/>
        <v>0.890491826281442</v>
      </c>
      <c r="HC193" s="36">
        <f t="shared" si="595"/>
        <v>0.267049002547919</v>
      </c>
      <c r="HD193" s="36">
        <f t="shared" si="596"/>
        <v>0.299889336057216</v>
      </c>
      <c r="HE193" s="27"/>
      <c r="HF193" s="27"/>
      <c r="HG193" s="27"/>
      <c r="HH193" s="27"/>
      <c r="HI193" s="27"/>
      <c r="HJ193" s="27"/>
      <c r="HK193" s="27"/>
      <c r="HL193" s="27"/>
      <c r="HM193" s="27"/>
      <c r="HN193" s="27"/>
      <c r="HO193" s="27"/>
    </row>
    <row r="194" s="10" customFormat="1" spans="1:223">
      <c r="A194" s="27" t="s">
        <v>255</v>
      </c>
      <c r="B194" s="47"/>
      <c r="C194" s="47"/>
      <c r="D194" s="47"/>
      <c r="E194" s="47"/>
      <c r="F194" s="47"/>
      <c r="G194" s="34"/>
      <c r="H194" s="27" t="s">
        <v>255</v>
      </c>
      <c r="I194" s="27"/>
      <c r="J194" s="27"/>
      <c r="K194" s="27"/>
      <c r="L194" s="27"/>
      <c r="M194" s="27"/>
      <c r="N194" s="27"/>
      <c r="O194" s="83"/>
      <c r="P194" s="27"/>
      <c r="Q194" s="27"/>
      <c r="R194" s="27"/>
      <c r="S194" s="27"/>
      <c r="T194" s="27"/>
      <c r="U194" s="27"/>
      <c r="V194" s="27"/>
      <c r="W194" s="27"/>
      <c r="X194" s="83"/>
      <c r="Y194" s="83"/>
      <c r="Z194" s="27"/>
      <c r="AA194" s="27"/>
      <c r="AB194" s="27"/>
      <c r="AC194" s="27"/>
      <c r="AD194" s="27"/>
      <c r="AE194" s="27"/>
      <c r="AF194" s="27"/>
      <c r="AG194" s="27"/>
      <c r="AH194" s="27"/>
      <c r="AI194" s="27"/>
      <c r="AJ194" s="27"/>
      <c r="AK194" s="27"/>
      <c r="AL194" s="27"/>
      <c r="AM194" s="27"/>
      <c r="AN194" s="27"/>
      <c r="AO194" s="27"/>
      <c r="AP194" s="27"/>
      <c r="AQ194" s="27"/>
      <c r="AR194" s="27"/>
      <c r="AS194" s="27"/>
      <c r="AT194" s="27"/>
      <c r="AU194" s="27"/>
      <c r="AV194" s="27"/>
      <c r="AW194" s="27"/>
      <c r="AX194" s="27"/>
      <c r="AY194" s="27"/>
      <c r="AZ194" s="27"/>
      <c r="BA194" s="27"/>
      <c r="BB194" s="27"/>
      <c r="BC194" s="27"/>
      <c r="BD194" s="27"/>
      <c r="BE194" s="27"/>
      <c r="BF194" s="27"/>
      <c r="BG194" s="27"/>
      <c r="BH194" s="27"/>
      <c r="BI194" s="27"/>
      <c r="BJ194" s="27" t="s">
        <v>255</v>
      </c>
      <c r="BK194" s="42"/>
      <c r="BL194" s="42"/>
      <c r="BM194" s="42"/>
      <c r="BN194" s="42"/>
      <c r="BO194" s="42"/>
      <c r="BP194" s="42"/>
      <c r="BQ194" s="42"/>
      <c r="BR194" s="42"/>
      <c r="BS194" s="42"/>
      <c r="BT194" s="42"/>
      <c r="BU194" s="42"/>
      <c r="BV194" s="42"/>
      <c r="BW194" s="42"/>
      <c r="BX194" s="42"/>
      <c r="BY194" s="42"/>
      <c r="BZ194" s="42"/>
      <c r="CA194" s="42"/>
      <c r="CB194" s="42"/>
      <c r="CC194" s="42"/>
      <c r="CD194" s="42"/>
      <c r="CE194" s="42"/>
      <c r="CF194" s="42"/>
      <c r="CG194" s="42"/>
      <c r="CH194" s="42"/>
      <c r="CI194" s="42"/>
      <c r="CJ194" s="42"/>
      <c r="CK194" s="42"/>
      <c r="CL194" s="42"/>
      <c r="CM194" s="42"/>
      <c r="CN194" s="42"/>
      <c r="CO194" s="42"/>
      <c r="CP194" s="42"/>
      <c r="CQ194" s="42"/>
      <c r="CR194" s="42"/>
      <c r="CS194" s="42"/>
      <c r="CT194" s="42"/>
      <c r="CU194" s="42"/>
      <c r="CV194" s="42"/>
      <c r="CW194" s="42"/>
      <c r="CX194" s="42"/>
      <c r="CY194" s="42"/>
      <c r="CZ194" s="42"/>
      <c r="DA194" s="42"/>
      <c r="DB194" s="42"/>
      <c r="DC194" s="42"/>
      <c r="DD194" s="42"/>
      <c r="DE194" s="42"/>
      <c r="DF194" s="42"/>
      <c r="DG194" s="42"/>
      <c r="DH194" s="42"/>
      <c r="DI194" s="42"/>
      <c r="DJ194" s="42"/>
      <c r="DK194" s="42"/>
      <c r="DL194" s="27"/>
      <c r="DM194" s="27"/>
      <c r="DN194" s="27"/>
      <c r="DO194" s="27"/>
      <c r="DP194" s="27"/>
      <c r="DQ194" s="27"/>
      <c r="DR194" s="27"/>
      <c r="DS194" s="27"/>
      <c r="DT194" s="27"/>
      <c r="DU194" s="27"/>
      <c r="DV194" s="27"/>
      <c r="DW194" s="27"/>
      <c r="DX194" s="27"/>
      <c r="DY194" s="27"/>
      <c r="DZ194" s="27"/>
      <c r="EA194" s="27"/>
      <c r="EB194" s="27"/>
      <c r="EC194" s="27"/>
      <c r="ED194" s="27"/>
      <c r="EE194" s="27"/>
      <c r="EF194" s="27"/>
      <c r="EG194" s="27"/>
      <c r="EH194" s="27"/>
      <c r="EI194" s="27"/>
      <c r="EJ194" s="27"/>
      <c r="EK194" s="27"/>
      <c r="EL194" s="27"/>
      <c r="EM194" s="27"/>
      <c r="EN194" s="27"/>
      <c r="EO194" s="27"/>
      <c r="EP194" s="27"/>
      <c r="EQ194" s="27"/>
      <c r="ER194" s="27"/>
      <c r="ES194" s="27"/>
      <c r="ET194" s="27"/>
      <c r="EU194" s="27"/>
      <c r="EV194" s="27"/>
      <c r="EW194" s="27"/>
      <c r="EX194" s="27"/>
      <c r="EY194" s="27"/>
      <c r="EZ194" s="27"/>
      <c r="FA194" s="27"/>
      <c r="FB194" s="27"/>
      <c r="FC194" s="27"/>
      <c r="FD194" s="27"/>
      <c r="FE194" s="27" t="s">
        <v>255</v>
      </c>
      <c r="FF194" s="138"/>
      <c r="FG194" s="138"/>
      <c r="FH194" s="139"/>
      <c r="FI194" s="138"/>
      <c r="FJ194" s="140"/>
      <c r="FK194" s="138"/>
      <c r="FL194" s="138"/>
      <c r="FM194" s="139"/>
      <c r="FN194" s="138"/>
      <c r="FO194" s="73"/>
      <c r="FP194" s="138"/>
      <c r="FQ194" s="138"/>
      <c r="FR194" s="139"/>
      <c r="FS194" s="138"/>
      <c r="FT194" s="73"/>
      <c r="FU194" s="138"/>
      <c r="FV194" s="138"/>
      <c r="FW194" s="139"/>
      <c r="FX194" s="138"/>
      <c r="FY194" s="27" t="s">
        <v>255</v>
      </c>
      <c r="FZ194" s="156"/>
      <c r="GA194" s="70"/>
      <c r="GB194" s="157"/>
      <c r="GC194" s="31"/>
      <c r="GD194" s="31"/>
      <c r="GE194" s="156"/>
      <c r="GF194" s="156"/>
      <c r="GG194" s="158"/>
      <c r="GH194" s="33"/>
      <c r="GI194" s="33"/>
      <c r="GJ194" s="34"/>
      <c r="GK194" s="89"/>
      <c r="GL194" s="89"/>
      <c r="GM194" s="178"/>
      <c r="GN194" s="36"/>
      <c r="GO194" s="36"/>
      <c r="GP194" s="89"/>
      <c r="GQ194" s="89"/>
      <c r="GR194" s="178"/>
      <c r="GS194" s="36"/>
      <c r="GT194" s="36"/>
      <c r="GU194" s="89"/>
      <c r="GV194" s="89"/>
      <c r="GW194" s="178"/>
      <c r="GX194" s="36"/>
      <c r="GY194" s="36"/>
      <c r="GZ194" s="89"/>
      <c r="HA194" s="89"/>
      <c r="HB194" s="178"/>
      <c r="HC194" s="36"/>
      <c r="HD194" s="36"/>
      <c r="HE194" s="27"/>
      <c r="HF194" s="27"/>
      <c r="HG194" s="27"/>
      <c r="HH194" s="27"/>
      <c r="HI194" s="27"/>
      <c r="HJ194" s="27"/>
      <c r="HK194" s="27"/>
      <c r="HL194" s="27"/>
      <c r="HM194" s="27"/>
      <c r="HN194" s="27"/>
      <c r="HO194" s="27"/>
    </row>
    <row r="195" spans="162:212">
      <c r="FF195" s="138">
        <f>MIN(I195:AB195)</f>
        <v>0</v>
      </c>
      <c r="FG195" s="138">
        <f>MAX(I195:AB195)</f>
        <v>0</v>
      </c>
      <c r="FH195" s="139" t="e">
        <f>AVERAGE(I195:AB195)</f>
        <v>#DIV/0!</v>
      </c>
      <c r="FI195" s="138" t="e">
        <f>STDEV(I195:AB195)</f>
        <v>#DIV/0!</v>
      </c>
      <c r="FJ195" s="140" t="e">
        <f>FI195/FH195</f>
        <v>#DIV/0!</v>
      </c>
      <c r="FK195" s="138">
        <f>MIN(AD195:AO195)</f>
        <v>0</v>
      </c>
      <c r="FL195" s="138">
        <f>MAX(AD195:AO195)</f>
        <v>0</v>
      </c>
      <c r="FM195" s="139" t="e">
        <f>AVERAGE(AD195:AO195)</f>
        <v>#DIV/0!</v>
      </c>
      <c r="FN195" s="138" t="e">
        <f>STDEV(AD195:AO195)</f>
        <v>#DIV/0!</v>
      </c>
      <c r="FO195" s="73" t="e">
        <f>FN195/FM195</f>
        <v>#DIV/0!</v>
      </c>
      <c r="FP195" s="138">
        <f>MIN(AQ195:AZ195)</f>
        <v>0</v>
      </c>
      <c r="FQ195" s="138">
        <f>MAX(AQ195:AZ195)</f>
        <v>0</v>
      </c>
      <c r="FR195" s="139" t="e">
        <f>AVERAGE(AQ195:AZ195)</f>
        <v>#DIV/0!</v>
      </c>
      <c r="FS195" s="138" t="e">
        <f>STDEV(AQ195:AZ195)</f>
        <v>#DIV/0!</v>
      </c>
      <c r="FT195" s="73" t="e">
        <f>FS195/FR195</f>
        <v>#DIV/0!</v>
      </c>
      <c r="FU195" s="138">
        <f>MIN(BB195:BI195)</f>
        <v>0</v>
      </c>
      <c r="FV195" s="138">
        <f>MAX(BB195:BI195)</f>
        <v>0</v>
      </c>
      <c r="FW195" s="139" t="e">
        <f>AVERAGE(BB195:BI195)</f>
        <v>#DIV/0!</v>
      </c>
      <c r="FX195" s="138" t="e">
        <f>STDEV(BB195:BI195)</f>
        <v>#DIV/0!</v>
      </c>
      <c r="FZ195" s="156">
        <f>MIN(I195:BI195)</f>
        <v>0</v>
      </c>
      <c r="GA195" s="70">
        <f>MAX(I195:BI195)</f>
        <v>0</v>
      </c>
      <c r="GB195" s="157" t="e">
        <f>AVERAGE(I195:BI195)</f>
        <v>#DIV/0!</v>
      </c>
      <c r="GC195" s="31" t="e">
        <f>STDEV(I195:BI195)</f>
        <v>#DIV/0!</v>
      </c>
      <c r="GD195" s="31" t="e">
        <f>GC195/GB195</f>
        <v>#DIV/0!</v>
      </c>
      <c r="GE195" s="156">
        <f>MIN(BK195:FD195)</f>
        <v>0</v>
      </c>
      <c r="GF195" s="156">
        <f>MAX(BK195:FD195)</f>
        <v>0</v>
      </c>
      <c r="GG195" s="158" t="e">
        <f>AVERAGE(BK195:FD195)</f>
        <v>#DIV/0!</v>
      </c>
      <c r="GH195" s="33" t="e">
        <f>STDEV(BK195:FD195)</f>
        <v>#DIV/0!</v>
      </c>
      <c r="GI195" s="33" t="e">
        <f>GH195/GG195</f>
        <v>#DIV/0!</v>
      </c>
      <c r="GK195" s="89">
        <f>MIN(BK195:CE195)</f>
        <v>0</v>
      </c>
      <c r="GL195" s="89">
        <f>MAX(BK195:CE195)</f>
        <v>0</v>
      </c>
      <c r="GM195" s="178" t="e">
        <f>AVERAGE(BK195:CE195)</f>
        <v>#DIV/0!</v>
      </c>
      <c r="GN195" s="36" t="e">
        <f>STDEV(BK195:CE195)</f>
        <v>#DIV/0!</v>
      </c>
      <c r="GO195" s="36" t="e">
        <f>GN195/GM195</f>
        <v>#DIV/0!</v>
      </c>
      <c r="GP195" s="89">
        <f>MIN(CG195:DJ195)</f>
        <v>0</v>
      </c>
      <c r="GQ195" s="89">
        <f>MAX(CG195:DJ195)</f>
        <v>0</v>
      </c>
      <c r="GR195" s="178" t="e">
        <f>AVERAGE(CG195:DJ195)</f>
        <v>#DIV/0!</v>
      </c>
      <c r="GS195" s="36" t="e">
        <f>STDEV(CG195:DJ195)</f>
        <v>#DIV/0!</v>
      </c>
      <c r="GT195" s="36" t="e">
        <f>GS195/GR195</f>
        <v>#DIV/0!</v>
      </c>
      <c r="GU195" s="89">
        <f>MIN(DL195:EF195)</f>
        <v>0</v>
      </c>
      <c r="GV195" s="89">
        <f>MAX(DL195:EF195)</f>
        <v>0</v>
      </c>
      <c r="GW195" s="178" t="e">
        <f>AVERAGE(DL195:EF195)</f>
        <v>#DIV/0!</v>
      </c>
      <c r="GX195" s="36" t="e">
        <f>STDEV(DL195:EF195)</f>
        <v>#DIV/0!</v>
      </c>
      <c r="GY195" s="36" t="e">
        <f>GX195/GW195</f>
        <v>#DIV/0!</v>
      </c>
      <c r="GZ195" s="89">
        <f>MIN(BJ195:FD195)</f>
        <v>0</v>
      </c>
      <c r="HA195" s="89">
        <f>MAX(EH195:FD195)</f>
        <v>0</v>
      </c>
      <c r="HB195" s="178" t="e">
        <f>AVERAGE(EH195:FD195)</f>
        <v>#DIV/0!</v>
      </c>
      <c r="HC195" s="36" t="e">
        <f>STDEV(EH195:FD195)</f>
        <v>#DIV/0!</v>
      </c>
      <c r="HD195" s="36" t="e">
        <f>HC195/HB195</f>
        <v>#DIV/0!</v>
      </c>
    </row>
    <row r="197" s="16" customFormat="1" spans="1:223">
      <c r="A197" s="205"/>
      <c r="B197" s="201"/>
      <c r="C197" s="201"/>
      <c r="D197" s="201"/>
      <c r="E197" s="201"/>
      <c r="F197" s="201"/>
      <c r="G197" s="230"/>
      <c r="H197" s="205"/>
      <c r="I197" s="205"/>
      <c r="J197" s="205"/>
      <c r="K197" s="205"/>
      <c r="L197" s="205"/>
      <c r="M197" s="205"/>
      <c r="N197" s="205"/>
      <c r="O197" s="206"/>
      <c r="P197" s="205"/>
      <c r="Q197" s="205"/>
      <c r="R197" s="205"/>
      <c r="S197" s="205"/>
      <c r="T197" s="205"/>
      <c r="U197" s="205"/>
      <c r="V197" s="205"/>
      <c r="W197" s="205"/>
      <c r="X197" s="206"/>
      <c r="Y197" s="206"/>
      <c r="Z197" s="205"/>
      <c r="AA197" s="205"/>
      <c r="AB197" s="205"/>
      <c r="AC197" s="205"/>
      <c r="AD197" s="205"/>
      <c r="AE197" s="205"/>
      <c r="AF197" s="205"/>
      <c r="AG197" s="205"/>
      <c r="AH197" s="205"/>
      <c r="AI197" s="205"/>
      <c r="AJ197" s="205"/>
      <c r="AK197" s="205"/>
      <c r="AL197" s="205"/>
      <c r="AM197" s="205"/>
      <c r="AN197" s="205"/>
      <c r="AO197" s="205"/>
      <c r="AP197" s="205"/>
      <c r="AQ197" s="205"/>
      <c r="AR197" s="205"/>
      <c r="AS197" s="205"/>
      <c r="AT197" s="205"/>
      <c r="AU197" s="205"/>
      <c r="AV197" s="205"/>
      <c r="AW197" s="205"/>
      <c r="AX197" s="205"/>
      <c r="AY197" s="205"/>
      <c r="AZ197" s="205"/>
      <c r="BA197" s="205"/>
      <c r="BB197" s="205"/>
      <c r="BC197" s="205"/>
      <c r="BD197" s="205"/>
      <c r="BE197" s="205"/>
      <c r="BF197" s="205"/>
      <c r="BG197" s="205"/>
      <c r="BH197" s="205"/>
      <c r="BI197" s="205"/>
      <c r="BJ197" s="205" t="s">
        <v>280</v>
      </c>
      <c r="BK197" s="205"/>
      <c r="BL197" s="205"/>
      <c r="BM197" s="205"/>
      <c r="BN197" s="205"/>
      <c r="BO197" s="205"/>
      <c r="BP197" s="205"/>
      <c r="BQ197" s="205"/>
      <c r="BR197" s="205"/>
      <c r="BS197" s="205"/>
      <c r="BT197" s="205"/>
      <c r="BU197" s="205"/>
      <c r="BV197" s="205"/>
      <c r="BW197" s="205"/>
      <c r="BX197" s="205"/>
      <c r="BY197" s="205"/>
      <c r="BZ197" s="205"/>
      <c r="CA197" s="205"/>
      <c r="CB197" s="205"/>
      <c r="CC197" s="205"/>
      <c r="CD197" s="205"/>
      <c r="CE197" s="205"/>
      <c r="CF197" s="205"/>
      <c r="CG197" s="205"/>
      <c r="CH197" s="205"/>
      <c r="CI197" s="205"/>
      <c r="CJ197" s="205"/>
      <c r="CK197" s="205"/>
      <c r="CL197" s="205"/>
      <c r="CM197" s="205"/>
      <c r="CN197" s="205"/>
      <c r="CO197" s="205"/>
      <c r="CP197" s="205"/>
      <c r="CQ197" s="205"/>
      <c r="CR197" s="205"/>
      <c r="CS197" s="205"/>
      <c r="CT197" s="205"/>
      <c r="CU197" s="205"/>
      <c r="CV197" s="205"/>
      <c r="CW197" s="205"/>
      <c r="CX197" s="205"/>
      <c r="CY197" s="205"/>
      <c r="CZ197" s="205"/>
      <c r="DA197" s="205"/>
      <c r="DB197" s="205"/>
      <c r="DC197" s="205"/>
      <c r="DD197" s="205"/>
      <c r="DE197" s="205"/>
      <c r="DF197" s="205"/>
      <c r="DG197" s="205"/>
      <c r="DH197" s="205"/>
      <c r="DI197" s="205"/>
      <c r="DJ197" s="205"/>
      <c r="DK197" s="205"/>
      <c r="DL197" s="205"/>
      <c r="DM197" s="205"/>
      <c r="DN197" s="205"/>
      <c r="DO197" s="205"/>
      <c r="DP197" s="205"/>
      <c r="DQ197" s="205"/>
      <c r="DR197" s="205"/>
      <c r="DS197" s="205"/>
      <c r="DT197" s="205"/>
      <c r="DU197" s="205"/>
      <c r="DV197" s="205"/>
      <c r="DW197" s="205"/>
      <c r="DX197" s="205"/>
      <c r="DY197" s="205"/>
      <c r="DZ197" s="205"/>
      <c r="EA197" s="205"/>
      <c r="EB197" s="205"/>
      <c r="EC197" s="205"/>
      <c r="ED197" s="205"/>
      <c r="EE197" s="205"/>
      <c r="EF197" s="205"/>
      <c r="EG197" s="205"/>
      <c r="EH197" s="205"/>
      <c r="EI197" s="205"/>
      <c r="EJ197" s="205"/>
      <c r="EK197" s="205"/>
      <c r="EL197" s="205"/>
      <c r="EM197" s="205"/>
      <c r="EN197" s="205"/>
      <c r="EO197" s="205"/>
      <c r="EP197" s="205"/>
      <c r="EQ197" s="205"/>
      <c r="ER197" s="205"/>
      <c r="ES197" s="205"/>
      <c r="ET197" s="205"/>
      <c r="EU197" s="205"/>
      <c r="EV197" s="205"/>
      <c r="EW197" s="205"/>
      <c r="EX197" s="205"/>
      <c r="EY197" s="205"/>
      <c r="EZ197" s="205"/>
      <c r="FA197" s="205"/>
      <c r="FB197" s="205"/>
      <c r="FC197" s="205"/>
      <c r="FD197" s="205"/>
      <c r="FE197" s="205"/>
      <c r="FF197" s="235"/>
      <c r="FG197" s="235"/>
      <c r="FH197" s="236"/>
      <c r="FI197" s="235"/>
      <c r="FJ197" s="237"/>
      <c r="FK197" s="235"/>
      <c r="FL197" s="235"/>
      <c r="FM197" s="236"/>
      <c r="FN197" s="235"/>
      <c r="FO197" s="200"/>
      <c r="FP197" s="235"/>
      <c r="FQ197" s="235"/>
      <c r="FR197" s="236"/>
      <c r="FS197" s="235"/>
      <c r="FT197" s="200"/>
      <c r="FU197" s="235"/>
      <c r="FV197" s="235"/>
      <c r="FW197" s="236"/>
      <c r="FX197" s="235"/>
      <c r="FY197" s="205"/>
      <c r="FZ197" s="238"/>
      <c r="GA197" s="238"/>
      <c r="GB197" s="239"/>
      <c r="GC197" s="240"/>
      <c r="GD197" s="241"/>
      <c r="GE197" s="238"/>
      <c r="GF197" s="238"/>
      <c r="GG197" s="239"/>
      <c r="GH197" s="242"/>
      <c r="GI197" s="243"/>
      <c r="GJ197" s="244"/>
      <c r="GK197" s="200"/>
      <c r="GL197" s="200"/>
      <c r="GM197" s="245"/>
      <c r="GN197" s="246"/>
      <c r="GO197" s="246"/>
      <c r="GP197" s="200"/>
      <c r="GQ197" s="200"/>
      <c r="GR197" s="245"/>
      <c r="GS197" s="246"/>
      <c r="GT197" s="246"/>
      <c r="GU197" s="200"/>
      <c r="GV197" s="200"/>
      <c r="GW197" s="245"/>
      <c r="GX197" s="246"/>
      <c r="GY197" s="246"/>
      <c r="GZ197" s="200"/>
      <c r="HA197" s="200"/>
      <c r="HB197" s="245"/>
      <c r="HC197" s="246"/>
      <c r="HD197" s="246"/>
      <c r="HE197" s="200"/>
      <c r="HF197" s="200"/>
      <c r="HG197" s="200"/>
      <c r="HH197" s="200"/>
      <c r="HI197" s="200"/>
      <c r="HJ197" s="200"/>
      <c r="HK197" s="200"/>
      <c r="HL197" s="200"/>
      <c r="HM197" s="205"/>
      <c r="HN197" s="205"/>
      <c r="HO197" s="205"/>
    </row>
    <row r="198" spans="1:160">
      <c r="A198" s="72" t="s">
        <v>281</v>
      </c>
      <c r="H198" s="27" t="s">
        <v>213</v>
      </c>
      <c r="I198" s="234">
        <f>I9/14.6</f>
        <v>0.547865573405853</v>
      </c>
      <c r="J198" s="234">
        <f>J9/14.6</f>
        <v>0.998066840488671</v>
      </c>
      <c r="K198" s="234">
        <f t="shared" ref="K198:AO198" si="1004">K9/14.6</f>
        <v>0.857776966096548</v>
      </c>
      <c r="L198" s="234">
        <f t="shared" si="1004"/>
        <v>0.963374787443144</v>
      </c>
      <c r="M198" s="234">
        <f t="shared" si="1004"/>
        <v>0.739319675927137</v>
      </c>
      <c r="N198" s="234">
        <f t="shared" si="1004"/>
        <v>0.61345002789974</v>
      </c>
      <c r="O198" s="234">
        <f t="shared" si="1004"/>
        <v>0.592340162645118</v>
      </c>
      <c r="P198" s="234">
        <f t="shared" si="1004"/>
        <v>0.678619024488653</v>
      </c>
      <c r="Q198" s="234">
        <f t="shared" si="1004"/>
        <v>0.747166356370973</v>
      </c>
      <c r="R198" s="234">
        <f t="shared" si="1004"/>
        <v>0.758854279360664</v>
      </c>
      <c r="S198" s="234">
        <f t="shared" si="1004"/>
        <v>0.655297158391946</v>
      </c>
      <c r="T198" s="234">
        <f t="shared" si="1004"/>
        <v>0.59377178903478</v>
      </c>
      <c r="U198" s="234">
        <f t="shared" si="1004"/>
        <v>0.794662738027733</v>
      </c>
      <c r="V198" s="234">
        <f t="shared" si="1004"/>
        <v>0.803530092278719</v>
      </c>
      <c r="W198" s="234">
        <f t="shared" si="1004"/>
        <v>0.844427181365671</v>
      </c>
      <c r="X198" s="234">
        <f t="shared" si="1004"/>
        <v>0.804518605118815</v>
      </c>
      <c r="Y198" s="234">
        <f t="shared" si="1004"/>
        <v>1.01187548802201</v>
      </c>
      <c r="Z198" s="234">
        <f t="shared" si="1004"/>
        <v>1.000243183707</v>
      </c>
      <c r="AA198" s="234">
        <f t="shared" si="1004"/>
        <v>0.896584016193569</v>
      </c>
      <c r="AB198" s="234">
        <f t="shared" si="1004"/>
        <v>1.06836328067752</v>
      </c>
      <c r="AC198" s="234"/>
      <c r="AD198" s="234">
        <f t="shared" si="1004"/>
        <v>0.761391839903993</v>
      </c>
      <c r="AE198" s="234">
        <f t="shared" si="1004"/>
        <v>0.90583135386187</v>
      </c>
      <c r="AF198" s="234">
        <f t="shared" si="1004"/>
        <v>0.717151793741603</v>
      </c>
      <c r="AG198" s="234">
        <f t="shared" si="1004"/>
        <v>0.770065718121966</v>
      </c>
      <c r="AH198" s="234">
        <f t="shared" si="1004"/>
        <v>0.994253288526952</v>
      </c>
      <c r="AI198" s="234">
        <f t="shared" si="1004"/>
        <v>1.00777119438462</v>
      </c>
      <c r="AJ198" s="234">
        <f t="shared" si="1004"/>
        <v>0.807564156477562</v>
      </c>
      <c r="AK198" s="234">
        <f t="shared" si="1004"/>
        <v>0.882012000837952</v>
      </c>
      <c r="AL198" s="234">
        <f t="shared" si="1004"/>
        <v>0.776593141663815</v>
      </c>
      <c r="AM198" s="234">
        <f t="shared" si="1004"/>
        <v>0.791305445483315</v>
      </c>
      <c r="AN198" s="234">
        <f t="shared" si="1004"/>
        <v>0.790759705152466</v>
      </c>
      <c r="AO198" s="234">
        <f t="shared" si="1004"/>
        <v>0.585937774121097</v>
      </c>
      <c r="AP198" s="234"/>
      <c r="AQ198" s="234">
        <f t="shared" ref="AP198:BI198" si="1005">AQ9/14.6</f>
        <v>0.949105176146349</v>
      </c>
      <c r="AR198" s="234">
        <f t="shared" si="1005"/>
        <v>0.895316448240343</v>
      </c>
      <c r="AS198" s="234">
        <f t="shared" si="1005"/>
        <v>0.953090729750103</v>
      </c>
      <c r="AT198" s="234">
        <f t="shared" si="1005"/>
        <v>0.970361690232774</v>
      </c>
      <c r="AU198" s="234">
        <f t="shared" si="1005"/>
        <v>0.856844920085356</v>
      </c>
      <c r="AV198" s="234">
        <f t="shared" si="1005"/>
        <v>0.968537764592178</v>
      </c>
      <c r="AW198" s="234">
        <f t="shared" si="1005"/>
        <v>1.06534961176426</v>
      </c>
      <c r="AX198" s="234">
        <f t="shared" si="1005"/>
        <v>1.12978971803009</v>
      </c>
      <c r="AY198" s="234">
        <f t="shared" si="1005"/>
        <v>1.1011932574177</v>
      </c>
      <c r="AZ198" s="234">
        <f t="shared" si="1005"/>
        <v>1.1040241452434</v>
      </c>
      <c r="BA198" s="234"/>
      <c r="BB198" s="234">
        <f t="shared" si="1005"/>
        <v>0.944663940864774</v>
      </c>
      <c r="BC198" s="234">
        <f t="shared" si="1005"/>
        <v>0.841095890410959</v>
      </c>
      <c r="BD198" s="234">
        <f t="shared" si="1005"/>
        <v>0.841095890410959</v>
      </c>
      <c r="BE198" s="234">
        <f t="shared" si="1005"/>
        <v>0.841095890410959</v>
      </c>
      <c r="BF198" s="234">
        <f t="shared" si="1005"/>
        <v>0.841095890410959</v>
      </c>
      <c r="BG198" s="234">
        <f t="shared" si="1005"/>
        <v>0.841095890410959</v>
      </c>
      <c r="BH198" s="234">
        <f t="shared" si="1005"/>
        <v>0.841095890410959</v>
      </c>
      <c r="BI198" s="234">
        <f t="shared" si="1005"/>
        <v>0.841095890410959</v>
      </c>
      <c r="BJ198" s="234"/>
      <c r="BK198" s="234">
        <f>BK9/14.6</f>
        <v>0.993150684931507</v>
      </c>
      <c r="BL198" s="234">
        <f>BL9/14.6</f>
        <v>1.00068493150685</v>
      </c>
      <c r="BM198" s="234">
        <f>BM9/14.6</f>
        <v>1.03082191780822</v>
      </c>
      <c r="BN198" s="234">
        <f t="shared" ref="BN198:CS198" si="1006">BN9/14.6</f>
        <v>1.09794520547945</v>
      </c>
      <c r="BO198" s="234">
        <f t="shared" si="1006"/>
        <v>1.09315068493151</v>
      </c>
      <c r="BP198" s="234">
        <f t="shared" si="1006"/>
        <v>0.834931506849315</v>
      </c>
      <c r="BQ198" s="234">
        <f t="shared" si="1006"/>
        <v>1.0958904109589</v>
      </c>
      <c r="BR198" s="234">
        <f t="shared" si="1006"/>
        <v>1.06643835616438</v>
      </c>
      <c r="BS198" s="234">
        <f t="shared" si="1006"/>
        <v>0.997260273972603</v>
      </c>
      <c r="BT198" s="234">
        <f t="shared" si="1006"/>
        <v>1.08287671232877</v>
      </c>
      <c r="BU198" s="234">
        <f t="shared" si="1006"/>
        <v>1.00342465753425</v>
      </c>
      <c r="BV198" s="234">
        <f t="shared" si="1006"/>
        <v>1.15684931506849</v>
      </c>
      <c r="BW198" s="234">
        <f t="shared" si="1006"/>
        <v>1.26027397260274</v>
      </c>
      <c r="BX198" s="234">
        <f t="shared" si="1006"/>
        <v>1.1972602739726</v>
      </c>
      <c r="BY198" s="234">
        <f t="shared" si="1006"/>
        <v>1.24931506849315</v>
      </c>
      <c r="BZ198" s="234">
        <f t="shared" si="1006"/>
        <v>1.08835616438356</v>
      </c>
      <c r="CA198" s="234">
        <f t="shared" si="1006"/>
        <v>0.883561643835617</v>
      </c>
      <c r="CB198" s="234">
        <f t="shared" si="1006"/>
        <v>1.10479452054795</v>
      </c>
      <c r="CC198" s="234">
        <f t="shared" si="1006"/>
        <v>1.02808219178082</v>
      </c>
      <c r="CD198" s="234">
        <f t="shared" si="1006"/>
        <v>0.964383561643836</v>
      </c>
      <c r="CE198" s="234">
        <f t="shared" si="1006"/>
        <v>1.06986301369863</v>
      </c>
      <c r="CF198" s="234">
        <f t="shared" si="1006"/>
        <v>0</v>
      </c>
      <c r="CG198" s="234">
        <f t="shared" si="1006"/>
        <v>1.13287671232877</v>
      </c>
      <c r="CH198" s="234">
        <f t="shared" si="1006"/>
        <v>1.15616438356164</v>
      </c>
      <c r="CI198" s="234">
        <f t="shared" si="1006"/>
        <v>1.1513698630137</v>
      </c>
      <c r="CJ198" s="234">
        <f t="shared" si="1006"/>
        <v>1.14315068493151</v>
      </c>
      <c r="CK198" s="234">
        <f t="shared" si="1006"/>
        <v>1.02465753424658</v>
      </c>
      <c r="CL198" s="234">
        <f t="shared" si="1006"/>
        <v>1.13082191780822</v>
      </c>
      <c r="CM198" s="234">
        <f t="shared" si="1006"/>
        <v>1.19520547945205</v>
      </c>
      <c r="CN198" s="234">
        <f t="shared" si="1006"/>
        <v>1.19246575342466</v>
      </c>
      <c r="CO198" s="234">
        <f t="shared" si="1006"/>
        <v>1.17671232876712</v>
      </c>
      <c r="CP198" s="234">
        <f t="shared" si="1006"/>
        <v>1.10890410958904</v>
      </c>
      <c r="CQ198" s="234">
        <f t="shared" si="1006"/>
        <v>0.993150684931507</v>
      </c>
      <c r="CR198" s="234">
        <f t="shared" si="1006"/>
        <v>1.07191780821918</v>
      </c>
      <c r="CS198" s="234">
        <f t="shared" si="1006"/>
        <v>1.11438356164384</v>
      </c>
      <c r="CT198" s="234">
        <f t="shared" ref="CT198:DY198" si="1007">CT9/14.6</f>
        <v>1.1458904109589</v>
      </c>
      <c r="CU198" s="234">
        <f t="shared" si="1007"/>
        <v>1.14383561643836</v>
      </c>
      <c r="CV198" s="234">
        <f t="shared" si="1007"/>
        <v>1.11301369863014</v>
      </c>
      <c r="CW198" s="234">
        <f t="shared" si="1007"/>
        <v>1.14109589041096</v>
      </c>
      <c r="CX198" s="234">
        <f t="shared" si="1007"/>
        <v>1.01986301369863</v>
      </c>
      <c r="CY198" s="234">
        <f t="shared" si="1007"/>
        <v>1.16301369863014</v>
      </c>
      <c r="CZ198" s="234">
        <f t="shared" si="1007"/>
        <v>1.10958904109589</v>
      </c>
      <c r="DA198" s="234">
        <f t="shared" si="1007"/>
        <v>1.09178082191781</v>
      </c>
      <c r="DB198" s="234">
        <f t="shared" si="1007"/>
        <v>1.16164383561644</v>
      </c>
      <c r="DC198" s="234">
        <f t="shared" si="1007"/>
        <v>1.20616438356164</v>
      </c>
      <c r="DD198" s="234">
        <f t="shared" si="1007"/>
        <v>1.13013698630137</v>
      </c>
      <c r="DE198" s="234">
        <f t="shared" si="1007"/>
        <v>1.12876712328767</v>
      </c>
      <c r="DF198" s="234">
        <f t="shared" si="1007"/>
        <v>1.14657534246575</v>
      </c>
      <c r="DG198" s="234">
        <f t="shared" si="1007"/>
        <v>0.836986301369863</v>
      </c>
      <c r="DH198" s="234">
        <f t="shared" si="1007"/>
        <v>1.02602739726027</v>
      </c>
      <c r="DI198" s="234">
        <f t="shared" si="1007"/>
        <v>0.984931506849315</v>
      </c>
      <c r="DJ198" s="234">
        <f t="shared" si="1007"/>
        <v>0.871917808219178</v>
      </c>
      <c r="DK198" s="234">
        <f t="shared" si="1007"/>
        <v>0</v>
      </c>
      <c r="DL198" s="234">
        <f t="shared" si="1007"/>
        <v>0.602739726027397</v>
      </c>
      <c r="DM198" s="234">
        <f t="shared" si="1007"/>
        <v>0.725342465753425</v>
      </c>
      <c r="DN198" s="234">
        <f t="shared" si="1007"/>
        <v>0.815068493150685</v>
      </c>
      <c r="DO198" s="234">
        <f t="shared" si="1007"/>
        <v>0.913698630136986</v>
      </c>
      <c r="DP198" s="234">
        <f t="shared" si="1007"/>
        <v>0.953424657534247</v>
      </c>
      <c r="DQ198" s="234">
        <f t="shared" si="1007"/>
        <v>1.08356164383562</v>
      </c>
      <c r="DR198" s="234">
        <f t="shared" si="1007"/>
        <v>0.592465753424658</v>
      </c>
      <c r="DS198" s="234">
        <f t="shared" si="1007"/>
        <v>1.0041095890411</v>
      </c>
      <c r="DT198" s="234">
        <f t="shared" si="1007"/>
        <v>0.627397260273973</v>
      </c>
      <c r="DU198" s="234">
        <f t="shared" si="1007"/>
        <v>0.771917808219178</v>
      </c>
      <c r="DV198" s="234">
        <f t="shared" si="1007"/>
        <v>0.920547945205479</v>
      </c>
      <c r="DW198" s="234">
        <f t="shared" si="1007"/>
        <v>1.0541095890411</v>
      </c>
      <c r="DX198" s="234">
        <f t="shared" si="1007"/>
        <v>1.18767123287671</v>
      </c>
      <c r="DY198" s="234">
        <f t="shared" si="1007"/>
        <v>1.18013698630137</v>
      </c>
      <c r="DZ198" s="234">
        <f t="shared" ref="DZ198:FD198" si="1008">DZ9/14.6</f>
        <v>1.23561643835616</v>
      </c>
      <c r="EA198" s="234">
        <f t="shared" si="1008"/>
        <v>1.04109589041096</v>
      </c>
      <c r="EB198" s="234">
        <f t="shared" si="1008"/>
        <v>0.983561643835616</v>
      </c>
      <c r="EC198" s="234">
        <f t="shared" si="1008"/>
        <v>1.06712328767123</v>
      </c>
      <c r="ED198" s="234">
        <f t="shared" si="1008"/>
        <v>1.21301369863014</v>
      </c>
      <c r="EE198" s="234">
        <f t="shared" si="1008"/>
        <v>1.12876712328767</v>
      </c>
      <c r="EF198" s="234">
        <f t="shared" si="1008"/>
        <v>1.10068493150685</v>
      </c>
      <c r="EG198" s="234">
        <f t="shared" si="1008"/>
        <v>0</v>
      </c>
      <c r="EH198" s="234">
        <f t="shared" si="1008"/>
        <v>0.982876712328767</v>
      </c>
      <c r="EI198" s="234">
        <f t="shared" si="1008"/>
        <v>0.967123287671233</v>
      </c>
      <c r="EJ198" s="234">
        <f t="shared" si="1008"/>
        <v>0.906849315068493</v>
      </c>
      <c r="EK198" s="234">
        <f t="shared" si="1008"/>
        <v>0.910958904109589</v>
      </c>
      <c r="EL198" s="234">
        <f t="shared" si="1008"/>
        <v>0.958904109589041</v>
      </c>
      <c r="EM198" s="234">
        <f t="shared" si="1008"/>
        <v>0.938356164383562</v>
      </c>
      <c r="EN198" s="234">
        <f t="shared" si="1008"/>
        <v>0.826712328767123</v>
      </c>
      <c r="EO198" s="234">
        <f t="shared" si="1008"/>
        <v>0.789041095890411</v>
      </c>
      <c r="EP198" s="234">
        <f t="shared" si="1008"/>
        <v>0.886986301369863</v>
      </c>
      <c r="EQ198" s="234">
        <f t="shared" si="1008"/>
        <v>0.806164383561644</v>
      </c>
      <c r="ER198" s="234">
        <f t="shared" si="1008"/>
        <v>0.672602739726027</v>
      </c>
      <c r="ES198" s="234">
        <f t="shared" si="1008"/>
        <v>0.924657534246575</v>
      </c>
      <c r="ET198" s="234">
        <f t="shared" si="1008"/>
        <v>0.943835616438356</v>
      </c>
      <c r="EU198" s="234">
        <f t="shared" si="1008"/>
        <v>0.895890410958904</v>
      </c>
      <c r="EV198" s="234">
        <f t="shared" si="1008"/>
        <v>0.791095890410959</v>
      </c>
      <c r="EW198" s="234">
        <f t="shared" si="1008"/>
        <v>0.88972602739726</v>
      </c>
      <c r="EX198" s="234">
        <f t="shared" si="1008"/>
        <v>0.821917808219178</v>
      </c>
      <c r="EY198" s="234">
        <f t="shared" si="1008"/>
        <v>0.682191780821918</v>
      </c>
      <c r="EZ198" s="234">
        <f t="shared" si="1008"/>
        <v>0.565753424657534</v>
      </c>
      <c r="FA198" s="234">
        <f t="shared" si="1008"/>
        <v>0.73013698630137</v>
      </c>
      <c r="FB198" s="234">
        <f t="shared" si="1008"/>
        <v>1.03013698630137</v>
      </c>
      <c r="FC198" s="234">
        <f t="shared" si="1008"/>
        <v>0.961643835616438</v>
      </c>
      <c r="FD198" s="234">
        <f t="shared" si="1008"/>
        <v>1.06712328767123</v>
      </c>
    </row>
    <row r="199" spans="1:160">
      <c r="A199" s="84" t="s">
        <v>222</v>
      </c>
      <c r="H199" s="84" t="s">
        <v>222</v>
      </c>
      <c r="I199" s="234">
        <f>LOG(I72/(578.8*I198),2)</f>
        <v>1.31213793461234</v>
      </c>
      <c r="J199" s="234">
        <f>LOG(J72/(578.8*J198),2)</f>
        <v>2.07906802317401</v>
      </c>
      <c r="K199" s="234">
        <f t="shared" ref="K199:AM199" si="1009">LOG(K72/(578.8*K198),2)</f>
        <v>1.8912267678067</v>
      </c>
      <c r="L199" s="234">
        <f t="shared" si="1009"/>
        <v>2.15431346377765</v>
      </c>
      <c r="M199" s="234">
        <f t="shared" si="1009"/>
        <v>1.59821333205422</v>
      </c>
      <c r="N199" s="234">
        <f t="shared" si="1009"/>
        <v>2.0305946479006</v>
      </c>
      <c r="O199" s="234">
        <f t="shared" si="1009"/>
        <v>1.91998870283336</v>
      </c>
      <c r="P199" s="234">
        <f t="shared" si="1009"/>
        <v>1.99582625608476</v>
      </c>
      <c r="Q199" s="234">
        <f t="shared" si="1009"/>
        <v>1.88337038211382</v>
      </c>
      <c r="R199" s="234">
        <f t="shared" si="1009"/>
        <v>1.62664471580432</v>
      </c>
      <c r="S199" s="234">
        <f t="shared" si="1009"/>
        <v>1.47725182691298</v>
      </c>
      <c r="T199" s="234">
        <f t="shared" si="1009"/>
        <v>1.95111526309967</v>
      </c>
      <c r="U199" s="234">
        <f t="shared" si="1009"/>
        <v>1.98589234531199</v>
      </c>
      <c r="V199" s="234">
        <f t="shared" si="1009"/>
        <v>1.95619824800027</v>
      </c>
      <c r="W199" s="234">
        <f t="shared" si="1009"/>
        <v>1.95669002292263</v>
      </c>
      <c r="X199" s="234">
        <f t="shared" si="1009"/>
        <v>1.89485450210425</v>
      </c>
      <c r="Y199" s="234">
        <f t="shared" si="1009"/>
        <v>2.08420614346094</v>
      </c>
      <c r="Z199" s="234">
        <f t="shared" si="1009"/>
        <v>2.16813333779768</v>
      </c>
      <c r="AA199" s="234">
        <f t="shared" si="1009"/>
        <v>2.12681864908437</v>
      </c>
      <c r="AB199" s="234">
        <f t="shared" si="1009"/>
        <v>1.8646036392326</v>
      </c>
      <c r="AC199" s="234"/>
      <c r="AD199" s="234">
        <f t="shared" si="1009"/>
        <v>1.65796339691696</v>
      </c>
      <c r="AE199" s="234">
        <f t="shared" si="1009"/>
        <v>1.62165295218234</v>
      </c>
      <c r="AF199" s="234">
        <f t="shared" si="1009"/>
        <v>1.83410992887611</v>
      </c>
      <c r="AG199" s="234">
        <f t="shared" si="1009"/>
        <v>1.62754778193243</v>
      </c>
      <c r="AH199" s="234">
        <f t="shared" si="1009"/>
        <v>1.85528648850441</v>
      </c>
      <c r="AI199" s="234">
        <f t="shared" si="1009"/>
        <v>1.59981332299315</v>
      </c>
      <c r="AJ199" s="234">
        <f t="shared" si="1009"/>
        <v>1.77609758237401</v>
      </c>
      <c r="AK199" s="234">
        <f t="shared" si="1009"/>
        <v>1.82494611759071</v>
      </c>
      <c r="AL199" s="234">
        <f t="shared" si="1009"/>
        <v>1.76678672992349</v>
      </c>
      <c r="AM199" s="234">
        <f t="shared" si="1009"/>
        <v>1.40775035748409</v>
      </c>
      <c r="AN199" s="234">
        <f t="shared" ref="AN199:BM199" si="1010">LOG(AN72/(578.8*AN198),2)</f>
        <v>1.55483625674184</v>
      </c>
      <c r="AO199" s="234">
        <f t="shared" si="1010"/>
        <v>1.86385377460245</v>
      </c>
      <c r="AP199" s="234"/>
      <c r="AQ199" s="234">
        <f t="shared" si="1010"/>
        <v>1.78390661134069</v>
      </c>
      <c r="AR199" s="234">
        <f t="shared" si="1010"/>
        <v>1.90244095635945</v>
      </c>
      <c r="AS199" s="234">
        <f t="shared" si="1010"/>
        <v>2.16152010394448</v>
      </c>
      <c r="AT199" s="234">
        <f t="shared" si="1010"/>
        <v>1.86768144193302</v>
      </c>
      <c r="AU199" s="234">
        <f t="shared" si="1010"/>
        <v>1.7471926789065</v>
      </c>
      <c r="AV199" s="234">
        <f t="shared" si="1010"/>
        <v>1.91714052444215</v>
      </c>
      <c r="AW199" s="234">
        <f t="shared" si="1010"/>
        <v>2.1853826847222</v>
      </c>
      <c r="AX199" s="234">
        <f t="shared" si="1010"/>
        <v>2.35890664051508</v>
      </c>
      <c r="AY199" s="234">
        <f t="shared" si="1010"/>
        <v>2.09318996637343</v>
      </c>
      <c r="AZ199" s="234">
        <f t="shared" si="1010"/>
        <v>1.90400723983275</v>
      </c>
      <c r="BA199" s="234"/>
      <c r="BB199" s="234">
        <f t="shared" si="1010"/>
        <v>2.1835971712127</v>
      </c>
      <c r="BC199" s="234">
        <f t="shared" si="1010"/>
        <v>2.43314487157685</v>
      </c>
      <c r="BD199" s="234">
        <f t="shared" si="1010"/>
        <v>2.5364143226886</v>
      </c>
      <c r="BE199" s="234">
        <f t="shared" si="1010"/>
        <v>2.34291520108296</v>
      </c>
      <c r="BF199" s="234">
        <f t="shared" si="1010"/>
        <v>1.86292225996334</v>
      </c>
      <c r="BG199" s="234">
        <f t="shared" si="1010"/>
        <v>1.725223191671</v>
      </c>
      <c r="BH199" s="234">
        <f t="shared" si="1010"/>
        <v>1.93506409727082</v>
      </c>
      <c r="BI199" s="234">
        <f t="shared" si="1010"/>
        <v>1.88811999256638</v>
      </c>
      <c r="BJ199" s="234" t="e">
        <f t="shared" si="1010"/>
        <v>#VALUE!</v>
      </c>
      <c r="BK199" s="234">
        <f t="shared" si="1010"/>
        <v>1.79372035205978</v>
      </c>
      <c r="BL199" s="234">
        <f t="shared" si="1010"/>
        <v>1.85482560790623</v>
      </c>
      <c r="BM199" s="234">
        <f t="shared" si="1010"/>
        <v>2.12191406915436</v>
      </c>
      <c r="BN199" s="234">
        <f t="shared" ref="BN199:CS199" si="1011">LOG(BN72/(578.8*BN198),2)</f>
        <v>1.63809954272758</v>
      </c>
      <c r="BO199" s="234">
        <f t="shared" si="1011"/>
        <v>1.70371539543993</v>
      </c>
      <c r="BP199" s="234">
        <f t="shared" si="1011"/>
        <v>2.4943303985466</v>
      </c>
      <c r="BQ199" s="234">
        <f t="shared" si="1011"/>
        <v>1.78439291673625</v>
      </c>
      <c r="BR199" s="234">
        <f t="shared" si="1011"/>
        <v>1.88825676298941</v>
      </c>
      <c r="BS199" s="234">
        <f t="shared" si="1011"/>
        <v>1.96530870209654</v>
      </c>
      <c r="BT199" s="234">
        <f t="shared" si="1011"/>
        <v>2.12236656903879</v>
      </c>
      <c r="BU199" s="234">
        <f t="shared" si="1011"/>
        <v>2.06548077084214</v>
      </c>
      <c r="BV199" s="234">
        <f t="shared" si="1011"/>
        <v>2.43584701977492</v>
      </c>
      <c r="BW199" s="234">
        <f t="shared" si="1011"/>
        <v>2.31827131883013</v>
      </c>
      <c r="BX199" s="234">
        <f t="shared" si="1011"/>
        <v>2.36343306024741</v>
      </c>
      <c r="BY199" s="234">
        <f t="shared" si="1011"/>
        <v>2.86031800828651</v>
      </c>
      <c r="BZ199" s="234">
        <f t="shared" si="1011"/>
        <v>2.11455606179867</v>
      </c>
      <c r="CA199" s="234">
        <f t="shared" si="1011"/>
        <v>1.93093460044937</v>
      </c>
      <c r="CB199" s="234">
        <f t="shared" si="1011"/>
        <v>2.25767351032818</v>
      </c>
      <c r="CC199" s="234">
        <f t="shared" si="1011"/>
        <v>2.42923192200843</v>
      </c>
      <c r="CD199" s="234">
        <f t="shared" si="1011"/>
        <v>2.64853913020541</v>
      </c>
      <c r="CE199" s="234">
        <f t="shared" si="1011"/>
        <v>1.85429161683364</v>
      </c>
      <c r="CF199" s="234" t="e">
        <f t="shared" si="1011"/>
        <v>#DIV/0!</v>
      </c>
      <c r="CG199" s="234">
        <f t="shared" si="1011"/>
        <v>2.18563628528695</v>
      </c>
      <c r="CH199" s="234">
        <f t="shared" si="1011"/>
        <v>2.20525469998657</v>
      </c>
      <c r="CI199" s="234">
        <f t="shared" si="1011"/>
        <v>2.10505372212737</v>
      </c>
      <c r="CJ199" s="234">
        <f t="shared" si="1011"/>
        <v>1.98541439918523</v>
      </c>
      <c r="CK199" s="234">
        <f t="shared" si="1011"/>
        <v>2.33964534385607</v>
      </c>
      <c r="CL199" s="234">
        <f t="shared" si="1011"/>
        <v>2.25488587535174</v>
      </c>
      <c r="CM199" s="234">
        <f t="shared" si="1011"/>
        <v>2.15640727094104</v>
      </c>
      <c r="CN199" s="234">
        <f t="shared" si="1011"/>
        <v>2.25475589419827</v>
      </c>
      <c r="CO199" s="234">
        <f t="shared" si="1011"/>
        <v>2.49257550378507</v>
      </c>
      <c r="CP199" s="234">
        <f t="shared" si="1011"/>
        <v>2.09232399118541</v>
      </c>
      <c r="CQ199" s="234">
        <f t="shared" si="1011"/>
        <v>2.04670615532639</v>
      </c>
      <c r="CR199" s="234">
        <f t="shared" si="1011"/>
        <v>1.91640996080425</v>
      </c>
      <c r="CS199" s="234">
        <f t="shared" si="1011"/>
        <v>1.94876303340593</v>
      </c>
      <c r="CT199" s="234" t="e">
        <f t="shared" ref="CT199:DY199" si="1012">LOG(CT72/(578.8*CT198),2)</f>
        <v>#NUM!</v>
      </c>
      <c r="CU199" s="234">
        <f t="shared" si="1012"/>
        <v>1.84351827556237</v>
      </c>
      <c r="CV199" s="234">
        <f t="shared" si="1012"/>
        <v>2.25966231335662</v>
      </c>
      <c r="CW199" s="234">
        <f t="shared" si="1012"/>
        <v>2.39171479591764</v>
      </c>
      <c r="CX199" s="234">
        <f t="shared" si="1012"/>
        <v>2.16047913886719</v>
      </c>
      <c r="CY199" s="234">
        <f t="shared" si="1012"/>
        <v>2.07026696640115</v>
      </c>
      <c r="CZ199" s="234" t="e">
        <f t="shared" si="1012"/>
        <v>#NUM!</v>
      </c>
      <c r="DA199" s="234">
        <f t="shared" si="1012"/>
        <v>2.01606774907954</v>
      </c>
      <c r="DB199" s="234">
        <f t="shared" si="1012"/>
        <v>1.9644630921779</v>
      </c>
      <c r="DC199" s="234">
        <f t="shared" si="1012"/>
        <v>1.95992011253654</v>
      </c>
      <c r="DD199" s="234">
        <f t="shared" si="1012"/>
        <v>2.09263063970639</v>
      </c>
      <c r="DE199" s="234">
        <f t="shared" si="1012"/>
        <v>2.26992505395734</v>
      </c>
      <c r="DF199" s="234">
        <f t="shared" si="1012"/>
        <v>2.31661873886499</v>
      </c>
      <c r="DG199" s="234">
        <f t="shared" si="1012"/>
        <v>2.04125266670248</v>
      </c>
      <c r="DH199" s="234">
        <f t="shared" si="1012"/>
        <v>2.34251568833619</v>
      </c>
      <c r="DI199" s="234">
        <f t="shared" si="1012"/>
        <v>2.68063927252352</v>
      </c>
      <c r="DJ199" s="234">
        <f t="shared" si="1012"/>
        <v>2.40505896046474</v>
      </c>
      <c r="DK199" s="234" t="e">
        <f t="shared" si="1012"/>
        <v>#DIV/0!</v>
      </c>
      <c r="DL199" s="234">
        <f t="shared" si="1012"/>
        <v>1.89665754404624</v>
      </c>
      <c r="DM199" s="234" t="e">
        <f t="shared" si="1012"/>
        <v>#NUM!</v>
      </c>
      <c r="DN199" s="234">
        <f t="shared" si="1012"/>
        <v>1.99229861875859</v>
      </c>
      <c r="DO199" s="234">
        <f t="shared" si="1012"/>
        <v>1.92195538413364</v>
      </c>
      <c r="DP199" s="234">
        <f t="shared" si="1012"/>
        <v>2.34772895540069</v>
      </c>
      <c r="DQ199" s="234">
        <f t="shared" si="1012"/>
        <v>1.99269987651247</v>
      </c>
      <c r="DR199" s="234">
        <f t="shared" si="1012"/>
        <v>1.83919475326184</v>
      </c>
      <c r="DS199" s="234" t="e">
        <f t="shared" si="1012"/>
        <v>#NUM!</v>
      </c>
      <c r="DT199" s="234">
        <f t="shared" si="1012"/>
        <v>2.0182092852809</v>
      </c>
      <c r="DU199" s="234">
        <f t="shared" si="1012"/>
        <v>2.82500528208798</v>
      </c>
      <c r="DV199" s="234">
        <f t="shared" si="1012"/>
        <v>2.62945229101464</v>
      </c>
      <c r="DW199" s="234">
        <f t="shared" si="1012"/>
        <v>2.52718364542011</v>
      </c>
      <c r="DX199" s="234">
        <f t="shared" si="1012"/>
        <v>2.50012687833539</v>
      </c>
      <c r="DY199" s="234">
        <f t="shared" si="1012"/>
        <v>2.53977446342644</v>
      </c>
      <c r="DZ199" s="234">
        <f t="shared" ref="DZ199:FD199" si="1013">LOG(DZ72/(578.8*DZ198),2)</f>
        <v>2.34360175175075</v>
      </c>
      <c r="EA199" s="234">
        <f t="shared" si="1013"/>
        <v>2.33767616027936</v>
      </c>
      <c r="EB199" s="234">
        <f t="shared" si="1013"/>
        <v>3.00307458458865</v>
      </c>
      <c r="EC199" s="234">
        <f t="shared" si="1013"/>
        <v>2.39956566079991</v>
      </c>
      <c r="ED199" s="234">
        <f t="shared" si="1013"/>
        <v>2.85310649050224</v>
      </c>
      <c r="EE199" s="234">
        <f t="shared" si="1013"/>
        <v>2.67623701150968</v>
      </c>
      <c r="EF199" s="234">
        <f t="shared" si="1013"/>
        <v>2.48193354595771</v>
      </c>
      <c r="EG199" s="234" t="e">
        <f t="shared" si="1013"/>
        <v>#DIV/0!</v>
      </c>
      <c r="EH199" s="234">
        <f t="shared" si="1013"/>
        <v>0.804372677809637</v>
      </c>
      <c r="EI199" s="234">
        <f t="shared" si="1013"/>
        <v>0.906106131429105</v>
      </c>
      <c r="EJ199" s="234">
        <f t="shared" si="1013"/>
        <v>0.690702914420774</v>
      </c>
      <c r="EK199" s="234">
        <f t="shared" si="1013"/>
        <v>0.784963715968581</v>
      </c>
      <c r="EL199" s="234">
        <f t="shared" si="1013"/>
        <v>0.905988243319143</v>
      </c>
      <c r="EM199" s="234">
        <f t="shared" si="1013"/>
        <v>0.971509079388329</v>
      </c>
      <c r="EN199" s="234">
        <f t="shared" si="1013"/>
        <v>0.787968831336754</v>
      </c>
      <c r="EO199" s="234">
        <f t="shared" si="1013"/>
        <v>0.915948414335404</v>
      </c>
      <c r="EP199" s="234">
        <f t="shared" si="1013"/>
        <v>1.39804128352564</v>
      </c>
      <c r="EQ199" s="234">
        <f t="shared" si="1013"/>
        <v>1.53587906106111</v>
      </c>
      <c r="ER199" s="234">
        <f t="shared" si="1013"/>
        <v>1.41206061549488</v>
      </c>
      <c r="ES199" s="234">
        <f t="shared" si="1013"/>
        <v>1.49259390485675</v>
      </c>
      <c r="ET199" s="234">
        <f t="shared" si="1013"/>
        <v>1.56110739794669</v>
      </c>
      <c r="EU199" s="234">
        <f t="shared" si="1013"/>
        <v>1.70705097452058</v>
      </c>
      <c r="EV199" s="234">
        <f t="shared" si="1013"/>
        <v>1.79596545599132</v>
      </c>
      <c r="EW199" s="234">
        <f t="shared" si="1013"/>
        <v>1.97463940136945</v>
      </c>
      <c r="EX199" s="234">
        <f t="shared" si="1013"/>
        <v>1.39257061323509</v>
      </c>
      <c r="EY199" s="234">
        <f t="shared" si="1013"/>
        <v>1.035538648837</v>
      </c>
      <c r="EZ199" s="234">
        <f t="shared" si="1013"/>
        <v>1.34700625606912</v>
      </c>
      <c r="FA199" s="234">
        <f t="shared" si="1013"/>
        <v>1.20698576727266</v>
      </c>
      <c r="FB199" s="234">
        <f t="shared" si="1013"/>
        <v>1.47372964794471</v>
      </c>
      <c r="FC199" s="234">
        <f t="shared" si="1013"/>
        <v>1.46070490374341</v>
      </c>
      <c r="FD199" s="234">
        <f t="shared" si="1013"/>
        <v>1.25585126319791</v>
      </c>
    </row>
    <row r="200" spans="1:160">
      <c r="A200" s="84" t="s">
        <v>199</v>
      </c>
      <c r="H200" s="84" t="s">
        <v>199</v>
      </c>
      <c r="I200" s="234">
        <f>LOG(I74/(48.5*I198),2)</f>
        <v>1.86646916970555</v>
      </c>
      <c r="J200" s="234">
        <f>LOG(J74/(48.5*J198),2)</f>
        <v>1.36635294065918</v>
      </c>
      <c r="K200" s="234">
        <f t="shared" ref="K200:AM200" si="1014">LOG(K74/(48.5*K198),2)</f>
        <v>1.52830327253633</v>
      </c>
      <c r="L200" s="234">
        <f t="shared" si="1014"/>
        <v>1.44940260404346</v>
      </c>
      <c r="M200" s="234">
        <f t="shared" si="1014"/>
        <v>3.08706263340275</v>
      </c>
      <c r="N200" s="234">
        <f t="shared" si="1014"/>
        <v>1.85862048164838</v>
      </c>
      <c r="O200" s="234">
        <f t="shared" si="1014"/>
        <v>8.06613838963133</v>
      </c>
      <c r="P200" s="234">
        <f t="shared" si="1014"/>
        <v>3.69446161868622</v>
      </c>
      <c r="Q200" s="234">
        <f t="shared" si="1014"/>
        <v>3.08174043090731</v>
      </c>
      <c r="R200" s="234">
        <f t="shared" si="1014"/>
        <v>4.24237903980814</v>
      </c>
      <c r="S200" s="234">
        <f t="shared" si="1014"/>
        <v>4.2102742030377</v>
      </c>
      <c r="T200" s="234">
        <f t="shared" si="1014"/>
        <v>4.42846378155586</v>
      </c>
      <c r="U200" s="234">
        <f t="shared" si="1014"/>
        <v>4.40992055968444</v>
      </c>
      <c r="V200" s="234">
        <f t="shared" si="1014"/>
        <v>4.18754159528945</v>
      </c>
      <c r="W200" s="234">
        <f t="shared" si="1014"/>
        <v>4.27594682144562</v>
      </c>
      <c r="X200" s="234">
        <f t="shared" si="1014"/>
        <v>5.65236640658656</v>
      </c>
      <c r="Y200" s="234">
        <f t="shared" si="1014"/>
        <v>6.57562561063209</v>
      </c>
      <c r="Z200" s="234">
        <f t="shared" si="1014"/>
        <v>0.0856765089830976</v>
      </c>
      <c r="AA200" s="234">
        <f t="shared" si="1014"/>
        <v>0.0261597896624497</v>
      </c>
      <c r="AB200" s="234">
        <f t="shared" si="1014"/>
        <v>0.0366826475106016</v>
      </c>
      <c r="AC200" s="234"/>
      <c r="AD200" s="234">
        <f t="shared" si="1014"/>
        <v>-0.0839511366038971</v>
      </c>
      <c r="AE200" s="234">
        <f t="shared" si="1014"/>
        <v>-0.0731774172719325</v>
      </c>
      <c r="AF200" s="234">
        <f t="shared" si="1014"/>
        <v>-0.122970854546461</v>
      </c>
      <c r="AG200" s="234">
        <f t="shared" si="1014"/>
        <v>0.425786713696679</v>
      </c>
      <c r="AH200" s="234">
        <f t="shared" si="1014"/>
        <v>1.46368425939957</v>
      </c>
      <c r="AI200" s="234">
        <f t="shared" si="1014"/>
        <v>1.57180992580443</v>
      </c>
      <c r="AJ200" s="234">
        <f t="shared" si="1014"/>
        <v>1.53752681825422</v>
      </c>
      <c r="AK200" s="234">
        <f t="shared" si="1014"/>
        <v>1.47482187203467</v>
      </c>
      <c r="AL200" s="234">
        <f t="shared" si="1014"/>
        <v>1.50632327268849</v>
      </c>
      <c r="AM200" s="234">
        <f t="shared" si="1014"/>
        <v>-0.30476909632628</v>
      </c>
      <c r="AN200" s="234">
        <f t="shared" ref="AN200:BI200" si="1015">LOG(AN74/(48.5*AN198),2)</f>
        <v>-0.111070649390448</v>
      </c>
      <c r="AO200" s="234">
        <f t="shared" si="1015"/>
        <v>-0.263744406663798</v>
      </c>
      <c r="AP200" s="234"/>
      <c r="AQ200" s="234">
        <f t="shared" si="1015"/>
        <v>-0.0661050898237059</v>
      </c>
      <c r="AR200" s="234">
        <f t="shared" si="1015"/>
        <v>0.0147803630581844</v>
      </c>
      <c r="AS200" s="234">
        <f t="shared" si="1015"/>
        <v>-0.0419547658939219</v>
      </c>
      <c r="AT200" s="234">
        <f t="shared" si="1015"/>
        <v>-0.108597592707173</v>
      </c>
      <c r="AU200" s="234">
        <f t="shared" si="1015"/>
        <v>-0.0496907800119775</v>
      </c>
      <c r="AV200" s="234">
        <f t="shared" si="1015"/>
        <v>3.97348845583377</v>
      </c>
      <c r="AW200" s="234">
        <f t="shared" si="1015"/>
        <v>0.0838107473531775</v>
      </c>
      <c r="AX200" s="234">
        <f t="shared" si="1015"/>
        <v>0.161141827822832</v>
      </c>
      <c r="AY200" s="234">
        <f t="shared" si="1015"/>
        <v>0.0885844829801259</v>
      </c>
      <c r="AZ200" s="234">
        <f t="shared" si="1015"/>
        <v>-0.0163982769756479</v>
      </c>
      <c r="BA200" s="234"/>
      <c r="BB200" s="234">
        <f t="shared" si="1015"/>
        <v>-0.321257575933995</v>
      </c>
      <c r="BC200" s="234">
        <f t="shared" si="1015"/>
        <v>-0.143143072582214</v>
      </c>
      <c r="BD200" s="234">
        <f t="shared" si="1015"/>
        <v>4.17604857241653</v>
      </c>
      <c r="BE200" s="234">
        <f t="shared" si="1015"/>
        <v>-0.18113175231317</v>
      </c>
      <c r="BF200" s="234">
        <f t="shared" si="1015"/>
        <v>-0.0718985057792041</v>
      </c>
      <c r="BG200" s="234">
        <f t="shared" si="1015"/>
        <v>4.13818767150644</v>
      </c>
      <c r="BH200" s="234">
        <f t="shared" si="1015"/>
        <v>4.18463142382572</v>
      </c>
      <c r="BI200" s="234">
        <f t="shared" si="1015"/>
        <v>4.17154167762186</v>
      </c>
      <c r="BJ200" s="234" t="e">
        <f t="shared" ref="BJ200:CO200" si="1016">LOG(BJ74/(48.5*BJ198),2)</f>
        <v>#VALUE!</v>
      </c>
      <c r="BK200" s="234">
        <f t="shared" si="1016"/>
        <v>-0.395831504792224</v>
      </c>
      <c r="BL200" s="234">
        <f t="shared" si="1016"/>
        <v>-0.399266790053596</v>
      </c>
      <c r="BM200" s="234">
        <f t="shared" si="1016"/>
        <v>-0.0750677646475893</v>
      </c>
      <c r="BN200" s="234">
        <f t="shared" si="1016"/>
        <v>-0.418211079471187</v>
      </c>
      <c r="BO200" s="234">
        <f t="shared" si="1016"/>
        <v>-0.42608607369326</v>
      </c>
      <c r="BP200" s="234">
        <f t="shared" si="1016"/>
        <v>0.0649880851776516</v>
      </c>
      <c r="BQ200" s="234">
        <f t="shared" si="1016"/>
        <v>-0.402533947168837</v>
      </c>
      <c r="BR200" s="234">
        <f t="shared" si="1016"/>
        <v>-0.380919699745136</v>
      </c>
      <c r="BS200" s="234">
        <f t="shared" si="1016"/>
        <v>-0.0236714619680345</v>
      </c>
      <c r="BT200" s="234">
        <f t="shared" si="1016"/>
        <v>-0.13886447965997</v>
      </c>
      <c r="BU200" s="234">
        <f t="shared" si="1016"/>
        <v>-0.196812671598705</v>
      </c>
      <c r="BV200" s="234">
        <f t="shared" si="1016"/>
        <v>0.178570885551032</v>
      </c>
      <c r="BW200" s="234">
        <f t="shared" si="1016"/>
        <v>0.0804818471390908</v>
      </c>
      <c r="BX200" s="234">
        <f t="shared" si="1016"/>
        <v>0.0625481904760203</v>
      </c>
      <c r="BY200" s="234">
        <f t="shared" si="1016"/>
        <v>0.47572580820304</v>
      </c>
      <c r="BZ200" s="234">
        <f t="shared" si="1016"/>
        <v>-0.103531263791974</v>
      </c>
      <c r="CA200" s="234">
        <f t="shared" si="1016"/>
        <v>-0.243796336132551</v>
      </c>
      <c r="CB200" s="234">
        <f t="shared" si="1016"/>
        <v>0.0167961902356405</v>
      </c>
      <c r="CC200" s="234">
        <f t="shared" si="1016"/>
        <v>-0.237964978432478</v>
      </c>
      <c r="CD200" s="234">
        <f t="shared" si="1016"/>
        <v>-0.282304949491873</v>
      </c>
      <c r="CE200" s="234">
        <f t="shared" si="1016"/>
        <v>0.00642625223168248</v>
      </c>
      <c r="CF200" s="234" t="e">
        <f t="shared" si="1016"/>
        <v>#DIV/0!</v>
      </c>
      <c r="CG200" s="234">
        <f t="shared" si="1016"/>
        <v>-0.0362810315233684</v>
      </c>
      <c r="CH200" s="234">
        <f t="shared" si="1016"/>
        <v>-0.112709076048363</v>
      </c>
      <c r="CI200" s="234">
        <f t="shared" si="1016"/>
        <v>0.0306378790132481</v>
      </c>
      <c r="CJ200" s="234">
        <f t="shared" si="1016"/>
        <v>-0.270621534910958</v>
      </c>
      <c r="CK200" s="234">
        <f t="shared" si="1016"/>
        <v>-0.0372255504804852</v>
      </c>
      <c r="CL200" s="234">
        <f t="shared" si="1016"/>
        <v>-0.0572798063781986</v>
      </c>
      <c r="CM200" s="234">
        <f t="shared" si="1016"/>
        <v>0.0614532460578281</v>
      </c>
      <c r="CN200" s="234">
        <f t="shared" si="1016"/>
        <v>0.0189680834640364</v>
      </c>
      <c r="CO200" s="234">
        <f t="shared" si="1016"/>
        <v>0.254272695060557</v>
      </c>
      <c r="CP200" s="234">
        <f t="shared" ref="CP200:DU200" si="1017">LOG(CP74/(48.5*CP198),2)</f>
        <v>0.176951959833909</v>
      </c>
      <c r="CQ200" s="234">
        <f t="shared" si="1017"/>
        <v>-0.0822027331233485</v>
      </c>
      <c r="CR200" s="234">
        <f t="shared" si="1017"/>
        <v>0.111877589111945</v>
      </c>
      <c r="CS200" s="234">
        <f t="shared" si="1017"/>
        <v>0.125505895228069</v>
      </c>
      <c r="CT200" s="234" t="e">
        <f t="shared" si="1017"/>
        <v>#NUM!</v>
      </c>
      <c r="CU200" s="234">
        <f t="shared" si="1017"/>
        <v>0.171529972586092</v>
      </c>
      <c r="CV200" s="234">
        <f t="shared" si="1017"/>
        <v>-0.0525579328108728</v>
      </c>
      <c r="CW200" s="234">
        <f t="shared" si="1017"/>
        <v>-0.0309106880889677</v>
      </c>
      <c r="CX200" s="234">
        <f t="shared" si="1017"/>
        <v>0.228199552493831</v>
      </c>
      <c r="CY200" s="234">
        <f t="shared" si="1017"/>
        <v>0.0682814063728126</v>
      </c>
      <c r="CZ200" s="234" t="e">
        <f t="shared" si="1017"/>
        <v>#NUM!</v>
      </c>
      <c r="DA200" s="234">
        <f t="shared" si="1017"/>
        <v>0.184376349244909</v>
      </c>
      <c r="DB200" s="234">
        <f t="shared" si="1017"/>
        <v>0.0958505693261011</v>
      </c>
      <c r="DC200" s="234">
        <f t="shared" si="1017"/>
        <v>0.00421170464568375</v>
      </c>
      <c r="DD200" s="234">
        <f t="shared" si="1017"/>
        <v>0.113306394062152</v>
      </c>
      <c r="DE200" s="234">
        <f t="shared" si="1017"/>
        <v>0.0427067222356802</v>
      </c>
      <c r="DF200" s="234">
        <f t="shared" si="1017"/>
        <v>0.0310829254447248</v>
      </c>
      <c r="DG200" s="234">
        <f t="shared" si="1017"/>
        <v>-0.0115551910674484</v>
      </c>
      <c r="DH200" s="234">
        <f t="shared" si="1017"/>
        <v>0.135167493906043</v>
      </c>
      <c r="DI200" s="234">
        <f t="shared" si="1017"/>
        <v>0.159408217078017</v>
      </c>
      <c r="DJ200" s="234">
        <f t="shared" si="1017"/>
        <v>0.181883642105657</v>
      </c>
      <c r="DK200" s="234" t="e">
        <f t="shared" si="1017"/>
        <v>#DIV/0!</v>
      </c>
      <c r="DL200" s="234">
        <f t="shared" si="1017"/>
        <v>0.288736326866933</v>
      </c>
      <c r="DM200" s="234" t="e">
        <f t="shared" si="1017"/>
        <v>#NUM!</v>
      </c>
      <c r="DN200" s="234">
        <f t="shared" si="1017"/>
        <v>-0.0340033974479206</v>
      </c>
      <c r="DO200" s="234">
        <f t="shared" si="1017"/>
        <v>0.0488319993778472</v>
      </c>
      <c r="DP200" s="234">
        <f t="shared" si="1017"/>
        <v>0.184789686279128</v>
      </c>
      <c r="DQ200" s="234">
        <f t="shared" si="1017"/>
        <v>0.0324987766969202</v>
      </c>
      <c r="DR200" s="234">
        <f t="shared" si="1017"/>
        <v>-0.117885293911342</v>
      </c>
      <c r="DS200" s="234" t="e">
        <f t="shared" si="1017"/>
        <v>#NUM!</v>
      </c>
      <c r="DT200" s="234">
        <f t="shared" si="1017"/>
        <v>0.00903840120837112</v>
      </c>
      <c r="DU200" s="234">
        <f t="shared" si="1017"/>
        <v>0.563036448349231</v>
      </c>
      <c r="DV200" s="234">
        <f t="shared" ref="DV200:FD200" si="1018">LOG(DV74/(48.5*DV198),2)</f>
        <v>0.213009346300817</v>
      </c>
      <c r="DW200" s="234">
        <f t="shared" si="1018"/>
        <v>0.237430454931765</v>
      </c>
      <c r="DX200" s="234">
        <f t="shared" si="1018"/>
        <v>0.0810324636010012</v>
      </c>
      <c r="DY200" s="234">
        <f t="shared" si="1018"/>
        <v>-0.0912112417123037</v>
      </c>
      <c r="DZ200" s="234">
        <f t="shared" si="1018"/>
        <v>0.0705322261221977</v>
      </c>
      <c r="EA200" s="234">
        <f t="shared" si="1018"/>
        <v>0.0987406545565787</v>
      </c>
      <c r="EB200" s="234">
        <f t="shared" si="1018"/>
        <v>0.817518945745714</v>
      </c>
      <c r="EC200" s="234">
        <f t="shared" si="1018"/>
        <v>0.399328802842724</v>
      </c>
      <c r="ED200" s="234">
        <f t="shared" si="1018"/>
        <v>0.667614073686133</v>
      </c>
      <c r="EE200" s="234">
        <f t="shared" si="1018"/>
        <v>0.158675860309353</v>
      </c>
      <c r="EF200" s="234">
        <f t="shared" si="1018"/>
        <v>0.50180908193918</v>
      </c>
      <c r="EG200" s="234" t="e">
        <f t="shared" si="1018"/>
        <v>#DIV/0!</v>
      </c>
      <c r="EH200" s="234">
        <f t="shared" si="1018"/>
        <v>-0.588584274730753</v>
      </c>
      <c r="EI200" s="234">
        <f t="shared" si="1018"/>
        <v>-0.587285929487744</v>
      </c>
      <c r="EJ200" s="234">
        <f t="shared" si="1018"/>
        <v>-0.612354279262404</v>
      </c>
      <c r="EK200" s="234">
        <f t="shared" si="1018"/>
        <v>-0.518639858667991</v>
      </c>
      <c r="EL200" s="234">
        <f t="shared" si="1018"/>
        <v>-0.641162947743359</v>
      </c>
      <c r="EM200" s="234">
        <f t="shared" si="1018"/>
        <v>-0.561389506127328</v>
      </c>
      <c r="EN200" s="234">
        <f t="shared" si="1018"/>
        <v>-0.650118763124511</v>
      </c>
      <c r="EO200" s="234">
        <f t="shared" si="1018"/>
        <v>-0.615383618028828</v>
      </c>
      <c r="EP200" s="234">
        <f t="shared" si="1018"/>
        <v>-0.0913275654369158</v>
      </c>
      <c r="EQ200" s="234">
        <f t="shared" si="1018"/>
        <v>-0.111539590860378</v>
      </c>
      <c r="ER200" s="234">
        <f t="shared" si="1018"/>
        <v>-0.194343268571213</v>
      </c>
      <c r="ES200" s="234">
        <f t="shared" si="1018"/>
        <v>-0.112907738226705</v>
      </c>
      <c r="ET200" s="234">
        <f t="shared" si="1018"/>
        <v>-0.202186367205027</v>
      </c>
      <c r="EU200" s="234">
        <f t="shared" si="1018"/>
        <v>0.00130478977151298</v>
      </c>
      <c r="EV200" s="234">
        <f t="shared" si="1018"/>
        <v>-0.0146693243483954</v>
      </c>
      <c r="EW200" s="234">
        <f t="shared" si="1018"/>
        <v>0.0155719609983964</v>
      </c>
      <c r="EX200" s="234">
        <f t="shared" si="1018"/>
        <v>-0.189345599189755</v>
      </c>
      <c r="EY200" s="234">
        <f t="shared" si="1018"/>
        <v>-0.223394267344535</v>
      </c>
      <c r="EZ200" s="234">
        <f t="shared" si="1018"/>
        <v>-0.148801539759584</v>
      </c>
      <c r="FA200" s="234">
        <f t="shared" si="1018"/>
        <v>-0.172540635659452</v>
      </c>
      <c r="FB200" s="234">
        <f t="shared" si="1018"/>
        <v>-0.00670451406934837</v>
      </c>
      <c r="FC200" s="234">
        <f t="shared" si="1018"/>
        <v>-0.00463888798006922</v>
      </c>
      <c r="FD200" s="234">
        <f t="shared" si="1018"/>
        <v>-0.099389758824065</v>
      </c>
    </row>
    <row r="201" spans="1:160">
      <c r="A201" s="64" t="s">
        <v>224</v>
      </c>
      <c r="H201" s="64" t="s">
        <v>224</v>
      </c>
      <c r="I201" s="234">
        <f>LOG(I75/(31.5*I198),2)</f>
        <v>0.704350909782922</v>
      </c>
      <c r="J201" s="234">
        <f>LOG(J75/(31.5*J198),2)</f>
        <v>0.837496454723184</v>
      </c>
      <c r="K201" s="234">
        <f t="shared" ref="K201:AM201" si="1019">LOG(K75/(31.5*K198),2)</f>
        <v>0.979567772911556</v>
      </c>
      <c r="L201" s="234">
        <f t="shared" si="1019"/>
        <v>0.845000019033713</v>
      </c>
      <c r="M201" s="234">
        <f t="shared" si="1019"/>
        <v>0.792231362921993</v>
      </c>
      <c r="N201" s="234">
        <f t="shared" si="1019"/>
        <v>1.0056870930347</v>
      </c>
      <c r="O201" s="234">
        <f t="shared" si="1019"/>
        <v>1.69446003025459</v>
      </c>
      <c r="P201" s="234">
        <f t="shared" si="1019"/>
        <v>1.02399448658593</v>
      </c>
      <c r="Q201" s="234">
        <f t="shared" si="1019"/>
        <v>0.848189900568115</v>
      </c>
      <c r="R201" s="234">
        <f t="shared" si="1019"/>
        <v>0.800376949161488</v>
      </c>
      <c r="S201" s="234">
        <f t="shared" si="1019"/>
        <v>0.90302783807969</v>
      </c>
      <c r="T201" s="234">
        <f t="shared" si="1019"/>
        <v>0.939043204077479</v>
      </c>
      <c r="U201" s="234">
        <f t="shared" si="1019"/>
        <v>0.931129905050051</v>
      </c>
      <c r="V201" s="234">
        <f t="shared" si="1019"/>
        <v>0.84100860337431</v>
      </c>
      <c r="W201" s="234">
        <f t="shared" si="1019"/>
        <v>1.09855239406658</v>
      </c>
      <c r="X201" s="234">
        <f t="shared" si="1019"/>
        <v>1.27221784963926</v>
      </c>
      <c r="Y201" s="234">
        <f t="shared" si="1019"/>
        <v>1.18081364982587</v>
      </c>
      <c r="Z201" s="234">
        <f t="shared" si="1019"/>
        <v>0.791082936254817</v>
      </c>
      <c r="AA201" s="234">
        <f t="shared" si="1019"/>
        <v>1.1976859543633</v>
      </c>
      <c r="AB201" s="234">
        <f t="shared" si="1019"/>
        <v>1.01116936725203</v>
      </c>
      <c r="AC201" s="234"/>
      <c r="AD201" s="234">
        <f t="shared" si="1019"/>
        <v>0.981606239113399</v>
      </c>
      <c r="AE201" s="234">
        <f t="shared" si="1019"/>
        <v>0.907142318446757</v>
      </c>
      <c r="AF201" s="234">
        <f t="shared" si="1019"/>
        <v>0.991013196358027</v>
      </c>
      <c r="AG201" s="234">
        <f t="shared" si="1019"/>
        <v>0.963129836077398</v>
      </c>
      <c r="AH201" s="234">
        <f t="shared" si="1019"/>
        <v>0.949182416462421</v>
      </c>
      <c r="AI201" s="234">
        <f t="shared" si="1019"/>
        <v>0.849242952174726</v>
      </c>
      <c r="AJ201" s="234">
        <f t="shared" si="1019"/>
        <v>0.932173496312954</v>
      </c>
      <c r="AK201" s="234">
        <f t="shared" si="1019"/>
        <v>0.942077286230833</v>
      </c>
      <c r="AL201" s="234">
        <f t="shared" si="1019"/>
        <v>0.89655159133645</v>
      </c>
      <c r="AM201" s="234">
        <f t="shared" si="1019"/>
        <v>0.813272450727626</v>
      </c>
      <c r="AN201" s="234">
        <f t="shared" ref="AN201:BI201" si="1020">LOG(AN75/(31.5*AN198),2)</f>
        <v>0.879314367580467</v>
      </c>
      <c r="AO201" s="234">
        <f t="shared" si="1020"/>
        <v>0.747631560875015</v>
      </c>
      <c r="AP201" s="234"/>
      <c r="AQ201" s="234">
        <f t="shared" si="1020"/>
        <v>0.760000780560669</v>
      </c>
      <c r="AR201" s="234">
        <f t="shared" si="1020"/>
        <v>0.882135209198366</v>
      </c>
      <c r="AS201" s="234">
        <f t="shared" si="1020"/>
        <v>0.820771456305526</v>
      </c>
      <c r="AT201" s="234">
        <f t="shared" si="1020"/>
        <v>0.831660323600937</v>
      </c>
      <c r="AU201" s="234">
        <f t="shared" si="1020"/>
        <v>0.838967827025579</v>
      </c>
      <c r="AV201" s="234">
        <f t="shared" si="1020"/>
        <v>0.891060140460606</v>
      </c>
      <c r="AW201" s="234">
        <f t="shared" si="1020"/>
        <v>0.795826920922837</v>
      </c>
      <c r="AX201" s="234">
        <f t="shared" si="1020"/>
        <v>0.853412632748023</v>
      </c>
      <c r="AY201" s="234">
        <f t="shared" si="1020"/>
        <v>0.7697147333628</v>
      </c>
      <c r="AZ201" s="234">
        <f t="shared" si="1020"/>
        <v>0.595018031370879</v>
      </c>
      <c r="BA201" s="234"/>
      <c r="BB201" s="234">
        <f t="shared" si="1020"/>
        <v>-0.00373383133764648</v>
      </c>
      <c r="BC201" s="234">
        <f t="shared" si="1020"/>
        <v>0.186942408391223</v>
      </c>
      <c r="BD201" s="234">
        <f t="shared" si="1020"/>
        <v>0.251031149805894</v>
      </c>
      <c r="BE201" s="234">
        <f t="shared" si="1020"/>
        <v>0.121376315297307</v>
      </c>
      <c r="BF201" s="234">
        <f t="shared" si="1020"/>
        <v>0.308881218636272</v>
      </c>
      <c r="BG201" s="234">
        <f t="shared" si="1020"/>
        <v>0.358991832306779</v>
      </c>
      <c r="BH201" s="234">
        <f t="shared" si="1020"/>
        <v>0.344912484620238</v>
      </c>
      <c r="BI201" s="234">
        <f t="shared" si="1020"/>
        <v>0.317646100035817</v>
      </c>
      <c r="BJ201" s="234" t="e">
        <f t="shared" ref="BJ201:CO201" si="1021">LOG(BJ75/(31.5*BJ198),2)</f>
        <v>#VALUE!</v>
      </c>
      <c r="BK201" s="234">
        <f t="shared" si="1021"/>
        <v>0.591515398840609</v>
      </c>
      <c r="BL201" s="234">
        <f t="shared" si="1021"/>
        <v>0.578468215378494</v>
      </c>
      <c r="BM201" s="234">
        <f t="shared" si="1021"/>
        <v>0.863278665468384</v>
      </c>
      <c r="BN201" s="234">
        <f t="shared" si="1021"/>
        <v>0.436042343698501</v>
      </c>
      <c r="BO201" s="234">
        <f t="shared" si="1021"/>
        <v>0.464083402376065</v>
      </c>
      <c r="BP201" s="234">
        <f t="shared" si="1021"/>
        <v>0.947188688939162</v>
      </c>
      <c r="BQ201" s="234">
        <f t="shared" si="1021"/>
        <v>0.459560685147446</v>
      </c>
      <c r="BR201" s="234">
        <f t="shared" si="1021"/>
        <v>0.44467299962818</v>
      </c>
      <c r="BS201" s="234">
        <f t="shared" si="1021"/>
        <v>0.876427207351162</v>
      </c>
      <c r="BT201" s="234">
        <f t="shared" si="1021"/>
        <v>1.04617408196558</v>
      </c>
      <c r="BU201" s="234">
        <f t="shared" si="1021"/>
        <v>1.02341233015173</v>
      </c>
      <c r="BV201" s="234">
        <f t="shared" si="1021"/>
        <v>1.32126467171055</v>
      </c>
      <c r="BW201" s="234">
        <f t="shared" si="1021"/>
        <v>1.56427127754578</v>
      </c>
      <c r="BX201" s="234">
        <f t="shared" si="1021"/>
        <v>1.5806065182783</v>
      </c>
      <c r="BY201" s="234">
        <f t="shared" si="1021"/>
        <v>2.38246963682241</v>
      </c>
      <c r="BZ201" s="234">
        <f t="shared" si="1021"/>
        <v>1.39929887950051</v>
      </c>
      <c r="CA201" s="234">
        <f t="shared" si="1021"/>
        <v>1.13323677005689</v>
      </c>
      <c r="CB201" s="234">
        <f t="shared" si="1021"/>
        <v>0.98913818486602</v>
      </c>
      <c r="CC201" s="234">
        <f t="shared" si="1021"/>
        <v>0.794492366450661</v>
      </c>
      <c r="CD201" s="234">
        <f t="shared" si="1021"/>
        <v>0.777975643606144</v>
      </c>
      <c r="CE201" s="234">
        <f t="shared" si="1021"/>
        <v>0.882047654797466</v>
      </c>
      <c r="CF201" s="234" t="e">
        <f t="shared" si="1021"/>
        <v>#DIV/0!</v>
      </c>
      <c r="CG201" s="234">
        <f t="shared" si="1021"/>
        <v>0.977976760905756</v>
      </c>
      <c r="CH201" s="234">
        <f t="shared" si="1021"/>
        <v>0.907187214963006</v>
      </c>
      <c r="CI201" s="234">
        <f t="shared" si="1021"/>
        <v>0.891260074087925</v>
      </c>
      <c r="CJ201" s="234">
        <f t="shared" si="1021"/>
        <v>1.07020964029584</v>
      </c>
      <c r="CK201" s="234">
        <f t="shared" si="1021"/>
        <v>0.965773900061478</v>
      </c>
      <c r="CL201" s="234">
        <f t="shared" si="1021"/>
        <v>1.00320049449594</v>
      </c>
      <c r="CM201" s="234">
        <f t="shared" si="1021"/>
        <v>1.14449314119898</v>
      </c>
      <c r="CN201" s="234">
        <f t="shared" si="1021"/>
        <v>1.06706397323649</v>
      </c>
      <c r="CO201" s="234">
        <f t="shared" si="1021"/>
        <v>1.81254404740727</v>
      </c>
      <c r="CP201" s="234">
        <f t="shared" ref="CP201:DU201" si="1022">LOG(CP75/(31.5*CP198),2)</f>
        <v>1.12322041727509</v>
      </c>
      <c r="CQ201" s="234">
        <f t="shared" si="1022"/>
        <v>1.01128881027378</v>
      </c>
      <c r="CR201" s="234">
        <f t="shared" si="1022"/>
        <v>1.1738661712361</v>
      </c>
      <c r="CS201" s="234">
        <f t="shared" si="1022"/>
        <v>1.16311513927842</v>
      </c>
      <c r="CT201" s="234" t="e">
        <f t="shared" si="1022"/>
        <v>#NUM!</v>
      </c>
      <c r="CU201" s="234">
        <f t="shared" si="1022"/>
        <v>1.09318910625721</v>
      </c>
      <c r="CV201" s="234">
        <f t="shared" si="1022"/>
        <v>0.970066861691694</v>
      </c>
      <c r="CW201" s="234">
        <f t="shared" si="1022"/>
        <v>0.956421356731103</v>
      </c>
      <c r="CX201" s="234">
        <f t="shared" si="1022"/>
        <v>1.21506158368428</v>
      </c>
      <c r="CY201" s="234">
        <f t="shared" si="1022"/>
        <v>1.11646408489952</v>
      </c>
      <c r="CZ201" s="234" t="e">
        <f t="shared" si="1022"/>
        <v>#NUM!</v>
      </c>
      <c r="DA201" s="234">
        <f t="shared" si="1022"/>
        <v>1.24777113886857</v>
      </c>
      <c r="DB201" s="234">
        <f t="shared" si="1022"/>
        <v>1.13082284728581</v>
      </c>
      <c r="DC201" s="234">
        <f t="shared" si="1022"/>
        <v>1.07476254054981</v>
      </c>
      <c r="DD201" s="234">
        <f t="shared" si="1022"/>
        <v>1.17642225398519</v>
      </c>
      <c r="DE201" s="234">
        <f t="shared" si="1022"/>
        <v>1.21761316760122</v>
      </c>
      <c r="DF201" s="234">
        <f t="shared" si="1022"/>
        <v>1.19781871005121</v>
      </c>
      <c r="DG201" s="234">
        <f t="shared" si="1022"/>
        <v>1.2068665891886</v>
      </c>
      <c r="DH201" s="234">
        <f t="shared" si="1022"/>
        <v>1.36034257390564</v>
      </c>
      <c r="DI201" s="234">
        <f t="shared" si="1022"/>
        <v>1.62477025425155</v>
      </c>
      <c r="DJ201" s="234">
        <f t="shared" si="1022"/>
        <v>1.59184063992406</v>
      </c>
      <c r="DK201" s="234" t="e">
        <f t="shared" si="1022"/>
        <v>#DIV/0!</v>
      </c>
      <c r="DL201" s="234">
        <f t="shared" si="1022"/>
        <v>1.36929424807468</v>
      </c>
      <c r="DM201" s="234" t="e">
        <f t="shared" si="1022"/>
        <v>#NUM!</v>
      </c>
      <c r="DN201" s="234">
        <f t="shared" si="1022"/>
        <v>1.1662246274573</v>
      </c>
      <c r="DO201" s="234">
        <f t="shared" si="1022"/>
        <v>0.997666923143562</v>
      </c>
      <c r="DP201" s="234">
        <f t="shared" si="1022"/>
        <v>1.35569030570681</v>
      </c>
      <c r="DQ201" s="234">
        <f t="shared" si="1022"/>
        <v>0.978830198851301</v>
      </c>
      <c r="DR201" s="234">
        <f t="shared" si="1022"/>
        <v>1.44949285587403</v>
      </c>
      <c r="DS201" s="234" t="e">
        <f t="shared" si="1022"/>
        <v>#NUM!</v>
      </c>
      <c r="DT201" s="234">
        <f t="shared" si="1022"/>
        <v>1.25812190175444</v>
      </c>
      <c r="DU201" s="234">
        <f t="shared" si="1022"/>
        <v>1.65566174622923</v>
      </c>
      <c r="DV201" s="234">
        <f t="shared" ref="DV201:FD201" si="1023">LOG(DV75/(31.5*DV198),2)</f>
        <v>1.42515102864386</v>
      </c>
      <c r="DW201" s="234">
        <f t="shared" si="1023"/>
        <v>1.40399400276505</v>
      </c>
      <c r="DX201" s="234">
        <f t="shared" si="1023"/>
        <v>1.21487236788605</v>
      </c>
      <c r="DY201" s="234">
        <f t="shared" si="1023"/>
        <v>1.11522017232452</v>
      </c>
      <c r="DZ201" s="234">
        <f t="shared" si="1023"/>
        <v>1.04786823459271</v>
      </c>
      <c r="EA201" s="234">
        <f t="shared" si="1023"/>
        <v>1.25279109004882</v>
      </c>
      <c r="EB201" s="234">
        <f t="shared" si="1023"/>
        <v>1.69624815550782</v>
      </c>
      <c r="EC201" s="234">
        <f t="shared" si="1023"/>
        <v>2.11485975751713</v>
      </c>
      <c r="ED201" s="234">
        <f t="shared" si="1023"/>
        <v>1.45010213519807</v>
      </c>
      <c r="EE201" s="234">
        <f t="shared" si="1023"/>
        <v>1.26295334598734</v>
      </c>
      <c r="EF201" s="234">
        <f t="shared" si="1023"/>
        <v>1.26092146851716</v>
      </c>
      <c r="EG201" s="234" t="e">
        <f t="shared" si="1023"/>
        <v>#DIV/0!</v>
      </c>
      <c r="EH201" s="234">
        <f t="shared" si="1023"/>
        <v>0.873168959894034</v>
      </c>
      <c r="EI201" s="234">
        <f t="shared" si="1023"/>
        <v>0.885755100089375</v>
      </c>
      <c r="EJ201" s="234">
        <f t="shared" si="1023"/>
        <v>0.939362684390899</v>
      </c>
      <c r="EK201" s="234">
        <f t="shared" si="1023"/>
        <v>0.948815833267507</v>
      </c>
      <c r="EL201" s="234">
        <f t="shared" si="1023"/>
        <v>0.896016528235328</v>
      </c>
      <c r="EM201" s="234">
        <f t="shared" si="1023"/>
        <v>0.874733498886083</v>
      </c>
      <c r="EN201" s="234">
        <f t="shared" si="1023"/>
        <v>0.814853427255725</v>
      </c>
      <c r="EO201" s="234">
        <f t="shared" si="1023"/>
        <v>0.946200259286427</v>
      </c>
      <c r="EP201" s="234">
        <f t="shared" si="1023"/>
        <v>1.34121001801125</v>
      </c>
      <c r="EQ201" s="234">
        <f t="shared" si="1023"/>
        <v>1.31793561567773</v>
      </c>
      <c r="ER201" s="234">
        <f t="shared" si="1023"/>
        <v>1.13374203669701</v>
      </c>
      <c r="ES201" s="234">
        <f t="shared" si="1023"/>
        <v>1.38080631368894</v>
      </c>
      <c r="ET201" s="234">
        <f t="shared" si="1023"/>
        <v>1.27743949779648</v>
      </c>
      <c r="EU201" s="234">
        <f t="shared" si="1023"/>
        <v>1.36083695504089</v>
      </c>
      <c r="EV201" s="234">
        <f t="shared" si="1023"/>
        <v>1.4214915256516</v>
      </c>
      <c r="EW201" s="234">
        <f t="shared" si="1023"/>
        <v>1.58566395977664</v>
      </c>
      <c r="EX201" s="234">
        <f t="shared" si="1023"/>
        <v>1.61690283021341</v>
      </c>
      <c r="EY201" s="234">
        <f t="shared" si="1023"/>
        <v>1.04142413532331</v>
      </c>
      <c r="EZ201" s="234">
        <f t="shared" si="1023"/>
        <v>1.24706051708061</v>
      </c>
      <c r="FA201" s="234">
        <f t="shared" si="1023"/>
        <v>1.2345709417101</v>
      </c>
      <c r="FB201" s="234">
        <f t="shared" si="1023"/>
        <v>1.56469609074989</v>
      </c>
      <c r="FC201" s="234">
        <f t="shared" si="1023"/>
        <v>1.48360589434665</v>
      </c>
      <c r="FD201" s="234">
        <f t="shared" si="1023"/>
        <v>1.54957962265767</v>
      </c>
    </row>
    <row r="202" spans="1:160">
      <c r="A202" s="59" t="s">
        <v>198</v>
      </c>
      <c r="H202" s="59" t="s">
        <v>198</v>
      </c>
      <c r="I202" s="234">
        <f>LOG(I76/(113.8*I198),2)</f>
        <v>1.36238001183299</v>
      </c>
      <c r="J202" s="234">
        <f>LOG(J76/(113.8*J198),2)</f>
        <v>1.19480272448066</v>
      </c>
      <c r="K202" s="234">
        <f t="shared" ref="K202:AM202" si="1024">LOG(K76/(113.8*K198),2)</f>
        <v>1.44027280517797</v>
      </c>
      <c r="L202" s="234">
        <f t="shared" si="1024"/>
        <v>1.25854817731149</v>
      </c>
      <c r="M202" s="234">
        <f t="shared" si="1024"/>
        <v>1.21418228104706</v>
      </c>
      <c r="N202" s="234">
        <f t="shared" si="1024"/>
        <v>1.59024438089045</v>
      </c>
      <c r="O202" s="234">
        <f t="shared" si="1024"/>
        <v>1.47203989835515</v>
      </c>
      <c r="P202" s="234">
        <f t="shared" si="1024"/>
        <v>1.37714726788809</v>
      </c>
      <c r="Q202" s="234">
        <f t="shared" si="1024"/>
        <v>1.41541868311451</v>
      </c>
      <c r="R202" s="234">
        <f t="shared" si="1024"/>
        <v>1.37767733759812</v>
      </c>
      <c r="S202" s="234">
        <f t="shared" si="1024"/>
        <v>1.32322724774406</v>
      </c>
      <c r="T202" s="234">
        <f t="shared" si="1024"/>
        <v>1.40063460209747</v>
      </c>
      <c r="U202" s="234">
        <f t="shared" si="1024"/>
        <v>1.28782501174408</v>
      </c>
      <c r="V202" s="234">
        <f t="shared" si="1024"/>
        <v>1.21109675260917</v>
      </c>
      <c r="W202" s="234">
        <f t="shared" si="1024"/>
        <v>1.32409116124432</v>
      </c>
      <c r="X202" s="234">
        <f t="shared" si="1024"/>
        <v>1.31823261202546</v>
      </c>
      <c r="Y202" s="234">
        <f t="shared" si="1024"/>
        <v>1.20572281270841</v>
      </c>
      <c r="Z202" s="234">
        <f t="shared" si="1024"/>
        <v>1.22998838699258</v>
      </c>
      <c r="AA202" s="234">
        <f t="shared" si="1024"/>
        <v>1.47941740973011</v>
      </c>
      <c r="AB202" s="234">
        <f t="shared" si="1024"/>
        <v>1.39029616452526</v>
      </c>
      <c r="AC202" s="234"/>
      <c r="AD202" s="234">
        <f t="shared" si="1024"/>
        <v>1.25989976557416</v>
      </c>
      <c r="AE202" s="234">
        <f t="shared" si="1024"/>
        <v>1.4218983800715</v>
      </c>
      <c r="AF202" s="234">
        <f t="shared" si="1024"/>
        <v>1.31817781685119</v>
      </c>
      <c r="AG202" s="234">
        <f t="shared" si="1024"/>
        <v>1.24286185940088</v>
      </c>
      <c r="AH202" s="234">
        <f t="shared" si="1024"/>
        <v>1.48356370825172</v>
      </c>
      <c r="AI202" s="234">
        <f t="shared" si="1024"/>
        <v>1.50720328205794</v>
      </c>
      <c r="AJ202" s="234">
        <f t="shared" si="1024"/>
        <v>1.63534140438008</v>
      </c>
      <c r="AK202" s="234">
        <f t="shared" si="1024"/>
        <v>1.4302578457711</v>
      </c>
      <c r="AL202" s="234">
        <f t="shared" si="1024"/>
        <v>1.44490521334396</v>
      </c>
      <c r="AM202" s="234">
        <f t="shared" si="1024"/>
        <v>3.58522052653283</v>
      </c>
      <c r="AN202" s="234">
        <f t="shared" ref="AN202:BI202" si="1025">LOG(AN76/(113.8*AN198),2)</f>
        <v>1.67675340098314</v>
      </c>
      <c r="AO202" s="234">
        <f t="shared" si="1025"/>
        <v>1.65781478154916</v>
      </c>
      <c r="AP202" s="234"/>
      <c r="AQ202" s="234">
        <f t="shared" si="1025"/>
        <v>1.2222833010062</v>
      </c>
      <c r="AR202" s="234">
        <f t="shared" si="1025"/>
        <v>1.16774730924991</v>
      </c>
      <c r="AS202" s="234">
        <f t="shared" si="1025"/>
        <v>1.36720994129759</v>
      </c>
      <c r="AT202" s="234">
        <f t="shared" si="1025"/>
        <v>1.20796784203377</v>
      </c>
      <c r="AU202" s="234">
        <f t="shared" si="1025"/>
        <v>1.28977765770078</v>
      </c>
      <c r="AV202" s="234">
        <f t="shared" si="1025"/>
        <v>1.1500436385598</v>
      </c>
      <c r="AW202" s="234">
        <f t="shared" si="1025"/>
        <v>1.01200695559014</v>
      </c>
      <c r="AX202" s="234">
        <f t="shared" si="1025"/>
        <v>0.990768457325756</v>
      </c>
      <c r="AY202" s="234">
        <f t="shared" si="1025"/>
        <v>1.11219215441255</v>
      </c>
      <c r="AZ202" s="234">
        <f t="shared" si="1025"/>
        <v>0.89908467204736</v>
      </c>
      <c r="BA202" s="234"/>
      <c r="BB202" s="234">
        <f t="shared" si="1025"/>
        <v>-0.297018730270699</v>
      </c>
      <c r="BC202" s="234">
        <f t="shared" si="1025"/>
        <v>-0.161497165173255</v>
      </c>
      <c r="BD202" s="234">
        <f t="shared" si="1025"/>
        <v>-0.211756024617068</v>
      </c>
      <c r="BE202" s="234">
        <f t="shared" si="1025"/>
        <v>-0.262020565285473</v>
      </c>
      <c r="BF202" s="234">
        <f t="shared" si="1025"/>
        <v>-0.000855052810438754</v>
      </c>
      <c r="BG202" s="234">
        <f t="shared" si="1025"/>
        <v>0.030621008662976</v>
      </c>
      <c r="BH202" s="234">
        <f t="shared" si="1025"/>
        <v>-0.0236565237583001</v>
      </c>
      <c r="BI202" s="234">
        <f t="shared" si="1025"/>
        <v>-0.0550998310997136</v>
      </c>
      <c r="BJ202" s="234" t="e">
        <f t="shared" ref="BJ202:CO202" si="1026">LOG(BJ76/(113.8*BJ198),2)</f>
        <v>#VALUE!</v>
      </c>
      <c r="BK202" s="234">
        <f t="shared" si="1026"/>
        <v>1.21463271882349</v>
      </c>
      <c r="BL202" s="234">
        <f t="shared" si="1026"/>
        <v>1.25876786320895</v>
      </c>
      <c r="BM202" s="234">
        <f t="shared" si="1026"/>
        <v>1.40754638479993</v>
      </c>
      <c r="BN202" s="234">
        <f t="shared" si="1026"/>
        <v>0.991358559526731</v>
      </c>
      <c r="BO202" s="234">
        <f t="shared" si="1026"/>
        <v>0.984837921722909</v>
      </c>
      <c r="BP202" s="234">
        <f t="shared" si="1026"/>
        <v>1.93254643081087</v>
      </c>
      <c r="BQ202" s="234">
        <f t="shared" si="1026"/>
        <v>1.36036921420233</v>
      </c>
      <c r="BR202" s="234">
        <f t="shared" si="1026"/>
        <v>1.29504262096386</v>
      </c>
      <c r="BS202" s="234">
        <f t="shared" si="1026"/>
        <v>1.69048315697066</v>
      </c>
      <c r="BT202" s="234">
        <f t="shared" si="1026"/>
        <v>1.82824318189498</v>
      </c>
      <c r="BU202" s="234">
        <f t="shared" si="1026"/>
        <v>1.77610468288413</v>
      </c>
      <c r="BV202" s="234">
        <f t="shared" si="1026"/>
        <v>2.22505734003123</v>
      </c>
      <c r="BW202" s="234">
        <f t="shared" si="1026"/>
        <v>1.91058254169828</v>
      </c>
      <c r="BX202" s="234">
        <f t="shared" si="1026"/>
        <v>1.91328379704988</v>
      </c>
      <c r="BY202" s="234">
        <f t="shared" si="1026"/>
        <v>2.38280877463805</v>
      </c>
      <c r="BZ202" s="234">
        <f t="shared" si="1026"/>
        <v>1.90204924940417</v>
      </c>
      <c r="CA202" s="234">
        <f t="shared" si="1026"/>
        <v>1.7953237822472</v>
      </c>
      <c r="CB202" s="234">
        <f t="shared" si="1026"/>
        <v>2.11888652977942</v>
      </c>
      <c r="CC202" s="234">
        <f t="shared" si="1026"/>
        <v>1.85964820574549</v>
      </c>
      <c r="CD202" s="234">
        <f t="shared" si="1026"/>
        <v>1.82001678787246</v>
      </c>
      <c r="CE202" s="234">
        <f t="shared" si="1026"/>
        <v>1.93206251212763</v>
      </c>
      <c r="CF202" s="234" t="e">
        <f t="shared" si="1026"/>
        <v>#DIV/0!</v>
      </c>
      <c r="CG202" s="234">
        <f t="shared" si="1026"/>
        <v>1.81270111633963</v>
      </c>
      <c r="CH202" s="234">
        <f t="shared" si="1026"/>
        <v>1.88421839377733</v>
      </c>
      <c r="CI202" s="234">
        <f t="shared" si="1026"/>
        <v>1.65908173208464</v>
      </c>
      <c r="CJ202" s="234">
        <f t="shared" si="1026"/>
        <v>2.4555994720185</v>
      </c>
      <c r="CK202" s="234">
        <f t="shared" si="1026"/>
        <v>1.67521070913195</v>
      </c>
      <c r="CL202" s="234">
        <f t="shared" si="1026"/>
        <v>1.65440577623398</v>
      </c>
      <c r="CM202" s="234">
        <f t="shared" si="1026"/>
        <v>2.21456652612677</v>
      </c>
      <c r="CN202" s="234">
        <f t="shared" si="1026"/>
        <v>2.09709618043636</v>
      </c>
      <c r="CO202" s="234">
        <f t="shared" si="1026"/>
        <v>2.17876959742322</v>
      </c>
      <c r="CP202" s="234">
        <f t="shared" ref="CP202:DU202" si="1027">LOG(CP76/(113.8*CP198),2)</f>
        <v>2.28799761692684</v>
      </c>
      <c r="CQ202" s="234">
        <f t="shared" si="1027"/>
        <v>2.21188000850374</v>
      </c>
      <c r="CR202" s="234">
        <f t="shared" si="1027"/>
        <v>2.28789111338438</v>
      </c>
      <c r="CS202" s="234">
        <f t="shared" si="1027"/>
        <v>2.2479753304602</v>
      </c>
      <c r="CT202" s="234" t="e">
        <f t="shared" si="1027"/>
        <v>#NUM!</v>
      </c>
      <c r="CU202" s="234">
        <f t="shared" si="1027"/>
        <v>2.19831694641017</v>
      </c>
      <c r="CV202" s="234">
        <f t="shared" si="1027"/>
        <v>2.14625716312393</v>
      </c>
      <c r="CW202" s="234">
        <f t="shared" si="1027"/>
        <v>2.03477681427821</v>
      </c>
      <c r="CX202" s="234">
        <f t="shared" si="1027"/>
        <v>2.4955172497113</v>
      </c>
      <c r="CY202" s="234">
        <f t="shared" si="1027"/>
        <v>2.47788310953957</v>
      </c>
      <c r="CZ202" s="234" t="e">
        <f t="shared" si="1027"/>
        <v>#NUM!</v>
      </c>
      <c r="DA202" s="234">
        <f t="shared" si="1027"/>
        <v>2.51015794389556</v>
      </c>
      <c r="DB202" s="234">
        <f t="shared" si="1027"/>
        <v>2.4672030477374</v>
      </c>
      <c r="DC202" s="234">
        <f t="shared" si="1027"/>
        <v>2.42277866857396</v>
      </c>
      <c r="DD202" s="234">
        <f t="shared" si="1027"/>
        <v>2.39295755654067</v>
      </c>
      <c r="DE202" s="234">
        <f t="shared" si="1027"/>
        <v>2.54256112751836</v>
      </c>
      <c r="DF202" s="234">
        <f t="shared" si="1027"/>
        <v>2.52478907531994</v>
      </c>
      <c r="DG202" s="234">
        <f t="shared" si="1027"/>
        <v>1.90088450070392</v>
      </c>
      <c r="DH202" s="234">
        <f t="shared" si="1027"/>
        <v>2.01918510974041</v>
      </c>
      <c r="DI202" s="234">
        <f t="shared" si="1027"/>
        <v>2.53295557449985</v>
      </c>
      <c r="DJ202" s="234">
        <f t="shared" si="1027"/>
        <v>2.22411595856591</v>
      </c>
      <c r="DK202" s="234" t="e">
        <f t="shared" si="1027"/>
        <v>#DIV/0!</v>
      </c>
      <c r="DL202" s="234">
        <f t="shared" si="1027"/>
        <v>2.27681276470648</v>
      </c>
      <c r="DM202" s="234" t="e">
        <f t="shared" si="1027"/>
        <v>#NUM!</v>
      </c>
      <c r="DN202" s="234">
        <f t="shared" si="1027"/>
        <v>2.01655052815247</v>
      </c>
      <c r="DO202" s="234">
        <f t="shared" si="1027"/>
        <v>1.88406385647159</v>
      </c>
      <c r="DP202" s="234">
        <f t="shared" si="1027"/>
        <v>2.26801572493209</v>
      </c>
      <c r="DQ202" s="234">
        <f t="shared" si="1027"/>
        <v>1.64145204128462</v>
      </c>
      <c r="DR202" s="234">
        <f t="shared" si="1027"/>
        <v>2.13478026411426</v>
      </c>
      <c r="DS202" s="234" t="e">
        <f t="shared" si="1027"/>
        <v>#NUM!</v>
      </c>
      <c r="DT202" s="234">
        <f t="shared" si="1027"/>
        <v>1.91204462937702</v>
      </c>
      <c r="DU202" s="234">
        <f t="shared" si="1027"/>
        <v>2.51380523405287</v>
      </c>
      <c r="DV202" s="234">
        <f t="shared" ref="DV202:FD202" si="1028">LOG(DV76/(113.8*DV198),2)</f>
        <v>2.14550401219493</v>
      </c>
      <c r="DW202" s="234">
        <f t="shared" si="1028"/>
        <v>2.07261478610889</v>
      </c>
      <c r="DX202" s="234">
        <f t="shared" si="1028"/>
        <v>2.08314351636406</v>
      </c>
      <c r="DY202" s="234">
        <f t="shared" si="1028"/>
        <v>2.0966008590589</v>
      </c>
      <c r="DZ202" s="234">
        <f t="shared" si="1028"/>
        <v>1.82557254122942</v>
      </c>
      <c r="EA202" s="234">
        <f t="shared" si="1028"/>
        <v>3.24211086082264</v>
      </c>
      <c r="EB202" s="234">
        <f t="shared" si="1028"/>
        <v>2.60993118911238</v>
      </c>
      <c r="EC202" s="234">
        <f t="shared" si="1028"/>
        <v>2.20803049086921</v>
      </c>
      <c r="ED202" s="234">
        <f t="shared" si="1028"/>
        <v>2.43388582613233</v>
      </c>
      <c r="EE202" s="234">
        <f t="shared" si="1028"/>
        <v>2.23925921428545</v>
      </c>
      <c r="EF202" s="234">
        <f t="shared" si="1028"/>
        <v>2.2607815504126</v>
      </c>
      <c r="EG202" s="234" t="e">
        <f t="shared" si="1028"/>
        <v>#DIV/0!</v>
      </c>
      <c r="EH202" s="234">
        <f t="shared" si="1028"/>
        <v>1.46368756393453</v>
      </c>
      <c r="EI202" s="234">
        <f t="shared" si="1028"/>
        <v>1.51799525764599</v>
      </c>
      <c r="EJ202" s="234">
        <f t="shared" si="1028"/>
        <v>1.43327769175739</v>
      </c>
      <c r="EK202" s="234">
        <f t="shared" si="1028"/>
        <v>1.76361699459691</v>
      </c>
      <c r="EL202" s="234">
        <f t="shared" si="1028"/>
        <v>1.60478961370677</v>
      </c>
      <c r="EM202" s="234">
        <f t="shared" si="1028"/>
        <v>1.27210369140212</v>
      </c>
      <c r="EN202" s="234">
        <f t="shared" si="1028"/>
        <v>1.33110184144039</v>
      </c>
      <c r="EO202" s="234">
        <f t="shared" si="1028"/>
        <v>1.30588677125595</v>
      </c>
      <c r="EP202" s="234">
        <f t="shared" si="1028"/>
        <v>2.09319903712874</v>
      </c>
      <c r="EQ202" s="234">
        <f t="shared" si="1028"/>
        <v>1.72984782493695</v>
      </c>
      <c r="ER202" s="234">
        <f t="shared" si="1028"/>
        <v>1.46973714659667</v>
      </c>
      <c r="ES202" s="234">
        <f t="shared" si="1028"/>
        <v>1.63976430591567</v>
      </c>
      <c r="ET202" s="234">
        <f t="shared" si="1028"/>
        <v>1.63587587811911</v>
      </c>
      <c r="EU202" s="234">
        <f t="shared" si="1028"/>
        <v>1.74230002557612</v>
      </c>
      <c r="EV202" s="234">
        <f t="shared" si="1028"/>
        <v>2.02381273346192</v>
      </c>
      <c r="EW202" s="234">
        <f t="shared" si="1028"/>
        <v>1.99927567070723</v>
      </c>
      <c r="EX202" s="234">
        <f t="shared" si="1028"/>
        <v>1.77540671348117</v>
      </c>
      <c r="EY202" s="234">
        <f t="shared" si="1028"/>
        <v>1.55933721617111</v>
      </c>
      <c r="EZ202" s="234">
        <f t="shared" si="1028"/>
        <v>1.75759553222956</v>
      </c>
      <c r="FA202" s="234">
        <f t="shared" si="1028"/>
        <v>1.66287162186751</v>
      </c>
      <c r="FB202" s="234">
        <f t="shared" si="1028"/>
        <v>1.9722971056149</v>
      </c>
      <c r="FC202" s="234">
        <f t="shared" si="1028"/>
        <v>2.15177146739493</v>
      </c>
      <c r="FD202" s="234">
        <f t="shared" si="1028"/>
        <v>1.87422617074109</v>
      </c>
    </row>
    <row r="203" spans="1:160">
      <c r="A203" s="59" t="s">
        <v>197</v>
      </c>
      <c r="H203" s="59" t="s">
        <v>197</v>
      </c>
      <c r="I203" s="234">
        <f>LOG(I77/(38.69*I198),2)</f>
        <v>1.19561671084837</v>
      </c>
      <c r="J203" s="234">
        <f>LOG(J77/(38.69*J198),2)</f>
        <v>1.2381236115349</v>
      </c>
      <c r="K203" s="234">
        <f t="shared" ref="K203:AM203" si="1029">LOG(K77/(38.69*K198),2)</f>
        <v>1.25541159255997</v>
      </c>
      <c r="L203" s="234">
        <f t="shared" si="1029"/>
        <v>1.26198364567019</v>
      </c>
      <c r="M203" s="234">
        <f t="shared" si="1029"/>
        <v>1.08451455497171</v>
      </c>
      <c r="N203" s="234">
        <f t="shared" si="1029"/>
        <v>1.38109519464986</v>
      </c>
      <c r="O203" s="234">
        <f t="shared" si="1029"/>
        <v>1.24076919601851</v>
      </c>
      <c r="P203" s="234">
        <f t="shared" si="1029"/>
        <v>1.19208752230938</v>
      </c>
      <c r="Q203" s="234">
        <f t="shared" si="1029"/>
        <v>1.16564444617471</v>
      </c>
      <c r="R203" s="234">
        <f t="shared" si="1029"/>
        <v>1.18145003066985</v>
      </c>
      <c r="S203" s="234">
        <f t="shared" si="1029"/>
        <v>1.03521952120355</v>
      </c>
      <c r="T203" s="234">
        <f t="shared" si="1029"/>
        <v>1.33062901960514</v>
      </c>
      <c r="U203" s="234">
        <f t="shared" si="1029"/>
        <v>1.20947422833605</v>
      </c>
      <c r="V203" s="234">
        <f t="shared" si="1029"/>
        <v>1.14916586386629</v>
      </c>
      <c r="W203" s="234">
        <f t="shared" si="1029"/>
        <v>1.22121724330027</v>
      </c>
      <c r="X203" s="234">
        <f t="shared" si="1029"/>
        <v>1.24643950231627</v>
      </c>
      <c r="Y203" s="234">
        <f t="shared" si="1029"/>
        <v>1.17994159941327</v>
      </c>
      <c r="Z203" s="234">
        <f t="shared" si="1029"/>
        <v>1.31851638949678</v>
      </c>
      <c r="AA203" s="234">
        <f t="shared" si="1029"/>
        <v>1.41544977692546</v>
      </c>
      <c r="AB203" s="234">
        <f t="shared" si="1029"/>
        <v>1.4251247457356</v>
      </c>
      <c r="AC203" s="234"/>
      <c r="AD203" s="234">
        <f t="shared" si="1029"/>
        <v>1.297517208797</v>
      </c>
      <c r="AE203" s="234">
        <f t="shared" si="1029"/>
        <v>1.10605456535192</v>
      </c>
      <c r="AF203" s="234">
        <f t="shared" si="1029"/>
        <v>1.06075377309267</v>
      </c>
      <c r="AG203" s="234">
        <f t="shared" si="1029"/>
        <v>1.11271838887245</v>
      </c>
      <c r="AH203" s="234">
        <f t="shared" si="1029"/>
        <v>1.22097933504154</v>
      </c>
      <c r="AI203" s="234">
        <f t="shared" si="1029"/>
        <v>1.17207764589562</v>
      </c>
      <c r="AJ203" s="234">
        <f t="shared" si="1029"/>
        <v>1.21118408564902</v>
      </c>
      <c r="AK203" s="234">
        <f t="shared" si="1029"/>
        <v>1.14793692990753</v>
      </c>
      <c r="AL203" s="234">
        <f t="shared" si="1029"/>
        <v>1.14355702910955</v>
      </c>
      <c r="AM203" s="234">
        <f t="shared" si="1029"/>
        <v>2.40543459517515</v>
      </c>
      <c r="AN203" s="234">
        <f t="shared" ref="AN203:BI203" si="1030">LOG(AN77/(38.69*AN198),2)</f>
        <v>1.36620465144642</v>
      </c>
      <c r="AO203" s="234">
        <f t="shared" si="1030"/>
        <v>1.43722357562256</v>
      </c>
      <c r="AP203" s="234"/>
      <c r="AQ203" s="234">
        <f t="shared" si="1030"/>
        <v>1.04958863050784</v>
      </c>
      <c r="AR203" s="234">
        <f t="shared" si="1030"/>
        <v>1.09996070113308</v>
      </c>
      <c r="AS203" s="234">
        <f t="shared" si="1030"/>
        <v>1.27083490617199</v>
      </c>
      <c r="AT203" s="234">
        <f t="shared" si="1030"/>
        <v>1.21163079948861</v>
      </c>
      <c r="AU203" s="234">
        <f t="shared" si="1030"/>
        <v>1.19294075744357</v>
      </c>
      <c r="AV203" s="234">
        <f t="shared" si="1030"/>
        <v>1.06501271789835</v>
      </c>
      <c r="AW203" s="234">
        <f t="shared" si="1030"/>
        <v>1.01364260765867</v>
      </c>
      <c r="AX203" s="234">
        <f t="shared" si="1030"/>
        <v>1.09138587718447</v>
      </c>
      <c r="AY203" s="234">
        <f t="shared" si="1030"/>
        <v>1.05154840398054</v>
      </c>
      <c r="AZ203" s="234">
        <f t="shared" si="1030"/>
        <v>0.920336868427325</v>
      </c>
      <c r="BA203" s="234"/>
      <c r="BB203" s="234">
        <f t="shared" si="1030"/>
        <v>0.262413974833502</v>
      </c>
      <c r="BC203" s="234">
        <f t="shared" si="1030"/>
        <v>0.371517312907742</v>
      </c>
      <c r="BD203" s="234">
        <f t="shared" si="1030"/>
        <v>0.463448263630329</v>
      </c>
      <c r="BE203" s="234">
        <f t="shared" si="1030"/>
        <v>0.133216981003006</v>
      </c>
      <c r="BF203" s="234">
        <f t="shared" si="1030"/>
        <v>0.260431170211874</v>
      </c>
      <c r="BG203" s="234">
        <f t="shared" si="1030"/>
        <v>0.360854838276393</v>
      </c>
      <c r="BH203" s="234">
        <f t="shared" si="1030"/>
        <v>0.251521033557238</v>
      </c>
      <c r="BI203" s="234">
        <f t="shared" si="1030"/>
        <v>0.378695765310334</v>
      </c>
      <c r="BJ203" s="234" t="e">
        <f t="shared" ref="BJ203:CO203" si="1031">LOG(BJ77/(38.69*BJ198),2)</f>
        <v>#VALUE!</v>
      </c>
      <c r="BK203" s="234">
        <f t="shared" si="1031"/>
        <v>1.23507524293047</v>
      </c>
      <c r="BL203" s="234">
        <f t="shared" si="1031"/>
        <v>1.20166707350965</v>
      </c>
      <c r="BM203" s="234">
        <f t="shared" si="1031"/>
        <v>1.49224492417325</v>
      </c>
      <c r="BN203" s="234">
        <f t="shared" si="1031"/>
        <v>1.0509006718857</v>
      </c>
      <c r="BO203" s="234">
        <f t="shared" si="1031"/>
        <v>1.06929410826859</v>
      </c>
      <c r="BP203" s="234">
        <f t="shared" si="1031"/>
        <v>1.7781954906405</v>
      </c>
      <c r="BQ203" s="234">
        <f t="shared" si="1031"/>
        <v>1.25649800423794</v>
      </c>
      <c r="BR203" s="234">
        <f t="shared" si="1031"/>
        <v>1.23574966476147</v>
      </c>
      <c r="BS203" s="234">
        <f t="shared" si="1031"/>
        <v>1.53999805562162</v>
      </c>
      <c r="BT203" s="234">
        <f t="shared" si="1031"/>
        <v>1.78416966734435</v>
      </c>
      <c r="BU203" s="234">
        <f t="shared" si="1031"/>
        <v>1.77429021724884</v>
      </c>
      <c r="BV203" s="234">
        <f t="shared" si="1031"/>
        <v>2.01416108482533</v>
      </c>
      <c r="BW203" s="234">
        <f t="shared" si="1031"/>
        <v>2.08655752248766</v>
      </c>
      <c r="BX203" s="234">
        <f t="shared" si="1031"/>
        <v>2.07887430633773</v>
      </c>
      <c r="BY203" s="234">
        <f t="shared" si="1031"/>
        <v>2.66283305057378</v>
      </c>
      <c r="BZ203" s="234">
        <f t="shared" si="1031"/>
        <v>1.94470070138055</v>
      </c>
      <c r="CA203" s="234">
        <f t="shared" si="1031"/>
        <v>1.81400156561209</v>
      </c>
      <c r="CB203" s="234">
        <f t="shared" si="1031"/>
        <v>1.78690425119245</v>
      </c>
      <c r="CC203" s="234">
        <f t="shared" si="1031"/>
        <v>1.68728223393248</v>
      </c>
      <c r="CD203" s="234">
        <f t="shared" si="1031"/>
        <v>1.82719152338145</v>
      </c>
      <c r="CE203" s="234">
        <f t="shared" si="1031"/>
        <v>1.59907862987159</v>
      </c>
      <c r="CF203" s="234" t="e">
        <f t="shared" si="1031"/>
        <v>#DIV/0!</v>
      </c>
      <c r="CG203" s="234">
        <f t="shared" si="1031"/>
        <v>1.98074853856434</v>
      </c>
      <c r="CH203" s="234">
        <f t="shared" si="1031"/>
        <v>1.52351147383229</v>
      </c>
      <c r="CI203" s="234">
        <f t="shared" si="1031"/>
        <v>1.54623697269315</v>
      </c>
      <c r="CJ203" s="234">
        <f t="shared" si="1031"/>
        <v>1.81849780959854</v>
      </c>
      <c r="CK203" s="234">
        <f t="shared" si="1031"/>
        <v>1.65444349418614</v>
      </c>
      <c r="CL203" s="234">
        <f t="shared" si="1031"/>
        <v>1.62769076658045</v>
      </c>
      <c r="CM203" s="234">
        <f t="shared" si="1031"/>
        <v>1.85600822666485</v>
      </c>
      <c r="CN203" s="234">
        <f t="shared" si="1031"/>
        <v>1.82442751570611</v>
      </c>
      <c r="CO203" s="234">
        <f t="shared" si="1031"/>
        <v>2.13808820726827</v>
      </c>
      <c r="CP203" s="234">
        <f t="shared" ref="CP203:DU203" si="1032">LOG(CP77/(38.69*CP198),2)</f>
        <v>1.91949574945693</v>
      </c>
      <c r="CQ203" s="234">
        <f t="shared" si="1032"/>
        <v>1.85704204615796</v>
      </c>
      <c r="CR203" s="234">
        <f t="shared" si="1032"/>
        <v>1.92420861889903</v>
      </c>
      <c r="CS203" s="234">
        <f t="shared" si="1032"/>
        <v>1.96046419997882</v>
      </c>
      <c r="CT203" s="234" t="e">
        <f t="shared" si="1032"/>
        <v>#NUM!</v>
      </c>
      <c r="CU203" s="234">
        <f t="shared" si="1032"/>
        <v>2.29776618910045</v>
      </c>
      <c r="CV203" s="234">
        <f t="shared" si="1032"/>
        <v>1.68642327454556</v>
      </c>
      <c r="CW203" s="234">
        <f t="shared" si="1032"/>
        <v>1.78551569334952</v>
      </c>
      <c r="CX203" s="234">
        <f t="shared" si="1032"/>
        <v>2.34087045337405</v>
      </c>
      <c r="CY203" s="234">
        <f t="shared" si="1032"/>
        <v>2.211454553937</v>
      </c>
      <c r="CZ203" s="234" t="e">
        <f t="shared" si="1032"/>
        <v>#NUM!</v>
      </c>
      <c r="DA203" s="234">
        <f t="shared" si="1032"/>
        <v>2.37618991789465</v>
      </c>
      <c r="DB203" s="234">
        <f t="shared" si="1032"/>
        <v>2.25006141836882</v>
      </c>
      <c r="DC203" s="234">
        <f t="shared" si="1032"/>
        <v>2.21523997947399</v>
      </c>
      <c r="DD203" s="234">
        <f t="shared" si="1032"/>
        <v>2.35632423893094</v>
      </c>
      <c r="DE203" s="234">
        <f t="shared" si="1032"/>
        <v>2.38615035225301</v>
      </c>
      <c r="DF203" s="234">
        <f t="shared" si="1032"/>
        <v>2.34768169343418</v>
      </c>
      <c r="DG203" s="234">
        <f t="shared" si="1032"/>
        <v>2.04028553246406</v>
      </c>
      <c r="DH203" s="234">
        <f t="shared" si="1032"/>
        <v>2.11865788584187</v>
      </c>
      <c r="DI203" s="234">
        <f t="shared" si="1032"/>
        <v>2.40265189818756</v>
      </c>
      <c r="DJ203" s="234">
        <f t="shared" si="1032"/>
        <v>2.65923390909287</v>
      </c>
      <c r="DK203" s="234" t="e">
        <f t="shared" si="1032"/>
        <v>#DIV/0!</v>
      </c>
      <c r="DL203" s="234">
        <f t="shared" si="1032"/>
        <v>2.17897014104532</v>
      </c>
      <c r="DM203" s="234" t="e">
        <f t="shared" si="1032"/>
        <v>#NUM!</v>
      </c>
      <c r="DN203" s="234">
        <f t="shared" si="1032"/>
        <v>2.11387511282343</v>
      </c>
      <c r="DO203" s="234">
        <f t="shared" si="1032"/>
        <v>1.96902101166367</v>
      </c>
      <c r="DP203" s="234">
        <f t="shared" si="1032"/>
        <v>2.24117656413972</v>
      </c>
      <c r="DQ203" s="234">
        <f t="shared" si="1032"/>
        <v>1.67102587731365</v>
      </c>
      <c r="DR203" s="234">
        <f t="shared" si="1032"/>
        <v>1.95639239052358</v>
      </c>
      <c r="DS203" s="234" t="e">
        <f t="shared" si="1032"/>
        <v>#NUM!</v>
      </c>
      <c r="DT203" s="234">
        <f t="shared" si="1032"/>
        <v>1.83778446605261</v>
      </c>
      <c r="DU203" s="234">
        <f t="shared" si="1032"/>
        <v>2.26147971230356</v>
      </c>
      <c r="DV203" s="234">
        <f t="shared" ref="DV203:FD203" si="1033">LOG(DV77/(38.69*DV198),2)</f>
        <v>1.97070153864242</v>
      </c>
      <c r="DW203" s="234">
        <f t="shared" si="1033"/>
        <v>2.03982519244766</v>
      </c>
      <c r="DX203" s="234">
        <f t="shared" si="1033"/>
        <v>1.75688966637699</v>
      </c>
      <c r="DY203" s="234">
        <f t="shared" si="1033"/>
        <v>2.05777156563513</v>
      </c>
      <c r="DZ203" s="234">
        <f t="shared" si="1033"/>
        <v>1.73829282060838</v>
      </c>
      <c r="EA203" s="234">
        <f t="shared" si="1033"/>
        <v>2.06546894782266</v>
      </c>
      <c r="EB203" s="234">
        <f t="shared" si="1033"/>
        <v>2.41749020123321</v>
      </c>
      <c r="EC203" s="234">
        <f t="shared" si="1033"/>
        <v>2.17154312314525</v>
      </c>
      <c r="ED203" s="234">
        <f t="shared" si="1033"/>
        <v>2.15072680073812</v>
      </c>
      <c r="EE203" s="234">
        <f t="shared" si="1033"/>
        <v>1.85423066388854</v>
      </c>
      <c r="EF203" s="234">
        <f t="shared" si="1033"/>
        <v>2.08516231240103</v>
      </c>
      <c r="EG203" s="234" t="e">
        <f t="shared" si="1033"/>
        <v>#DIV/0!</v>
      </c>
      <c r="EH203" s="234">
        <f t="shared" si="1033"/>
        <v>1.34154100851748</v>
      </c>
      <c r="EI203" s="234">
        <f t="shared" si="1033"/>
        <v>1.38890207965182</v>
      </c>
      <c r="EJ203" s="234">
        <f t="shared" si="1033"/>
        <v>1.1258837754885</v>
      </c>
      <c r="EK203" s="234">
        <f t="shared" si="1033"/>
        <v>1.14975000213033</v>
      </c>
      <c r="EL203" s="234">
        <f t="shared" si="1033"/>
        <v>1.01547140876244</v>
      </c>
      <c r="EM203" s="234">
        <f t="shared" si="1033"/>
        <v>1.07302666709879</v>
      </c>
      <c r="EN203" s="234">
        <f t="shared" si="1033"/>
        <v>1.07104319723526</v>
      </c>
      <c r="EO203" s="234">
        <f t="shared" si="1033"/>
        <v>1.097612563283</v>
      </c>
      <c r="EP203" s="234">
        <f t="shared" si="1033"/>
        <v>1.2591404897293</v>
      </c>
      <c r="EQ203" s="234">
        <f t="shared" si="1033"/>
        <v>1.25594008218372</v>
      </c>
      <c r="ER203" s="234">
        <f t="shared" si="1033"/>
        <v>1.32020845433895</v>
      </c>
      <c r="ES203" s="234">
        <f t="shared" si="1033"/>
        <v>1.33161428984013</v>
      </c>
      <c r="ET203" s="234">
        <f t="shared" si="1033"/>
        <v>1.34197647423747</v>
      </c>
      <c r="EU203" s="234">
        <f t="shared" si="1033"/>
        <v>1.57121753178402</v>
      </c>
      <c r="EV203" s="234">
        <f t="shared" si="1033"/>
        <v>1.67506389326742</v>
      </c>
      <c r="EW203" s="234">
        <f t="shared" si="1033"/>
        <v>1.76750687418589</v>
      </c>
      <c r="EX203" s="234">
        <f t="shared" si="1033"/>
        <v>1.44783699218127</v>
      </c>
      <c r="EY203" s="234">
        <f t="shared" si="1033"/>
        <v>1.33899003314906</v>
      </c>
      <c r="EZ203" s="234">
        <f t="shared" si="1033"/>
        <v>1.50925767047052</v>
      </c>
      <c r="FA203" s="234">
        <f t="shared" si="1033"/>
        <v>1.37581020776754</v>
      </c>
      <c r="FB203" s="234">
        <f t="shared" si="1033"/>
        <v>1.52750996618</v>
      </c>
      <c r="FC203" s="234">
        <f t="shared" si="1033"/>
        <v>1.51860023766614</v>
      </c>
      <c r="FD203" s="234">
        <f t="shared" si="1033"/>
        <v>1.53566365409336</v>
      </c>
    </row>
    <row r="204" spans="1:160">
      <c r="A204" s="204" t="s">
        <v>227</v>
      </c>
      <c r="H204" s="204" t="s">
        <v>227</v>
      </c>
      <c r="I204" s="234">
        <f>LOG(I80/(1.03*I198),2)</f>
        <v>1.68463626244297</v>
      </c>
      <c r="J204" s="234">
        <f>LOG(J80/(1.03*J198),2)</f>
        <v>1.91620397387534</v>
      </c>
      <c r="K204" s="234">
        <f t="shared" ref="K204:AM204" si="1034">LOG(K80/(1.03*K198),2)</f>
        <v>2.16890997513245</v>
      </c>
      <c r="L204" s="234">
        <f t="shared" si="1034"/>
        <v>1.89676095431601</v>
      </c>
      <c r="M204" s="234">
        <f t="shared" si="1034"/>
        <v>1.65250860066368</v>
      </c>
      <c r="N204" s="234">
        <f t="shared" si="1034"/>
        <v>2.20830630093165</v>
      </c>
      <c r="O204" s="234">
        <f t="shared" si="1034"/>
        <v>1.84970545267112</v>
      </c>
      <c r="P204" s="234">
        <f t="shared" si="1034"/>
        <v>2.0407455579512</v>
      </c>
      <c r="Q204" s="234">
        <f t="shared" si="1034"/>
        <v>1.94831719409641</v>
      </c>
      <c r="R204" s="234">
        <f t="shared" si="1034"/>
        <v>1.91225812848016</v>
      </c>
      <c r="S204" s="234">
        <f t="shared" si="1034"/>
        <v>1.80347402095877</v>
      </c>
      <c r="T204" s="234">
        <f t="shared" si="1034"/>
        <v>1.89460746130541</v>
      </c>
      <c r="U204" s="234">
        <f t="shared" si="1034"/>
        <v>1.83737768456004</v>
      </c>
      <c r="V204" s="234">
        <f t="shared" si="1034"/>
        <v>1.7767892360771</v>
      </c>
      <c r="W204" s="234">
        <f t="shared" si="1034"/>
        <v>2.02383695800516</v>
      </c>
      <c r="X204" s="234">
        <f t="shared" si="1034"/>
        <v>2.04304355121421</v>
      </c>
      <c r="Y204" s="234">
        <f t="shared" si="1034"/>
        <v>1.96924659685558</v>
      </c>
      <c r="Z204" s="234">
        <f t="shared" si="1034"/>
        <v>1.88528042692769</v>
      </c>
      <c r="AA204" s="234">
        <f t="shared" si="1034"/>
        <v>2.1553867712971</v>
      </c>
      <c r="AB204" s="234">
        <f t="shared" si="1034"/>
        <v>2.14172178723909</v>
      </c>
      <c r="AC204" s="234"/>
      <c r="AD204" s="234">
        <f t="shared" si="1034"/>
        <v>1.78092992232838</v>
      </c>
      <c r="AE204" s="234">
        <f t="shared" si="1034"/>
        <v>1.91561670957411</v>
      </c>
      <c r="AF204" s="234">
        <f t="shared" si="1034"/>
        <v>1.82436778343166</v>
      </c>
      <c r="AG204" s="234">
        <f t="shared" si="1034"/>
        <v>1.76029850683682</v>
      </c>
      <c r="AH204" s="234">
        <f t="shared" si="1034"/>
        <v>2.18816579597907</v>
      </c>
      <c r="AI204" s="234">
        <f t="shared" si="1034"/>
        <v>2.13806598038395</v>
      </c>
      <c r="AJ204" s="234">
        <f t="shared" si="1034"/>
        <v>2.09149250649276</v>
      </c>
      <c r="AK204" s="234">
        <f t="shared" si="1034"/>
        <v>1.91374676430277</v>
      </c>
      <c r="AL204" s="234">
        <f t="shared" si="1034"/>
        <v>1.9938710579292</v>
      </c>
      <c r="AM204" s="234">
        <f t="shared" si="1034"/>
        <v>4.98992926490443</v>
      </c>
      <c r="AN204" s="234">
        <f t="shared" ref="AN204:BI204" si="1035">LOG(AN80/(1.03*AN198),2)</f>
        <v>2.31574631458449</v>
      </c>
      <c r="AO204" s="234">
        <f t="shared" si="1035"/>
        <v>2.07676871639422</v>
      </c>
      <c r="AP204" s="234"/>
      <c r="AQ204" s="234">
        <f t="shared" si="1035"/>
        <v>1.88631229371952</v>
      </c>
      <c r="AR204" s="234">
        <f t="shared" si="1035"/>
        <v>1.74542638585507</v>
      </c>
      <c r="AS204" s="234">
        <f t="shared" si="1035"/>
        <v>2.00669549926966</v>
      </c>
      <c r="AT204" s="234">
        <f t="shared" si="1035"/>
        <v>1.7419045182847</v>
      </c>
      <c r="AU204" s="234">
        <f t="shared" si="1035"/>
        <v>1.94408610102766</v>
      </c>
      <c r="AV204" s="234">
        <f t="shared" si="1035"/>
        <v>1.81946068213154</v>
      </c>
      <c r="AW204" s="234">
        <f t="shared" si="1035"/>
        <v>1.55353737136936</v>
      </c>
      <c r="AX204" s="234">
        <f t="shared" si="1035"/>
        <v>1.46791396321445</v>
      </c>
      <c r="AY204" s="234">
        <f t="shared" si="1035"/>
        <v>1.6493544917137</v>
      </c>
      <c r="AZ204" s="234">
        <f t="shared" si="1035"/>
        <v>1.42007827193482</v>
      </c>
      <c r="BA204" s="234"/>
      <c r="BB204" s="234">
        <f t="shared" si="1035"/>
        <v>-1.65951517605949</v>
      </c>
      <c r="BC204" s="234">
        <f t="shared" si="1035"/>
        <v>-1.59386388699769</v>
      </c>
      <c r="BD204" s="234">
        <f t="shared" si="1035"/>
        <v>-1.58884581223107</v>
      </c>
      <c r="BE204" s="234">
        <f t="shared" si="1035"/>
        <v>-1.6090236941687</v>
      </c>
      <c r="BF204" s="234">
        <f t="shared" si="1035"/>
        <v>-1.42785393555876</v>
      </c>
      <c r="BG204" s="234">
        <f t="shared" si="1035"/>
        <v>-1.2952464404022</v>
      </c>
      <c r="BH204" s="234">
        <f t="shared" si="1035"/>
        <v>-1.34937987753568</v>
      </c>
      <c r="BI204" s="234">
        <f t="shared" si="1035"/>
        <v>-1.4100426594423</v>
      </c>
      <c r="BJ204" s="234" t="e">
        <f t="shared" ref="BJ204:CO204" si="1036">LOG(BJ80/(1.03*BJ198),2)</f>
        <v>#VALUE!</v>
      </c>
      <c r="BK204" s="234">
        <f t="shared" si="1036"/>
        <v>3.01515846085314</v>
      </c>
      <c r="BL204" s="234">
        <f t="shared" si="1036"/>
        <v>3.58979906391102</v>
      </c>
      <c r="BM204" s="234">
        <f t="shared" si="1036"/>
        <v>3.41308756892692</v>
      </c>
      <c r="BN204" s="234">
        <f t="shared" si="1036"/>
        <v>3.44665050083245</v>
      </c>
      <c r="BO204" s="234">
        <f t="shared" si="1036"/>
        <v>3.10088656919759</v>
      </c>
      <c r="BP204" s="234">
        <f t="shared" si="1036"/>
        <v>3.91361971884857</v>
      </c>
      <c r="BQ204" s="234">
        <f t="shared" si="1036"/>
        <v>2.38596708105864</v>
      </c>
      <c r="BR204" s="234">
        <f t="shared" si="1036"/>
        <v>2.49914835572561</v>
      </c>
      <c r="BS204" s="234">
        <f t="shared" si="1036"/>
        <v>2.94681410646507</v>
      </c>
      <c r="BT204" s="234">
        <f t="shared" si="1036"/>
        <v>4.39768929787881</v>
      </c>
      <c r="BU204" s="234">
        <f t="shared" si="1036"/>
        <v>4.61063484980107</v>
      </c>
      <c r="BV204" s="234">
        <f t="shared" si="1036"/>
        <v>4.39389340186535</v>
      </c>
      <c r="BW204" s="234">
        <f t="shared" si="1036"/>
        <v>3.39233192244499</v>
      </c>
      <c r="BX204" s="234">
        <f t="shared" si="1036"/>
        <v>3.74899094857931</v>
      </c>
      <c r="BY204" s="234">
        <f t="shared" si="1036"/>
        <v>2.70316854611877</v>
      </c>
      <c r="BZ204" s="234">
        <f t="shared" si="1036"/>
        <v>4.29791165768052</v>
      </c>
      <c r="CA204" s="234">
        <f t="shared" si="1036"/>
        <v>4.50960117738296</v>
      </c>
      <c r="CB204" s="234">
        <f t="shared" si="1036"/>
        <v>2.87880521597886</v>
      </c>
      <c r="CC204" s="234">
        <f t="shared" si="1036"/>
        <v>3.15465782563857</v>
      </c>
      <c r="CD204" s="234">
        <f t="shared" si="1036"/>
        <v>3.70455689052078</v>
      </c>
      <c r="CE204" s="234">
        <f t="shared" si="1036"/>
        <v>3.88672963756062</v>
      </c>
      <c r="CF204" s="234" t="e">
        <f t="shared" si="1036"/>
        <v>#DIV/0!</v>
      </c>
      <c r="CG204" s="234">
        <f t="shared" si="1036"/>
        <v>3.95129172918742</v>
      </c>
      <c r="CH204" s="234">
        <f t="shared" si="1036"/>
        <v>3.80978532523839</v>
      </c>
      <c r="CI204" s="234">
        <f t="shared" si="1036"/>
        <v>1.45444402526381</v>
      </c>
      <c r="CJ204" s="234" t="e">
        <f t="shared" si="1036"/>
        <v>#NUM!</v>
      </c>
      <c r="CK204" s="234" t="e">
        <f t="shared" si="1036"/>
        <v>#NUM!</v>
      </c>
      <c r="CL204" s="234" t="e">
        <f t="shared" si="1036"/>
        <v>#NUM!</v>
      </c>
      <c r="CM204" s="234" t="e">
        <f t="shared" si="1036"/>
        <v>#NUM!</v>
      </c>
      <c r="CN204" s="234" t="e">
        <f t="shared" si="1036"/>
        <v>#NUM!</v>
      </c>
      <c r="CO204" s="234" t="e">
        <f t="shared" si="1036"/>
        <v>#NUM!</v>
      </c>
      <c r="CP204" s="234" t="e">
        <f t="shared" ref="CP204:DU204" si="1037">LOG(CP80/(1.03*CP198),2)</f>
        <v>#NUM!</v>
      </c>
      <c r="CQ204" s="234" t="e">
        <f t="shared" si="1037"/>
        <v>#NUM!</v>
      </c>
      <c r="CR204" s="234" t="e">
        <f t="shared" si="1037"/>
        <v>#NUM!</v>
      </c>
      <c r="CS204" s="234" t="e">
        <f t="shared" si="1037"/>
        <v>#NUM!</v>
      </c>
      <c r="CT204" s="234" t="e">
        <f t="shared" si="1037"/>
        <v>#NUM!</v>
      </c>
      <c r="CU204" s="234" t="e">
        <f t="shared" si="1037"/>
        <v>#NUM!</v>
      </c>
      <c r="CV204" s="234" t="e">
        <f t="shared" si="1037"/>
        <v>#NUM!</v>
      </c>
      <c r="CW204" s="234" t="e">
        <f t="shared" si="1037"/>
        <v>#NUM!</v>
      </c>
      <c r="CX204" s="234" t="e">
        <f t="shared" si="1037"/>
        <v>#NUM!</v>
      </c>
      <c r="CY204" s="234" t="e">
        <f t="shared" si="1037"/>
        <v>#NUM!</v>
      </c>
      <c r="CZ204" s="234" t="e">
        <f t="shared" si="1037"/>
        <v>#NUM!</v>
      </c>
      <c r="DA204" s="234" t="e">
        <f t="shared" si="1037"/>
        <v>#NUM!</v>
      </c>
      <c r="DB204" s="234" t="e">
        <f t="shared" si="1037"/>
        <v>#NUM!</v>
      </c>
      <c r="DC204" s="234" t="e">
        <f t="shared" si="1037"/>
        <v>#NUM!</v>
      </c>
      <c r="DD204" s="234" t="e">
        <f t="shared" si="1037"/>
        <v>#NUM!</v>
      </c>
      <c r="DE204" s="234" t="e">
        <f t="shared" si="1037"/>
        <v>#NUM!</v>
      </c>
      <c r="DF204" s="234" t="e">
        <f t="shared" si="1037"/>
        <v>#NUM!</v>
      </c>
      <c r="DG204" s="234" t="e">
        <f t="shared" si="1037"/>
        <v>#NUM!</v>
      </c>
      <c r="DH204" s="234" t="e">
        <f t="shared" si="1037"/>
        <v>#NUM!</v>
      </c>
      <c r="DI204" s="234" t="e">
        <f t="shared" si="1037"/>
        <v>#NUM!</v>
      </c>
      <c r="DJ204" s="234" t="e">
        <f t="shared" si="1037"/>
        <v>#NUM!</v>
      </c>
      <c r="DK204" s="234" t="e">
        <f t="shared" si="1037"/>
        <v>#DIV/0!</v>
      </c>
      <c r="DL204" s="234" t="e">
        <f t="shared" si="1037"/>
        <v>#NUM!</v>
      </c>
      <c r="DM204" s="234" t="e">
        <f t="shared" si="1037"/>
        <v>#NUM!</v>
      </c>
      <c r="DN204" s="234" t="e">
        <f t="shared" si="1037"/>
        <v>#NUM!</v>
      </c>
      <c r="DO204" s="234" t="e">
        <f t="shared" si="1037"/>
        <v>#NUM!</v>
      </c>
      <c r="DP204" s="234" t="e">
        <f t="shared" si="1037"/>
        <v>#NUM!</v>
      </c>
      <c r="DQ204" s="234" t="e">
        <f t="shared" si="1037"/>
        <v>#NUM!</v>
      </c>
      <c r="DR204" s="234" t="e">
        <f t="shared" si="1037"/>
        <v>#NUM!</v>
      </c>
      <c r="DS204" s="234" t="e">
        <f t="shared" si="1037"/>
        <v>#NUM!</v>
      </c>
      <c r="DT204" s="234" t="e">
        <f t="shared" si="1037"/>
        <v>#NUM!</v>
      </c>
      <c r="DU204" s="234" t="e">
        <f t="shared" si="1037"/>
        <v>#NUM!</v>
      </c>
      <c r="DV204" s="234" t="e">
        <f t="shared" ref="DV204:FD204" si="1038">LOG(DV80/(1.03*DV198),2)</f>
        <v>#NUM!</v>
      </c>
      <c r="DW204" s="234" t="e">
        <f t="shared" si="1038"/>
        <v>#NUM!</v>
      </c>
      <c r="DX204" s="234" t="e">
        <f t="shared" si="1038"/>
        <v>#NUM!</v>
      </c>
      <c r="DY204" s="234" t="e">
        <f t="shared" si="1038"/>
        <v>#NUM!</v>
      </c>
      <c r="DZ204" s="234" t="e">
        <f t="shared" si="1038"/>
        <v>#NUM!</v>
      </c>
      <c r="EA204" s="234" t="e">
        <f t="shared" si="1038"/>
        <v>#NUM!</v>
      </c>
      <c r="EB204" s="234" t="e">
        <f t="shared" si="1038"/>
        <v>#NUM!</v>
      </c>
      <c r="EC204" s="234" t="e">
        <f t="shared" si="1038"/>
        <v>#NUM!</v>
      </c>
      <c r="ED204" s="234" t="e">
        <f t="shared" si="1038"/>
        <v>#NUM!</v>
      </c>
      <c r="EE204" s="234" t="e">
        <f t="shared" si="1038"/>
        <v>#NUM!</v>
      </c>
      <c r="EF204" s="234" t="e">
        <f t="shared" si="1038"/>
        <v>#NUM!</v>
      </c>
      <c r="EG204" s="234" t="e">
        <f t="shared" si="1038"/>
        <v>#DIV/0!</v>
      </c>
      <c r="EH204" s="234" t="e">
        <f t="shared" si="1038"/>
        <v>#NUM!</v>
      </c>
      <c r="EI204" s="234" t="e">
        <f t="shared" si="1038"/>
        <v>#NUM!</v>
      </c>
      <c r="EJ204" s="234" t="e">
        <f t="shared" si="1038"/>
        <v>#NUM!</v>
      </c>
      <c r="EK204" s="234" t="e">
        <f t="shared" si="1038"/>
        <v>#NUM!</v>
      </c>
      <c r="EL204" s="234" t="e">
        <f t="shared" si="1038"/>
        <v>#NUM!</v>
      </c>
      <c r="EM204" s="234" t="e">
        <f t="shared" si="1038"/>
        <v>#NUM!</v>
      </c>
      <c r="EN204" s="234" t="e">
        <f t="shared" si="1038"/>
        <v>#NUM!</v>
      </c>
      <c r="EO204" s="234" t="e">
        <f t="shared" si="1038"/>
        <v>#NUM!</v>
      </c>
      <c r="EP204" s="234" t="e">
        <f t="shared" si="1038"/>
        <v>#NUM!</v>
      </c>
      <c r="EQ204" s="234" t="e">
        <f t="shared" si="1038"/>
        <v>#NUM!</v>
      </c>
      <c r="ER204" s="234" t="e">
        <f t="shared" si="1038"/>
        <v>#NUM!</v>
      </c>
      <c r="ES204" s="234" t="e">
        <f t="shared" si="1038"/>
        <v>#NUM!</v>
      </c>
      <c r="ET204" s="234" t="e">
        <f t="shared" si="1038"/>
        <v>#NUM!</v>
      </c>
      <c r="EU204" s="234" t="e">
        <f t="shared" si="1038"/>
        <v>#NUM!</v>
      </c>
      <c r="EV204" s="234" t="e">
        <f t="shared" si="1038"/>
        <v>#NUM!</v>
      </c>
      <c r="EW204" s="234" t="e">
        <f t="shared" si="1038"/>
        <v>#NUM!</v>
      </c>
      <c r="EX204" s="234" t="e">
        <f t="shared" si="1038"/>
        <v>#NUM!</v>
      </c>
      <c r="EY204" s="234" t="e">
        <f t="shared" si="1038"/>
        <v>#NUM!</v>
      </c>
      <c r="EZ204" s="234" t="e">
        <f t="shared" si="1038"/>
        <v>#NUM!</v>
      </c>
      <c r="FA204" s="234" t="e">
        <f t="shared" si="1038"/>
        <v>#NUM!</v>
      </c>
      <c r="FB204" s="234" t="e">
        <f t="shared" si="1038"/>
        <v>#NUM!</v>
      </c>
      <c r="FC204" s="234" t="e">
        <f t="shared" si="1038"/>
        <v>#NUM!</v>
      </c>
      <c r="FD204" s="234" t="e">
        <f t="shared" si="1038"/>
        <v>#NUM!</v>
      </c>
    </row>
    <row r="205" s="16" customFormat="1" spans="1:223">
      <c r="A205" s="205"/>
      <c r="B205" s="201"/>
      <c r="C205" s="201"/>
      <c r="D205" s="201"/>
      <c r="E205" s="201"/>
      <c r="F205" s="201"/>
      <c r="G205" s="230"/>
      <c r="H205" s="205"/>
      <c r="I205" s="205"/>
      <c r="J205" s="205"/>
      <c r="K205" s="205"/>
      <c r="L205" s="205"/>
      <c r="M205" s="205"/>
      <c r="N205" s="205"/>
      <c r="O205" s="206"/>
      <c r="P205" s="205"/>
      <c r="Q205" s="205"/>
      <c r="R205" s="205"/>
      <c r="S205" s="205"/>
      <c r="T205" s="205"/>
      <c r="U205" s="205"/>
      <c r="V205" s="205"/>
      <c r="W205" s="205"/>
      <c r="X205" s="206"/>
      <c r="Y205" s="206"/>
      <c r="Z205" s="205"/>
      <c r="AA205" s="205"/>
      <c r="AB205" s="205"/>
      <c r="AC205" s="205"/>
      <c r="AD205" s="205"/>
      <c r="AE205" s="205"/>
      <c r="AF205" s="205"/>
      <c r="AG205" s="205"/>
      <c r="AH205" s="205"/>
      <c r="AI205" s="205"/>
      <c r="AJ205" s="205"/>
      <c r="AK205" s="205"/>
      <c r="AL205" s="205"/>
      <c r="AM205" s="205"/>
      <c r="AN205" s="205"/>
      <c r="AO205" s="205"/>
      <c r="AP205" s="205"/>
      <c r="AQ205" s="205"/>
      <c r="AR205" s="205"/>
      <c r="AS205" s="205"/>
      <c r="AT205" s="205"/>
      <c r="AU205" s="205"/>
      <c r="AV205" s="205"/>
      <c r="AW205" s="205"/>
      <c r="AX205" s="205"/>
      <c r="AY205" s="205"/>
      <c r="AZ205" s="205"/>
      <c r="BA205" s="205"/>
      <c r="BB205" s="205"/>
      <c r="BC205" s="205"/>
      <c r="BD205" s="205"/>
      <c r="BE205" s="205"/>
      <c r="BF205" s="205"/>
      <c r="BG205" s="205"/>
      <c r="BH205" s="205"/>
      <c r="BI205" s="205"/>
      <c r="BJ205" s="205"/>
      <c r="BK205" s="205"/>
      <c r="BL205" s="205"/>
      <c r="BM205" s="205"/>
      <c r="BN205" s="205"/>
      <c r="BO205" s="205"/>
      <c r="BP205" s="205"/>
      <c r="BQ205" s="205"/>
      <c r="BR205" s="205"/>
      <c r="BS205" s="205"/>
      <c r="BT205" s="205"/>
      <c r="BU205" s="205"/>
      <c r="BV205" s="205"/>
      <c r="BW205" s="205"/>
      <c r="BX205" s="205"/>
      <c r="BY205" s="205"/>
      <c r="BZ205" s="205"/>
      <c r="CA205" s="205"/>
      <c r="CB205" s="205"/>
      <c r="CC205" s="205"/>
      <c r="CD205" s="205"/>
      <c r="CE205" s="205"/>
      <c r="CF205" s="205"/>
      <c r="CG205" s="205"/>
      <c r="CH205" s="205"/>
      <c r="CI205" s="205"/>
      <c r="CJ205" s="205"/>
      <c r="CK205" s="205"/>
      <c r="CL205" s="205"/>
      <c r="CM205" s="205"/>
      <c r="CN205" s="205"/>
      <c r="CO205" s="205"/>
      <c r="CP205" s="205"/>
      <c r="CQ205" s="205"/>
      <c r="CR205" s="205"/>
      <c r="CS205" s="205"/>
      <c r="CT205" s="205"/>
      <c r="CU205" s="205"/>
      <c r="CV205" s="205"/>
      <c r="CW205" s="205"/>
      <c r="CX205" s="205"/>
      <c r="CY205" s="205"/>
      <c r="CZ205" s="205"/>
      <c r="DA205" s="205"/>
      <c r="DB205" s="205"/>
      <c r="DC205" s="205"/>
      <c r="DD205" s="205"/>
      <c r="DE205" s="205"/>
      <c r="DF205" s="205"/>
      <c r="DG205" s="205"/>
      <c r="DH205" s="205"/>
      <c r="DI205" s="205"/>
      <c r="DJ205" s="205"/>
      <c r="DK205" s="205"/>
      <c r="DL205" s="205"/>
      <c r="DM205" s="205"/>
      <c r="DN205" s="205"/>
      <c r="DO205" s="205"/>
      <c r="DP205" s="205"/>
      <c r="DQ205" s="205"/>
      <c r="DR205" s="205"/>
      <c r="DS205" s="205"/>
      <c r="DT205" s="205"/>
      <c r="DU205" s="205"/>
      <c r="DV205" s="205"/>
      <c r="DW205" s="205"/>
      <c r="DX205" s="205"/>
      <c r="DY205" s="205"/>
      <c r="DZ205" s="205"/>
      <c r="EA205" s="205"/>
      <c r="EB205" s="205"/>
      <c r="EC205" s="205"/>
      <c r="ED205" s="205"/>
      <c r="EE205" s="205"/>
      <c r="EF205" s="205"/>
      <c r="EG205" s="205"/>
      <c r="EH205" s="205"/>
      <c r="EI205" s="205"/>
      <c r="EJ205" s="205"/>
      <c r="EK205" s="205"/>
      <c r="EL205" s="205"/>
      <c r="EM205" s="205"/>
      <c r="EN205" s="205"/>
      <c r="EO205" s="205"/>
      <c r="EP205" s="205"/>
      <c r="EQ205" s="205"/>
      <c r="ER205" s="205"/>
      <c r="ES205" s="205"/>
      <c r="ET205" s="205"/>
      <c r="EU205" s="205"/>
      <c r="EV205" s="205"/>
      <c r="EW205" s="205"/>
      <c r="EX205" s="205"/>
      <c r="EY205" s="205"/>
      <c r="EZ205" s="205"/>
      <c r="FA205" s="205"/>
      <c r="FB205" s="205"/>
      <c r="FC205" s="205"/>
      <c r="FD205" s="205"/>
      <c r="FE205" s="205"/>
      <c r="FF205" s="235"/>
      <c r="FG205" s="235"/>
      <c r="FH205" s="236"/>
      <c r="FI205" s="235"/>
      <c r="FJ205" s="237"/>
      <c r="FK205" s="235"/>
      <c r="FL205" s="235"/>
      <c r="FM205" s="236"/>
      <c r="FN205" s="235"/>
      <c r="FO205" s="200"/>
      <c r="FP205" s="235"/>
      <c r="FQ205" s="235"/>
      <c r="FR205" s="236"/>
      <c r="FS205" s="235"/>
      <c r="FT205" s="200"/>
      <c r="FU205" s="235"/>
      <c r="FV205" s="235"/>
      <c r="FW205" s="236"/>
      <c r="FX205" s="235"/>
      <c r="FY205" s="205"/>
      <c r="FZ205" s="238"/>
      <c r="GA205" s="238"/>
      <c r="GB205" s="239"/>
      <c r="GC205" s="240"/>
      <c r="GD205" s="241"/>
      <c r="GE205" s="238"/>
      <c r="GF205" s="238"/>
      <c r="GG205" s="239"/>
      <c r="GH205" s="242"/>
      <c r="GI205" s="243"/>
      <c r="GJ205" s="244"/>
      <c r="GK205" s="200"/>
      <c r="GL205" s="200"/>
      <c r="GM205" s="245"/>
      <c r="GN205" s="246"/>
      <c r="GO205" s="246"/>
      <c r="GP205" s="200"/>
      <c r="GQ205" s="200"/>
      <c r="GR205" s="245"/>
      <c r="GS205" s="246"/>
      <c r="GT205" s="246"/>
      <c r="GU205" s="200"/>
      <c r="GV205" s="200"/>
      <c r="GW205" s="245"/>
      <c r="GX205" s="246"/>
      <c r="GY205" s="246"/>
      <c r="GZ205" s="200"/>
      <c r="HA205" s="200"/>
      <c r="HB205" s="245"/>
      <c r="HC205" s="246"/>
      <c r="HD205" s="246"/>
      <c r="HE205" s="200"/>
      <c r="HF205" s="200"/>
      <c r="HG205" s="200"/>
      <c r="HH205" s="200"/>
      <c r="HI205" s="200"/>
      <c r="HJ205" s="200"/>
      <c r="HK205" s="200"/>
      <c r="HL205" s="200"/>
      <c r="HM205" s="205"/>
      <c r="HN205" s="205"/>
      <c r="HO205" s="205"/>
    </row>
    <row r="206" ht="17.5" spans="1:8">
      <c r="A206" s="19" t="s">
        <v>282</v>
      </c>
      <c r="H206" s="27" t="s">
        <v>283</v>
      </c>
    </row>
    <row r="207" spans="7:160">
      <c r="G207" s="63">
        <v>578.8</v>
      </c>
      <c r="H207" s="84" t="s">
        <v>222</v>
      </c>
      <c r="I207" s="19">
        <f>I72/578.8</f>
        <v>1.360400829302</v>
      </c>
      <c r="J207" s="19">
        <f>J72/578.8</f>
        <v>4.21717346233587</v>
      </c>
      <c r="K207" s="19">
        <f t="shared" ref="K207:AM207" si="1039">K72/578.8</f>
        <v>3.18192812715964</v>
      </c>
      <c r="L207" s="19">
        <f t="shared" si="1039"/>
        <v>4.28852798894264</v>
      </c>
      <c r="M207" s="19">
        <f t="shared" si="1039"/>
        <v>2.23842432619212</v>
      </c>
      <c r="N207" s="19">
        <f t="shared" si="1039"/>
        <v>2.50639253628196</v>
      </c>
      <c r="O207" s="19">
        <f t="shared" si="1039"/>
        <v>2.24153420870767</v>
      </c>
      <c r="P207" s="19">
        <f t="shared" si="1039"/>
        <v>2.70663441603317</v>
      </c>
      <c r="Q207" s="19">
        <f t="shared" si="1039"/>
        <v>2.75656530753283</v>
      </c>
      <c r="R207" s="19">
        <f t="shared" si="1039"/>
        <v>2.34329647546648</v>
      </c>
      <c r="S207" s="19">
        <f t="shared" si="1039"/>
        <v>1.82446440912232</v>
      </c>
      <c r="T207" s="19">
        <f t="shared" si="1039"/>
        <v>2.29595715272979</v>
      </c>
      <c r="U207" s="19">
        <f t="shared" si="1039"/>
        <v>3.1477194194886</v>
      </c>
      <c r="V207" s="19">
        <f t="shared" si="1039"/>
        <v>3.11800276434001</v>
      </c>
      <c r="W207" s="19">
        <f t="shared" si="1039"/>
        <v>3.27781617138908</v>
      </c>
      <c r="X207" s="19">
        <f t="shared" si="1039"/>
        <v>2.9918797512094</v>
      </c>
      <c r="Y207" s="19">
        <f t="shared" si="1039"/>
        <v>4.29077401520387</v>
      </c>
      <c r="Z207" s="19">
        <f t="shared" si="1039"/>
        <v>4.49550794747754</v>
      </c>
      <c r="AA207" s="19">
        <f t="shared" si="1039"/>
        <v>3.9158604008293</v>
      </c>
      <c r="AB207" s="19">
        <f t="shared" si="1039"/>
        <v>3.89063579820318</v>
      </c>
      <c r="AC207" s="19">
        <f t="shared" si="1039"/>
        <v>0</v>
      </c>
      <c r="AD207" s="19">
        <f t="shared" si="1039"/>
        <v>2.40272978576365</v>
      </c>
      <c r="AE207" s="19">
        <f t="shared" si="1039"/>
        <v>2.78749136143746</v>
      </c>
      <c r="AF207" s="19">
        <f t="shared" si="1039"/>
        <v>2.55701451278507</v>
      </c>
      <c r="AG207" s="19">
        <f t="shared" si="1039"/>
        <v>2.37940566689703</v>
      </c>
      <c r="AH207" s="19">
        <f t="shared" si="1039"/>
        <v>3.59744298548721</v>
      </c>
      <c r="AI207" s="19">
        <f t="shared" si="1039"/>
        <v>3.05459571527298</v>
      </c>
      <c r="AJ207" s="19">
        <f t="shared" si="1039"/>
        <v>2.76589495507948</v>
      </c>
      <c r="AK207" s="19">
        <f t="shared" si="1039"/>
        <v>3.12491361437457</v>
      </c>
      <c r="AL207" s="19">
        <f t="shared" si="1039"/>
        <v>2.64270905321354</v>
      </c>
      <c r="AM207" s="19">
        <f t="shared" si="1039"/>
        <v>2.09951624049758</v>
      </c>
      <c r="AN207" s="19">
        <f t="shared" ref="AN207:BI207" si="1040">AN72/578.8</f>
        <v>2.32325501036628</v>
      </c>
      <c r="AO207" s="19">
        <f t="shared" si="1040"/>
        <v>2.13268832066344</v>
      </c>
      <c r="AP207" s="19">
        <f t="shared" si="1040"/>
        <v>0</v>
      </c>
      <c r="AQ207" s="19">
        <f t="shared" si="1040"/>
        <v>3.26831375259157</v>
      </c>
      <c r="AR207" s="19">
        <f t="shared" si="1040"/>
        <v>3.34709744298549</v>
      </c>
      <c r="AS207" s="19">
        <f t="shared" si="1040"/>
        <v>4.26399447131997</v>
      </c>
      <c r="AT207" s="19">
        <f t="shared" si="1040"/>
        <v>3.54129232895646</v>
      </c>
      <c r="AU207" s="19">
        <f t="shared" si="1040"/>
        <v>2.87646855563234</v>
      </c>
      <c r="AV207" s="19">
        <f t="shared" si="1040"/>
        <v>3.65791292328956</v>
      </c>
      <c r="AW207" s="19">
        <f t="shared" si="1040"/>
        <v>4.84571527297858</v>
      </c>
      <c r="AX207" s="19">
        <f t="shared" si="1040"/>
        <v>5.79561161022806</v>
      </c>
      <c r="AY207" s="19">
        <f t="shared" si="1040"/>
        <v>4.69868693849344</v>
      </c>
      <c r="AZ207" s="19">
        <f t="shared" si="1040"/>
        <v>4.13182446440912</v>
      </c>
      <c r="BA207" s="19">
        <f t="shared" si="1040"/>
        <v>0</v>
      </c>
      <c r="BB207" s="19">
        <f t="shared" si="1040"/>
        <v>4.29146510020733</v>
      </c>
      <c r="BC207" s="19">
        <f t="shared" si="1040"/>
        <v>4.54250172771251</v>
      </c>
      <c r="BD207" s="19">
        <f t="shared" si="1040"/>
        <v>4.87957843814789</v>
      </c>
      <c r="BE207" s="19">
        <f t="shared" si="1040"/>
        <v>4.26710435383552</v>
      </c>
      <c r="BF207" s="19">
        <f t="shared" si="1040"/>
        <v>3.05943331029717</v>
      </c>
      <c r="BG207" s="19">
        <f t="shared" si="1040"/>
        <v>2.78092605390463</v>
      </c>
      <c r="BH207" s="19">
        <f t="shared" si="1040"/>
        <v>3.21630960608155</v>
      </c>
      <c r="BI207" s="19">
        <f t="shared" si="1040"/>
        <v>3.11333794056669</v>
      </c>
      <c r="BJ207" s="19" t="e">
        <f t="shared" ref="BJ207:CO207" si="1041">BJ72/578.8</f>
        <v>#VALUE!</v>
      </c>
      <c r="BK207" s="19">
        <f t="shared" si="1041"/>
        <v>3.44333102971666</v>
      </c>
      <c r="BL207" s="19">
        <f t="shared" si="1041"/>
        <v>3.61955770559779</v>
      </c>
      <c r="BM207" s="19">
        <f t="shared" si="1041"/>
        <v>4.48686938493435</v>
      </c>
      <c r="BN207" s="19">
        <f t="shared" si="1041"/>
        <v>3.41741534208708</v>
      </c>
      <c r="BO207" s="19">
        <f t="shared" si="1041"/>
        <v>3.56081548030408</v>
      </c>
      <c r="BP207" s="19">
        <f t="shared" si="1041"/>
        <v>4.70456116102281</v>
      </c>
      <c r="BQ207" s="19">
        <f t="shared" si="1041"/>
        <v>3.77505183137526</v>
      </c>
      <c r="BR207" s="19">
        <f t="shared" si="1041"/>
        <v>3.94782308223912</v>
      </c>
      <c r="BS207" s="19">
        <f t="shared" si="1041"/>
        <v>3.89426399447132</v>
      </c>
      <c r="BT207" s="19">
        <f t="shared" si="1041"/>
        <v>4.71492743607464</v>
      </c>
      <c r="BU207" s="19">
        <f t="shared" si="1041"/>
        <v>4.20006910850035</v>
      </c>
      <c r="BV207" s="19">
        <f t="shared" si="1041"/>
        <v>6.25950241879751</v>
      </c>
      <c r="BW207" s="19">
        <f t="shared" si="1041"/>
        <v>6.28541810642709</v>
      </c>
      <c r="BX207" s="19">
        <f t="shared" si="1041"/>
        <v>6.16102280580511</v>
      </c>
      <c r="BY207" s="19">
        <f t="shared" si="1041"/>
        <v>9.07221838286109</v>
      </c>
      <c r="BZ207" s="19">
        <f t="shared" si="1041"/>
        <v>4.713199723566</v>
      </c>
      <c r="CA207" s="19">
        <f t="shared" si="1041"/>
        <v>3.3690393918452</v>
      </c>
      <c r="CB207" s="19">
        <f t="shared" si="1041"/>
        <v>5.28334485141672</v>
      </c>
      <c r="CC207" s="19">
        <f t="shared" si="1041"/>
        <v>5.53731859018659</v>
      </c>
      <c r="CD207" s="19">
        <f t="shared" si="1041"/>
        <v>6.04699378023497</v>
      </c>
      <c r="CE207" s="19">
        <f t="shared" si="1041"/>
        <v>3.86834830684174</v>
      </c>
      <c r="CF207" s="19">
        <f t="shared" si="1041"/>
        <v>0</v>
      </c>
      <c r="CG207" s="19">
        <f t="shared" si="1041"/>
        <v>5.15376641326883</v>
      </c>
      <c r="CH207" s="19">
        <f t="shared" si="1041"/>
        <v>5.3317208016586</v>
      </c>
      <c r="CI207" s="19">
        <f t="shared" si="1041"/>
        <v>4.95335176226676</v>
      </c>
      <c r="CJ207" s="19">
        <f t="shared" si="1041"/>
        <v>4.52660677263303</v>
      </c>
      <c r="CK207" s="19">
        <f t="shared" si="1041"/>
        <v>5.18659295093297</v>
      </c>
      <c r="CL207" s="19">
        <f t="shared" si="1041"/>
        <v>5.39737387698687</v>
      </c>
      <c r="CM207" s="19">
        <f t="shared" si="1041"/>
        <v>5.32826537664133</v>
      </c>
      <c r="CN207" s="19">
        <f t="shared" si="1041"/>
        <v>5.69108500345543</v>
      </c>
      <c r="CO207" s="19">
        <f t="shared" si="1041"/>
        <v>6.62232204561161</v>
      </c>
      <c r="CP207" s="19">
        <f t="shared" ref="CP207:DU207" si="1042">CP72/578.8</f>
        <v>4.72874913614375</v>
      </c>
      <c r="CQ207" s="19">
        <f t="shared" si="1042"/>
        <v>4.10331720801659</v>
      </c>
      <c r="CR207" s="19">
        <f t="shared" si="1042"/>
        <v>4.04630269523151</v>
      </c>
      <c r="CS207" s="19">
        <f t="shared" si="1042"/>
        <v>4.30200414651002</v>
      </c>
      <c r="CT207" s="19">
        <f t="shared" si="1042"/>
        <v>0</v>
      </c>
      <c r="CU207" s="19">
        <f t="shared" si="1042"/>
        <v>4.10504492052523</v>
      </c>
      <c r="CV207" s="19">
        <f t="shared" si="1042"/>
        <v>5.32999308914997</v>
      </c>
      <c r="CW207" s="19">
        <f t="shared" si="1042"/>
        <v>5.98825155494126</v>
      </c>
      <c r="CX207" s="19">
        <f t="shared" si="1042"/>
        <v>4.55943331029717</v>
      </c>
      <c r="CY207" s="19">
        <f t="shared" si="1042"/>
        <v>4.88424326192122</v>
      </c>
      <c r="CZ207" s="19">
        <f t="shared" si="1042"/>
        <v>0</v>
      </c>
      <c r="DA207" s="19">
        <f t="shared" si="1042"/>
        <v>4.41603317208017</v>
      </c>
      <c r="DB207" s="19">
        <f t="shared" si="1042"/>
        <v>4.53351762266759</v>
      </c>
      <c r="DC207" s="19">
        <f t="shared" si="1042"/>
        <v>4.69246717346234</v>
      </c>
      <c r="DD207" s="19">
        <f t="shared" si="1042"/>
        <v>4.82031789910159</v>
      </c>
      <c r="DE207" s="19">
        <f t="shared" si="1042"/>
        <v>5.44402211472011</v>
      </c>
      <c r="DF207" s="19">
        <f t="shared" si="1042"/>
        <v>5.71181755355909</v>
      </c>
      <c r="DG207" s="19">
        <f t="shared" si="1042"/>
        <v>3.44505874222529</v>
      </c>
      <c r="DH207" s="19">
        <f t="shared" si="1042"/>
        <v>5.20387007601935</v>
      </c>
      <c r="DI207" s="19">
        <f t="shared" si="1042"/>
        <v>6.31478921907395</v>
      </c>
      <c r="DJ207" s="19">
        <f t="shared" si="1042"/>
        <v>4.61817553559088</v>
      </c>
      <c r="DK207" s="19">
        <f t="shared" si="1042"/>
        <v>0</v>
      </c>
      <c r="DL207" s="19">
        <f t="shared" si="1042"/>
        <v>2.24429854872149</v>
      </c>
      <c r="DM207" s="19">
        <f t="shared" si="1042"/>
        <v>0</v>
      </c>
      <c r="DN207" s="19">
        <f t="shared" si="1042"/>
        <v>3.24291637871458</v>
      </c>
      <c r="DO207" s="19">
        <f t="shared" si="1042"/>
        <v>3.46233586731168</v>
      </c>
      <c r="DP207" s="19">
        <f t="shared" si="1042"/>
        <v>4.85314443676572</v>
      </c>
      <c r="DQ207" s="19">
        <f t="shared" si="1042"/>
        <v>4.31237042156185</v>
      </c>
      <c r="DR207" s="19">
        <f t="shared" si="1042"/>
        <v>2.11990324809952</v>
      </c>
      <c r="DS207" s="19">
        <f t="shared" si="1042"/>
        <v>0</v>
      </c>
      <c r="DT207" s="19">
        <f t="shared" si="1042"/>
        <v>2.54146510020733</v>
      </c>
      <c r="DU207" s="19">
        <f t="shared" si="1042"/>
        <v>5.46993780234969</v>
      </c>
      <c r="DV207" s="19">
        <f t="shared" ref="DV207:FD207" si="1043">DV72/578.8</f>
        <v>5.69626814098134</v>
      </c>
      <c r="DW207" s="19">
        <f t="shared" si="1043"/>
        <v>6.07636489288183</v>
      </c>
      <c r="DX207" s="19">
        <f t="shared" si="1043"/>
        <v>6.71907394609537</v>
      </c>
      <c r="DY207" s="19">
        <f t="shared" si="1043"/>
        <v>6.86247408431237</v>
      </c>
      <c r="DZ207" s="19">
        <f t="shared" si="1043"/>
        <v>6.27159640635798</v>
      </c>
      <c r="EA207" s="19">
        <f t="shared" si="1043"/>
        <v>5.26261230131306</v>
      </c>
      <c r="EB207" s="19">
        <f t="shared" si="1043"/>
        <v>7.8852798894264</v>
      </c>
      <c r="EC207" s="19">
        <f t="shared" si="1043"/>
        <v>5.63061506565308</v>
      </c>
      <c r="ED207" s="19">
        <f t="shared" si="1043"/>
        <v>8.76468555632343</v>
      </c>
      <c r="EE207" s="19">
        <f t="shared" si="1043"/>
        <v>7.21492743607464</v>
      </c>
      <c r="EF207" s="19">
        <f t="shared" si="1043"/>
        <v>6.14892881824464</v>
      </c>
      <c r="EG207" s="19">
        <f t="shared" si="1043"/>
        <v>0</v>
      </c>
      <c r="EH207" s="19">
        <f t="shared" si="1043"/>
        <v>1.71648237733241</v>
      </c>
      <c r="EI207" s="19">
        <f t="shared" si="1043"/>
        <v>1.81237042156185</v>
      </c>
      <c r="EJ207" s="19">
        <f t="shared" si="1043"/>
        <v>1.46371803731859</v>
      </c>
      <c r="EK207" s="19">
        <f t="shared" si="1043"/>
        <v>1.56962681409813</v>
      </c>
      <c r="EL207" s="19">
        <f t="shared" si="1043"/>
        <v>1.79682100898411</v>
      </c>
      <c r="EM207" s="19">
        <f t="shared" si="1043"/>
        <v>1.84001382170007</v>
      </c>
      <c r="EN207" s="19">
        <f t="shared" si="1043"/>
        <v>1.42743607463718</v>
      </c>
      <c r="EO207" s="19">
        <f t="shared" si="1043"/>
        <v>1.48876986869385</v>
      </c>
      <c r="EP207" s="19">
        <f t="shared" si="1043"/>
        <v>2.33759502418798</v>
      </c>
      <c r="EQ207" s="19">
        <f t="shared" si="1043"/>
        <v>2.33759502418798</v>
      </c>
      <c r="ER207" s="19">
        <f t="shared" si="1043"/>
        <v>1.78991015894955</v>
      </c>
      <c r="ES207" s="19">
        <f t="shared" si="1043"/>
        <v>2.60193503800968</v>
      </c>
      <c r="ET207" s="19">
        <f t="shared" si="1043"/>
        <v>2.78507256392536</v>
      </c>
      <c r="EU207" s="19">
        <f t="shared" si="1043"/>
        <v>2.92501727712509</v>
      </c>
      <c r="EV207" s="19">
        <f t="shared" si="1043"/>
        <v>2.74706288873531</v>
      </c>
      <c r="EW207" s="19">
        <f t="shared" si="1043"/>
        <v>3.49689011748445</v>
      </c>
      <c r="EX207" s="19">
        <f t="shared" si="1043"/>
        <v>2.15791292328956</v>
      </c>
      <c r="EY207" s="19">
        <f t="shared" si="1043"/>
        <v>1.39841050449205</v>
      </c>
      <c r="EZ207" s="19">
        <f t="shared" si="1043"/>
        <v>1.43918451969592</v>
      </c>
      <c r="FA207" s="19">
        <f t="shared" si="1043"/>
        <v>1.68555632342778</v>
      </c>
      <c r="FB207" s="19">
        <f t="shared" si="1043"/>
        <v>2.86109191430546</v>
      </c>
      <c r="FC207" s="19">
        <f t="shared" si="1043"/>
        <v>2.64685556323428</v>
      </c>
      <c r="FD207" s="19">
        <f t="shared" si="1043"/>
        <v>2.54837595024188</v>
      </c>
    </row>
    <row r="208" spans="7:160">
      <c r="G208" s="63">
        <v>48.5</v>
      </c>
      <c r="H208" s="84" t="s">
        <v>199</v>
      </c>
      <c r="I208" s="19">
        <f>I74/48.5</f>
        <v>1.99773195876289</v>
      </c>
      <c r="J208" s="19">
        <f>J74/48.5</f>
        <v>2.57319587628866</v>
      </c>
      <c r="K208" s="19">
        <f t="shared" ref="K208:AM208" si="1044">K74/48.5</f>
        <v>2.47422680412371</v>
      </c>
      <c r="L208" s="19">
        <f t="shared" si="1044"/>
        <v>2.63092783505155</v>
      </c>
      <c r="M208" s="19">
        <f t="shared" si="1044"/>
        <v>6.28247422680412</v>
      </c>
      <c r="N208" s="19">
        <f t="shared" si="1044"/>
        <v>2.22474226804124</v>
      </c>
      <c r="O208" s="19">
        <f t="shared" si="1044"/>
        <v>158.752577319588</v>
      </c>
      <c r="P208" s="19">
        <f t="shared" si="1044"/>
        <v>8.78556701030928</v>
      </c>
      <c r="Q208" s="19">
        <f t="shared" si="1044"/>
        <v>6.32577319587629</v>
      </c>
      <c r="R208" s="19">
        <f t="shared" si="1044"/>
        <v>14.3628865979381</v>
      </c>
      <c r="S208" s="19">
        <f t="shared" si="1044"/>
        <v>12.1298969072165</v>
      </c>
      <c r="T208" s="19">
        <f t="shared" si="1044"/>
        <v>12.7855670103093</v>
      </c>
      <c r="U208" s="19">
        <f t="shared" si="1044"/>
        <v>16.8927835051546</v>
      </c>
      <c r="V208" s="19">
        <f t="shared" si="1044"/>
        <v>14.6412371134021</v>
      </c>
      <c r="W208" s="19">
        <f t="shared" si="1044"/>
        <v>16.3587628865979</v>
      </c>
      <c r="X208" s="19">
        <f t="shared" si="1044"/>
        <v>40.4639175257732</v>
      </c>
      <c r="Y208" s="19">
        <f t="shared" si="1044"/>
        <v>96.5134020618557</v>
      </c>
      <c r="Z208" s="19">
        <f t="shared" si="1044"/>
        <v>1.06144329896907</v>
      </c>
      <c r="AA208" s="19">
        <f t="shared" si="1044"/>
        <v>0.912989690721649</v>
      </c>
      <c r="AB208" s="19">
        <f t="shared" si="1044"/>
        <v>1.09587628865979</v>
      </c>
      <c r="AC208" s="19">
        <f t="shared" si="1044"/>
        <v>0</v>
      </c>
      <c r="AD208" s="19">
        <f t="shared" si="1044"/>
        <v>0.718350515463918</v>
      </c>
      <c r="AE208" s="19">
        <f t="shared" si="1044"/>
        <v>0.861030927835052</v>
      </c>
      <c r="AF208" s="19">
        <f t="shared" si="1044"/>
        <v>0.658556701030928</v>
      </c>
      <c r="AG208" s="19">
        <f t="shared" si="1044"/>
        <v>1.03443298969072</v>
      </c>
      <c r="AH208" s="19">
        <f t="shared" si="1044"/>
        <v>2.74226804123711</v>
      </c>
      <c r="AI208" s="19">
        <f t="shared" si="1044"/>
        <v>2.99587628865979</v>
      </c>
      <c r="AJ208" s="19">
        <f t="shared" si="1044"/>
        <v>2.34432989690722</v>
      </c>
      <c r="AK208" s="19">
        <f t="shared" si="1044"/>
        <v>2.45154639175258</v>
      </c>
      <c r="AL208" s="19">
        <f t="shared" si="1044"/>
        <v>2.20618556701031</v>
      </c>
      <c r="AM208" s="19">
        <f t="shared" si="1044"/>
        <v>0.640618556701031</v>
      </c>
      <c r="AN208" s="19">
        <f t="shared" ref="AN208:BI208" si="1045">AN74/48.5</f>
        <v>0.732164948453608</v>
      </c>
      <c r="AO208" s="19">
        <f t="shared" si="1045"/>
        <v>0.488041237113402</v>
      </c>
      <c r="AP208" s="19">
        <f t="shared" si="1045"/>
        <v>0</v>
      </c>
      <c r="AQ208" s="19">
        <f t="shared" si="1045"/>
        <v>0.90659793814433</v>
      </c>
      <c r="AR208" s="19">
        <f t="shared" si="1045"/>
        <v>0.904536082474227</v>
      </c>
      <c r="AS208" s="19">
        <f t="shared" si="1045"/>
        <v>0.925773195876289</v>
      </c>
      <c r="AT208" s="19">
        <f t="shared" si="1045"/>
        <v>0.9</v>
      </c>
      <c r="AU208" s="19">
        <f t="shared" si="1045"/>
        <v>0.827835051546392</v>
      </c>
      <c r="AV208" s="19">
        <f t="shared" si="1045"/>
        <v>15.2144329896907</v>
      </c>
      <c r="AW208" s="19">
        <f t="shared" si="1045"/>
        <v>1.12907216494845</v>
      </c>
      <c r="AX208" s="19">
        <f t="shared" si="1045"/>
        <v>1.26329896907216</v>
      </c>
      <c r="AY208" s="19">
        <f t="shared" si="1045"/>
        <v>1.17092783505155</v>
      </c>
      <c r="AZ208" s="19">
        <f t="shared" si="1045"/>
        <v>1.09154639175258</v>
      </c>
      <c r="BA208" s="19">
        <f t="shared" si="1045"/>
        <v>0</v>
      </c>
      <c r="BB208" s="19">
        <f t="shared" si="1045"/>
        <v>0.756082474226804</v>
      </c>
      <c r="BC208" s="19">
        <f t="shared" si="1045"/>
        <v>0.761649484536082</v>
      </c>
      <c r="BD208" s="19">
        <f t="shared" si="1045"/>
        <v>15.2041237113402</v>
      </c>
      <c r="BE208" s="19">
        <f t="shared" si="1045"/>
        <v>0.741855670103093</v>
      </c>
      <c r="BF208" s="19">
        <f t="shared" si="1045"/>
        <v>0.80020618556701</v>
      </c>
      <c r="BG208" s="19">
        <f t="shared" si="1045"/>
        <v>14.8103092783505</v>
      </c>
      <c r="BH208" s="19">
        <f t="shared" si="1045"/>
        <v>15.2948453608247</v>
      </c>
      <c r="BI208" s="19">
        <f t="shared" si="1045"/>
        <v>15.1567010309278</v>
      </c>
      <c r="BJ208" s="19" t="e">
        <f t="shared" ref="BJ208:CO208" si="1046">BJ74/48.5</f>
        <v>#VALUE!</v>
      </c>
      <c r="BK208" s="19">
        <f t="shared" si="1046"/>
        <v>0.754845360824742</v>
      </c>
      <c r="BL208" s="19">
        <f t="shared" si="1046"/>
        <v>0.758762886597938</v>
      </c>
      <c r="BM208" s="19">
        <f t="shared" si="1046"/>
        <v>0.978556701030928</v>
      </c>
      <c r="BN208" s="19">
        <f t="shared" si="1046"/>
        <v>0.821649484536083</v>
      </c>
      <c r="BO208" s="19">
        <f t="shared" si="1046"/>
        <v>0.81360824742268</v>
      </c>
      <c r="BP208" s="19">
        <f t="shared" si="1046"/>
        <v>0.87340206185567</v>
      </c>
      <c r="BQ208" s="19">
        <f t="shared" si="1046"/>
        <v>0.829072164948454</v>
      </c>
      <c r="BR208" s="19">
        <f t="shared" si="1046"/>
        <v>0.818969072164948</v>
      </c>
      <c r="BS208" s="19">
        <f t="shared" si="1046"/>
        <v>0.981030927835052</v>
      </c>
      <c r="BT208" s="19">
        <f t="shared" si="1046"/>
        <v>0.983505154639175</v>
      </c>
      <c r="BU208" s="19">
        <f t="shared" si="1046"/>
        <v>0.875463917525773</v>
      </c>
      <c r="BV208" s="19">
        <f t="shared" si="1046"/>
        <v>1.30927835051546</v>
      </c>
      <c r="BW208" s="19">
        <f t="shared" si="1046"/>
        <v>1.33257731958763</v>
      </c>
      <c r="BX208" s="19">
        <f t="shared" si="1046"/>
        <v>1.25030927835052</v>
      </c>
      <c r="BY208" s="19">
        <f t="shared" si="1046"/>
        <v>1.73731958762887</v>
      </c>
      <c r="BZ208" s="19">
        <f t="shared" si="1046"/>
        <v>1.01298969072165</v>
      </c>
      <c r="CA208" s="19">
        <f t="shared" si="1046"/>
        <v>0.746185567010309</v>
      </c>
      <c r="CB208" s="19">
        <f t="shared" si="1046"/>
        <v>1.11773195876289</v>
      </c>
      <c r="CC208" s="19">
        <f t="shared" si="1046"/>
        <v>0.871752577319588</v>
      </c>
      <c r="CD208" s="19">
        <f t="shared" si="1046"/>
        <v>0.792989690721649</v>
      </c>
      <c r="CE208" s="19">
        <f t="shared" si="1046"/>
        <v>1.07463917525773</v>
      </c>
      <c r="CF208" s="19">
        <f t="shared" si="1046"/>
        <v>0</v>
      </c>
      <c r="CG208" s="19">
        <f t="shared" si="1046"/>
        <v>1.10474226804124</v>
      </c>
      <c r="CH208" s="19">
        <f t="shared" si="1046"/>
        <v>1.06927835051546</v>
      </c>
      <c r="CI208" s="19">
        <f t="shared" si="1046"/>
        <v>1.1760824742268</v>
      </c>
      <c r="CJ208" s="19">
        <f t="shared" si="1046"/>
        <v>0.947628865979381</v>
      </c>
      <c r="CK208" s="19">
        <f t="shared" si="1046"/>
        <v>0.998556701030928</v>
      </c>
      <c r="CL208" s="19">
        <f t="shared" si="1046"/>
        <v>1.08680412371134</v>
      </c>
      <c r="CM208" s="19">
        <f t="shared" si="1046"/>
        <v>1.24721649484536</v>
      </c>
      <c r="CN208" s="19">
        <f t="shared" si="1046"/>
        <v>1.20824742268041</v>
      </c>
      <c r="CO208" s="19">
        <f t="shared" si="1046"/>
        <v>1.40350515463918</v>
      </c>
      <c r="CP208" s="19">
        <f t="shared" ref="CP208:DU208" si="1047">CP74/48.5</f>
        <v>1.25360824742268</v>
      </c>
      <c r="CQ208" s="19">
        <f t="shared" si="1047"/>
        <v>0.938144329896907</v>
      </c>
      <c r="CR208" s="19">
        <f t="shared" si="1047"/>
        <v>1.15835051546392</v>
      </c>
      <c r="CS208" s="19">
        <f t="shared" si="1047"/>
        <v>1.21567010309278</v>
      </c>
      <c r="CT208" s="19">
        <f t="shared" si="1047"/>
        <v>0</v>
      </c>
      <c r="CU208" s="19">
        <f t="shared" si="1047"/>
        <v>1.28824742268041</v>
      </c>
      <c r="CV208" s="19">
        <f t="shared" si="1047"/>
        <v>1.07319587628866</v>
      </c>
      <c r="CW208" s="19">
        <f t="shared" si="1047"/>
        <v>1.11690721649485</v>
      </c>
      <c r="CX208" s="19">
        <f t="shared" si="1047"/>
        <v>1.19463917525773</v>
      </c>
      <c r="CY208" s="19">
        <f t="shared" si="1047"/>
        <v>1.21938144329897</v>
      </c>
      <c r="CZ208" s="19">
        <f t="shared" si="1047"/>
        <v>0</v>
      </c>
      <c r="DA208" s="19">
        <f t="shared" si="1047"/>
        <v>1.24061855670103</v>
      </c>
      <c r="DB208" s="19">
        <f t="shared" si="1047"/>
        <v>1.24144329896907</v>
      </c>
      <c r="DC208" s="19">
        <f t="shared" si="1047"/>
        <v>1.20969072164948</v>
      </c>
      <c r="DD208" s="19">
        <f t="shared" si="1047"/>
        <v>1.22247422680412</v>
      </c>
      <c r="DE208" s="19">
        <f t="shared" si="1047"/>
        <v>1.16268041237113</v>
      </c>
      <c r="DF208" s="19">
        <f t="shared" si="1047"/>
        <v>1.17154639175258</v>
      </c>
      <c r="DG208" s="19">
        <f t="shared" si="1047"/>
        <v>0.830309278350515</v>
      </c>
      <c r="DH208" s="19">
        <f t="shared" si="1047"/>
        <v>1.12680412371134</v>
      </c>
      <c r="DI208" s="19">
        <f t="shared" si="1047"/>
        <v>1.1</v>
      </c>
      <c r="DJ208" s="19">
        <f t="shared" si="1047"/>
        <v>0.989072164948454</v>
      </c>
      <c r="DK208" s="19">
        <f t="shared" si="1047"/>
        <v>0</v>
      </c>
      <c r="DL208" s="19">
        <f t="shared" si="1047"/>
        <v>0.736288659793814</v>
      </c>
      <c r="DM208" s="19">
        <f t="shared" si="1047"/>
        <v>0</v>
      </c>
      <c r="DN208" s="19">
        <f t="shared" si="1047"/>
        <v>0.796082474226804</v>
      </c>
      <c r="DO208" s="19">
        <f t="shared" si="1047"/>
        <v>0.945154639175258</v>
      </c>
      <c r="DP208" s="19">
        <f t="shared" si="1047"/>
        <v>1.08371134020619</v>
      </c>
      <c r="DQ208" s="19">
        <f t="shared" si="1047"/>
        <v>1.10824742268041</v>
      </c>
      <c r="DR208" s="19">
        <f t="shared" si="1047"/>
        <v>0.545979381443299</v>
      </c>
      <c r="DS208" s="19">
        <f t="shared" si="1047"/>
        <v>0</v>
      </c>
      <c r="DT208" s="19">
        <f t="shared" si="1047"/>
        <v>0.631340206185567</v>
      </c>
      <c r="DU208" s="19">
        <f t="shared" si="1047"/>
        <v>1.14041237113402</v>
      </c>
      <c r="DV208" s="19">
        <f t="shared" ref="DV208:FD208" si="1048">DV74/48.5</f>
        <v>1.06701030927835</v>
      </c>
      <c r="DW208" s="19">
        <f t="shared" si="1048"/>
        <v>1.24268041237113</v>
      </c>
      <c r="DX208" s="19">
        <f t="shared" si="1048"/>
        <v>1.25628865979381</v>
      </c>
      <c r="DY208" s="19">
        <f t="shared" si="1048"/>
        <v>1.10783505154639</v>
      </c>
      <c r="DZ208" s="19">
        <f t="shared" si="1048"/>
        <v>1.29752577319588</v>
      </c>
      <c r="EA208" s="19">
        <f t="shared" si="1048"/>
        <v>1.11484536082474</v>
      </c>
      <c r="EB208" s="19">
        <f t="shared" si="1048"/>
        <v>1.73340206185567</v>
      </c>
      <c r="EC208" s="19">
        <f t="shared" si="1048"/>
        <v>1.40742268041237</v>
      </c>
      <c r="ED208" s="19">
        <f t="shared" si="1048"/>
        <v>1.92680412371134</v>
      </c>
      <c r="EE208" s="19">
        <f t="shared" si="1048"/>
        <v>1.26</v>
      </c>
      <c r="EF208" s="19">
        <f t="shared" si="1048"/>
        <v>1.55855670103093</v>
      </c>
      <c r="EG208" s="19">
        <f t="shared" si="1048"/>
        <v>0</v>
      </c>
      <c r="EH208" s="19">
        <f t="shared" si="1048"/>
        <v>0.65360824742268</v>
      </c>
      <c r="EI208" s="19">
        <f t="shared" si="1048"/>
        <v>0.643711340206186</v>
      </c>
      <c r="EJ208" s="19">
        <f t="shared" si="1048"/>
        <v>0.59319587628866</v>
      </c>
      <c r="EK208" s="19">
        <f t="shared" si="1048"/>
        <v>0.635876288659794</v>
      </c>
      <c r="EL208" s="19">
        <f t="shared" si="1048"/>
        <v>0.614845360824742</v>
      </c>
      <c r="EM208" s="19">
        <f t="shared" si="1048"/>
        <v>0.635876288659794</v>
      </c>
      <c r="EN208" s="19">
        <f t="shared" si="1048"/>
        <v>0.52680412371134</v>
      </c>
      <c r="EO208" s="19">
        <f t="shared" si="1048"/>
        <v>0.515051546391753</v>
      </c>
      <c r="EP208" s="19">
        <f t="shared" si="1048"/>
        <v>0.832577319587629</v>
      </c>
      <c r="EQ208" s="19">
        <f t="shared" si="1048"/>
        <v>0.746185567010309</v>
      </c>
      <c r="ER208" s="19">
        <f t="shared" si="1048"/>
        <v>0.587835051546392</v>
      </c>
      <c r="ES208" s="19">
        <f t="shared" si="1048"/>
        <v>0.855051546391753</v>
      </c>
      <c r="ET208" s="19">
        <f t="shared" si="1048"/>
        <v>0.820412371134021</v>
      </c>
      <c r="EU208" s="19">
        <f t="shared" si="1048"/>
        <v>0.896701030927835</v>
      </c>
      <c r="EV208" s="19">
        <f t="shared" si="1048"/>
        <v>0.783092783505155</v>
      </c>
      <c r="EW208" s="19">
        <f t="shared" si="1048"/>
        <v>0.899381443298969</v>
      </c>
      <c r="EX208" s="19">
        <f t="shared" si="1048"/>
        <v>0.720824742268041</v>
      </c>
      <c r="EY208" s="19">
        <f t="shared" si="1048"/>
        <v>0.584329896907216</v>
      </c>
      <c r="EZ208" s="19">
        <f t="shared" si="1048"/>
        <v>0.510309278350515</v>
      </c>
      <c r="FA208" s="19">
        <f t="shared" si="1048"/>
        <v>0.647835051546392</v>
      </c>
      <c r="FB208" s="19">
        <f t="shared" si="1048"/>
        <v>1.02536082474227</v>
      </c>
      <c r="FC208" s="19">
        <f t="shared" si="1048"/>
        <v>0.958556701030928</v>
      </c>
      <c r="FD208" s="19">
        <f t="shared" si="1048"/>
        <v>0.996082474226804</v>
      </c>
    </row>
    <row r="209" spans="7:160">
      <c r="G209" s="63">
        <v>31.5</v>
      </c>
      <c r="H209" s="64" t="s">
        <v>224</v>
      </c>
      <c r="I209" s="19">
        <f>I75/31.5</f>
        <v>0.892698412698413</v>
      </c>
      <c r="J209" s="19">
        <f>J75/31.5</f>
        <v>1.78349206349206</v>
      </c>
      <c r="K209" s="19">
        <f t="shared" ref="K209:AM209" si="1049">K75/31.5</f>
        <v>1.69142857142857</v>
      </c>
      <c r="L209" s="19">
        <f t="shared" si="1049"/>
        <v>1.73047619047619</v>
      </c>
      <c r="M209" s="19">
        <f t="shared" si="1049"/>
        <v>1.28031746031746</v>
      </c>
      <c r="N209" s="19">
        <f t="shared" si="1049"/>
        <v>1.23174603174603</v>
      </c>
      <c r="O209" s="19">
        <f t="shared" si="1049"/>
        <v>1.91714285714286</v>
      </c>
      <c r="P209" s="19">
        <f t="shared" si="1049"/>
        <v>1.38</v>
      </c>
      <c r="Q209" s="19">
        <f t="shared" si="1049"/>
        <v>1.34507936507937</v>
      </c>
      <c r="R209" s="19">
        <f t="shared" si="1049"/>
        <v>1.3215873015873</v>
      </c>
      <c r="S209" s="19">
        <f t="shared" si="1049"/>
        <v>1.22539682539683</v>
      </c>
      <c r="T209" s="19">
        <f t="shared" si="1049"/>
        <v>1.1384126984127</v>
      </c>
      <c r="U209" s="19">
        <f t="shared" si="1049"/>
        <v>1.5152380952381</v>
      </c>
      <c r="V209" s="19">
        <f t="shared" si="1049"/>
        <v>1.43936507936508</v>
      </c>
      <c r="W209" s="19">
        <f t="shared" si="1049"/>
        <v>1.80825396825397</v>
      </c>
      <c r="X209" s="19">
        <f t="shared" si="1049"/>
        <v>1.9431746031746</v>
      </c>
      <c r="Y209" s="19">
        <f t="shared" si="1049"/>
        <v>2.29396825396825</v>
      </c>
      <c r="Z209" s="19">
        <f t="shared" si="1049"/>
        <v>1.73079365079365</v>
      </c>
      <c r="AA209" s="19">
        <f t="shared" si="1049"/>
        <v>2.05650793650794</v>
      </c>
      <c r="AB209" s="19">
        <f t="shared" si="1049"/>
        <v>2.15333333333333</v>
      </c>
      <c r="AC209" s="19">
        <f t="shared" si="1049"/>
        <v>0</v>
      </c>
      <c r="AD209" s="19">
        <f t="shared" si="1049"/>
        <v>1.50349206349206</v>
      </c>
      <c r="AE209" s="19">
        <f t="shared" si="1049"/>
        <v>1.69873015873016</v>
      </c>
      <c r="AF209" s="19">
        <f t="shared" si="1049"/>
        <v>1.42539682539683</v>
      </c>
      <c r="AG209" s="19">
        <f t="shared" si="1049"/>
        <v>1.50126984126984</v>
      </c>
      <c r="AH209" s="19">
        <f t="shared" si="1049"/>
        <v>1.91968253968254</v>
      </c>
      <c r="AI209" s="19">
        <f t="shared" si="1049"/>
        <v>1.81555555555556</v>
      </c>
      <c r="AJ209" s="19">
        <f t="shared" si="1049"/>
        <v>1.54095238095238</v>
      </c>
      <c r="AK209" s="19">
        <f t="shared" si="1049"/>
        <v>1.69460317460317</v>
      </c>
      <c r="AL209" s="19">
        <f t="shared" si="1049"/>
        <v>1.44571428571429</v>
      </c>
      <c r="AM209" s="19">
        <f t="shared" si="1049"/>
        <v>1.39047619047619</v>
      </c>
      <c r="AN209" s="19">
        <f t="shared" ref="AN209:BI209" si="1050">AN75/31.5</f>
        <v>1.45460317460317</v>
      </c>
      <c r="AO209" s="19">
        <f t="shared" si="1050"/>
        <v>0.983809523809524</v>
      </c>
      <c r="AP209" s="19">
        <f t="shared" si="1050"/>
        <v>0</v>
      </c>
      <c r="AQ209" s="19">
        <f t="shared" si="1050"/>
        <v>1.60730158730159</v>
      </c>
      <c r="AR209" s="19">
        <f t="shared" si="1050"/>
        <v>1.65015873015873</v>
      </c>
      <c r="AS209" s="19">
        <f t="shared" si="1050"/>
        <v>1.68349206349206</v>
      </c>
      <c r="AT209" s="19">
        <f t="shared" si="1050"/>
        <v>1.72698412698413</v>
      </c>
      <c r="AU209" s="19">
        <f t="shared" si="1050"/>
        <v>1.53269841269841</v>
      </c>
      <c r="AV209" s="19">
        <f t="shared" si="1050"/>
        <v>1.79619047619048</v>
      </c>
      <c r="AW209" s="19">
        <f t="shared" si="1050"/>
        <v>1.84952380952381</v>
      </c>
      <c r="AX209" s="19">
        <f t="shared" si="1050"/>
        <v>2.04126984126984</v>
      </c>
      <c r="AY209" s="19">
        <f t="shared" si="1050"/>
        <v>1.87746031746032</v>
      </c>
      <c r="AZ209" s="19">
        <f t="shared" si="1050"/>
        <v>1.66761904761905</v>
      </c>
      <c r="BA209" s="19">
        <f t="shared" si="1050"/>
        <v>0</v>
      </c>
      <c r="BB209" s="19">
        <f t="shared" si="1050"/>
        <v>0.942222222222222</v>
      </c>
      <c r="BC209" s="19">
        <f t="shared" si="1050"/>
        <v>0.957460317460317</v>
      </c>
      <c r="BD209" s="19">
        <f t="shared" si="1050"/>
        <v>1.00095238095238</v>
      </c>
      <c r="BE209" s="19">
        <f t="shared" si="1050"/>
        <v>0.914920634920635</v>
      </c>
      <c r="BF209" s="19">
        <f t="shared" si="1050"/>
        <v>1.04190476190476</v>
      </c>
      <c r="BG209" s="19">
        <f t="shared" si="1050"/>
        <v>1.07873015873016</v>
      </c>
      <c r="BH209" s="19">
        <f t="shared" si="1050"/>
        <v>1.06825396825397</v>
      </c>
      <c r="BI209" s="19">
        <f t="shared" si="1050"/>
        <v>1.04825396825397</v>
      </c>
      <c r="BJ209" s="19" t="e">
        <f t="shared" ref="BJ209:CO209" si="1051">BJ75/31.5</f>
        <v>#VALUE!</v>
      </c>
      <c r="BK209" s="19">
        <f t="shared" si="1051"/>
        <v>1.49650793650794</v>
      </c>
      <c r="BL209" s="19">
        <f t="shared" si="1051"/>
        <v>1.49428571428571</v>
      </c>
      <c r="BM209" s="19">
        <f t="shared" si="1051"/>
        <v>1.8752380952381</v>
      </c>
      <c r="BN209" s="19">
        <f t="shared" si="1051"/>
        <v>1.48539682539683</v>
      </c>
      <c r="BO209" s="19">
        <f t="shared" si="1051"/>
        <v>1.50793650793651</v>
      </c>
      <c r="BP209" s="19">
        <f t="shared" si="1051"/>
        <v>1.60984126984127</v>
      </c>
      <c r="BQ209" s="19">
        <f t="shared" si="1051"/>
        <v>1.50698412698413</v>
      </c>
      <c r="BR209" s="19">
        <f t="shared" si="1051"/>
        <v>1.45142857142857</v>
      </c>
      <c r="BS209" s="19">
        <f t="shared" si="1051"/>
        <v>1.83079365079365</v>
      </c>
      <c r="BT209" s="19">
        <f t="shared" si="1051"/>
        <v>2.23619047619048</v>
      </c>
      <c r="BU209" s="19">
        <f t="shared" si="1051"/>
        <v>2.03968253968254</v>
      </c>
      <c r="BV209" s="19">
        <f t="shared" si="1051"/>
        <v>2.89079365079365</v>
      </c>
      <c r="BW209" s="19">
        <f t="shared" si="1051"/>
        <v>3.72698412698413</v>
      </c>
      <c r="BX209" s="19">
        <f t="shared" si="1051"/>
        <v>3.58095238095238</v>
      </c>
      <c r="BY209" s="19">
        <f t="shared" si="1051"/>
        <v>6.51428571428571</v>
      </c>
      <c r="BZ209" s="19">
        <f t="shared" si="1051"/>
        <v>2.87079365079365</v>
      </c>
      <c r="CA209" s="19">
        <f t="shared" si="1051"/>
        <v>1.93809523809524</v>
      </c>
      <c r="CB209" s="19">
        <f t="shared" si="1051"/>
        <v>2.19301587301587</v>
      </c>
      <c r="CC209" s="19">
        <f t="shared" si="1051"/>
        <v>1.7831746031746</v>
      </c>
      <c r="CD209" s="19">
        <f t="shared" si="1051"/>
        <v>1.65365079365079</v>
      </c>
      <c r="CE209" s="19">
        <f t="shared" si="1051"/>
        <v>1.97174603174603</v>
      </c>
      <c r="CF209" s="19">
        <f t="shared" si="1051"/>
        <v>0</v>
      </c>
      <c r="CG209" s="19">
        <f t="shared" si="1051"/>
        <v>2.23142857142857</v>
      </c>
      <c r="CH209" s="19">
        <f t="shared" si="1051"/>
        <v>2.16825396825397</v>
      </c>
      <c r="CI209" s="19">
        <f t="shared" si="1051"/>
        <v>2.13555555555556</v>
      </c>
      <c r="CJ209" s="19">
        <f t="shared" si="1051"/>
        <v>2.40031746031746</v>
      </c>
      <c r="CK209" s="19">
        <f t="shared" si="1051"/>
        <v>2.00126984126984</v>
      </c>
      <c r="CL209" s="19">
        <f t="shared" si="1051"/>
        <v>2.26666666666667</v>
      </c>
      <c r="CM209" s="19">
        <f t="shared" si="1051"/>
        <v>2.64222222222222</v>
      </c>
      <c r="CN209" s="19">
        <f t="shared" si="1051"/>
        <v>2.4984126984127</v>
      </c>
      <c r="CO209" s="19">
        <f t="shared" si="1051"/>
        <v>4.13333333333333</v>
      </c>
      <c r="CP209" s="19">
        <f t="shared" ref="CP209:DU209" si="1052">CP75/31.5</f>
        <v>2.41555555555556</v>
      </c>
      <c r="CQ209" s="19">
        <f t="shared" si="1052"/>
        <v>2.00190476190476</v>
      </c>
      <c r="CR209" s="19">
        <f t="shared" si="1052"/>
        <v>2.4184126984127</v>
      </c>
      <c r="CS209" s="19">
        <f t="shared" si="1052"/>
        <v>2.49555555555556</v>
      </c>
      <c r="CT209" s="19">
        <f t="shared" si="1052"/>
        <v>0</v>
      </c>
      <c r="CU209" s="19">
        <f t="shared" si="1052"/>
        <v>2.44031746031746</v>
      </c>
      <c r="CV209" s="19">
        <f t="shared" si="1052"/>
        <v>2.18031746031746</v>
      </c>
      <c r="CW209" s="19">
        <f t="shared" si="1052"/>
        <v>2.21428571428571</v>
      </c>
      <c r="CX209" s="19">
        <f t="shared" si="1052"/>
        <v>2.36761904761905</v>
      </c>
      <c r="CY209" s="19">
        <f t="shared" si="1052"/>
        <v>2.5215873015873</v>
      </c>
      <c r="CZ209" s="19">
        <f t="shared" si="1052"/>
        <v>0</v>
      </c>
      <c r="DA209" s="19">
        <f t="shared" si="1052"/>
        <v>2.59269841269841</v>
      </c>
      <c r="DB209" s="19">
        <f t="shared" si="1052"/>
        <v>2.54380952380952</v>
      </c>
      <c r="DC209" s="19">
        <f t="shared" si="1052"/>
        <v>2.54063492063492</v>
      </c>
      <c r="DD209" s="19">
        <f t="shared" si="1052"/>
        <v>2.55428571428571</v>
      </c>
      <c r="DE209" s="19">
        <f t="shared" si="1052"/>
        <v>2.62507936507936</v>
      </c>
      <c r="DF209" s="19">
        <f t="shared" si="1052"/>
        <v>2.63015873015873</v>
      </c>
      <c r="DG209" s="19">
        <f t="shared" si="1052"/>
        <v>1.93206349206349</v>
      </c>
      <c r="DH209" s="19">
        <f t="shared" si="1052"/>
        <v>2.63428571428571</v>
      </c>
      <c r="DI209" s="19">
        <f t="shared" si="1052"/>
        <v>3.03746031746032</v>
      </c>
      <c r="DJ209" s="19">
        <f t="shared" si="1052"/>
        <v>2.62825396825397</v>
      </c>
      <c r="DK209" s="19">
        <f t="shared" si="1052"/>
        <v>0</v>
      </c>
      <c r="DL209" s="19">
        <f t="shared" si="1052"/>
        <v>1.55714285714286</v>
      </c>
      <c r="DM209" s="19">
        <f t="shared" si="1052"/>
        <v>0</v>
      </c>
      <c r="DN209" s="19">
        <f t="shared" si="1052"/>
        <v>1.82920634920635</v>
      </c>
      <c r="DO209" s="19">
        <f t="shared" si="1052"/>
        <v>1.82444444444444</v>
      </c>
      <c r="DP209" s="19">
        <f t="shared" si="1052"/>
        <v>2.44</v>
      </c>
      <c r="DQ209" s="19">
        <f t="shared" si="1052"/>
        <v>2.13555555555556</v>
      </c>
      <c r="DR209" s="19">
        <f t="shared" si="1052"/>
        <v>1.61809523809524</v>
      </c>
      <c r="DS209" s="19">
        <f t="shared" si="1052"/>
        <v>0</v>
      </c>
      <c r="DT209" s="19">
        <f t="shared" si="1052"/>
        <v>1.50063492063492</v>
      </c>
      <c r="DU209" s="19">
        <f t="shared" si="1052"/>
        <v>2.43206349206349</v>
      </c>
      <c r="DV209" s="19">
        <f t="shared" ref="DV209:FD209" si="1053">DV75/31.5</f>
        <v>2.47206349206349</v>
      </c>
      <c r="DW209" s="19">
        <f t="shared" si="1053"/>
        <v>2.78952380952381</v>
      </c>
      <c r="DX209" s="19">
        <f t="shared" si="1053"/>
        <v>2.7568253968254</v>
      </c>
      <c r="DY209" s="19">
        <f t="shared" si="1053"/>
        <v>2.55650793650794</v>
      </c>
      <c r="DZ209" s="19">
        <f t="shared" si="1053"/>
        <v>2.55460317460317</v>
      </c>
      <c r="EA209" s="19">
        <f t="shared" si="1053"/>
        <v>2.48095238095238</v>
      </c>
      <c r="EB209" s="19">
        <f t="shared" si="1053"/>
        <v>3.18730158730159</v>
      </c>
      <c r="EC209" s="19">
        <f t="shared" si="1053"/>
        <v>4.62222222222222</v>
      </c>
      <c r="ED209" s="19">
        <f t="shared" si="1053"/>
        <v>3.31428571428571</v>
      </c>
      <c r="EE209" s="19">
        <f t="shared" si="1053"/>
        <v>2.70888888888889</v>
      </c>
      <c r="EF209" s="19">
        <f t="shared" si="1053"/>
        <v>2.63777777777778</v>
      </c>
      <c r="EG209" s="19">
        <f t="shared" si="1053"/>
        <v>0</v>
      </c>
      <c r="EH209" s="19">
        <f t="shared" si="1053"/>
        <v>1.80031746031746</v>
      </c>
      <c r="EI209" s="19">
        <f t="shared" si="1053"/>
        <v>1.78698412698413</v>
      </c>
      <c r="EJ209" s="19">
        <f t="shared" si="1053"/>
        <v>1.73904761904762</v>
      </c>
      <c r="EK209" s="19">
        <f t="shared" si="1053"/>
        <v>1.7584126984127</v>
      </c>
      <c r="EL209" s="19">
        <f t="shared" si="1053"/>
        <v>1.78444444444444</v>
      </c>
      <c r="EM209" s="19">
        <f t="shared" si="1053"/>
        <v>1.72063492063492</v>
      </c>
      <c r="EN209" s="19">
        <f t="shared" si="1053"/>
        <v>1.45428571428571</v>
      </c>
      <c r="EO209" s="19">
        <f t="shared" si="1053"/>
        <v>1.52031746031746</v>
      </c>
      <c r="EP209" s="19">
        <f t="shared" si="1053"/>
        <v>2.24730158730159</v>
      </c>
      <c r="EQ209" s="19">
        <f t="shared" si="1053"/>
        <v>2.00984126984127</v>
      </c>
      <c r="ER209" s="19">
        <f t="shared" si="1053"/>
        <v>1.47587301587302</v>
      </c>
      <c r="ES209" s="19">
        <f t="shared" si="1053"/>
        <v>2.40793650793651</v>
      </c>
      <c r="ET209" s="19">
        <f t="shared" si="1053"/>
        <v>2.28793650793651</v>
      </c>
      <c r="EU209" s="19">
        <f t="shared" si="1053"/>
        <v>2.30095238095238</v>
      </c>
      <c r="EV209" s="19">
        <f t="shared" si="1053"/>
        <v>2.11904761904762</v>
      </c>
      <c r="EW209" s="19">
        <f t="shared" si="1053"/>
        <v>2.67047619047619</v>
      </c>
      <c r="EX209" s="19">
        <f t="shared" si="1053"/>
        <v>2.52095238095238</v>
      </c>
      <c r="EY209" s="19">
        <f t="shared" si="1053"/>
        <v>1.40412698412698</v>
      </c>
      <c r="EZ209" s="19">
        <f t="shared" si="1053"/>
        <v>1.34285714285714</v>
      </c>
      <c r="FA209" s="19">
        <f t="shared" si="1053"/>
        <v>1.71809523809524</v>
      </c>
      <c r="FB209" s="19">
        <f t="shared" si="1053"/>
        <v>3.04730158730159</v>
      </c>
      <c r="FC209" s="19">
        <f t="shared" si="1053"/>
        <v>2.68920634920635</v>
      </c>
      <c r="FD209" s="19">
        <f t="shared" si="1053"/>
        <v>3.12380952380952</v>
      </c>
    </row>
    <row r="210" spans="7:160">
      <c r="G210" s="63">
        <v>113.8</v>
      </c>
      <c r="H210" s="59" t="s">
        <v>198</v>
      </c>
      <c r="I210" s="19">
        <f>I76/113.8</f>
        <v>1.40861159929701</v>
      </c>
      <c r="J210" s="19">
        <f>J76/113.8</f>
        <v>2.28471001757469</v>
      </c>
      <c r="K210" s="19">
        <f t="shared" ref="K210:AM210" si="1054">K76/113.8</f>
        <v>2.32776801405975</v>
      </c>
      <c r="L210" s="19">
        <f t="shared" si="1054"/>
        <v>2.30492091388401</v>
      </c>
      <c r="M210" s="19">
        <f t="shared" si="1054"/>
        <v>1.71528998242531</v>
      </c>
      <c r="N210" s="19">
        <f t="shared" si="1054"/>
        <v>1.84710017574692</v>
      </c>
      <c r="O210" s="19">
        <f t="shared" si="1054"/>
        <v>1.64323374340949</v>
      </c>
      <c r="P210" s="19">
        <f t="shared" si="1054"/>
        <v>1.76274165202109</v>
      </c>
      <c r="Q210" s="19">
        <f t="shared" si="1054"/>
        <v>1.99297012302285</v>
      </c>
      <c r="R210" s="19">
        <f t="shared" si="1054"/>
        <v>1.97188049209139</v>
      </c>
      <c r="S210" s="19">
        <f t="shared" si="1054"/>
        <v>1.63971880492091</v>
      </c>
      <c r="T210" s="19">
        <f t="shared" si="1054"/>
        <v>1.5676625659051</v>
      </c>
      <c r="U210" s="19">
        <f t="shared" si="1054"/>
        <v>1.9402460456942</v>
      </c>
      <c r="V210" s="19">
        <f t="shared" si="1054"/>
        <v>1.86028119507909</v>
      </c>
      <c r="W210" s="19">
        <f t="shared" si="1054"/>
        <v>2.11423550087873</v>
      </c>
      <c r="X210" s="19">
        <f t="shared" si="1054"/>
        <v>2.00615114235501</v>
      </c>
      <c r="Y210" s="19">
        <f t="shared" si="1054"/>
        <v>2.33391915641476</v>
      </c>
      <c r="Z210" s="19">
        <f t="shared" si="1054"/>
        <v>2.34622144112478</v>
      </c>
      <c r="AA210" s="19">
        <f t="shared" si="1054"/>
        <v>2.5</v>
      </c>
      <c r="AB210" s="19">
        <f t="shared" si="1054"/>
        <v>2.80052724077329</v>
      </c>
      <c r="AC210" s="19">
        <f t="shared" si="1054"/>
        <v>0</v>
      </c>
      <c r="AD210" s="19">
        <f t="shared" si="1054"/>
        <v>1.82337434094903</v>
      </c>
      <c r="AE210" s="19">
        <f t="shared" si="1054"/>
        <v>2.42706502636204</v>
      </c>
      <c r="AF210" s="19">
        <f t="shared" si="1054"/>
        <v>1.78822495606327</v>
      </c>
      <c r="AG210" s="19">
        <f t="shared" si="1054"/>
        <v>1.82249560632689</v>
      </c>
      <c r="AH210" s="19">
        <f t="shared" si="1054"/>
        <v>2.78031634446397</v>
      </c>
      <c r="AI210" s="19">
        <f t="shared" si="1054"/>
        <v>2.86467486818981</v>
      </c>
      <c r="AJ210" s="19">
        <f t="shared" si="1054"/>
        <v>2.50878734622144</v>
      </c>
      <c r="AK210" s="19">
        <f t="shared" si="1054"/>
        <v>2.37697715289982</v>
      </c>
      <c r="AL210" s="19">
        <f t="shared" si="1054"/>
        <v>2.11423550087873</v>
      </c>
      <c r="AM210" s="19">
        <f t="shared" si="1054"/>
        <v>9.49736379613357</v>
      </c>
      <c r="AN210" s="19">
        <f t="shared" ref="AN210:BI210" si="1055">AN76/113.8</f>
        <v>2.52811950790861</v>
      </c>
      <c r="AO210" s="19">
        <f t="shared" si="1055"/>
        <v>1.84885764499121</v>
      </c>
      <c r="AP210" s="19">
        <f t="shared" si="1055"/>
        <v>0</v>
      </c>
      <c r="AQ210" s="19">
        <f t="shared" si="1055"/>
        <v>2.21441124780316</v>
      </c>
      <c r="AR210" s="19">
        <f t="shared" si="1055"/>
        <v>2.01142355008787</v>
      </c>
      <c r="AS210" s="19">
        <f t="shared" si="1055"/>
        <v>2.45869947275923</v>
      </c>
      <c r="AT210" s="19">
        <f t="shared" si="1055"/>
        <v>2.24165202108963</v>
      </c>
      <c r="AU210" s="19">
        <f t="shared" si="1055"/>
        <v>2.09490333919156</v>
      </c>
      <c r="AV210" s="19">
        <f t="shared" si="1055"/>
        <v>2.1493848857645</v>
      </c>
      <c r="AW210" s="19">
        <f t="shared" si="1055"/>
        <v>2.14850615114235</v>
      </c>
      <c r="AX210" s="19">
        <f t="shared" si="1055"/>
        <v>2.24516695957821</v>
      </c>
      <c r="AY210" s="19">
        <f t="shared" si="1055"/>
        <v>2.3804920913884</v>
      </c>
      <c r="AZ210" s="19">
        <f t="shared" si="1055"/>
        <v>2.05887521968366</v>
      </c>
      <c r="BA210" s="19">
        <f t="shared" si="1055"/>
        <v>0</v>
      </c>
      <c r="BB210" s="19">
        <f t="shared" si="1055"/>
        <v>0.768892794376098</v>
      </c>
      <c r="BC210" s="19">
        <f t="shared" si="1055"/>
        <v>0.752021089630932</v>
      </c>
      <c r="BD210" s="19">
        <f t="shared" si="1055"/>
        <v>0.726274165202109</v>
      </c>
      <c r="BE210" s="19">
        <f t="shared" si="1055"/>
        <v>0.701405975395431</v>
      </c>
      <c r="BF210" s="19">
        <f t="shared" si="1055"/>
        <v>0.840597539543058</v>
      </c>
      <c r="BG210" s="19">
        <f t="shared" si="1055"/>
        <v>0.859138840070299</v>
      </c>
      <c r="BH210" s="19">
        <f t="shared" si="1055"/>
        <v>0.827416520210896</v>
      </c>
      <c r="BI210" s="19">
        <f t="shared" si="1055"/>
        <v>0.809578207381371</v>
      </c>
      <c r="BJ210" s="19" t="e">
        <f t="shared" ref="BJ210:CO210" si="1056">BJ76/113.8</f>
        <v>#VALUE!</v>
      </c>
      <c r="BK210" s="19">
        <f t="shared" si="1056"/>
        <v>2.30492091388401</v>
      </c>
      <c r="BL210" s="19">
        <f t="shared" si="1056"/>
        <v>2.39455184534271</v>
      </c>
      <c r="BM210" s="19">
        <f t="shared" si="1056"/>
        <v>2.73462214411248</v>
      </c>
      <c r="BN210" s="19">
        <f t="shared" si="1056"/>
        <v>2.18277680140598</v>
      </c>
      <c r="BO210" s="19">
        <f t="shared" si="1056"/>
        <v>2.1634446397188</v>
      </c>
      <c r="BP210" s="19">
        <f t="shared" si="1056"/>
        <v>3.1871704745167</v>
      </c>
      <c r="BQ210" s="19">
        <f t="shared" si="1056"/>
        <v>2.81370826010545</v>
      </c>
      <c r="BR210" s="19">
        <f t="shared" si="1056"/>
        <v>2.61687170474517</v>
      </c>
      <c r="BS210" s="19">
        <f t="shared" si="1056"/>
        <v>3.21880492091388</v>
      </c>
      <c r="BT210" s="19">
        <f t="shared" si="1056"/>
        <v>3.84534270650264</v>
      </c>
      <c r="BU210" s="19">
        <f t="shared" si="1056"/>
        <v>3.43673110720562</v>
      </c>
      <c r="BV210" s="19">
        <f t="shared" si="1056"/>
        <v>5.40861159929701</v>
      </c>
      <c r="BW210" s="19">
        <f t="shared" si="1056"/>
        <v>4.73813708260105</v>
      </c>
      <c r="BX210" s="19">
        <f t="shared" si="1056"/>
        <v>4.50966608084359</v>
      </c>
      <c r="BY210" s="19">
        <f t="shared" si="1056"/>
        <v>6.51581722319859</v>
      </c>
      <c r="BZ210" s="19">
        <f t="shared" si="1056"/>
        <v>4.0676625659051</v>
      </c>
      <c r="CA210" s="19">
        <f t="shared" si="1056"/>
        <v>3.06678383128295</v>
      </c>
      <c r="CB210" s="19">
        <f t="shared" si="1056"/>
        <v>4.798769771529</v>
      </c>
      <c r="CC210" s="19">
        <f t="shared" si="1056"/>
        <v>3.7311072056239</v>
      </c>
      <c r="CD210" s="19">
        <f t="shared" si="1056"/>
        <v>3.40509666080844</v>
      </c>
      <c r="CE210" s="19">
        <f t="shared" si="1056"/>
        <v>4.08260105448155</v>
      </c>
      <c r="CF210" s="19">
        <f t="shared" si="1056"/>
        <v>0</v>
      </c>
      <c r="CG210" s="19">
        <f t="shared" si="1056"/>
        <v>3.97978910369068</v>
      </c>
      <c r="CH210" s="19">
        <f t="shared" si="1056"/>
        <v>4.26801405975395</v>
      </c>
      <c r="CI210" s="19">
        <f t="shared" si="1056"/>
        <v>3.63620386643234</v>
      </c>
      <c r="CJ210" s="19">
        <f t="shared" si="1056"/>
        <v>6.27065026362039</v>
      </c>
      <c r="CK210" s="19">
        <f t="shared" si="1056"/>
        <v>3.27240773286467</v>
      </c>
      <c r="CL210" s="19">
        <f t="shared" si="1056"/>
        <v>3.5597539543058</v>
      </c>
      <c r="CM210" s="19">
        <f t="shared" si="1056"/>
        <v>5.54745166959578</v>
      </c>
      <c r="CN210" s="19">
        <f t="shared" si="1056"/>
        <v>5.10193321616872</v>
      </c>
      <c r="CO210" s="19">
        <f t="shared" si="1056"/>
        <v>5.32776801405975</v>
      </c>
      <c r="CP210" s="19">
        <f t="shared" ref="CP210:DU210" si="1057">CP76/113.8</f>
        <v>5.41564147627416</v>
      </c>
      <c r="CQ210" s="19">
        <f t="shared" si="1057"/>
        <v>4.60105448154657</v>
      </c>
      <c r="CR210" s="19">
        <f t="shared" si="1057"/>
        <v>5.23462214411248</v>
      </c>
      <c r="CS210" s="19">
        <f t="shared" si="1057"/>
        <v>5.29349736379613</v>
      </c>
      <c r="CT210" s="19">
        <f t="shared" si="1057"/>
        <v>0</v>
      </c>
      <c r="CU210" s="19">
        <f t="shared" si="1057"/>
        <v>5.24956063268893</v>
      </c>
      <c r="CV210" s="19">
        <f t="shared" si="1057"/>
        <v>4.92706502636204</v>
      </c>
      <c r="CW210" s="19">
        <f t="shared" si="1057"/>
        <v>4.67574692442882</v>
      </c>
      <c r="CX210" s="19">
        <f t="shared" si="1057"/>
        <v>5.75131810193322</v>
      </c>
      <c r="CY210" s="19">
        <f t="shared" si="1057"/>
        <v>6.47891036906854</v>
      </c>
      <c r="CZ210" s="19">
        <f t="shared" si="1057"/>
        <v>0</v>
      </c>
      <c r="DA210" s="19">
        <f t="shared" si="1057"/>
        <v>6.21968365553603</v>
      </c>
      <c r="DB210" s="19">
        <f t="shared" si="1057"/>
        <v>6.42355008787346</v>
      </c>
      <c r="DC210" s="19">
        <f t="shared" si="1057"/>
        <v>6.46748681898067</v>
      </c>
      <c r="DD210" s="19">
        <f t="shared" si="1057"/>
        <v>5.93585237258348</v>
      </c>
      <c r="DE210" s="19">
        <f t="shared" si="1057"/>
        <v>6.57644991212654</v>
      </c>
      <c r="DF210" s="19">
        <f t="shared" si="1057"/>
        <v>6.59841827768014</v>
      </c>
      <c r="DG210" s="19">
        <f t="shared" si="1057"/>
        <v>3.12565905096661</v>
      </c>
      <c r="DH210" s="19">
        <f t="shared" si="1057"/>
        <v>4.15905096660808</v>
      </c>
      <c r="DI210" s="19">
        <f t="shared" si="1057"/>
        <v>5.70035149384886</v>
      </c>
      <c r="DJ210" s="19">
        <f t="shared" si="1057"/>
        <v>4.07381370826011</v>
      </c>
      <c r="DK210" s="19">
        <f t="shared" si="1057"/>
        <v>0</v>
      </c>
      <c r="DL210" s="19">
        <f t="shared" si="1057"/>
        <v>2.92091388400703</v>
      </c>
      <c r="DM210" s="19">
        <f t="shared" si="1057"/>
        <v>0</v>
      </c>
      <c r="DN210" s="19">
        <f t="shared" si="1057"/>
        <v>3.29789103690685</v>
      </c>
      <c r="DO210" s="19">
        <f t="shared" si="1057"/>
        <v>3.3725834797891</v>
      </c>
      <c r="DP210" s="19">
        <f t="shared" si="1057"/>
        <v>4.59226713532513</v>
      </c>
      <c r="DQ210" s="19">
        <f t="shared" si="1057"/>
        <v>3.3804920913884</v>
      </c>
      <c r="DR210" s="19">
        <f t="shared" si="1057"/>
        <v>2.60193321616872</v>
      </c>
      <c r="DS210" s="19">
        <f t="shared" si="1057"/>
        <v>0</v>
      </c>
      <c r="DT210" s="19">
        <f t="shared" si="1057"/>
        <v>2.36115992970123</v>
      </c>
      <c r="DU210" s="19">
        <f t="shared" si="1057"/>
        <v>4.40861159929701</v>
      </c>
      <c r="DV210" s="19">
        <f t="shared" ref="DV210:FD210" si="1058">DV76/113.8</f>
        <v>4.07293497363796</v>
      </c>
      <c r="DW210" s="19">
        <f t="shared" si="1058"/>
        <v>4.43409490333919</v>
      </c>
      <c r="DX210" s="19">
        <f t="shared" si="1058"/>
        <v>5.03251318101933</v>
      </c>
      <c r="DY210" s="19">
        <f t="shared" si="1058"/>
        <v>5.04745166959578</v>
      </c>
      <c r="DZ210" s="19">
        <f t="shared" si="1058"/>
        <v>4.37961335676626</v>
      </c>
      <c r="EA210" s="19">
        <f t="shared" si="1058"/>
        <v>9.8506151142355</v>
      </c>
      <c r="EB210" s="19">
        <f t="shared" si="1058"/>
        <v>6.00439367311072</v>
      </c>
      <c r="EC210" s="19">
        <f t="shared" si="1058"/>
        <v>4.93057996485062</v>
      </c>
      <c r="ED210" s="19">
        <f t="shared" si="1058"/>
        <v>6.55448154657294</v>
      </c>
      <c r="EE210" s="19">
        <f t="shared" si="1058"/>
        <v>5.32952548330404</v>
      </c>
      <c r="EF210" s="19">
        <f t="shared" si="1058"/>
        <v>5.27504393673111</v>
      </c>
      <c r="EG210" s="19">
        <f t="shared" si="1058"/>
        <v>0</v>
      </c>
      <c r="EH210" s="19">
        <f t="shared" si="1058"/>
        <v>2.71089630931459</v>
      </c>
      <c r="EI210" s="19">
        <f t="shared" si="1058"/>
        <v>2.76977152899824</v>
      </c>
      <c r="EJ210" s="19">
        <f t="shared" si="1058"/>
        <v>2.44903339191564</v>
      </c>
      <c r="EK210" s="19">
        <f t="shared" si="1058"/>
        <v>3.09314586994728</v>
      </c>
      <c r="EL210" s="19">
        <f t="shared" si="1058"/>
        <v>2.91652021089631</v>
      </c>
      <c r="EM210" s="19">
        <f t="shared" si="1058"/>
        <v>2.26625659050967</v>
      </c>
      <c r="EN210" s="19">
        <f t="shared" si="1058"/>
        <v>2.07996485061511</v>
      </c>
      <c r="EO210" s="19">
        <f t="shared" si="1058"/>
        <v>1.95079086115993</v>
      </c>
      <c r="EP210" s="19">
        <f t="shared" si="1058"/>
        <v>3.78471001757469</v>
      </c>
      <c r="EQ210" s="19">
        <f t="shared" si="1058"/>
        <v>2.67398945518453</v>
      </c>
      <c r="ER210" s="19">
        <f t="shared" si="1058"/>
        <v>1.86291739894552</v>
      </c>
      <c r="ES210" s="19">
        <f t="shared" si="1058"/>
        <v>2.88137082601054</v>
      </c>
      <c r="ET210" s="19">
        <f t="shared" si="1058"/>
        <v>2.93321616871705</v>
      </c>
      <c r="EU210" s="19">
        <f t="shared" si="1058"/>
        <v>2.99736379613357</v>
      </c>
      <c r="EV210" s="19">
        <f t="shared" si="1058"/>
        <v>3.2170474516696</v>
      </c>
      <c r="EW210" s="19">
        <f t="shared" si="1058"/>
        <v>3.55711775043937</v>
      </c>
      <c r="EX210" s="19">
        <f t="shared" si="1058"/>
        <v>2.81370826010545</v>
      </c>
      <c r="EY210" s="19">
        <f t="shared" si="1058"/>
        <v>2.01054481546573</v>
      </c>
      <c r="EZ210" s="19">
        <f t="shared" si="1058"/>
        <v>1.91300527240773</v>
      </c>
      <c r="FA210" s="19">
        <f t="shared" si="1058"/>
        <v>2.31195079086116</v>
      </c>
      <c r="FB210" s="19">
        <f t="shared" si="1058"/>
        <v>4.04217926186292</v>
      </c>
      <c r="FC210" s="19">
        <f t="shared" si="1058"/>
        <v>4.27328646748682</v>
      </c>
      <c r="FD210" s="19">
        <f t="shared" si="1058"/>
        <v>3.91212653778559</v>
      </c>
    </row>
    <row r="211" spans="7:160">
      <c r="G211" s="62">
        <v>38.69</v>
      </c>
      <c r="H211" s="59" t="s">
        <v>197</v>
      </c>
      <c r="I211" s="19">
        <f>I77/38.69</f>
        <v>1.25484621349186</v>
      </c>
      <c r="J211" s="19">
        <f>J77/38.69</f>
        <v>2.35435513052468</v>
      </c>
      <c r="K211" s="19">
        <f t="shared" ref="K211:AM211" si="1059">K77/38.69</f>
        <v>2.04781597311967</v>
      </c>
      <c r="L211" s="19">
        <f t="shared" si="1059"/>
        <v>2.3104161281985</v>
      </c>
      <c r="M211" s="19">
        <f t="shared" si="1059"/>
        <v>1.56784698888602</v>
      </c>
      <c r="N211" s="19">
        <f t="shared" si="1059"/>
        <v>1.59782889635565</v>
      </c>
      <c r="O211" s="19">
        <f t="shared" si="1059"/>
        <v>1.39984492116826</v>
      </c>
      <c r="P211" s="19">
        <f t="shared" si="1059"/>
        <v>1.55052985267511</v>
      </c>
      <c r="Q211" s="19">
        <f t="shared" si="1059"/>
        <v>1.67614370638408</v>
      </c>
      <c r="R211" s="19">
        <f t="shared" si="1059"/>
        <v>1.72111656758852</v>
      </c>
      <c r="S211" s="19">
        <f t="shared" si="1059"/>
        <v>1.34298268286379</v>
      </c>
      <c r="T211" s="19">
        <f t="shared" si="1059"/>
        <v>1.49340914965107</v>
      </c>
      <c r="U211" s="19">
        <f t="shared" si="1059"/>
        <v>1.83768415611269</v>
      </c>
      <c r="V211" s="19">
        <f t="shared" si="1059"/>
        <v>1.78211424140605</v>
      </c>
      <c r="W211" s="19">
        <f t="shared" si="1059"/>
        <v>1.96872576893254</v>
      </c>
      <c r="X211" s="19">
        <f t="shared" si="1059"/>
        <v>1.90876195399328</v>
      </c>
      <c r="Y211" s="19">
        <f t="shared" si="1059"/>
        <v>2.29258206254846</v>
      </c>
      <c r="Z211" s="19">
        <f t="shared" si="1059"/>
        <v>2.4947014732489</v>
      </c>
      <c r="AA211" s="19">
        <f t="shared" si="1059"/>
        <v>2.39157405014216</v>
      </c>
      <c r="AB211" s="19">
        <f t="shared" si="1059"/>
        <v>2.86895838718015</v>
      </c>
      <c r="AC211" s="19">
        <f t="shared" si="1059"/>
        <v>0</v>
      </c>
      <c r="AD211" s="19">
        <f t="shared" si="1059"/>
        <v>1.87154303437581</v>
      </c>
      <c r="AE211" s="19">
        <f t="shared" si="1059"/>
        <v>1.94985784440424</v>
      </c>
      <c r="AF211" s="19">
        <f t="shared" si="1059"/>
        <v>1.49599379684673</v>
      </c>
      <c r="AG211" s="19">
        <f t="shared" si="1059"/>
        <v>1.66528818816232</v>
      </c>
      <c r="AH211" s="19">
        <f t="shared" si="1059"/>
        <v>2.31765314034634</v>
      </c>
      <c r="AI211" s="19">
        <f t="shared" si="1059"/>
        <v>2.27087102610494</v>
      </c>
      <c r="AJ211" s="19">
        <f t="shared" si="1059"/>
        <v>1.86973378133885</v>
      </c>
      <c r="AK211" s="19">
        <f t="shared" si="1059"/>
        <v>1.95451020935642</v>
      </c>
      <c r="AL211" s="19">
        <f t="shared" si="1059"/>
        <v>1.71568880847764</v>
      </c>
      <c r="AM211" s="19">
        <f t="shared" si="1059"/>
        <v>4.19229775135694</v>
      </c>
      <c r="AN211" s="19">
        <f t="shared" ref="AN211:BI211" si="1060">AN77/38.69</f>
        <v>2.0385112432153</v>
      </c>
      <c r="AO211" s="19">
        <f t="shared" si="1060"/>
        <v>1.58671491341432</v>
      </c>
      <c r="AP211" s="19">
        <f t="shared" si="1060"/>
        <v>0</v>
      </c>
      <c r="AQ211" s="19">
        <f t="shared" si="1060"/>
        <v>1.96459033341949</v>
      </c>
      <c r="AR211" s="19">
        <f t="shared" si="1060"/>
        <v>1.91910054277591</v>
      </c>
      <c r="AS211" s="19">
        <f t="shared" si="1060"/>
        <v>2.2998190746963</v>
      </c>
      <c r="AT211" s="19">
        <f t="shared" si="1060"/>
        <v>2.24735073662445</v>
      </c>
      <c r="AU211" s="19">
        <f t="shared" si="1060"/>
        <v>1.95890410958904</v>
      </c>
      <c r="AV211" s="19">
        <f t="shared" si="1060"/>
        <v>2.02636340139571</v>
      </c>
      <c r="AW211" s="19">
        <f t="shared" si="1060"/>
        <v>2.15094339622641</v>
      </c>
      <c r="AX211" s="19">
        <f t="shared" si="1060"/>
        <v>2.40734039803567</v>
      </c>
      <c r="AY211" s="19">
        <f t="shared" si="1060"/>
        <v>2.2825019384854</v>
      </c>
      <c r="AZ211" s="19">
        <f t="shared" si="1060"/>
        <v>2.08942879296976</v>
      </c>
      <c r="BA211" s="19">
        <f t="shared" si="1060"/>
        <v>0</v>
      </c>
      <c r="BB211" s="19">
        <f t="shared" si="1060"/>
        <v>1.13310933057638</v>
      </c>
      <c r="BC211" s="19">
        <f t="shared" si="1060"/>
        <v>1.08813646937193</v>
      </c>
      <c r="BD211" s="19">
        <f t="shared" si="1060"/>
        <v>1.15973119669165</v>
      </c>
      <c r="BE211" s="19">
        <f t="shared" si="1060"/>
        <v>0.922460584130266</v>
      </c>
      <c r="BF211" s="19">
        <f t="shared" si="1060"/>
        <v>1.00749547686741</v>
      </c>
      <c r="BG211" s="19">
        <f t="shared" si="1060"/>
        <v>1.08012406306539</v>
      </c>
      <c r="BH211" s="19">
        <f t="shared" si="1060"/>
        <v>1.00129232359783</v>
      </c>
      <c r="BI211" s="19">
        <f t="shared" si="1060"/>
        <v>1.09356422848281</v>
      </c>
      <c r="BJ211" s="19" t="e">
        <f t="shared" ref="BJ211:CO211" si="1061">BJ77/38.69</f>
        <v>#VALUE!</v>
      </c>
      <c r="BK211" s="19">
        <f t="shared" si="1061"/>
        <v>2.33781338847247</v>
      </c>
      <c r="BL211" s="19">
        <f t="shared" si="1061"/>
        <v>2.30162832773326</v>
      </c>
      <c r="BM211" s="19">
        <f t="shared" si="1061"/>
        <v>2.89997415352804</v>
      </c>
      <c r="BN211" s="19">
        <f t="shared" si="1061"/>
        <v>2.27474799689842</v>
      </c>
      <c r="BO211" s="19">
        <f t="shared" si="1061"/>
        <v>2.29387438614629</v>
      </c>
      <c r="BP211" s="19">
        <f t="shared" si="1061"/>
        <v>2.86378909278883</v>
      </c>
      <c r="BQ211" s="19">
        <f t="shared" si="1061"/>
        <v>2.61824760920134</v>
      </c>
      <c r="BR211" s="19">
        <f t="shared" si="1061"/>
        <v>2.51150168002068</v>
      </c>
      <c r="BS211" s="19">
        <f t="shared" si="1061"/>
        <v>2.89997415352804</v>
      </c>
      <c r="BT211" s="19">
        <f t="shared" si="1061"/>
        <v>3.7296459033342</v>
      </c>
      <c r="BU211" s="19">
        <f t="shared" si="1061"/>
        <v>3.43241147583355</v>
      </c>
      <c r="BV211" s="19">
        <f t="shared" si="1061"/>
        <v>4.67304212974929</v>
      </c>
      <c r="BW211" s="19">
        <f t="shared" si="1061"/>
        <v>5.35280434220729</v>
      </c>
      <c r="BX211" s="19">
        <f t="shared" si="1061"/>
        <v>5.0581545619023</v>
      </c>
      <c r="BY211" s="19">
        <f t="shared" si="1061"/>
        <v>7.9116050659085</v>
      </c>
      <c r="BZ211" s="19">
        <f t="shared" si="1061"/>
        <v>4.18971310416128</v>
      </c>
      <c r="CA211" s="19">
        <f t="shared" si="1061"/>
        <v>3.10674592918067</v>
      </c>
      <c r="CB211" s="19">
        <f t="shared" si="1061"/>
        <v>3.81235461359524</v>
      </c>
      <c r="CC211" s="19">
        <f t="shared" si="1061"/>
        <v>3.31093305763763</v>
      </c>
      <c r="CD211" s="19">
        <f t="shared" si="1061"/>
        <v>3.42207288705092</v>
      </c>
      <c r="CE211" s="19">
        <f t="shared" si="1061"/>
        <v>3.24114758335487</v>
      </c>
      <c r="CF211" s="19">
        <f t="shared" si="1061"/>
        <v>0</v>
      </c>
      <c r="CG211" s="19">
        <f t="shared" si="1061"/>
        <v>4.47143964848798</v>
      </c>
      <c r="CH211" s="19">
        <f t="shared" si="1061"/>
        <v>3.32385629361592</v>
      </c>
      <c r="CI211" s="19">
        <f t="shared" si="1061"/>
        <v>3.36262600155079</v>
      </c>
      <c r="CJ211" s="19">
        <f t="shared" si="1061"/>
        <v>4.03204962522616</v>
      </c>
      <c r="CK211" s="19">
        <f t="shared" si="1061"/>
        <v>3.22563970018093</v>
      </c>
      <c r="CL211" s="19">
        <f t="shared" si="1061"/>
        <v>3.49444300852934</v>
      </c>
      <c r="CM211" s="19">
        <f t="shared" si="1061"/>
        <v>4.32669940553115</v>
      </c>
      <c r="CN211" s="19">
        <f t="shared" si="1061"/>
        <v>4.22331351770483</v>
      </c>
      <c r="CO211" s="19">
        <f t="shared" si="1061"/>
        <v>5.17963298009822</v>
      </c>
      <c r="CP211" s="19">
        <f t="shared" ref="CP211:DU211" si="1062">CP77/38.69</f>
        <v>4.1948823985526</v>
      </c>
      <c r="CQ211" s="19">
        <f t="shared" si="1062"/>
        <v>3.59782889635565</v>
      </c>
      <c r="CR211" s="19">
        <f t="shared" si="1062"/>
        <v>4.06823468596537</v>
      </c>
      <c r="CS211" s="19">
        <f t="shared" si="1062"/>
        <v>4.33703799431378</v>
      </c>
      <c r="CT211" s="19">
        <f t="shared" si="1062"/>
        <v>0</v>
      </c>
      <c r="CU211" s="19">
        <f t="shared" si="1062"/>
        <v>5.62419229775136</v>
      </c>
      <c r="CV211" s="19">
        <f t="shared" si="1062"/>
        <v>3.5823210131817</v>
      </c>
      <c r="CW211" s="19">
        <f t="shared" si="1062"/>
        <v>3.93383303179116</v>
      </c>
      <c r="CX211" s="19">
        <f t="shared" si="1062"/>
        <v>5.16670974411993</v>
      </c>
      <c r="CY211" s="19">
        <f t="shared" si="1062"/>
        <v>5.38640475575084</v>
      </c>
      <c r="CZ211" s="19">
        <f t="shared" si="1062"/>
        <v>0</v>
      </c>
      <c r="DA211" s="19">
        <f t="shared" si="1062"/>
        <v>5.66813130007754</v>
      </c>
      <c r="DB211" s="19">
        <f t="shared" si="1062"/>
        <v>5.52597570431636</v>
      </c>
      <c r="DC211" s="19">
        <f t="shared" si="1062"/>
        <v>5.60093047299044</v>
      </c>
      <c r="DD211" s="19">
        <f t="shared" si="1062"/>
        <v>5.7870250710778</v>
      </c>
      <c r="DE211" s="19">
        <f t="shared" si="1062"/>
        <v>5.90074954768674</v>
      </c>
      <c r="DF211" s="19">
        <f t="shared" si="1062"/>
        <v>5.8361333677953</v>
      </c>
      <c r="DG211" s="19">
        <f t="shared" si="1062"/>
        <v>3.44275006461618</v>
      </c>
      <c r="DH211" s="19">
        <f t="shared" si="1062"/>
        <v>4.45593176531403</v>
      </c>
      <c r="DI211" s="19">
        <f t="shared" si="1062"/>
        <v>5.20806409925045</v>
      </c>
      <c r="DJ211" s="19">
        <f t="shared" si="1062"/>
        <v>5.50788317394676</v>
      </c>
      <c r="DK211" s="19">
        <f t="shared" si="1062"/>
        <v>0</v>
      </c>
      <c r="DL211" s="19">
        <f t="shared" si="1062"/>
        <v>2.72938743861463</v>
      </c>
      <c r="DM211" s="19">
        <f t="shared" si="1062"/>
        <v>0</v>
      </c>
      <c r="DN211" s="19">
        <f t="shared" si="1062"/>
        <v>3.52804342207289</v>
      </c>
      <c r="DO211" s="19">
        <f t="shared" si="1062"/>
        <v>3.57715171879039</v>
      </c>
      <c r="DP211" s="19">
        <f t="shared" si="1062"/>
        <v>4.50762470922719</v>
      </c>
      <c r="DQ211" s="19">
        <f t="shared" si="1062"/>
        <v>3.45050400620315</v>
      </c>
      <c r="DR211" s="19">
        <f t="shared" si="1062"/>
        <v>2.29930214525717</v>
      </c>
      <c r="DS211" s="19">
        <f t="shared" si="1062"/>
        <v>0</v>
      </c>
      <c r="DT211" s="19">
        <f t="shared" si="1062"/>
        <v>2.24269837167227</v>
      </c>
      <c r="DU211" s="19">
        <f t="shared" si="1062"/>
        <v>3.70121478418196</v>
      </c>
      <c r="DV211" s="19">
        <f t="shared" ref="DV211:FD211" si="1063">DV77/38.69</f>
        <v>3.60816748513828</v>
      </c>
      <c r="DW211" s="19">
        <f t="shared" si="1063"/>
        <v>4.33445334711812</v>
      </c>
      <c r="DX211" s="19">
        <f t="shared" si="1063"/>
        <v>4.01395709485655</v>
      </c>
      <c r="DY211" s="19">
        <f t="shared" si="1063"/>
        <v>4.91341431894546</v>
      </c>
      <c r="DZ211" s="19">
        <f t="shared" si="1063"/>
        <v>4.12251227707418</v>
      </c>
      <c r="EA211" s="19">
        <f t="shared" si="1063"/>
        <v>4.35771517187904</v>
      </c>
      <c r="EB211" s="19">
        <f t="shared" si="1063"/>
        <v>5.25458774877229</v>
      </c>
      <c r="EC211" s="19">
        <f t="shared" si="1063"/>
        <v>4.8074437839235</v>
      </c>
      <c r="ED211" s="19">
        <f t="shared" si="1063"/>
        <v>5.38640475575084</v>
      </c>
      <c r="EE211" s="19">
        <f t="shared" si="1063"/>
        <v>4.08115792194365</v>
      </c>
      <c r="EF211" s="19">
        <f t="shared" si="1063"/>
        <v>4.67045748255363</v>
      </c>
      <c r="EG211" s="19">
        <f t="shared" si="1063"/>
        <v>0</v>
      </c>
      <c r="EH211" s="19">
        <f t="shared" si="1063"/>
        <v>2.49082450245541</v>
      </c>
      <c r="EI211" s="19">
        <f t="shared" si="1063"/>
        <v>2.53269578702507</v>
      </c>
      <c r="EJ211" s="19">
        <f t="shared" si="1063"/>
        <v>1.97906435771517</v>
      </c>
      <c r="EK211" s="19">
        <f t="shared" si="1063"/>
        <v>2.02119410700439</v>
      </c>
      <c r="EL211" s="19">
        <f t="shared" si="1063"/>
        <v>1.93848539674334</v>
      </c>
      <c r="EM211" s="19">
        <f t="shared" si="1063"/>
        <v>1.97415352804342</v>
      </c>
      <c r="EN211" s="19">
        <f t="shared" si="1063"/>
        <v>1.73688291548204</v>
      </c>
      <c r="EO211" s="19">
        <f t="shared" si="1063"/>
        <v>1.68855001292324</v>
      </c>
      <c r="EP211" s="19">
        <f t="shared" si="1063"/>
        <v>2.12302920651331</v>
      </c>
      <c r="EQ211" s="19">
        <f t="shared" si="1063"/>
        <v>1.92530369604549</v>
      </c>
      <c r="ER211" s="19">
        <f t="shared" si="1063"/>
        <v>1.67950374773843</v>
      </c>
      <c r="ES211" s="19">
        <f t="shared" si="1063"/>
        <v>2.32721633497028</v>
      </c>
      <c r="ET211" s="19">
        <f t="shared" si="1063"/>
        <v>2.39260790902042</v>
      </c>
      <c r="EU211" s="19">
        <f t="shared" si="1063"/>
        <v>2.66218661152753</v>
      </c>
      <c r="EV211" s="19">
        <f t="shared" si="1063"/>
        <v>2.52623416903593</v>
      </c>
      <c r="EW211" s="19">
        <f t="shared" si="1063"/>
        <v>3.02920651331093</v>
      </c>
      <c r="EX211" s="19">
        <f t="shared" si="1063"/>
        <v>2.24218144223314</v>
      </c>
      <c r="EY211" s="19">
        <f t="shared" si="1063"/>
        <v>1.72576893254071</v>
      </c>
      <c r="EZ211" s="19">
        <f t="shared" si="1063"/>
        <v>1.61049366761437</v>
      </c>
      <c r="FA211" s="19">
        <f t="shared" si="1063"/>
        <v>1.89480485913673</v>
      </c>
      <c r="FB211" s="19">
        <f t="shared" si="1063"/>
        <v>2.9697596278108</v>
      </c>
      <c r="FC211" s="19">
        <f t="shared" si="1063"/>
        <v>2.75523391057121</v>
      </c>
      <c r="FD211" s="19">
        <f t="shared" si="1063"/>
        <v>3.09382269320238</v>
      </c>
    </row>
    <row r="212" spans="7:160">
      <c r="G212" s="49">
        <v>1.03</v>
      </c>
      <c r="H212" s="204" t="s">
        <v>227</v>
      </c>
      <c r="I212" s="19">
        <f>I80/1.03</f>
        <v>1.76116504854369</v>
      </c>
      <c r="J212" s="19">
        <f>J80/1.03</f>
        <v>3.76699029126214</v>
      </c>
      <c r="K212" s="19">
        <f t="shared" ref="K212:AM212" si="1064">K80/1.03</f>
        <v>3.85728155339806</v>
      </c>
      <c r="L212" s="19">
        <f t="shared" si="1064"/>
        <v>3.5873786407767</v>
      </c>
      <c r="M212" s="19">
        <f t="shared" si="1064"/>
        <v>2.32427184466019</v>
      </c>
      <c r="N212" s="19">
        <f t="shared" si="1064"/>
        <v>2.83495145631068</v>
      </c>
      <c r="O212" s="19">
        <f t="shared" si="1064"/>
        <v>2.13495145631068</v>
      </c>
      <c r="P212" s="19">
        <f t="shared" si="1064"/>
        <v>2.79223300970874</v>
      </c>
      <c r="Q212" s="19">
        <f t="shared" si="1064"/>
        <v>2.88349514563107</v>
      </c>
      <c r="R212" s="19">
        <f t="shared" si="1064"/>
        <v>2.85631067961165</v>
      </c>
      <c r="S212" s="19">
        <f t="shared" si="1064"/>
        <v>2.2873786407767</v>
      </c>
      <c r="T212" s="19">
        <f t="shared" si="1064"/>
        <v>2.20776699029126</v>
      </c>
      <c r="U212" s="19">
        <f t="shared" si="1064"/>
        <v>2.83980582524272</v>
      </c>
      <c r="V212" s="19">
        <f t="shared" si="1064"/>
        <v>2.75339805825243</v>
      </c>
      <c r="W212" s="19">
        <f t="shared" si="1064"/>
        <v>3.43398058252427</v>
      </c>
      <c r="X212" s="19">
        <f t="shared" si="1064"/>
        <v>3.31553398058252</v>
      </c>
      <c r="Y212" s="19">
        <f t="shared" si="1064"/>
        <v>3.9621359223301</v>
      </c>
      <c r="Z212" s="19">
        <f t="shared" si="1064"/>
        <v>3.69514563106796</v>
      </c>
      <c r="AA212" s="19">
        <f t="shared" si="1064"/>
        <v>3.99417475728155</v>
      </c>
      <c r="AB212" s="19">
        <f t="shared" si="1064"/>
        <v>4.71456310679612</v>
      </c>
      <c r="AC212" s="19">
        <f t="shared" si="1064"/>
        <v>0</v>
      </c>
      <c r="AD212" s="19">
        <f t="shared" si="1064"/>
        <v>2.61650485436893</v>
      </c>
      <c r="AE212" s="19">
        <f t="shared" si="1064"/>
        <v>3.41747572815534</v>
      </c>
      <c r="AF212" s="19">
        <f t="shared" si="1064"/>
        <v>2.53980582524272</v>
      </c>
      <c r="AG212" s="19">
        <f t="shared" si="1064"/>
        <v>2.60873786407767</v>
      </c>
      <c r="AH212" s="19">
        <f t="shared" si="1064"/>
        <v>4.53106796116505</v>
      </c>
      <c r="AI212" s="19">
        <f t="shared" si="1064"/>
        <v>4.43592233009709</v>
      </c>
      <c r="AJ212" s="19">
        <f t="shared" si="1064"/>
        <v>3.44174757281553</v>
      </c>
      <c r="AK212" s="19">
        <f t="shared" si="1064"/>
        <v>3.32330097087379</v>
      </c>
      <c r="AL212" s="19">
        <f t="shared" si="1064"/>
        <v>3.09320388349515</v>
      </c>
      <c r="AM212" s="19">
        <f t="shared" si="1064"/>
        <v>25.1456310679612</v>
      </c>
      <c r="AN212" s="19">
        <f t="shared" ref="AN212:BI212" si="1065">AN80/1.03</f>
        <v>3.93689320388349</v>
      </c>
      <c r="AO212" s="19">
        <f t="shared" si="1065"/>
        <v>2.47184466019417</v>
      </c>
      <c r="AP212" s="19">
        <f t="shared" si="1065"/>
        <v>0</v>
      </c>
      <c r="AQ212" s="19">
        <f t="shared" si="1065"/>
        <v>3.50873786407767</v>
      </c>
      <c r="AR212" s="19">
        <f t="shared" si="1065"/>
        <v>3.00194174757282</v>
      </c>
      <c r="AS212" s="19">
        <f t="shared" si="1065"/>
        <v>3.83009708737864</v>
      </c>
      <c r="AT212" s="19">
        <f t="shared" si="1065"/>
        <v>3.24563106796116</v>
      </c>
      <c r="AU212" s="19">
        <f t="shared" si="1065"/>
        <v>3.29708737864078</v>
      </c>
      <c r="AV212" s="19">
        <f t="shared" si="1065"/>
        <v>3.41844660194175</v>
      </c>
      <c r="AW212" s="19">
        <f t="shared" si="1065"/>
        <v>3.12718446601942</v>
      </c>
      <c r="AX212" s="19">
        <f t="shared" si="1065"/>
        <v>3.1252427184466</v>
      </c>
      <c r="AY212" s="19">
        <f t="shared" si="1065"/>
        <v>3.45436893203883</v>
      </c>
      <c r="AZ212" s="19">
        <f t="shared" si="1065"/>
        <v>2.95436893203883</v>
      </c>
      <c r="BA212" s="19">
        <f t="shared" si="1065"/>
        <v>0</v>
      </c>
      <c r="BB212" s="19">
        <f t="shared" si="1065"/>
        <v>0.299029126213592</v>
      </c>
      <c r="BC212" s="19">
        <f t="shared" si="1065"/>
        <v>0.278640776699029</v>
      </c>
      <c r="BD212" s="19">
        <f t="shared" si="1065"/>
        <v>0.279611650485437</v>
      </c>
      <c r="BE212" s="19">
        <f t="shared" si="1065"/>
        <v>0.275728155339806</v>
      </c>
      <c r="BF212" s="19">
        <f t="shared" si="1065"/>
        <v>0.312621359223301</v>
      </c>
      <c r="BG212" s="19">
        <f t="shared" si="1065"/>
        <v>0.342718446601942</v>
      </c>
      <c r="BH212" s="19">
        <f t="shared" si="1065"/>
        <v>0.330097087378641</v>
      </c>
      <c r="BI212" s="19">
        <f t="shared" si="1065"/>
        <v>0.316504854368932</v>
      </c>
      <c r="BJ212" s="19" t="e">
        <f t="shared" ref="BJ212:CO212" si="1066">BJ80/1.03</f>
        <v>#VALUE!</v>
      </c>
      <c r="BK212" s="19">
        <f t="shared" si="1066"/>
        <v>8.02912621359223</v>
      </c>
      <c r="BL212" s="19">
        <f t="shared" si="1066"/>
        <v>12.0485436893204</v>
      </c>
      <c r="BM212" s="19">
        <f t="shared" si="1066"/>
        <v>10.9805825242718</v>
      </c>
      <c r="BN212" s="19">
        <f t="shared" si="1066"/>
        <v>11.9708737864078</v>
      </c>
      <c r="BO212" s="19">
        <f t="shared" si="1066"/>
        <v>9.37864077669903</v>
      </c>
      <c r="BP212" s="19">
        <f t="shared" si="1066"/>
        <v>12.5825242718447</v>
      </c>
      <c r="BQ212" s="19">
        <f t="shared" si="1066"/>
        <v>5.72815533980583</v>
      </c>
      <c r="BR212" s="19">
        <f t="shared" si="1066"/>
        <v>6.02912621359223</v>
      </c>
      <c r="BS212" s="19">
        <f t="shared" si="1066"/>
        <v>7.68932038834951</v>
      </c>
      <c r="BT212" s="19">
        <f t="shared" si="1066"/>
        <v>22.8252427184466</v>
      </c>
      <c r="BU212" s="19">
        <f t="shared" si="1066"/>
        <v>24.5145631067961</v>
      </c>
      <c r="BV212" s="19">
        <f t="shared" si="1066"/>
        <v>24.3203883495146</v>
      </c>
      <c r="BW212" s="19">
        <f t="shared" si="1066"/>
        <v>13.2330097087379</v>
      </c>
      <c r="BX212" s="19">
        <f t="shared" si="1066"/>
        <v>16.0970873786408</v>
      </c>
      <c r="BY212" s="19">
        <f t="shared" si="1066"/>
        <v>8.13592233009709</v>
      </c>
      <c r="BZ212" s="19">
        <f t="shared" si="1066"/>
        <v>21.4077669902913</v>
      </c>
      <c r="CA212" s="19">
        <f t="shared" si="1066"/>
        <v>20.126213592233</v>
      </c>
      <c r="CB212" s="19">
        <f t="shared" si="1066"/>
        <v>8.12621359223301</v>
      </c>
      <c r="CC212" s="19">
        <f t="shared" si="1066"/>
        <v>9.15533980582524</v>
      </c>
      <c r="CD212" s="19">
        <f t="shared" si="1066"/>
        <v>12.5728155339806</v>
      </c>
      <c r="CE212" s="19">
        <f t="shared" si="1066"/>
        <v>15.8252427184466</v>
      </c>
      <c r="CF212" s="19">
        <f t="shared" si="1066"/>
        <v>0</v>
      </c>
      <c r="CG212" s="19">
        <f t="shared" si="1066"/>
        <v>17.5242718446602</v>
      </c>
      <c r="CH212" s="19">
        <f t="shared" si="1066"/>
        <v>16.2135922330097</v>
      </c>
      <c r="CI212" s="19">
        <f t="shared" si="1066"/>
        <v>3.15533980582524</v>
      </c>
      <c r="CJ212" s="19">
        <f t="shared" si="1066"/>
        <v>0</v>
      </c>
      <c r="CK212" s="19">
        <f t="shared" si="1066"/>
        <v>0</v>
      </c>
      <c r="CL212" s="19">
        <f t="shared" si="1066"/>
        <v>0</v>
      </c>
      <c r="CM212" s="19">
        <f t="shared" si="1066"/>
        <v>0</v>
      </c>
      <c r="CN212" s="19">
        <f t="shared" si="1066"/>
        <v>0</v>
      </c>
      <c r="CO212" s="19">
        <f t="shared" si="1066"/>
        <v>0</v>
      </c>
      <c r="CP212" s="19">
        <f t="shared" ref="CP212:DU212" si="1067">CP80/1.03</f>
        <v>0</v>
      </c>
      <c r="CQ212" s="19">
        <f t="shared" si="1067"/>
        <v>0</v>
      </c>
      <c r="CR212" s="19">
        <f t="shared" si="1067"/>
        <v>0</v>
      </c>
      <c r="CS212" s="19">
        <f t="shared" si="1067"/>
        <v>0</v>
      </c>
      <c r="CT212" s="19">
        <f t="shared" si="1067"/>
        <v>0</v>
      </c>
      <c r="CU212" s="19">
        <f t="shared" si="1067"/>
        <v>0</v>
      </c>
      <c r="CV212" s="19">
        <f t="shared" si="1067"/>
        <v>0</v>
      </c>
      <c r="CW212" s="19">
        <f t="shared" si="1067"/>
        <v>0</v>
      </c>
      <c r="CX212" s="19">
        <f t="shared" si="1067"/>
        <v>0</v>
      </c>
      <c r="CY212" s="19">
        <f t="shared" si="1067"/>
        <v>0</v>
      </c>
      <c r="CZ212" s="19">
        <f t="shared" si="1067"/>
        <v>0</v>
      </c>
      <c r="DA212" s="19">
        <f t="shared" si="1067"/>
        <v>0</v>
      </c>
      <c r="DB212" s="19">
        <f t="shared" si="1067"/>
        <v>0</v>
      </c>
      <c r="DC212" s="19">
        <f t="shared" si="1067"/>
        <v>0</v>
      </c>
      <c r="DD212" s="19">
        <f t="shared" si="1067"/>
        <v>0</v>
      </c>
      <c r="DE212" s="19">
        <f t="shared" si="1067"/>
        <v>0</v>
      </c>
      <c r="DF212" s="19">
        <f t="shared" si="1067"/>
        <v>0</v>
      </c>
      <c r="DG212" s="19">
        <f t="shared" si="1067"/>
        <v>0</v>
      </c>
      <c r="DH212" s="19">
        <f t="shared" si="1067"/>
        <v>0</v>
      </c>
      <c r="DI212" s="19">
        <f t="shared" si="1067"/>
        <v>0</v>
      </c>
      <c r="DJ212" s="19">
        <f t="shared" si="1067"/>
        <v>0</v>
      </c>
      <c r="DK212" s="19">
        <f t="shared" si="1067"/>
        <v>0</v>
      </c>
      <c r="DL212" s="19">
        <f t="shared" si="1067"/>
        <v>0</v>
      </c>
      <c r="DM212" s="19">
        <f t="shared" si="1067"/>
        <v>0</v>
      </c>
      <c r="DN212" s="19">
        <f t="shared" si="1067"/>
        <v>0</v>
      </c>
      <c r="DO212" s="19">
        <f t="shared" si="1067"/>
        <v>0</v>
      </c>
      <c r="DP212" s="19">
        <f t="shared" si="1067"/>
        <v>0</v>
      </c>
      <c r="DQ212" s="19">
        <f t="shared" si="1067"/>
        <v>0</v>
      </c>
      <c r="DR212" s="19">
        <f t="shared" si="1067"/>
        <v>0</v>
      </c>
      <c r="DS212" s="19">
        <f t="shared" si="1067"/>
        <v>0</v>
      </c>
      <c r="DT212" s="19">
        <f t="shared" si="1067"/>
        <v>0</v>
      </c>
      <c r="DU212" s="19">
        <f t="shared" si="1067"/>
        <v>0</v>
      </c>
      <c r="DV212" s="19">
        <f t="shared" ref="DV212:FD212" si="1068">DV80/1.03</f>
        <v>0</v>
      </c>
      <c r="DW212" s="19">
        <f t="shared" si="1068"/>
        <v>0</v>
      </c>
      <c r="DX212" s="19">
        <f t="shared" si="1068"/>
        <v>0</v>
      </c>
      <c r="DY212" s="19">
        <f t="shared" si="1068"/>
        <v>0</v>
      </c>
      <c r="DZ212" s="19">
        <f t="shared" si="1068"/>
        <v>0</v>
      </c>
      <c r="EA212" s="19">
        <f t="shared" si="1068"/>
        <v>0</v>
      </c>
      <c r="EB212" s="19">
        <f t="shared" si="1068"/>
        <v>0</v>
      </c>
      <c r="EC212" s="19">
        <f t="shared" si="1068"/>
        <v>0</v>
      </c>
      <c r="ED212" s="19">
        <f t="shared" si="1068"/>
        <v>0</v>
      </c>
      <c r="EE212" s="19">
        <f t="shared" si="1068"/>
        <v>0</v>
      </c>
      <c r="EF212" s="19">
        <f t="shared" si="1068"/>
        <v>0</v>
      </c>
      <c r="EG212" s="19">
        <f t="shared" si="1068"/>
        <v>0</v>
      </c>
      <c r="EH212" s="19">
        <f t="shared" si="1068"/>
        <v>0</v>
      </c>
      <c r="EI212" s="19">
        <f t="shared" si="1068"/>
        <v>0</v>
      </c>
      <c r="EJ212" s="19">
        <f t="shared" si="1068"/>
        <v>0</v>
      </c>
      <c r="EK212" s="19">
        <f t="shared" si="1068"/>
        <v>0</v>
      </c>
      <c r="EL212" s="19">
        <f t="shared" si="1068"/>
        <v>0</v>
      </c>
      <c r="EM212" s="19">
        <f t="shared" si="1068"/>
        <v>0</v>
      </c>
      <c r="EN212" s="19">
        <f t="shared" si="1068"/>
        <v>0</v>
      </c>
      <c r="EO212" s="19">
        <f t="shared" si="1068"/>
        <v>0</v>
      </c>
      <c r="EP212" s="19">
        <f t="shared" si="1068"/>
        <v>0</v>
      </c>
      <c r="EQ212" s="19">
        <f t="shared" si="1068"/>
        <v>0</v>
      </c>
      <c r="ER212" s="19">
        <f t="shared" si="1068"/>
        <v>0</v>
      </c>
      <c r="ES212" s="19">
        <f t="shared" si="1068"/>
        <v>0</v>
      </c>
      <c r="ET212" s="19">
        <f t="shared" si="1068"/>
        <v>0</v>
      </c>
      <c r="EU212" s="19">
        <f t="shared" si="1068"/>
        <v>0</v>
      </c>
      <c r="EV212" s="19">
        <f t="shared" si="1068"/>
        <v>0</v>
      </c>
      <c r="EW212" s="19">
        <f t="shared" si="1068"/>
        <v>0</v>
      </c>
      <c r="EX212" s="19">
        <f t="shared" si="1068"/>
        <v>0</v>
      </c>
      <c r="EY212" s="19">
        <f t="shared" si="1068"/>
        <v>0</v>
      </c>
      <c r="EZ212" s="19">
        <f t="shared" si="1068"/>
        <v>0</v>
      </c>
      <c r="FA212" s="19">
        <f t="shared" si="1068"/>
        <v>0</v>
      </c>
      <c r="FB212" s="19">
        <f t="shared" si="1068"/>
        <v>0</v>
      </c>
      <c r="FC212" s="19">
        <f t="shared" si="1068"/>
        <v>0</v>
      </c>
      <c r="FD212" s="19">
        <f t="shared" si="1068"/>
        <v>0</v>
      </c>
    </row>
    <row r="214" spans="7:8">
      <c r="G214" s="34"/>
      <c r="H214" s="27" t="s">
        <v>284</v>
      </c>
    </row>
    <row r="215" spans="7:160">
      <c r="G215" s="34">
        <v>1</v>
      </c>
      <c r="H215" s="84" t="s">
        <v>222</v>
      </c>
      <c r="I215" s="19">
        <f>I207*1</f>
        <v>1.360400829302</v>
      </c>
      <c r="J215" s="19">
        <f>J207*1</f>
        <v>4.21717346233587</v>
      </c>
      <c r="K215" s="19">
        <f t="shared" ref="K215:AM215" si="1069">K207*1</f>
        <v>3.18192812715964</v>
      </c>
      <c r="L215" s="19">
        <f t="shared" si="1069"/>
        <v>4.28852798894264</v>
      </c>
      <c r="M215" s="19">
        <f t="shared" si="1069"/>
        <v>2.23842432619212</v>
      </c>
      <c r="N215" s="19">
        <f t="shared" si="1069"/>
        <v>2.50639253628196</v>
      </c>
      <c r="O215" s="19">
        <f t="shared" si="1069"/>
        <v>2.24153420870767</v>
      </c>
      <c r="P215" s="19">
        <f t="shared" si="1069"/>
        <v>2.70663441603317</v>
      </c>
      <c r="Q215" s="19">
        <f t="shared" si="1069"/>
        <v>2.75656530753283</v>
      </c>
      <c r="R215" s="19">
        <f t="shared" si="1069"/>
        <v>2.34329647546648</v>
      </c>
      <c r="S215" s="19">
        <f t="shared" si="1069"/>
        <v>1.82446440912232</v>
      </c>
      <c r="T215" s="19">
        <f t="shared" si="1069"/>
        <v>2.29595715272979</v>
      </c>
      <c r="U215" s="19">
        <f t="shared" si="1069"/>
        <v>3.1477194194886</v>
      </c>
      <c r="V215" s="19">
        <f t="shared" si="1069"/>
        <v>3.11800276434001</v>
      </c>
      <c r="W215" s="19">
        <f t="shared" si="1069"/>
        <v>3.27781617138908</v>
      </c>
      <c r="X215" s="19">
        <f t="shared" si="1069"/>
        <v>2.9918797512094</v>
      </c>
      <c r="Y215" s="19">
        <f t="shared" si="1069"/>
        <v>4.29077401520387</v>
      </c>
      <c r="Z215" s="19">
        <f t="shared" si="1069"/>
        <v>4.49550794747754</v>
      </c>
      <c r="AA215" s="19">
        <f t="shared" si="1069"/>
        <v>3.9158604008293</v>
      </c>
      <c r="AB215" s="19">
        <f t="shared" si="1069"/>
        <v>3.89063579820318</v>
      </c>
      <c r="AC215" s="19">
        <f t="shared" si="1069"/>
        <v>0</v>
      </c>
      <c r="AD215" s="19">
        <f t="shared" si="1069"/>
        <v>2.40272978576365</v>
      </c>
      <c r="AE215" s="19">
        <f t="shared" si="1069"/>
        <v>2.78749136143746</v>
      </c>
      <c r="AF215" s="19">
        <f t="shared" si="1069"/>
        <v>2.55701451278507</v>
      </c>
      <c r="AG215" s="19">
        <f t="shared" si="1069"/>
        <v>2.37940566689703</v>
      </c>
      <c r="AH215" s="19">
        <f t="shared" si="1069"/>
        <v>3.59744298548721</v>
      </c>
      <c r="AI215" s="19">
        <f t="shared" si="1069"/>
        <v>3.05459571527298</v>
      </c>
      <c r="AJ215" s="19">
        <f t="shared" si="1069"/>
        <v>2.76589495507948</v>
      </c>
      <c r="AK215" s="19">
        <f t="shared" si="1069"/>
        <v>3.12491361437457</v>
      </c>
      <c r="AL215" s="19">
        <f t="shared" si="1069"/>
        <v>2.64270905321354</v>
      </c>
      <c r="AM215" s="19">
        <f t="shared" si="1069"/>
        <v>2.09951624049758</v>
      </c>
      <c r="AN215" s="19">
        <f t="shared" ref="AN215:BI215" si="1070">AN207*1</f>
        <v>2.32325501036628</v>
      </c>
      <c r="AO215" s="19">
        <f t="shared" si="1070"/>
        <v>2.13268832066344</v>
      </c>
      <c r="AP215" s="19">
        <f t="shared" si="1070"/>
        <v>0</v>
      </c>
      <c r="AQ215" s="19">
        <f t="shared" si="1070"/>
        <v>3.26831375259157</v>
      </c>
      <c r="AR215" s="19">
        <f t="shared" si="1070"/>
        <v>3.34709744298549</v>
      </c>
      <c r="AS215" s="19">
        <f t="shared" si="1070"/>
        <v>4.26399447131997</v>
      </c>
      <c r="AT215" s="19">
        <f t="shared" si="1070"/>
        <v>3.54129232895646</v>
      </c>
      <c r="AU215" s="19">
        <f t="shared" si="1070"/>
        <v>2.87646855563234</v>
      </c>
      <c r="AV215" s="19">
        <f t="shared" si="1070"/>
        <v>3.65791292328956</v>
      </c>
      <c r="AW215" s="19">
        <f t="shared" si="1070"/>
        <v>4.84571527297858</v>
      </c>
      <c r="AX215" s="19">
        <f t="shared" si="1070"/>
        <v>5.79561161022806</v>
      </c>
      <c r="AY215" s="19">
        <f t="shared" si="1070"/>
        <v>4.69868693849344</v>
      </c>
      <c r="AZ215" s="19">
        <f t="shared" si="1070"/>
        <v>4.13182446440912</v>
      </c>
      <c r="BA215" s="19">
        <f t="shared" si="1070"/>
        <v>0</v>
      </c>
      <c r="BB215" s="19">
        <f t="shared" si="1070"/>
        <v>4.29146510020733</v>
      </c>
      <c r="BC215" s="19">
        <f t="shared" si="1070"/>
        <v>4.54250172771251</v>
      </c>
      <c r="BD215" s="19">
        <f t="shared" si="1070"/>
        <v>4.87957843814789</v>
      </c>
      <c r="BE215" s="19">
        <f t="shared" si="1070"/>
        <v>4.26710435383552</v>
      </c>
      <c r="BF215" s="19">
        <f t="shared" si="1070"/>
        <v>3.05943331029717</v>
      </c>
      <c r="BG215" s="19">
        <f t="shared" si="1070"/>
        <v>2.78092605390463</v>
      </c>
      <c r="BH215" s="19">
        <f t="shared" si="1070"/>
        <v>3.21630960608155</v>
      </c>
      <c r="BI215" s="19">
        <f t="shared" si="1070"/>
        <v>3.11333794056669</v>
      </c>
      <c r="BJ215" s="19" t="e">
        <f t="shared" ref="BJ215:CO215" si="1071">BJ207*1</f>
        <v>#VALUE!</v>
      </c>
      <c r="BK215" s="19">
        <f t="shared" si="1071"/>
        <v>3.44333102971666</v>
      </c>
      <c r="BL215" s="19">
        <f t="shared" si="1071"/>
        <v>3.61955770559779</v>
      </c>
      <c r="BM215" s="19">
        <f t="shared" si="1071"/>
        <v>4.48686938493435</v>
      </c>
      <c r="BN215" s="19">
        <f t="shared" si="1071"/>
        <v>3.41741534208708</v>
      </c>
      <c r="BO215" s="19">
        <f t="shared" si="1071"/>
        <v>3.56081548030408</v>
      </c>
      <c r="BP215" s="19">
        <f t="shared" si="1071"/>
        <v>4.70456116102281</v>
      </c>
      <c r="BQ215" s="19">
        <f t="shared" si="1071"/>
        <v>3.77505183137526</v>
      </c>
      <c r="BR215" s="19">
        <f t="shared" si="1071"/>
        <v>3.94782308223912</v>
      </c>
      <c r="BS215" s="19">
        <f t="shared" si="1071"/>
        <v>3.89426399447132</v>
      </c>
      <c r="BT215" s="19">
        <f t="shared" si="1071"/>
        <v>4.71492743607464</v>
      </c>
      <c r="BU215" s="19">
        <f t="shared" si="1071"/>
        <v>4.20006910850035</v>
      </c>
      <c r="BV215" s="19">
        <f t="shared" si="1071"/>
        <v>6.25950241879751</v>
      </c>
      <c r="BW215" s="19">
        <f t="shared" si="1071"/>
        <v>6.28541810642709</v>
      </c>
      <c r="BX215" s="19">
        <f t="shared" si="1071"/>
        <v>6.16102280580511</v>
      </c>
      <c r="BY215" s="19">
        <f t="shared" si="1071"/>
        <v>9.07221838286109</v>
      </c>
      <c r="BZ215" s="19">
        <f t="shared" si="1071"/>
        <v>4.713199723566</v>
      </c>
      <c r="CA215" s="19">
        <f t="shared" si="1071"/>
        <v>3.3690393918452</v>
      </c>
      <c r="CB215" s="19">
        <f t="shared" si="1071"/>
        <v>5.28334485141672</v>
      </c>
      <c r="CC215" s="19">
        <f t="shared" si="1071"/>
        <v>5.53731859018659</v>
      </c>
      <c r="CD215" s="19">
        <f t="shared" si="1071"/>
        <v>6.04699378023497</v>
      </c>
      <c r="CE215" s="19">
        <f t="shared" si="1071"/>
        <v>3.86834830684174</v>
      </c>
      <c r="CF215" s="19">
        <f t="shared" si="1071"/>
        <v>0</v>
      </c>
      <c r="CG215" s="19">
        <f t="shared" si="1071"/>
        <v>5.15376641326883</v>
      </c>
      <c r="CH215" s="19">
        <f t="shared" si="1071"/>
        <v>5.3317208016586</v>
      </c>
      <c r="CI215" s="19">
        <f t="shared" si="1071"/>
        <v>4.95335176226676</v>
      </c>
      <c r="CJ215" s="19">
        <f t="shared" si="1071"/>
        <v>4.52660677263303</v>
      </c>
      <c r="CK215" s="19">
        <f t="shared" si="1071"/>
        <v>5.18659295093297</v>
      </c>
      <c r="CL215" s="19">
        <f t="shared" si="1071"/>
        <v>5.39737387698687</v>
      </c>
      <c r="CM215" s="19">
        <f t="shared" si="1071"/>
        <v>5.32826537664133</v>
      </c>
      <c r="CN215" s="19">
        <f t="shared" si="1071"/>
        <v>5.69108500345543</v>
      </c>
      <c r="CO215" s="19">
        <f t="shared" si="1071"/>
        <v>6.62232204561161</v>
      </c>
      <c r="CP215" s="19">
        <f t="shared" ref="CP215:DU215" si="1072">CP207*1</f>
        <v>4.72874913614375</v>
      </c>
      <c r="CQ215" s="19">
        <f t="shared" si="1072"/>
        <v>4.10331720801659</v>
      </c>
      <c r="CR215" s="19">
        <f t="shared" si="1072"/>
        <v>4.04630269523151</v>
      </c>
      <c r="CS215" s="19">
        <f t="shared" si="1072"/>
        <v>4.30200414651002</v>
      </c>
      <c r="CT215" s="19">
        <f t="shared" si="1072"/>
        <v>0</v>
      </c>
      <c r="CU215" s="19">
        <f t="shared" si="1072"/>
        <v>4.10504492052523</v>
      </c>
      <c r="CV215" s="19">
        <f t="shared" si="1072"/>
        <v>5.32999308914997</v>
      </c>
      <c r="CW215" s="19">
        <f t="shared" si="1072"/>
        <v>5.98825155494126</v>
      </c>
      <c r="CX215" s="19">
        <f t="shared" si="1072"/>
        <v>4.55943331029717</v>
      </c>
      <c r="CY215" s="19">
        <f t="shared" si="1072"/>
        <v>4.88424326192122</v>
      </c>
      <c r="CZ215" s="19">
        <f t="shared" si="1072"/>
        <v>0</v>
      </c>
      <c r="DA215" s="19">
        <f t="shared" si="1072"/>
        <v>4.41603317208017</v>
      </c>
      <c r="DB215" s="19">
        <f t="shared" si="1072"/>
        <v>4.53351762266759</v>
      </c>
      <c r="DC215" s="19">
        <f t="shared" si="1072"/>
        <v>4.69246717346234</v>
      </c>
      <c r="DD215" s="19">
        <f t="shared" si="1072"/>
        <v>4.82031789910159</v>
      </c>
      <c r="DE215" s="19">
        <f t="shared" si="1072"/>
        <v>5.44402211472011</v>
      </c>
      <c r="DF215" s="19">
        <f t="shared" si="1072"/>
        <v>5.71181755355909</v>
      </c>
      <c r="DG215" s="19">
        <f t="shared" si="1072"/>
        <v>3.44505874222529</v>
      </c>
      <c r="DH215" s="19">
        <f t="shared" si="1072"/>
        <v>5.20387007601935</v>
      </c>
      <c r="DI215" s="19">
        <f t="shared" si="1072"/>
        <v>6.31478921907395</v>
      </c>
      <c r="DJ215" s="19">
        <f t="shared" si="1072"/>
        <v>4.61817553559088</v>
      </c>
      <c r="DK215" s="19">
        <f t="shared" si="1072"/>
        <v>0</v>
      </c>
      <c r="DL215" s="19">
        <f t="shared" si="1072"/>
        <v>2.24429854872149</v>
      </c>
      <c r="DM215" s="19">
        <f t="shared" si="1072"/>
        <v>0</v>
      </c>
      <c r="DN215" s="19">
        <f t="shared" si="1072"/>
        <v>3.24291637871458</v>
      </c>
      <c r="DO215" s="19">
        <f t="shared" si="1072"/>
        <v>3.46233586731168</v>
      </c>
      <c r="DP215" s="19">
        <f t="shared" si="1072"/>
        <v>4.85314443676572</v>
      </c>
      <c r="DQ215" s="19">
        <f t="shared" si="1072"/>
        <v>4.31237042156185</v>
      </c>
      <c r="DR215" s="19">
        <f t="shared" si="1072"/>
        <v>2.11990324809952</v>
      </c>
      <c r="DS215" s="19">
        <f t="shared" si="1072"/>
        <v>0</v>
      </c>
      <c r="DT215" s="19">
        <f t="shared" si="1072"/>
        <v>2.54146510020733</v>
      </c>
      <c r="DU215" s="19">
        <f t="shared" si="1072"/>
        <v>5.46993780234969</v>
      </c>
      <c r="DV215" s="19">
        <f t="shared" ref="DV215:FD215" si="1073">DV207*1</f>
        <v>5.69626814098134</v>
      </c>
      <c r="DW215" s="19">
        <f t="shared" si="1073"/>
        <v>6.07636489288183</v>
      </c>
      <c r="DX215" s="19">
        <f t="shared" si="1073"/>
        <v>6.71907394609537</v>
      </c>
      <c r="DY215" s="19">
        <f t="shared" si="1073"/>
        <v>6.86247408431237</v>
      </c>
      <c r="DZ215" s="19">
        <f t="shared" si="1073"/>
        <v>6.27159640635798</v>
      </c>
      <c r="EA215" s="19">
        <f t="shared" si="1073"/>
        <v>5.26261230131306</v>
      </c>
      <c r="EB215" s="19">
        <f t="shared" si="1073"/>
        <v>7.8852798894264</v>
      </c>
      <c r="EC215" s="19">
        <f t="shared" si="1073"/>
        <v>5.63061506565308</v>
      </c>
      <c r="ED215" s="19">
        <f t="shared" si="1073"/>
        <v>8.76468555632343</v>
      </c>
      <c r="EE215" s="19">
        <f t="shared" si="1073"/>
        <v>7.21492743607464</v>
      </c>
      <c r="EF215" s="19">
        <f t="shared" si="1073"/>
        <v>6.14892881824464</v>
      </c>
      <c r="EG215" s="19">
        <f t="shared" si="1073"/>
        <v>0</v>
      </c>
      <c r="EH215" s="19">
        <f t="shared" si="1073"/>
        <v>1.71648237733241</v>
      </c>
      <c r="EI215" s="19">
        <f t="shared" si="1073"/>
        <v>1.81237042156185</v>
      </c>
      <c r="EJ215" s="19">
        <f t="shared" si="1073"/>
        <v>1.46371803731859</v>
      </c>
      <c r="EK215" s="19">
        <f t="shared" si="1073"/>
        <v>1.56962681409813</v>
      </c>
      <c r="EL215" s="19">
        <f t="shared" si="1073"/>
        <v>1.79682100898411</v>
      </c>
      <c r="EM215" s="19">
        <f t="shared" si="1073"/>
        <v>1.84001382170007</v>
      </c>
      <c r="EN215" s="19">
        <f t="shared" si="1073"/>
        <v>1.42743607463718</v>
      </c>
      <c r="EO215" s="19">
        <f t="shared" si="1073"/>
        <v>1.48876986869385</v>
      </c>
      <c r="EP215" s="19">
        <f t="shared" si="1073"/>
        <v>2.33759502418798</v>
      </c>
      <c r="EQ215" s="19">
        <f t="shared" si="1073"/>
        <v>2.33759502418798</v>
      </c>
      <c r="ER215" s="19">
        <f t="shared" si="1073"/>
        <v>1.78991015894955</v>
      </c>
      <c r="ES215" s="19">
        <f t="shared" si="1073"/>
        <v>2.60193503800968</v>
      </c>
      <c r="ET215" s="19">
        <f t="shared" si="1073"/>
        <v>2.78507256392536</v>
      </c>
      <c r="EU215" s="19">
        <f t="shared" si="1073"/>
        <v>2.92501727712509</v>
      </c>
      <c r="EV215" s="19">
        <f t="shared" si="1073"/>
        <v>2.74706288873531</v>
      </c>
      <c r="EW215" s="19">
        <f t="shared" si="1073"/>
        <v>3.49689011748445</v>
      </c>
      <c r="EX215" s="19">
        <f t="shared" si="1073"/>
        <v>2.15791292328956</v>
      </c>
      <c r="EY215" s="19">
        <f t="shared" si="1073"/>
        <v>1.39841050449205</v>
      </c>
      <c r="EZ215" s="19">
        <f t="shared" si="1073"/>
        <v>1.43918451969592</v>
      </c>
      <c r="FA215" s="19">
        <f t="shared" si="1073"/>
        <v>1.68555632342778</v>
      </c>
      <c r="FB215" s="19">
        <f t="shared" si="1073"/>
        <v>2.86109191430546</v>
      </c>
      <c r="FC215" s="19">
        <f t="shared" si="1073"/>
        <v>2.64685556323428</v>
      </c>
      <c r="FD215" s="19">
        <f t="shared" si="1073"/>
        <v>2.54837595024188</v>
      </c>
    </row>
    <row r="216" spans="7:160">
      <c r="G216" s="34">
        <v>5</v>
      </c>
      <c r="H216" s="84" t="s">
        <v>199</v>
      </c>
      <c r="I216" s="19">
        <f>I208*5</f>
        <v>9.98865979381443</v>
      </c>
      <c r="J216" s="19">
        <f>J208*5</f>
        <v>12.8659793814433</v>
      </c>
      <c r="K216" s="19">
        <f t="shared" ref="K216:AM216" si="1074">K208*5</f>
        <v>12.3711340206186</v>
      </c>
      <c r="L216" s="19">
        <f t="shared" si="1074"/>
        <v>13.1546391752577</v>
      </c>
      <c r="M216" s="19">
        <f t="shared" si="1074"/>
        <v>31.4123711340206</v>
      </c>
      <c r="N216" s="19">
        <f t="shared" si="1074"/>
        <v>11.1237113402062</v>
      </c>
      <c r="O216" s="19">
        <f t="shared" si="1074"/>
        <v>793.762886597938</v>
      </c>
      <c r="P216" s="19">
        <f t="shared" si="1074"/>
        <v>43.9278350515464</v>
      </c>
      <c r="Q216" s="19">
        <f t="shared" si="1074"/>
        <v>31.6288659793814</v>
      </c>
      <c r="R216" s="19">
        <f t="shared" si="1074"/>
        <v>71.8144329896907</v>
      </c>
      <c r="S216" s="19">
        <f t="shared" si="1074"/>
        <v>60.6494845360825</v>
      </c>
      <c r="T216" s="19">
        <f t="shared" si="1074"/>
        <v>63.9278350515464</v>
      </c>
      <c r="U216" s="19">
        <f t="shared" si="1074"/>
        <v>84.4639175257732</v>
      </c>
      <c r="V216" s="19">
        <f t="shared" si="1074"/>
        <v>73.2061855670103</v>
      </c>
      <c r="W216" s="19">
        <f t="shared" si="1074"/>
        <v>81.7938144329897</v>
      </c>
      <c r="X216" s="19">
        <f t="shared" si="1074"/>
        <v>202.319587628866</v>
      </c>
      <c r="Y216" s="19">
        <f t="shared" si="1074"/>
        <v>482.567010309278</v>
      </c>
      <c r="Z216" s="19">
        <f t="shared" si="1074"/>
        <v>5.30721649484536</v>
      </c>
      <c r="AA216" s="19">
        <f t="shared" si="1074"/>
        <v>4.56494845360825</v>
      </c>
      <c r="AB216" s="19">
        <f t="shared" si="1074"/>
        <v>5.47938144329897</v>
      </c>
      <c r="AC216" s="19">
        <f t="shared" si="1074"/>
        <v>0</v>
      </c>
      <c r="AD216" s="19">
        <f t="shared" si="1074"/>
        <v>3.59175257731959</v>
      </c>
      <c r="AE216" s="19">
        <f t="shared" si="1074"/>
        <v>4.30515463917526</v>
      </c>
      <c r="AF216" s="19">
        <f t="shared" si="1074"/>
        <v>3.29278350515464</v>
      </c>
      <c r="AG216" s="19">
        <f t="shared" si="1074"/>
        <v>5.17216494845361</v>
      </c>
      <c r="AH216" s="19">
        <f t="shared" si="1074"/>
        <v>13.7113402061856</v>
      </c>
      <c r="AI216" s="19">
        <f t="shared" si="1074"/>
        <v>14.979381443299</v>
      </c>
      <c r="AJ216" s="19">
        <f t="shared" si="1074"/>
        <v>11.7216494845361</v>
      </c>
      <c r="AK216" s="19">
        <f t="shared" si="1074"/>
        <v>12.2577319587629</v>
      </c>
      <c r="AL216" s="19">
        <f t="shared" si="1074"/>
        <v>11.0309278350515</v>
      </c>
      <c r="AM216" s="19">
        <f t="shared" si="1074"/>
        <v>3.20309278350515</v>
      </c>
      <c r="AN216" s="19">
        <f t="shared" ref="AN216:BI216" si="1075">AN208*5</f>
        <v>3.66082474226804</v>
      </c>
      <c r="AO216" s="19">
        <f t="shared" si="1075"/>
        <v>2.44020618556701</v>
      </c>
      <c r="AP216" s="19">
        <f t="shared" si="1075"/>
        <v>0</v>
      </c>
      <c r="AQ216" s="19">
        <f t="shared" si="1075"/>
        <v>4.53298969072165</v>
      </c>
      <c r="AR216" s="19">
        <f t="shared" si="1075"/>
        <v>4.52268041237113</v>
      </c>
      <c r="AS216" s="19">
        <f t="shared" si="1075"/>
        <v>4.62886597938145</v>
      </c>
      <c r="AT216" s="19">
        <f t="shared" si="1075"/>
        <v>4.5</v>
      </c>
      <c r="AU216" s="19">
        <f t="shared" si="1075"/>
        <v>4.13917525773196</v>
      </c>
      <c r="AV216" s="19">
        <f t="shared" si="1075"/>
        <v>76.0721649484535</v>
      </c>
      <c r="AW216" s="19">
        <f t="shared" si="1075"/>
        <v>5.64536082474225</v>
      </c>
      <c r="AX216" s="19">
        <f t="shared" si="1075"/>
        <v>6.3164948453608</v>
      </c>
      <c r="AY216" s="19">
        <f t="shared" si="1075"/>
        <v>5.85463917525775</v>
      </c>
      <c r="AZ216" s="19">
        <f t="shared" si="1075"/>
        <v>5.4577319587629</v>
      </c>
      <c r="BA216" s="19">
        <f t="shared" si="1075"/>
        <v>0</v>
      </c>
      <c r="BB216" s="19">
        <f t="shared" si="1075"/>
        <v>3.78041237113402</v>
      </c>
      <c r="BC216" s="19">
        <f t="shared" si="1075"/>
        <v>3.80824742268041</v>
      </c>
      <c r="BD216" s="19">
        <f t="shared" si="1075"/>
        <v>76.020618556701</v>
      </c>
      <c r="BE216" s="19">
        <f t="shared" si="1075"/>
        <v>3.70927835051546</v>
      </c>
      <c r="BF216" s="19">
        <f t="shared" si="1075"/>
        <v>4.00103092783505</v>
      </c>
      <c r="BG216" s="19">
        <f t="shared" si="1075"/>
        <v>74.0515463917525</v>
      </c>
      <c r="BH216" s="19">
        <f t="shared" si="1075"/>
        <v>76.4742268041235</v>
      </c>
      <c r="BI216" s="19">
        <f t="shared" si="1075"/>
        <v>75.783505154639</v>
      </c>
      <c r="BJ216" s="19" t="e">
        <f t="shared" ref="BJ216:CO216" si="1076">BJ208*5</f>
        <v>#VALUE!</v>
      </c>
      <c r="BK216" s="19">
        <f t="shared" si="1076"/>
        <v>3.77422680412371</v>
      </c>
      <c r="BL216" s="19">
        <f t="shared" si="1076"/>
        <v>3.79381443298969</v>
      </c>
      <c r="BM216" s="19">
        <f t="shared" si="1076"/>
        <v>4.89278350515464</v>
      </c>
      <c r="BN216" s="19">
        <f t="shared" si="1076"/>
        <v>4.10824742268041</v>
      </c>
      <c r="BO216" s="19">
        <f t="shared" si="1076"/>
        <v>4.0680412371134</v>
      </c>
      <c r="BP216" s="19">
        <f t="shared" si="1076"/>
        <v>4.36701030927835</v>
      </c>
      <c r="BQ216" s="19">
        <f t="shared" si="1076"/>
        <v>4.14536082474227</v>
      </c>
      <c r="BR216" s="19">
        <f t="shared" si="1076"/>
        <v>4.09484536082474</v>
      </c>
      <c r="BS216" s="19">
        <f t="shared" si="1076"/>
        <v>4.90515463917526</v>
      </c>
      <c r="BT216" s="19">
        <f t="shared" si="1076"/>
        <v>4.91752577319588</v>
      </c>
      <c r="BU216" s="19">
        <f t="shared" si="1076"/>
        <v>4.37731958762887</v>
      </c>
      <c r="BV216" s="19">
        <f t="shared" si="1076"/>
        <v>6.54639175257732</v>
      </c>
      <c r="BW216" s="19">
        <f t="shared" si="1076"/>
        <v>6.66288659793814</v>
      </c>
      <c r="BX216" s="19">
        <f t="shared" si="1076"/>
        <v>6.25154639175258</v>
      </c>
      <c r="BY216" s="19">
        <f t="shared" si="1076"/>
        <v>8.68659793814433</v>
      </c>
      <c r="BZ216" s="19">
        <f t="shared" si="1076"/>
        <v>5.06494845360825</v>
      </c>
      <c r="CA216" s="19">
        <f t="shared" si="1076"/>
        <v>3.73092783505155</v>
      </c>
      <c r="CB216" s="19">
        <f t="shared" si="1076"/>
        <v>5.58865979381443</v>
      </c>
      <c r="CC216" s="19">
        <f t="shared" si="1076"/>
        <v>4.35876288659794</v>
      </c>
      <c r="CD216" s="19">
        <f t="shared" si="1076"/>
        <v>3.96494845360825</v>
      </c>
      <c r="CE216" s="19">
        <f t="shared" si="1076"/>
        <v>5.37319587628866</v>
      </c>
      <c r="CF216" s="19">
        <f t="shared" si="1076"/>
        <v>0</v>
      </c>
      <c r="CG216" s="19">
        <f t="shared" si="1076"/>
        <v>5.52371134020619</v>
      </c>
      <c r="CH216" s="19">
        <f t="shared" si="1076"/>
        <v>5.34639175257732</v>
      </c>
      <c r="CI216" s="19">
        <f t="shared" si="1076"/>
        <v>5.88041237113402</v>
      </c>
      <c r="CJ216" s="19">
        <f t="shared" si="1076"/>
        <v>4.73814432989691</v>
      </c>
      <c r="CK216" s="19">
        <f t="shared" si="1076"/>
        <v>4.99278350515464</v>
      </c>
      <c r="CL216" s="19">
        <f t="shared" si="1076"/>
        <v>5.4340206185567</v>
      </c>
      <c r="CM216" s="19">
        <f t="shared" si="1076"/>
        <v>6.2360824742268</v>
      </c>
      <c r="CN216" s="19">
        <f t="shared" si="1076"/>
        <v>6.04123711340206</v>
      </c>
      <c r="CO216" s="19">
        <f t="shared" si="1076"/>
        <v>7.01752577319588</v>
      </c>
      <c r="CP216" s="19">
        <f t="shared" ref="CP216:DU216" si="1077">CP208*5</f>
        <v>6.2680412371134</v>
      </c>
      <c r="CQ216" s="19">
        <f t="shared" si="1077"/>
        <v>4.69072164948454</v>
      </c>
      <c r="CR216" s="19">
        <f t="shared" si="1077"/>
        <v>5.79175257731959</v>
      </c>
      <c r="CS216" s="19">
        <f t="shared" si="1077"/>
        <v>6.07835051546392</v>
      </c>
      <c r="CT216" s="19">
        <f t="shared" si="1077"/>
        <v>0</v>
      </c>
      <c r="CU216" s="19">
        <f t="shared" si="1077"/>
        <v>6.44123711340206</v>
      </c>
      <c r="CV216" s="19">
        <f t="shared" si="1077"/>
        <v>5.3659793814433</v>
      </c>
      <c r="CW216" s="19">
        <f t="shared" si="1077"/>
        <v>5.58453608247423</v>
      </c>
      <c r="CX216" s="19">
        <f t="shared" si="1077"/>
        <v>5.97319587628866</v>
      </c>
      <c r="CY216" s="19">
        <f t="shared" si="1077"/>
        <v>6.09690721649485</v>
      </c>
      <c r="CZ216" s="19">
        <f t="shared" si="1077"/>
        <v>0</v>
      </c>
      <c r="DA216" s="19">
        <f t="shared" si="1077"/>
        <v>6.20309278350516</v>
      </c>
      <c r="DB216" s="19">
        <f t="shared" si="1077"/>
        <v>6.20721649484536</v>
      </c>
      <c r="DC216" s="19">
        <f t="shared" si="1077"/>
        <v>6.04845360824742</v>
      </c>
      <c r="DD216" s="19">
        <f t="shared" si="1077"/>
        <v>6.11237113402062</v>
      </c>
      <c r="DE216" s="19">
        <f t="shared" si="1077"/>
        <v>5.81340206185567</v>
      </c>
      <c r="DF216" s="19">
        <f t="shared" si="1077"/>
        <v>5.85773195876289</v>
      </c>
      <c r="DG216" s="19">
        <f t="shared" si="1077"/>
        <v>4.15154639175258</v>
      </c>
      <c r="DH216" s="19">
        <f t="shared" si="1077"/>
        <v>5.6340206185567</v>
      </c>
      <c r="DI216" s="19">
        <f t="shared" si="1077"/>
        <v>5.5</v>
      </c>
      <c r="DJ216" s="19">
        <f t="shared" si="1077"/>
        <v>4.94536082474227</v>
      </c>
      <c r="DK216" s="19">
        <f t="shared" si="1077"/>
        <v>0</v>
      </c>
      <c r="DL216" s="19">
        <f t="shared" si="1077"/>
        <v>3.68144329896907</v>
      </c>
      <c r="DM216" s="19">
        <f t="shared" si="1077"/>
        <v>0</v>
      </c>
      <c r="DN216" s="19">
        <f t="shared" si="1077"/>
        <v>3.98041237113402</v>
      </c>
      <c r="DO216" s="19">
        <f t="shared" si="1077"/>
        <v>4.72577319587629</v>
      </c>
      <c r="DP216" s="19">
        <f t="shared" si="1077"/>
        <v>5.41855670103093</v>
      </c>
      <c r="DQ216" s="19">
        <f t="shared" si="1077"/>
        <v>5.54123711340206</v>
      </c>
      <c r="DR216" s="19">
        <f t="shared" si="1077"/>
        <v>2.72989690721649</v>
      </c>
      <c r="DS216" s="19">
        <f t="shared" si="1077"/>
        <v>0</v>
      </c>
      <c r="DT216" s="19">
        <f t="shared" si="1077"/>
        <v>3.15670103092784</v>
      </c>
      <c r="DU216" s="19">
        <f t="shared" si="1077"/>
        <v>5.7020618556701</v>
      </c>
      <c r="DV216" s="19">
        <f t="shared" ref="DV216:FD216" si="1078">DV208*5</f>
        <v>5.33505154639175</v>
      </c>
      <c r="DW216" s="19">
        <f t="shared" si="1078"/>
        <v>6.21340206185567</v>
      </c>
      <c r="DX216" s="19">
        <f t="shared" si="1078"/>
        <v>6.28144329896907</v>
      </c>
      <c r="DY216" s="19">
        <f t="shared" si="1078"/>
        <v>5.53917525773196</v>
      </c>
      <c r="DZ216" s="19">
        <f t="shared" si="1078"/>
        <v>6.48762886597938</v>
      </c>
      <c r="EA216" s="19">
        <f t="shared" si="1078"/>
        <v>5.57422680412371</v>
      </c>
      <c r="EB216" s="19">
        <f t="shared" si="1078"/>
        <v>8.66701030927835</v>
      </c>
      <c r="EC216" s="19">
        <f t="shared" si="1078"/>
        <v>7.03711340206186</v>
      </c>
      <c r="ED216" s="19">
        <f t="shared" si="1078"/>
        <v>9.6340206185567</v>
      </c>
      <c r="EE216" s="19">
        <f t="shared" si="1078"/>
        <v>6.3</v>
      </c>
      <c r="EF216" s="19">
        <f t="shared" si="1078"/>
        <v>7.79278350515464</v>
      </c>
      <c r="EG216" s="19">
        <f t="shared" si="1078"/>
        <v>0</v>
      </c>
      <c r="EH216" s="19">
        <f t="shared" si="1078"/>
        <v>3.2680412371134</v>
      </c>
      <c r="EI216" s="19">
        <f t="shared" si="1078"/>
        <v>3.21855670103093</v>
      </c>
      <c r="EJ216" s="19">
        <f t="shared" si="1078"/>
        <v>2.9659793814433</v>
      </c>
      <c r="EK216" s="19">
        <f t="shared" si="1078"/>
        <v>3.17938144329897</v>
      </c>
      <c r="EL216" s="19">
        <f t="shared" si="1078"/>
        <v>3.07422680412371</v>
      </c>
      <c r="EM216" s="19">
        <f t="shared" si="1078"/>
        <v>3.17938144329897</v>
      </c>
      <c r="EN216" s="19">
        <f t="shared" si="1078"/>
        <v>2.6340206185567</v>
      </c>
      <c r="EO216" s="19">
        <f t="shared" si="1078"/>
        <v>2.57525773195876</v>
      </c>
      <c r="EP216" s="19">
        <f t="shared" si="1078"/>
        <v>4.16288659793814</v>
      </c>
      <c r="EQ216" s="19">
        <f t="shared" si="1078"/>
        <v>3.73092783505155</v>
      </c>
      <c r="ER216" s="19">
        <f t="shared" si="1078"/>
        <v>2.93917525773196</v>
      </c>
      <c r="ES216" s="19">
        <f t="shared" si="1078"/>
        <v>4.27525773195876</v>
      </c>
      <c r="ET216" s="19">
        <f t="shared" si="1078"/>
        <v>4.1020618556701</v>
      </c>
      <c r="EU216" s="19">
        <f t="shared" si="1078"/>
        <v>4.48350515463918</v>
      </c>
      <c r="EV216" s="19">
        <f t="shared" si="1078"/>
        <v>3.91546391752577</v>
      </c>
      <c r="EW216" s="19">
        <f t="shared" si="1078"/>
        <v>4.49690721649485</v>
      </c>
      <c r="EX216" s="19">
        <f t="shared" si="1078"/>
        <v>3.60412371134021</v>
      </c>
      <c r="EY216" s="19">
        <f t="shared" si="1078"/>
        <v>2.92164948453608</v>
      </c>
      <c r="EZ216" s="19">
        <f t="shared" si="1078"/>
        <v>2.55154639175258</v>
      </c>
      <c r="FA216" s="19">
        <f t="shared" si="1078"/>
        <v>3.23917525773196</v>
      </c>
      <c r="FB216" s="19">
        <f t="shared" si="1078"/>
        <v>5.12680412371134</v>
      </c>
      <c r="FC216" s="19">
        <f t="shared" si="1078"/>
        <v>4.79278350515464</v>
      </c>
      <c r="FD216" s="19">
        <f t="shared" si="1078"/>
        <v>4.98041237113402</v>
      </c>
    </row>
    <row r="217" spans="7:160">
      <c r="G217" s="34">
        <v>5</v>
      </c>
      <c r="H217" s="64" t="s">
        <v>224</v>
      </c>
      <c r="I217" s="19">
        <f>I209*5</f>
        <v>4.46349206349206</v>
      </c>
      <c r="J217" s="19">
        <f>J209*5</f>
        <v>8.91746031746032</v>
      </c>
      <c r="K217" s="19">
        <f t="shared" ref="K217:AN217" si="1079">K209*5</f>
        <v>8.45714285714286</v>
      </c>
      <c r="L217" s="19">
        <f t="shared" si="1079"/>
        <v>8.65238095238095</v>
      </c>
      <c r="M217" s="19">
        <f t="shared" si="1079"/>
        <v>6.4015873015873</v>
      </c>
      <c r="N217" s="19">
        <f t="shared" si="1079"/>
        <v>6.15873015873016</v>
      </c>
      <c r="O217" s="19">
        <f t="shared" si="1079"/>
        <v>9.58571428571429</v>
      </c>
      <c r="P217" s="19">
        <f t="shared" si="1079"/>
        <v>6.9</v>
      </c>
      <c r="Q217" s="19">
        <f t="shared" si="1079"/>
        <v>6.72539682539683</v>
      </c>
      <c r="R217" s="19">
        <f t="shared" si="1079"/>
        <v>6.60793650793651</v>
      </c>
      <c r="S217" s="19">
        <f t="shared" si="1079"/>
        <v>6.12698412698413</v>
      </c>
      <c r="T217" s="19">
        <f t="shared" si="1079"/>
        <v>5.69206349206349</v>
      </c>
      <c r="U217" s="19">
        <f t="shared" si="1079"/>
        <v>7.57619047619048</v>
      </c>
      <c r="V217" s="19">
        <f t="shared" si="1079"/>
        <v>7.1968253968254</v>
      </c>
      <c r="W217" s="19">
        <f t="shared" si="1079"/>
        <v>9.04126984126984</v>
      </c>
      <c r="X217" s="19">
        <f t="shared" si="1079"/>
        <v>9.71587301587302</v>
      </c>
      <c r="Y217" s="19">
        <f t="shared" si="1079"/>
        <v>11.4698412698413</v>
      </c>
      <c r="Z217" s="19">
        <f t="shared" si="1079"/>
        <v>8.65396825396826</v>
      </c>
      <c r="AA217" s="19">
        <f t="shared" si="1079"/>
        <v>10.2825396825397</v>
      </c>
      <c r="AB217" s="19">
        <f t="shared" si="1079"/>
        <v>10.7666666666667</v>
      </c>
      <c r="AC217" s="19">
        <f t="shared" si="1079"/>
        <v>0</v>
      </c>
      <c r="AD217" s="19">
        <f t="shared" si="1079"/>
        <v>7.51746031746032</v>
      </c>
      <c r="AE217" s="19">
        <f t="shared" si="1079"/>
        <v>8.49365079365079</v>
      </c>
      <c r="AF217" s="19">
        <f t="shared" si="1079"/>
        <v>7.12698412698413</v>
      </c>
      <c r="AG217" s="19">
        <f t="shared" si="1079"/>
        <v>7.50634920634921</v>
      </c>
      <c r="AH217" s="19">
        <f t="shared" si="1079"/>
        <v>9.5984126984127</v>
      </c>
      <c r="AI217" s="19">
        <f t="shared" si="1079"/>
        <v>9.07777777777778</v>
      </c>
      <c r="AJ217" s="19">
        <f t="shared" si="1079"/>
        <v>7.7047619047619</v>
      </c>
      <c r="AK217" s="19">
        <f t="shared" si="1079"/>
        <v>8.47301587301587</v>
      </c>
      <c r="AL217" s="19">
        <f t="shared" si="1079"/>
        <v>7.22857142857143</v>
      </c>
      <c r="AM217" s="19">
        <f t="shared" si="1079"/>
        <v>6.95238095238095</v>
      </c>
      <c r="AN217" s="19">
        <f t="shared" si="1079"/>
        <v>7.27301587301585</v>
      </c>
      <c r="AO217" s="19">
        <f t="shared" ref="AO217:BI217" si="1080">AO209*5</f>
        <v>4.91904761904762</v>
      </c>
      <c r="AP217" s="19">
        <f t="shared" si="1080"/>
        <v>0</v>
      </c>
      <c r="AQ217" s="19">
        <f t="shared" si="1080"/>
        <v>8.03650793650795</v>
      </c>
      <c r="AR217" s="19">
        <f t="shared" si="1080"/>
        <v>8.25079365079365</v>
      </c>
      <c r="AS217" s="19">
        <f t="shared" si="1080"/>
        <v>8.4174603174603</v>
      </c>
      <c r="AT217" s="19">
        <f t="shared" si="1080"/>
        <v>8.63492063492065</v>
      </c>
      <c r="AU217" s="19">
        <f t="shared" si="1080"/>
        <v>7.66349206349205</v>
      </c>
      <c r="AV217" s="19">
        <f t="shared" si="1080"/>
        <v>8.9809523809524</v>
      </c>
      <c r="AW217" s="19">
        <f t="shared" si="1080"/>
        <v>9.24761904761905</v>
      </c>
      <c r="AX217" s="19">
        <f t="shared" si="1080"/>
        <v>10.2063492063492</v>
      </c>
      <c r="AY217" s="19">
        <f t="shared" si="1080"/>
        <v>9.3873015873016</v>
      </c>
      <c r="AZ217" s="19">
        <f t="shared" si="1080"/>
        <v>8.33809523809525</v>
      </c>
      <c r="BA217" s="19">
        <f t="shared" si="1080"/>
        <v>0</v>
      </c>
      <c r="BB217" s="19">
        <f t="shared" si="1080"/>
        <v>4.71111111111111</v>
      </c>
      <c r="BC217" s="19">
        <f t="shared" si="1080"/>
        <v>4.78730158730159</v>
      </c>
      <c r="BD217" s="19">
        <f t="shared" si="1080"/>
        <v>5.0047619047619</v>
      </c>
      <c r="BE217" s="19">
        <f t="shared" si="1080"/>
        <v>4.57460317460318</v>
      </c>
      <c r="BF217" s="19">
        <f t="shared" si="1080"/>
        <v>5.2095238095238</v>
      </c>
      <c r="BG217" s="19">
        <f t="shared" si="1080"/>
        <v>5.3936507936508</v>
      </c>
      <c r="BH217" s="19">
        <f t="shared" si="1080"/>
        <v>5.34126984126985</v>
      </c>
      <c r="BI217" s="19">
        <f t="shared" si="1080"/>
        <v>5.24126984126985</v>
      </c>
      <c r="BJ217" s="19" t="e">
        <f t="shared" ref="BJ217:CO217" si="1081">BJ209*5</f>
        <v>#VALUE!</v>
      </c>
      <c r="BK217" s="19">
        <f t="shared" si="1081"/>
        <v>7.48253968253968</v>
      </c>
      <c r="BL217" s="19">
        <f t="shared" si="1081"/>
        <v>7.47142857142857</v>
      </c>
      <c r="BM217" s="19">
        <f t="shared" si="1081"/>
        <v>9.37619047619048</v>
      </c>
      <c r="BN217" s="19">
        <f t="shared" si="1081"/>
        <v>7.42698412698413</v>
      </c>
      <c r="BO217" s="19">
        <f t="shared" si="1081"/>
        <v>7.53968253968254</v>
      </c>
      <c r="BP217" s="19">
        <f t="shared" si="1081"/>
        <v>8.04920634920635</v>
      </c>
      <c r="BQ217" s="19">
        <f t="shared" si="1081"/>
        <v>7.53492063492063</v>
      </c>
      <c r="BR217" s="19">
        <f t="shared" si="1081"/>
        <v>7.25714285714286</v>
      </c>
      <c r="BS217" s="19">
        <f t="shared" si="1081"/>
        <v>9.15396825396826</v>
      </c>
      <c r="BT217" s="19">
        <f t="shared" si="1081"/>
        <v>11.1809523809524</v>
      </c>
      <c r="BU217" s="19">
        <f t="shared" si="1081"/>
        <v>10.1984126984127</v>
      </c>
      <c r="BV217" s="19">
        <f t="shared" si="1081"/>
        <v>14.4539682539683</v>
      </c>
      <c r="BW217" s="19">
        <f t="shared" si="1081"/>
        <v>18.6349206349206</v>
      </c>
      <c r="BX217" s="19">
        <f t="shared" si="1081"/>
        <v>17.9047619047619</v>
      </c>
      <c r="BY217" s="19">
        <f t="shared" si="1081"/>
        <v>32.5714285714286</v>
      </c>
      <c r="BZ217" s="19">
        <f t="shared" si="1081"/>
        <v>14.3539682539683</v>
      </c>
      <c r="CA217" s="19">
        <f t="shared" si="1081"/>
        <v>9.69047619047619</v>
      </c>
      <c r="CB217" s="19">
        <f t="shared" si="1081"/>
        <v>10.9650793650794</v>
      </c>
      <c r="CC217" s="19">
        <f t="shared" si="1081"/>
        <v>8.91587301587302</v>
      </c>
      <c r="CD217" s="19">
        <f t="shared" si="1081"/>
        <v>8.26825396825397</v>
      </c>
      <c r="CE217" s="19">
        <f t="shared" si="1081"/>
        <v>9.85873015873016</v>
      </c>
      <c r="CF217" s="19">
        <f t="shared" si="1081"/>
        <v>0</v>
      </c>
      <c r="CG217" s="19">
        <f t="shared" si="1081"/>
        <v>11.1571428571429</v>
      </c>
      <c r="CH217" s="19">
        <f t="shared" si="1081"/>
        <v>10.8412698412698</v>
      </c>
      <c r="CI217" s="19">
        <f t="shared" si="1081"/>
        <v>10.6777777777778</v>
      </c>
      <c r="CJ217" s="19">
        <f t="shared" si="1081"/>
        <v>12.0015873015873</v>
      </c>
      <c r="CK217" s="19">
        <f t="shared" si="1081"/>
        <v>10.0063492063492</v>
      </c>
      <c r="CL217" s="19">
        <f t="shared" si="1081"/>
        <v>11.3333333333333</v>
      </c>
      <c r="CM217" s="19">
        <f t="shared" si="1081"/>
        <v>13.2111111111111</v>
      </c>
      <c r="CN217" s="19">
        <f t="shared" si="1081"/>
        <v>12.4920634920635</v>
      </c>
      <c r="CO217" s="19">
        <f t="shared" si="1081"/>
        <v>20.6666666666667</v>
      </c>
      <c r="CP217" s="19">
        <f t="shared" ref="CP217:DU217" si="1082">CP209*5</f>
        <v>12.0777777777778</v>
      </c>
      <c r="CQ217" s="19">
        <f t="shared" si="1082"/>
        <v>10.0095238095238</v>
      </c>
      <c r="CR217" s="19">
        <f t="shared" si="1082"/>
        <v>12.0920634920635</v>
      </c>
      <c r="CS217" s="19">
        <f t="shared" si="1082"/>
        <v>12.4777777777778</v>
      </c>
      <c r="CT217" s="19">
        <f t="shared" si="1082"/>
        <v>0</v>
      </c>
      <c r="CU217" s="19">
        <f t="shared" si="1082"/>
        <v>12.2015873015873</v>
      </c>
      <c r="CV217" s="19">
        <f t="shared" si="1082"/>
        <v>10.9015873015873</v>
      </c>
      <c r="CW217" s="19">
        <f t="shared" si="1082"/>
        <v>11.0714285714286</v>
      </c>
      <c r="CX217" s="19">
        <f t="shared" si="1082"/>
        <v>11.8380952380952</v>
      </c>
      <c r="CY217" s="19">
        <f t="shared" si="1082"/>
        <v>12.6079365079365</v>
      </c>
      <c r="CZ217" s="19">
        <f t="shared" si="1082"/>
        <v>0</v>
      </c>
      <c r="DA217" s="19">
        <f t="shared" si="1082"/>
        <v>12.9634920634921</v>
      </c>
      <c r="DB217" s="19">
        <f t="shared" si="1082"/>
        <v>12.7190476190476</v>
      </c>
      <c r="DC217" s="19">
        <f t="shared" si="1082"/>
        <v>12.7031746031746</v>
      </c>
      <c r="DD217" s="19">
        <f t="shared" si="1082"/>
        <v>12.7714285714286</v>
      </c>
      <c r="DE217" s="19">
        <f t="shared" si="1082"/>
        <v>13.1253968253968</v>
      </c>
      <c r="DF217" s="19">
        <f t="shared" si="1082"/>
        <v>13.1507936507937</v>
      </c>
      <c r="DG217" s="19">
        <f t="shared" si="1082"/>
        <v>9.66031746031746</v>
      </c>
      <c r="DH217" s="19">
        <f t="shared" si="1082"/>
        <v>13.1714285714286</v>
      </c>
      <c r="DI217" s="19">
        <f t="shared" si="1082"/>
        <v>15.1873015873016</v>
      </c>
      <c r="DJ217" s="19">
        <f t="shared" si="1082"/>
        <v>13.1412698412698</v>
      </c>
      <c r="DK217" s="19">
        <f t="shared" si="1082"/>
        <v>0</v>
      </c>
      <c r="DL217" s="19">
        <f t="shared" si="1082"/>
        <v>7.78571428571429</v>
      </c>
      <c r="DM217" s="19">
        <f t="shared" si="1082"/>
        <v>0</v>
      </c>
      <c r="DN217" s="19">
        <f t="shared" si="1082"/>
        <v>9.14603174603175</v>
      </c>
      <c r="DO217" s="19">
        <f t="shared" si="1082"/>
        <v>9.12222222222222</v>
      </c>
      <c r="DP217" s="19">
        <f t="shared" si="1082"/>
        <v>12.2</v>
      </c>
      <c r="DQ217" s="19">
        <f t="shared" si="1082"/>
        <v>10.6777777777778</v>
      </c>
      <c r="DR217" s="19">
        <f t="shared" si="1082"/>
        <v>8.09047619047619</v>
      </c>
      <c r="DS217" s="19">
        <f t="shared" si="1082"/>
        <v>0</v>
      </c>
      <c r="DT217" s="19">
        <f t="shared" si="1082"/>
        <v>7.5031746031746</v>
      </c>
      <c r="DU217" s="19">
        <f t="shared" si="1082"/>
        <v>12.1603174603175</v>
      </c>
      <c r="DV217" s="19">
        <f t="shared" ref="DV217:FD217" si="1083">DV209*5</f>
        <v>12.3603174603175</v>
      </c>
      <c r="DW217" s="19">
        <f t="shared" si="1083"/>
        <v>13.947619047619</v>
      </c>
      <c r="DX217" s="19">
        <f t="shared" si="1083"/>
        <v>13.784126984127</v>
      </c>
      <c r="DY217" s="19">
        <f t="shared" si="1083"/>
        <v>12.7825396825397</v>
      </c>
      <c r="DZ217" s="19">
        <f t="shared" si="1083"/>
        <v>12.7730158730159</v>
      </c>
      <c r="EA217" s="19">
        <f t="shared" si="1083"/>
        <v>12.4047619047619</v>
      </c>
      <c r="EB217" s="19">
        <f t="shared" si="1083"/>
        <v>15.9365079365079</v>
      </c>
      <c r="EC217" s="19">
        <f t="shared" si="1083"/>
        <v>23.1111111111111</v>
      </c>
      <c r="ED217" s="19">
        <f t="shared" si="1083"/>
        <v>16.5714285714286</v>
      </c>
      <c r="EE217" s="19">
        <f t="shared" si="1083"/>
        <v>13.5444444444444</v>
      </c>
      <c r="EF217" s="19">
        <f t="shared" si="1083"/>
        <v>13.1888888888889</v>
      </c>
      <c r="EG217" s="19">
        <f t="shared" si="1083"/>
        <v>0</v>
      </c>
      <c r="EH217" s="19">
        <f t="shared" si="1083"/>
        <v>9.0015873015873</v>
      </c>
      <c r="EI217" s="19">
        <f t="shared" si="1083"/>
        <v>8.93492063492064</v>
      </c>
      <c r="EJ217" s="19">
        <f t="shared" si="1083"/>
        <v>8.6952380952381</v>
      </c>
      <c r="EK217" s="19">
        <f t="shared" si="1083"/>
        <v>8.79206349206349</v>
      </c>
      <c r="EL217" s="19">
        <f t="shared" si="1083"/>
        <v>8.92222222222222</v>
      </c>
      <c r="EM217" s="19">
        <f t="shared" si="1083"/>
        <v>8.6031746031746</v>
      </c>
      <c r="EN217" s="19">
        <f t="shared" si="1083"/>
        <v>7.27142857142857</v>
      </c>
      <c r="EO217" s="19">
        <f t="shared" si="1083"/>
        <v>7.6015873015873</v>
      </c>
      <c r="EP217" s="19">
        <f t="shared" si="1083"/>
        <v>11.2365079365079</v>
      </c>
      <c r="EQ217" s="19">
        <f t="shared" si="1083"/>
        <v>10.0492063492064</v>
      </c>
      <c r="ER217" s="19">
        <f t="shared" si="1083"/>
        <v>7.37936507936508</v>
      </c>
      <c r="ES217" s="19">
        <f t="shared" si="1083"/>
        <v>12.0396825396825</v>
      </c>
      <c r="ET217" s="19">
        <f t="shared" si="1083"/>
        <v>11.4396825396825</v>
      </c>
      <c r="EU217" s="19">
        <f t="shared" si="1083"/>
        <v>11.5047619047619</v>
      </c>
      <c r="EV217" s="19">
        <f t="shared" si="1083"/>
        <v>10.5952380952381</v>
      </c>
      <c r="EW217" s="19">
        <f t="shared" si="1083"/>
        <v>13.352380952381</v>
      </c>
      <c r="EX217" s="19">
        <f t="shared" si="1083"/>
        <v>12.6047619047619</v>
      </c>
      <c r="EY217" s="19">
        <f t="shared" si="1083"/>
        <v>7.02063492063492</v>
      </c>
      <c r="EZ217" s="19">
        <f t="shared" si="1083"/>
        <v>6.71428571428571</v>
      </c>
      <c r="FA217" s="19">
        <f t="shared" si="1083"/>
        <v>8.59047619047619</v>
      </c>
      <c r="FB217" s="19">
        <f t="shared" si="1083"/>
        <v>15.2365079365079</v>
      </c>
      <c r="FC217" s="19">
        <f t="shared" si="1083"/>
        <v>13.4460317460317</v>
      </c>
      <c r="FD217" s="19">
        <f t="shared" si="1083"/>
        <v>15.6190476190476</v>
      </c>
    </row>
    <row r="218" spans="7:160">
      <c r="G218" s="34">
        <v>1</v>
      </c>
      <c r="H218" s="59" t="s">
        <v>198</v>
      </c>
      <c r="I218" s="19">
        <f>I210*1</f>
        <v>1.40861159929701</v>
      </c>
      <c r="J218" s="19">
        <f>J210*1</f>
        <v>2.28471001757469</v>
      </c>
      <c r="K218" s="19">
        <f t="shared" ref="K218:AM218" si="1084">K210*1</f>
        <v>2.32776801405975</v>
      </c>
      <c r="L218" s="19">
        <f t="shared" si="1084"/>
        <v>2.30492091388401</v>
      </c>
      <c r="M218" s="19">
        <f t="shared" si="1084"/>
        <v>1.71528998242531</v>
      </c>
      <c r="N218" s="19">
        <f t="shared" si="1084"/>
        <v>1.84710017574692</v>
      </c>
      <c r="O218" s="19">
        <f t="shared" si="1084"/>
        <v>1.64323374340949</v>
      </c>
      <c r="P218" s="19">
        <f t="shared" si="1084"/>
        <v>1.76274165202109</v>
      </c>
      <c r="Q218" s="19">
        <f t="shared" si="1084"/>
        <v>1.99297012302285</v>
      </c>
      <c r="R218" s="19">
        <f t="shared" si="1084"/>
        <v>1.97188049209139</v>
      </c>
      <c r="S218" s="19">
        <f t="shared" si="1084"/>
        <v>1.63971880492091</v>
      </c>
      <c r="T218" s="19">
        <f t="shared" si="1084"/>
        <v>1.5676625659051</v>
      </c>
      <c r="U218" s="19">
        <f t="shared" si="1084"/>
        <v>1.9402460456942</v>
      </c>
      <c r="V218" s="19">
        <f t="shared" si="1084"/>
        <v>1.86028119507909</v>
      </c>
      <c r="W218" s="19">
        <f t="shared" si="1084"/>
        <v>2.11423550087873</v>
      </c>
      <c r="X218" s="19">
        <f t="shared" si="1084"/>
        <v>2.00615114235501</v>
      </c>
      <c r="Y218" s="19">
        <f t="shared" si="1084"/>
        <v>2.33391915641476</v>
      </c>
      <c r="Z218" s="19">
        <f t="shared" si="1084"/>
        <v>2.34622144112478</v>
      </c>
      <c r="AA218" s="19">
        <f t="shared" si="1084"/>
        <v>2.5</v>
      </c>
      <c r="AB218" s="19">
        <f t="shared" si="1084"/>
        <v>2.80052724077329</v>
      </c>
      <c r="AC218" s="19">
        <f t="shared" si="1084"/>
        <v>0</v>
      </c>
      <c r="AD218" s="19">
        <f t="shared" si="1084"/>
        <v>1.82337434094903</v>
      </c>
      <c r="AE218" s="19">
        <f t="shared" si="1084"/>
        <v>2.42706502636204</v>
      </c>
      <c r="AF218" s="19">
        <f t="shared" si="1084"/>
        <v>1.78822495606327</v>
      </c>
      <c r="AG218" s="19">
        <f t="shared" si="1084"/>
        <v>1.82249560632689</v>
      </c>
      <c r="AH218" s="19">
        <f t="shared" si="1084"/>
        <v>2.78031634446397</v>
      </c>
      <c r="AI218" s="19">
        <f t="shared" si="1084"/>
        <v>2.86467486818981</v>
      </c>
      <c r="AJ218" s="19">
        <f t="shared" si="1084"/>
        <v>2.50878734622144</v>
      </c>
      <c r="AK218" s="19">
        <f t="shared" si="1084"/>
        <v>2.37697715289982</v>
      </c>
      <c r="AL218" s="19">
        <f t="shared" si="1084"/>
        <v>2.11423550087873</v>
      </c>
      <c r="AM218" s="19">
        <f t="shared" si="1084"/>
        <v>9.49736379613357</v>
      </c>
      <c r="AN218" s="19">
        <f t="shared" ref="AN218:BI218" si="1085">AN210*1</f>
        <v>2.52811950790861</v>
      </c>
      <c r="AO218" s="19">
        <f t="shared" si="1085"/>
        <v>1.84885764499121</v>
      </c>
      <c r="AP218" s="19">
        <f t="shared" si="1085"/>
        <v>0</v>
      </c>
      <c r="AQ218" s="19">
        <f t="shared" si="1085"/>
        <v>2.21441124780316</v>
      </c>
      <c r="AR218" s="19">
        <f t="shared" si="1085"/>
        <v>2.01142355008787</v>
      </c>
      <c r="AS218" s="19">
        <f t="shared" si="1085"/>
        <v>2.45869947275923</v>
      </c>
      <c r="AT218" s="19">
        <f t="shared" si="1085"/>
        <v>2.24165202108963</v>
      </c>
      <c r="AU218" s="19">
        <f t="shared" si="1085"/>
        <v>2.09490333919156</v>
      </c>
      <c r="AV218" s="19">
        <f t="shared" si="1085"/>
        <v>2.1493848857645</v>
      </c>
      <c r="AW218" s="19">
        <f t="shared" si="1085"/>
        <v>2.14850615114235</v>
      </c>
      <c r="AX218" s="19">
        <f t="shared" si="1085"/>
        <v>2.24516695957821</v>
      </c>
      <c r="AY218" s="19">
        <f t="shared" si="1085"/>
        <v>2.3804920913884</v>
      </c>
      <c r="AZ218" s="19">
        <f t="shared" si="1085"/>
        <v>2.05887521968366</v>
      </c>
      <c r="BA218" s="19">
        <f t="shared" si="1085"/>
        <v>0</v>
      </c>
      <c r="BB218" s="19">
        <f t="shared" si="1085"/>
        <v>0.768892794376098</v>
      </c>
      <c r="BC218" s="19">
        <f t="shared" si="1085"/>
        <v>0.752021089630932</v>
      </c>
      <c r="BD218" s="19">
        <f t="shared" si="1085"/>
        <v>0.726274165202109</v>
      </c>
      <c r="BE218" s="19">
        <f t="shared" si="1085"/>
        <v>0.701405975395431</v>
      </c>
      <c r="BF218" s="19">
        <f t="shared" si="1085"/>
        <v>0.840597539543058</v>
      </c>
      <c r="BG218" s="19">
        <f t="shared" si="1085"/>
        <v>0.859138840070299</v>
      </c>
      <c r="BH218" s="19">
        <f t="shared" si="1085"/>
        <v>0.827416520210896</v>
      </c>
      <c r="BI218" s="19">
        <f t="shared" si="1085"/>
        <v>0.809578207381371</v>
      </c>
      <c r="BJ218" s="19" t="e">
        <f t="shared" ref="BJ218:CO218" si="1086">BJ210*1</f>
        <v>#VALUE!</v>
      </c>
      <c r="BK218" s="19">
        <f t="shared" si="1086"/>
        <v>2.30492091388401</v>
      </c>
      <c r="BL218" s="19">
        <f t="shared" si="1086"/>
        <v>2.39455184534271</v>
      </c>
      <c r="BM218" s="19">
        <f t="shared" si="1086"/>
        <v>2.73462214411248</v>
      </c>
      <c r="BN218" s="19">
        <f t="shared" si="1086"/>
        <v>2.18277680140598</v>
      </c>
      <c r="BO218" s="19">
        <f t="shared" si="1086"/>
        <v>2.1634446397188</v>
      </c>
      <c r="BP218" s="19">
        <f t="shared" si="1086"/>
        <v>3.1871704745167</v>
      </c>
      <c r="BQ218" s="19">
        <f t="shared" si="1086"/>
        <v>2.81370826010545</v>
      </c>
      <c r="BR218" s="19">
        <f t="shared" si="1086"/>
        <v>2.61687170474517</v>
      </c>
      <c r="BS218" s="19">
        <f t="shared" si="1086"/>
        <v>3.21880492091388</v>
      </c>
      <c r="BT218" s="19">
        <f t="shared" si="1086"/>
        <v>3.84534270650264</v>
      </c>
      <c r="BU218" s="19">
        <f t="shared" si="1086"/>
        <v>3.43673110720562</v>
      </c>
      <c r="BV218" s="19">
        <f t="shared" si="1086"/>
        <v>5.40861159929701</v>
      </c>
      <c r="BW218" s="19">
        <f t="shared" si="1086"/>
        <v>4.73813708260105</v>
      </c>
      <c r="BX218" s="19">
        <f t="shared" si="1086"/>
        <v>4.50966608084359</v>
      </c>
      <c r="BY218" s="19">
        <f t="shared" si="1086"/>
        <v>6.51581722319859</v>
      </c>
      <c r="BZ218" s="19">
        <f t="shared" si="1086"/>
        <v>4.0676625659051</v>
      </c>
      <c r="CA218" s="19">
        <f t="shared" si="1086"/>
        <v>3.06678383128295</v>
      </c>
      <c r="CB218" s="19">
        <f t="shared" si="1086"/>
        <v>4.798769771529</v>
      </c>
      <c r="CC218" s="19">
        <f t="shared" si="1086"/>
        <v>3.7311072056239</v>
      </c>
      <c r="CD218" s="19">
        <f t="shared" si="1086"/>
        <v>3.40509666080844</v>
      </c>
      <c r="CE218" s="19">
        <f t="shared" si="1086"/>
        <v>4.08260105448155</v>
      </c>
      <c r="CF218" s="19">
        <f t="shared" si="1086"/>
        <v>0</v>
      </c>
      <c r="CG218" s="19">
        <f t="shared" si="1086"/>
        <v>3.97978910369068</v>
      </c>
      <c r="CH218" s="19">
        <f t="shared" si="1086"/>
        <v>4.26801405975395</v>
      </c>
      <c r="CI218" s="19">
        <f t="shared" si="1086"/>
        <v>3.63620386643234</v>
      </c>
      <c r="CJ218" s="19">
        <f t="shared" si="1086"/>
        <v>6.27065026362039</v>
      </c>
      <c r="CK218" s="19">
        <f t="shared" si="1086"/>
        <v>3.27240773286467</v>
      </c>
      <c r="CL218" s="19">
        <f t="shared" si="1086"/>
        <v>3.5597539543058</v>
      </c>
      <c r="CM218" s="19">
        <f t="shared" si="1086"/>
        <v>5.54745166959578</v>
      </c>
      <c r="CN218" s="19">
        <f t="shared" si="1086"/>
        <v>5.10193321616872</v>
      </c>
      <c r="CO218" s="19">
        <f t="shared" si="1086"/>
        <v>5.32776801405975</v>
      </c>
      <c r="CP218" s="19">
        <f t="shared" ref="CP218:DU218" si="1087">CP210*1</f>
        <v>5.41564147627416</v>
      </c>
      <c r="CQ218" s="19">
        <f t="shared" si="1087"/>
        <v>4.60105448154657</v>
      </c>
      <c r="CR218" s="19">
        <f t="shared" si="1087"/>
        <v>5.23462214411248</v>
      </c>
      <c r="CS218" s="19">
        <f t="shared" si="1087"/>
        <v>5.29349736379613</v>
      </c>
      <c r="CT218" s="19">
        <f t="shared" si="1087"/>
        <v>0</v>
      </c>
      <c r="CU218" s="19">
        <f t="shared" si="1087"/>
        <v>5.24956063268893</v>
      </c>
      <c r="CV218" s="19">
        <f t="shared" si="1087"/>
        <v>4.92706502636204</v>
      </c>
      <c r="CW218" s="19">
        <f t="shared" si="1087"/>
        <v>4.67574692442882</v>
      </c>
      <c r="CX218" s="19">
        <f t="shared" si="1087"/>
        <v>5.75131810193322</v>
      </c>
      <c r="CY218" s="19">
        <f t="shared" si="1087"/>
        <v>6.47891036906854</v>
      </c>
      <c r="CZ218" s="19">
        <f t="shared" si="1087"/>
        <v>0</v>
      </c>
      <c r="DA218" s="19">
        <f t="shared" si="1087"/>
        <v>6.21968365553603</v>
      </c>
      <c r="DB218" s="19">
        <f t="shared" si="1087"/>
        <v>6.42355008787346</v>
      </c>
      <c r="DC218" s="19">
        <f t="shared" si="1087"/>
        <v>6.46748681898067</v>
      </c>
      <c r="DD218" s="19">
        <f t="shared" si="1087"/>
        <v>5.93585237258348</v>
      </c>
      <c r="DE218" s="19">
        <f t="shared" si="1087"/>
        <v>6.57644991212654</v>
      </c>
      <c r="DF218" s="19">
        <f t="shared" si="1087"/>
        <v>6.59841827768014</v>
      </c>
      <c r="DG218" s="19">
        <f t="shared" si="1087"/>
        <v>3.12565905096661</v>
      </c>
      <c r="DH218" s="19">
        <f t="shared" si="1087"/>
        <v>4.15905096660808</v>
      </c>
      <c r="DI218" s="19">
        <f t="shared" si="1087"/>
        <v>5.70035149384886</v>
      </c>
      <c r="DJ218" s="19">
        <f t="shared" si="1087"/>
        <v>4.07381370826011</v>
      </c>
      <c r="DK218" s="19">
        <f t="shared" si="1087"/>
        <v>0</v>
      </c>
      <c r="DL218" s="19">
        <f t="shared" si="1087"/>
        <v>2.92091388400703</v>
      </c>
      <c r="DM218" s="19">
        <f t="shared" si="1087"/>
        <v>0</v>
      </c>
      <c r="DN218" s="19">
        <f t="shared" si="1087"/>
        <v>3.29789103690685</v>
      </c>
      <c r="DO218" s="19">
        <f t="shared" si="1087"/>
        <v>3.3725834797891</v>
      </c>
      <c r="DP218" s="19">
        <f t="shared" si="1087"/>
        <v>4.59226713532513</v>
      </c>
      <c r="DQ218" s="19">
        <f t="shared" si="1087"/>
        <v>3.3804920913884</v>
      </c>
      <c r="DR218" s="19">
        <f t="shared" si="1087"/>
        <v>2.60193321616872</v>
      </c>
      <c r="DS218" s="19">
        <f t="shared" si="1087"/>
        <v>0</v>
      </c>
      <c r="DT218" s="19">
        <f t="shared" si="1087"/>
        <v>2.36115992970123</v>
      </c>
      <c r="DU218" s="19">
        <f t="shared" si="1087"/>
        <v>4.40861159929701</v>
      </c>
      <c r="DV218" s="19">
        <f t="shared" ref="DV218:FD218" si="1088">DV210*1</f>
        <v>4.07293497363796</v>
      </c>
      <c r="DW218" s="19">
        <f t="shared" si="1088"/>
        <v>4.43409490333919</v>
      </c>
      <c r="DX218" s="19">
        <f t="shared" si="1088"/>
        <v>5.03251318101933</v>
      </c>
      <c r="DY218" s="19">
        <f t="shared" si="1088"/>
        <v>5.04745166959578</v>
      </c>
      <c r="DZ218" s="19">
        <f t="shared" si="1088"/>
        <v>4.37961335676626</v>
      </c>
      <c r="EA218" s="19">
        <f t="shared" si="1088"/>
        <v>9.8506151142355</v>
      </c>
      <c r="EB218" s="19">
        <f t="shared" si="1088"/>
        <v>6.00439367311072</v>
      </c>
      <c r="EC218" s="19">
        <f t="shared" si="1088"/>
        <v>4.93057996485062</v>
      </c>
      <c r="ED218" s="19">
        <f t="shared" si="1088"/>
        <v>6.55448154657294</v>
      </c>
      <c r="EE218" s="19">
        <f t="shared" si="1088"/>
        <v>5.32952548330404</v>
      </c>
      <c r="EF218" s="19">
        <f t="shared" si="1088"/>
        <v>5.27504393673111</v>
      </c>
      <c r="EG218" s="19">
        <f t="shared" si="1088"/>
        <v>0</v>
      </c>
      <c r="EH218" s="19">
        <f t="shared" si="1088"/>
        <v>2.71089630931459</v>
      </c>
      <c r="EI218" s="19">
        <f t="shared" si="1088"/>
        <v>2.76977152899824</v>
      </c>
      <c r="EJ218" s="19">
        <f t="shared" si="1088"/>
        <v>2.44903339191564</v>
      </c>
      <c r="EK218" s="19">
        <f t="shared" si="1088"/>
        <v>3.09314586994728</v>
      </c>
      <c r="EL218" s="19">
        <f t="shared" si="1088"/>
        <v>2.91652021089631</v>
      </c>
      <c r="EM218" s="19">
        <f t="shared" si="1088"/>
        <v>2.26625659050967</v>
      </c>
      <c r="EN218" s="19">
        <f t="shared" si="1088"/>
        <v>2.07996485061511</v>
      </c>
      <c r="EO218" s="19">
        <f t="shared" si="1088"/>
        <v>1.95079086115993</v>
      </c>
      <c r="EP218" s="19">
        <f t="shared" si="1088"/>
        <v>3.78471001757469</v>
      </c>
      <c r="EQ218" s="19">
        <f t="shared" si="1088"/>
        <v>2.67398945518453</v>
      </c>
      <c r="ER218" s="19">
        <f t="shared" si="1088"/>
        <v>1.86291739894552</v>
      </c>
      <c r="ES218" s="19">
        <f t="shared" si="1088"/>
        <v>2.88137082601054</v>
      </c>
      <c r="ET218" s="19">
        <f t="shared" si="1088"/>
        <v>2.93321616871705</v>
      </c>
      <c r="EU218" s="19">
        <f t="shared" si="1088"/>
        <v>2.99736379613357</v>
      </c>
      <c r="EV218" s="19">
        <f t="shared" si="1088"/>
        <v>3.2170474516696</v>
      </c>
      <c r="EW218" s="19">
        <f t="shared" si="1088"/>
        <v>3.55711775043937</v>
      </c>
      <c r="EX218" s="19">
        <f t="shared" si="1088"/>
        <v>2.81370826010545</v>
      </c>
      <c r="EY218" s="19">
        <f t="shared" si="1088"/>
        <v>2.01054481546573</v>
      </c>
      <c r="EZ218" s="19">
        <f t="shared" si="1088"/>
        <v>1.91300527240773</v>
      </c>
      <c r="FA218" s="19">
        <f t="shared" si="1088"/>
        <v>2.31195079086116</v>
      </c>
      <c r="FB218" s="19">
        <f t="shared" si="1088"/>
        <v>4.04217926186292</v>
      </c>
      <c r="FC218" s="19">
        <f t="shared" si="1088"/>
        <v>4.27328646748682</v>
      </c>
      <c r="FD218" s="19">
        <f t="shared" si="1088"/>
        <v>3.91212653778559</v>
      </c>
    </row>
    <row r="219" spans="7:160">
      <c r="G219" s="34">
        <v>5</v>
      </c>
      <c r="H219" s="59" t="s">
        <v>197</v>
      </c>
      <c r="I219" s="19">
        <f>I211*5</f>
        <v>6.27423106745929</v>
      </c>
      <c r="J219" s="19">
        <f>J211*5</f>
        <v>11.7717756526234</v>
      </c>
      <c r="K219" s="19">
        <f t="shared" ref="K219:AM219" si="1089">K211*5</f>
        <v>10.2390798655983</v>
      </c>
      <c r="L219" s="19">
        <f t="shared" si="1089"/>
        <v>11.5520806409925</v>
      </c>
      <c r="M219" s="19">
        <f t="shared" si="1089"/>
        <v>7.83923494443009</v>
      </c>
      <c r="N219" s="19">
        <f t="shared" si="1089"/>
        <v>7.98914448177824</v>
      </c>
      <c r="O219" s="19">
        <f t="shared" si="1089"/>
        <v>6.9992246058413</v>
      </c>
      <c r="P219" s="19">
        <f t="shared" si="1089"/>
        <v>7.75264926337555</v>
      </c>
      <c r="Q219" s="19">
        <f t="shared" si="1089"/>
        <v>8.38071853192039</v>
      </c>
      <c r="R219" s="19">
        <f t="shared" si="1089"/>
        <v>8.60558283794262</v>
      </c>
      <c r="S219" s="19">
        <f t="shared" si="1089"/>
        <v>6.71491341431895</v>
      </c>
      <c r="T219" s="19">
        <f t="shared" si="1089"/>
        <v>7.46704574825536</v>
      </c>
      <c r="U219" s="19">
        <f t="shared" si="1089"/>
        <v>9.18842078056345</v>
      </c>
      <c r="V219" s="19">
        <f t="shared" si="1089"/>
        <v>8.91057120703024</v>
      </c>
      <c r="W219" s="19">
        <f t="shared" si="1089"/>
        <v>9.8436288446627</v>
      </c>
      <c r="X219" s="19">
        <f t="shared" si="1089"/>
        <v>9.5438097699664</v>
      </c>
      <c r="Y219" s="19">
        <f t="shared" si="1089"/>
        <v>11.4629103127423</v>
      </c>
      <c r="Z219" s="19">
        <f t="shared" si="1089"/>
        <v>12.4735073662445</v>
      </c>
      <c r="AA219" s="19">
        <f t="shared" si="1089"/>
        <v>11.9578702507108</v>
      </c>
      <c r="AB219" s="19">
        <f t="shared" si="1089"/>
        <v>14.3447919359008</v>
      </c>
      <c r="AC219" s="19">
        <f t="shared" si="1089"/>
        <v>0</v>
      </c>
      <c r="AD219" s="19">
        <f t="shared" si="1089"/>
        <v>9.35771517187904</v>
      </c>
      <c r="AE219" s="19">
        <f t="shared" si="1089"/>
        <v>9.7492892220212</v>
      </c>
      <c r="AF219" s="19">
        <f t="shared" si="1089"/>
        <v>7.47996898423365</v>
      </c>
      <c r="AG219" s="19">
        <f t="shared" si="1089"/>
        <v>8.32644094081158</v>
      </c>
      <c r="AH219" s="19">
        <f t="shared" si="1089"/>
        <v>11.5882657017317</v>
      </c>
      <c r="AI219" s="19">
        <f t="shared" si="1089"/>
        <v>11.3543551305247</v>
      </c>
      <c r="AJ219" s="19">
        <f t="shared" si="1089"/>
        <v>9.34866890669424</v>
      </c>
      <c r="AK219" s="19">
        <f t="shared" si="1089"/>
        <v>9.77255104678212</v>
      </c>
      <c r="AL219" s="19">
        <f t="shared" si="1089"/>
        <v>8.57844404238821</v>
      </c>
      <c r="AM219" s="19">
        <f t="shared" si="1089"/>
        <v>20.9614887567847</v>
      </c>
      <c r="AN219" s="19">
        <f t="shared" ref="AN219:BI219" si="1090">AN211*5</f>
        <v>10.1925562160765</v>
      </c>
      <c r="AO219" s="19">
        <f t="shared" si="1090"/>
        <v>7.9335745670716</v>
      </c>
      <c r="AP219" s="19">
        <f t="shared" si="1090"/>
        <v>0</v>
      </c>
      <c r="AQ219" s="19">
        <f t="shared" si="1090"/>
        <v>9.82295166709745</v>
      </c>
      <c r="AR219" s="19">
        <f t="shared" si="1090"/>
        <v>9.59550271387955</v>
      </c>
      <c r="AS219" s="19">
        <f t="shared" si="1090"/>
        <v>11.4990953734815</v>
      </c>
      <c r="AT219" s="19">
        <f t="shared" si="1090"/>
        <v>11.2367536831222</v>
      </c>
      <c r="AU219" s="19">
        <f t="shared" si="1090"/>
        <v>9.7945205479452</v>
      </c>
      <c r="AV219" s="19">
        <f t="shared" si="1090"/>
        <v>10.1318170069785</v>
      </c>
      <c r="AW219" s="19">
        <f t="shared" si="1090"/>
        <v>10.7547169811321</v>
      </c>
      <c r="AX219" s="19">
        <f t="shared" si="1090"/>
        <v>12.0367019901783</v>
      </c>
      <c r="AY219" s="19">
        <f t="shared" si="1090"/>
        <v>11.412509692427</v>
      </c>
      <c r="AZ219" s="19">
        <f t="shared" si="1090"/>
        <v>10.4471439648488</v>
      </c>
      <c r="BA219" s="19">
        <f t="shared" si="1090"/>
        <v>0</v>
      </c>
      <c r="BB219" s="19">
        <f t="shared" si="1090"/>
        <v>5.6655466528819</v>
      </c>
      <c r="BC219" s="19">
        <f t="shared" si="1090"/>
        <v>5.44068234685965</v>
      </c>
      <c r="BD219" s="19">
        <f t="shared" si="1090"/>
        <v>5.79865598345825</v>
      </c>
      <c r="BE219" s="19">
        <f t="shared" si="1090"/>
        <v>4.61230292065133</v>
      </c>
      <c r="BF219" s="19">
        <f t="shared" si="1090"/>
        <v>5.03747738433705</v>
      </c>
      <c r="BG219" s="19">
        <f t="shared" si="1090"/>
        <v>5.40062031532695</v>
      </c>
      <c r="BH219" s="19">
        <f t="shared" si="1090"/>
        <v>5.00646161798915</v>
      </c>
      <c r="BI219" s="19">
        <f t="shared" si="1090"/>
        <v>5.46782114241405</v>
      </c>
      <c r="BJ219" s="19" t="e">
        <f t="shared" ref="BJ219:CO219" si="1091">BJ211*5</f>
        <v>#VALUE!</v>
      </c>
      <c r="BK219" s="19">
        <f t="shared" si="1091"/>
        <v>11.6890669423624</v>
      </c>
      <c r="BL219" s="19">
        <f t="shared" si="1091"/>
        <v>11.5081416386663</v>
      </c>
      <c r="BM219" s="19">
        <f t="shared" si="1091"/>
        <v>14.4998707676402</v>
      </c>
      <c r="BN219" s="19">
        <f t="shared" si="1091"/>
        <v>11.3737399844921</v>
      </c>
      <c r="BO219" s="19">
        <f t="shared" si="1091"/>
        <v>11.4693719307315</v>
      </c>
      <c r="BP219" s="19">
        <f t="shared" si="1091"/>
        <v>14.3189454639442</v>
      </c>
      <c r="BQ219" s="19">
        <f t="shared" si="1091"/>
        <v>13.0912380460067</v>
      </c>
      <c r="BR219" s="19">
        <f t="shared" si="1091"/>
        <v>12.5575084001034</v>
      </c>
      <c r="BS219" s="19">
        <f t="shared" si="1091"/>
        <v>14.4998707676402</v>
      </c>
      <c r="BT219" s="19">
        <f t="shared" si="1091"/>
        <v>18.648229516671</v>
      </c>
      <c r="BU219" s="19">
        <f t="shared" si="1091"/>
        <v>17.1620573791677</v>
      </c>
      <c r="BV219" s="19">
        <f t="shared" si="1091"/>
        <v>23.3652106487465</v>
      </c>
      <c r="BW219" s="19">
        <f t="shared" si="1091"/>
        <v>26.7640217110364</v>
      </c>
      <c r="BX219" s="19">
        <f t="shared" si="1091"/>
        <v>25.2907728095115</v>
      </c>
      <c r="BY219" s="19">
        <f t="shared" si="1091"/>
        <v>39.5580253295425</v>
      </c>
      <c r="BZ219" s="19">
        <f t="shared" si="1091"/>
        <v>20.9485655208064</v>
      </c>
      <c r="CA219" s="19">
        <f t="shared" si="1091"/>
        <v>15.5337296459033</v>
      </c>
      <c r="CB219" s="19">
        <f t="shared" si="1091"/>
        <v>19.0617730679762</v>
      </c>
      <c r="CC219" s="19">
        <f t="shared" si="1091"/>
        <v>16.5546652881882</v>
      </c>
      <c r="CD219" s="19">
        <f t="shared" si="1091"/>
        <v>17.1103644352546</v>
      </c>
      <c r="CE219" s="19">
        <f t="shared" si="1091"/>
        <v>16.2057379167744</v>
      </c>
      <c r="CF219" s="19">
        <f t="shared" si="1091"/>
        <v>0</v>
      </c>
      <c r="CG219" s="19">
        <f t="shared" si="1091"/>
        <v>22.3571982424399</v>
      </c>
      <c r="CH219" s="19">
        <f t="shared" si="1091"/>
        <v>16.6192814680796</v>
      </c>
      <c r="CI219" s="19">
        <f t="shared" si="1091"/>
        <v>16.8131300077539</v>
      </c>
      <c r="CJ219" s="19">
        <f t="shared" si="1091"/>
        <v>20.1602481261308</v>
      </c>
      <c r="CK219" s="19">
        <f t="shared" si="1091"/>
        <v>16.1281985009046</v>
      </c>
      <c r="CL219" s="19">
        <f t="shared" si="1091"/>
        <v>17.4722150426467</v>
      </c>
      <c r="CM219" s="19">
        <f t="shared" si="1091"/>
        <v>21.6334970276557</v>
      </c>
      <c r="CN219" s="19">
        <f t="shared" si="1091"/>
        <v>21.1165675885242</v>
      </c>
      <c r="CO219" s="19">
        <f t="shared" si="1091"/>
        <v>25.8981649004911</v>
      </c>
      <c r="CP219" s="19">
        <f t="shared" ref="CP219:DU219" si="1092">CP211*5</f>
        <v>20.974411992763</v>
      </c>
      <c r="CQ219" s="19">
        <f t="shared" si="1092"/>
        <v>17.9891444817782</v>
      </c>
      <c r="CR219" s="19">
        <f t="shared" si="1092"/>
        <v>20.3411734298268</v>
      </c>
      <c r="CS219" s="19">
        <f t="shared" si="1092"/>
        <v>21.6851899715689</v>
      </c>
      <c r="CT219" s="19">
        <f t="shared" si="1092"/>
        <v>0</v>
      </c>
      <c r="CU219" s="19">
        <f t="shared" si="1092"/>
        <v>28.1209614887568</v>
      </c>
      <c r="CV219" s="19">
        <f t="shared" si="1092"/>
        <v>17.9116050659085</v>
      </c>
      <c r="CW219" s="19">
        <f t="shared" si="1092"/>
        <v>19.6691651589558</v>
      </c>
      <c r="CX219" s="19">
        <f t="shared" si="1092"/>
        <v>25.8335487205996</v>
      </c>
      <c r="CY219" s="19">
        <f t="shared" si="1092"/>
        <v>26.9320237787542</v>
      </c>
      <c r="CZ219" s="19">
        <f t="shared" si="1092"/>
        <v>0</v>
      </c>
      <c r="DA219" s="19">
        <f t="shared" si="1092"/>
        <v>28.3406565003877</v>
      </c>
      <c r="DB219" s="19">
        <f t="shared" si="1092"/>
        <v>27.6298785215818</v>
      </c>
      <c r="DC219" s="19">
        <f t="shared" si="1092"/>
        <v>28.0046523649522</v>
      </c>
      <c r="DD219" s="19">
        <f t="shared" si="1092"/>
        <v>28.935125355389</v>
      </c>
      <c r="DE219" s="19">
        <f t="shared" si="1092"/>
        <v>29.5037477384337</v>
      </c>
      <c r="DF219" s="19">
        <f t="shared" si="1092"/>
        <v>29.1806668389765</v>
      </c>
      <c r="DG219" s="19">
        <f t="shared" si="1092"/>
        <v>17.2137503230809</v>
      </c>
      <c r="DH219" s="19">
        <f t="shared" si="1092"/>
        <v>22.2796588265702</v>
      </c>
      <c r="DI219" s="19">
        <f t="shared" si="1092"/>
        <v>26.0403204962523</v>
      </c>
      <c r="DJ219" s="19">
        <f t="shared" si="1092"/>
        <v>27.5394158697338</v>
      </c>
      <c r="DK219" s="19">
        <f t="shared" si="1092"/>
        <v>0</v>
      </c>
      <c r="DL219" s="19">
        <f t="shared" si="1092"/>
        <v>13.6469371930731</v>
      </c>
      <c r="DM219" s="19">
        <f t="shared" si="1092"/>
        <v>0</v>
      </c>
      <c r="DN219" s="19">
        <f t="shared" si="1092"/>
        <v>17.6402171103644</v>
      </c>
      <c r="DO219" s="19">
        <f t="shared" si="1092"/>
        <v>17.8857585939519</v>
      </c>
      <c r="DP219" s="19">
        <f t="shared" si="1092"/>
        <v>22.538123546136</v>
      </c>
      <c r="DQ219" s="19">
        <f t="shared" si="1092"/>
        <v>17.2525200310158</v>
      </c>
      <c r="DR219" s="19">
        <f t="shared" si="1092"/>
        <v>11.4965107262859</v>
      </c>
      <c r="DS219" s="19">
        <f t="shared" si="1092"/>
        <v>0</v>
      </c>
      <c r="DT219" s="19">
        <f t="shared" si="1092"/>
        <v>11.2134918583613</v>
      </c>
      <c r="DU219" s="19">
        <f t="shared" si="1092"/>
        <v>18.5060739209098</v>
      </c>
      <c r="DV219" s="19">
        <f t="shared" ref="DV219:FD219" si="1093">DV211*5</f>
        <v>18.0408374256914</v>
      </c>
      <c r="DW219" s="19">
        <f t="shared" si="1093"/>
        <v>21.6722667355906</v>
      </c>
      <c r="DX219" s="19">
        <f t="shared" si="1093"/>
        <v>20.0697854742828</v>
      </c>
      <c r="DY219" s="19">
        <f t="shared" si="1093"/>
        <v>24.5670715947273</v>
      </c>
      <c r="DZ219" s="19">
        <f t="shared" si="1093"/>
        <v>20.6125613853709</v>
      </c>
      <c r="EA219" s="19">
        <f t="shared" si="1093"/>
        <v>21.7885758593952</v>
      </c>
      <c r="EB219" s="19">
        <f t="shared" si="1093"/>
        <v>26.2729387438615</v>
      </c>
      <c r="EC219" s="19">
        <f t="shared" si="1093"/>
        <v>24.0372189196175</v>
      </c>
      <c r="ED219" s="19">
        <f t="shared" si="1093"/>
        <v>26.9320237787542</v>
      </c>
      <c r="EE219" s="19">
        <f t="shared" si="1093"/>
        <v>20.4057896097183</v>
      </c>
      <c r="EF219" s="19">
        <f t="shared" si="1093"/>
        <v>23.3522874127682</v>
      </c>
      <c r="EG219" s="19">
        <f t="shared" si="1093"/>
        <v>0</v>
      </c>
      <c r="EH219" s="19">
        <f t="shared" si="1093"/>
        <v>12.4541225122771</v>
      </c>
      <c r="EI219" s="19">
        <f t="shared" si="1093"/>
        <v>12.6634789351254</v>
      </c>
      <c r="EJ219" s="19">
        <f t="shared" si="1093"/>
        <v>9.89532178857586</v>
      </c>
      <c r="EK219" s="19">
        <f t="shared" si="1093"/>
        <v>10.105970535022</v>
      </c>
      <c r="EL219" s="19">
        <f t="shared" si="1093"/>
        <v>9.69242698371672</v>
      </c>
      <c r="EM219" s="19">
        <f t="shared" si="1093"/>
        <v>9.87076764021711</v>
      </c>
      <c r="EN219" s="19">
        <f t="shared" si="1093"/>
        <v>8.68441457741018</v>
      </c>
      <c r="EO219" s="19">
        <f t="shared" si="1093"/>
        <v>8.44275006461618</v>
      </c>
      <c r="EP219" s="19">
        <f t="shared" si="1093"/>
        <v>10.6151460325666</v>
      </c>
      <c r="EQ219" s="19">
        <f t="shared" si="1093"/>
        <v>9.62651848022745</v>
      </c>
      <c r="ER219" s="19">
        <f t="shared" si="1093"/>
        <v>8.39751873869217</v>
      </c>
      <c r="ES219" s="19">
        <f t="shared" si="1093"/>
        <v>11.6360816748514</v>
      </c>
      <c r="ET219" s="19">
        <f t="shared" si="1093"/>
        <v>11.9630395451021</v>
      </c>
      <c r="EU219" s="19">
        <f t="shared" si="1093"/>
        <v>13.3109330576376</v>
      </c>
      <c r="EV219" s="19">
        <f t="shared" si="1093"/>
        <v>12.6311708451796</v>
      </c>
      <c r="EW219" s="19">
        <f t="shared" si="1093"/>
        <v>15.1460325665547</v>
      </c>
      <c r="EX219" s="19">
        <f t="shared" si="1093"/>
        <v>11.2109072111657</v>
      </c>
      <c r="EY219" s="19">
        <f t="shared" si="1093"/>
        <v>8.62884466270354</v>
      </c>
      <c r="EZ219" s="19">
        <f t="shared" si="1093"/>
        <v>8.05246833807185</v>
      </c>
      <c r="FA219" s="19">
        <f t="shared" si="1093"/>
        <v>9.47402429568364</v>
      </c>
      <c r="FB219" s="19">
        <f t="shared" si="1093"/>
        <v>14.848798139054</v>
      </c>
      <c r="FC219" s="19">
        <f t="shared" si="1093"/>
        <v>13.776169552856</v>
      </c>
      <c r="FD219" s="19">
        <f t="shared" si="1093"/>
        <v>15.4691134660119</v>
      </c>
    </row>
    <row r="220" spans="7:160">
      <c r="G220" s="34">
        <v>30</v>
      </c>
      <c r="H220" s="204" t="s">
        <v>227</v>
      </c>
      <c r="I220" s="19">
        <f>I212*30</f>
        <v>52.8349514563107</v>
      </c>
      <c r="J220" s="19">
        <f>J212*30</f>
        <v>113.009708737864</v>
      </c>
      <c r="K220" s="19">
        <f t="shared" ref="K220:AM220" si="1094">K212*30</f>
        <v>115.718446601942</v>
      </c>
      <c r="L220" s="19">
        <f t="shared" si="1094"/>
        <v>107.621359223301</v>
      </c>
      <c r="M220" s="19">
        <f t="shared" si="1094"/>
        <v>69.7281553398058</v>
      </c>
      <c r="N220" s="19">
        <f t="shared" si="1094"/>
        <v>85.0485436893204</v>
      </c>
      <c r="O220" s="19">
        <f t="shared" si="1094"/>
        <v>64.0485436893204</v>
      </c>
      <c r="P220" s="19">
        <f t="shared" si="1094"/>
        <v>83.7669902912621</v>
      </c>
      <c r="Q220" s="19">
        <f t="shared" si="1094"/>
        <v>86.504854368932</v>
      </c>
      <c r="R220" s="19">
        <f t="shared" si="1094"/>
        <v>85.6893203883495</v>
      </c>
      <c r="S220" s="19">
        <f t="shared" si="1094"/>
        <v>68.621359223301</v>
      </c>
      <c r="T220" s="19">
        <f t="shared" si="1094"/>
        <v>66.2330097087379</v>
      </c>
      <c r="U220" s="19">
        <f t="shared" si="1094"/>
        <v>85.1941747572815</v>
      </c>
      <c r="V220" s="19">
        <f t="shared" si="1094"/>
        <v>82.6019417475728</v>
      </c>
      <c r="W220" s="19">
        <f t="shared" si="1094"/>
        <v>103.019417475728</v>
      </c>
      <c r="X220" s="19">
        <f t="shared" si="1094"/>
        <v>99.4660194174757</v>
      </c>
      <c r="Y220" s="19">
        <f t="shared" si="1094"/>
        <v>118.864077669903</v>
      </c>
      <c r="Z220" s="19">
        <f t="shared" si="1094"/>
        <v>110.854368932039</v>
      </c>
      <c r="AA220" s="19">
        <f t="shared" si="1094"/>
        <v>119.825242718447</v>
      </c>
      <c r="AB220" s="19">
        <f t="shared" si="1094"/>
        <v>141.436893203883</v>
      </c>
      <c r="AC220" s="19">
        <f t="shared" si="1094"/>
        <v>0</v>
      </c>
      <c r="AD220" s="19">
        <f t="shared" si="1094"/>
        <v>78.495145631068</v>
      </c>
      <c r="AE220" s="19">
        <f t="shared" si="1094"/>
        <v>102.52427184466</v>
      </c>
      <c r="AF220" s="19">
        <f t="shared" si="1094"/>
        <v>76.1941747572816</v>
      </c>
      <c r="AG220" s="19">
        <f t="shared" si="1094"/>
        <v>78.2621359223301</v>
      </c>
      <c r="AH220" s="19">
        <f t="shared" si="1094"/>
        <v>135.932038834951</v>
      </c>
      <c r="AI220" s="19">
        <f t="shared" si="1094"/>
        <v>133.077669902913</v>
      </c>
      <c r="AJ220" s="19">
        <f t="shared" si="1094"/>
        <v>103.252427184466</v>
      </c>
      <c r="AK220" s="19">
        <f t="shared" si="1094"/>
        <v>99.6990291262136</v>
      </c>
      <c r="AL220" s="19">
        <f t="shared" si="1094"/>
        <v>92.7961165048544</v>
      </c>
      <c r="AM220" s="19">
        <f t="shared" si="1094"/>
        <v>754.368932038835</v>
      </c>
      <c r="AN220" s="19">
        <f t="shared" ref="AN220:BI220" si="1095">AN212*30</f>
        <v>118.106796116505</v>
      </c>
      <c r="AO220" s="19">
        <f t="shared" si="1095"/>
        <v>74.1553398058251</v>
      </c>
      <c r="AP220" s="19">
        <f t="shared" si="1095"/>
        <v>0</v>
      </c>
      <c r="AQ220" s="19">
        <f t="shared" si="1095"/>
        <v>105.26213592233</v>
      </c>
      <c r="AR220" s="19">
        <f t="shared" si="1095"/>
        <v>90.0582524271846</v>
      </c>
      <c r="AS220" s="19">
        <f t="shared" si="1095"/>
        <v>114.902912621359</v>
      </c>
      <c r="AT220" s="19">
        <f t="shared" si="1095"/>
        <v>97.3689320388348</v>
      </c>
      <c r="AU220" s="19">
        <f t="shared" si="1095"/>
        <v>98.9126213592234</v>
      </c>
      <c r="AV220" s="19">
        <f t="shared" si="1095"/>
        <v>102.553398058252</v>
      </c>
      <c r="AW220" s="19">
        <f t="shared" si="1095"/>
        <v>93.8155339805826</v>
      </c>
      <c r="AX220" s="19">
        <f t="shared" si="1095"/>
        <v>93.757281553398</v>
      </c>
      <c r="AY220" s="19">
        <f t="shared" si="1095"/>
        <v>103.631067961165</v>
      </c>
      <c r="AZ220" s="19">
        <f t="shared" si="1095"/>
        <v>88.6310679611649</v>
      </c>
      <c r="BA220" s="19">
        <f t="shared" si="1095"/>
        <v>0</v>
      </c>
      <c r="BB220" s="19">
        <f t="shared" si="1095"/>
        <v>8.97087378640776</v>
      </c>
      <c r="BC220" s="19">
        <f t="shared" si="1095"/>
        <v>8.35922330097087</v>
      </c>
      <c r="BD220" s="19">
        <f t="shared" si="1095"/>
        <v>8.38834951456311</v>
      </c>
      <c r="BE220" s="19">
        <f t="shared" si="1095"/>
        <v>8.27184466019418</v>
      </c>
      <c r="BF220" s="19">
        <f t="shared" si="1095"/>
        <v>9.37864077669903</v>
      </c>
      <c r="BG220" s="19">
        <f t="shared" si="1095"/>
        <v>10.2815533980583</v>
      </c>
      <c r="BH220" s="19">
        <f t="shared" si="1095"/>
        <v>9.90291262135923</v>
      </c>
      <c r="BI220" s="19">
        <f t="shared" si="1095"/>
        <v>9.49514563106796</v>
      </c>
      <c r="BJ220" s="19" t="e">
        <f t="shared" ref="BJ220:CO220" si="1096">BJ212*30</f>
        <v>#VALUE!</v>
      </c>
      <c r="BK220" s="19">
        <f t="shared" si="1096"/>
        <v>240.873786407767</v>
      </c>
      <c r="BL220" s="19">
        <f t="shared" si="1096"/>
        <v>361.456310679612</v>
      </c>
      <c r="BM220" s="19">
        <f t="shared" si="1096"/>
        <v>329.417475728155</v>
      </c>
      <c r="BN220" s="19">
        <f t="shared" si="1096"/>
        <v>359.126213592233</v>
      </c>
      <c r="BO220" s="19">
        <f t="shared" si="1096"/>
        <v>281.359223300971</v>
      </c>
      <c r="BP220" s="19">
        <f t="shared" si="1096"/>
        <v>377.47572815534</v>
      </c>
      <c r="BQ220" s="19">
        <f t="shared" si="1096"/>
        <v>171.844660194175</v>
      </c>
      <c r="BR220" s="19">
        <f t="shared" si="1096"/>
        <v>180.873786407767</v>
      </c>
      <c r="BS220" s="19">
        <f t="shared" si="1096"/>
        <v>230.679611650485</v>
      </c>
      <c r="BT220" s="19">
        <f t="shared" si="1096"/>
        <v>684.757281553398</v>
      </c>
      <c r="BU220" s="19">
        <f t="shared" si="1096"/>
        <v>735.436893203884</v>
      </c>
      <c r="BV220" s="19">
        <f t="shared" si="1096"/>
        <v>729.611650485437</v>
      </c>
      <c r="BW220" s="19">
        <f t="shared" si="1096"/>
        <v>396.990291262136</v>
      </c>
      <c r="BX220" s="19">
        <f t="shared" si="1096"/>
        <v>482.912621359223</v>
      </c>
      <c r="BY220" s="19">
        <f t="shared" si="1096"/>
        <v>244.077669902913</v>
      </c>
      <c r="BZ220" s="19">
        <f t="shared" si="1096"/>
        <v>642.233009708738</v>
      </c>
      <c r="CA220" s="19">
        <f t="shared" si="1096"/>
        <v>603.78640776699</v>
      </c>
      <c r="CB220" s="19">
        <f t="shared" si="1096"/>
        <v>243.78640776699</v>
      </c>
      <c r="CC220" s="19">
        <f t="shared" si="1096"/>
        <v>274.660194174757</v>
      </c>
      <c r="CD220" s="19">
        <f t="shared" si="1096"/>
        <v>377.184466019417</v>
      </c>
      <c r="CE220" s="19">
        <f t="shared" si="1096"/>
        <v>474.757281553398</v>
      </c>
      <c r="CF220" s="19"/>
      <c r="CG220" s="19">
        <f t="shared" si="1096"/>
        <v>525.728155339806</v>
      </c>
      <c r="CH220" s="19">
        <f t="shared" si="1096"/>
        <v>486.407766990291</v>
      </c>
      <c r="CI220" s="19">
        <f t="shared" si="1096"/>
        <v>94.6601941747573</v>
      </c>
      <c r="CJ220" s="19">
        <v>397</v>
      </c>
      <c r="CK220" s="19">
        <v>397</v>
      </c>
      <c r="CL220" s="19">
        <v>397</v>
      </c>
      <c r="CM220" s="19">
        <v>397</v>
      </c>
      <c r="CN220" s="19">
        <v>397</v>
      </c>
      <c r="CO220" s="19">
        <v>397</v>
      </c>
      <c r="CP220" s="19">
        <v>397</v>
      </c>
      <c r="CQ220" s="19">
        <v>397</v>
      </c>
      <c r="CR220" s="19">
        <v>397</v>
      </c>
      <c r="CS220" s="19">
        <v>397</v>
      </c>
      <c r="CT220" s="19">
        <v>397</v>
      </c>
      <c r="CU220" s="19">
        <v>397</v>
      </c>
      <c r="CV220" s="19">
        <v>397</v>
      </c>
      <c r="CW220" s="19">
        <v>397</v>
      </c>
      <c r="CX220" s="19">
        <v>397</v>
      </c>
      <c r="CY220" s="19">
        <v>397</v>
      </c>
      <c r="CZ220" s="19">
        <v>397</v>
      </c>
      <c r="DA220" s="19">
        <v>397</v>
      </c>
      <c r="DB220" s="19">
        <v>397</v>
      </c>
      <c r="DC220" s="19">
        <v>397</v>
      </c>
      <c r="DD220" s="19">
        <v>397</v>
      </c>
      <c r="DE220" s="19">
        <v>397</v>
      </c>
      <c r="DF220" s="19">
        <v>397</v>
      </c>
      <c r="DG220" s="19">
        <v>397</v>
      </c>
      <c r="DH220" s="19">
        <v>397</v>
      </c>
      <c r="DI220" s="19">
        <v>397</v>
      </c>
      <c r="DJ220" s="19">
        <v>397</v>
      </c>
      <c r="DK220" s="19">
        <v>397</v>
      </c>
      <c r="DL220" s="19">
        <v>397</v>
      </c>
      <c r="DM220" s="19">
        <v>397</v>
      </c>
      <c r="DN220" s="19">
        <v>397</v>
      </c>
      <c r="DO220" s="19">
        <v>397</v>
      </c>
      <c r="DP220" s="19">
        <v>397</v>
      </c>
      <c r="DQ220" s="19">
        <v>397</v>
      </c>
      <c r="DR220" s="19">
        <v>397</v>
      </c>
      <c r="DS220" s="19">
        <v>397</v>
      </c>
      <c r="DT220" s="19">
        <v>397</v>
      </c>
      <c r="DU220" s="19">
        <v>397</v>
      </c>
      <c r="DV220" s="19">
        <v>397</v>
      </c>
      <c r="DW220" s="19">
        <v>397</v>
      </c>
      <c r="DX220" s="19">
        <v>397</v>
      </c>
      <c r="DY220" s="19">
        <v>397</v>
      </c>
      <c r="DZ220" s="19">
        <v>397</v>
      </c>
      <c r="EA220" s="19">
        <v>397</v>
      </c>
      <c r="EB220" s="19">
        <v>397</v>
      </c>
      <c r="EC220" s="19">
        <v>397</v>
      </c>
      <c r="ED220" s="19">
        <v>397</v>
      </c>
      <c r="EE220" s="19">
        <v>397</v>
      </c>
      <c r="EF220" s="19">
        <v>397</v>
      </c>
      <c r="EG220" s="19">
        <v>397</v>
      </c>
      <c r="EH220" s="19">
        <v>397</v>
      </c>
      <c r="EI220" s="19">
        <v>397</v>
      </c>
      <c r="EJ220" s="19">
        <v>397</v>
      </c>
      <c r="EK220" s="19">
        <v>397</v>
      </c>
      <c r="EL220" s="19">
        <v>397</v>
      </c>
      <c r="EM220" s="19">
        <v>397</v>
      </c>
      <c r="EN220" s="19">
        <v>397</v>
      </c>
      <c r="EO220" s="19">
        <v>397</v>
      </c>
      <c r="EP220" s="19">
        <v>397</v>
      </c>
      <c r="EQ220" s="19">
        <v>397</v>
      </c>
      <c r="ER220" s="19">
        <v>397</v>
      </c>
      <c r="ES220" s="19">
        <v>397</v>
      </c>
      <c r="ET220" s="19">
        <v>397</v>
      </c>
      <c r="EU220" s="19">
        <v>397</v>
      </c>
      <c r="EV220" s="19">
        <v>397</v>
      </c>
      <c r="EW220" s="19">
        <v>397</v>
      </c>
      <c r="EX220" s="19">
        <v>397</v>
      </c>
      <c r="EY220" s="19">
        <v>397</v>
      </c>
      <c r="EZ220" s="19">
        <v>397</v>
      </c>
      <c r="FA220" s="19">
        <v>397</v>
      </c>
      <c r="FB220" s="19">
        <v>397</v>
      </c>
      <c r="FC220" s="19">
        <v>397</v>
      </c>
      <c r="FD220" s="19">
        <v>397</v>
      </c>
    </row>
    <row r="221" spans="7:8">
      <c r="G221" s="231"/>
      <c r="H221" s="232"/>
    </row>
    <row r="222" spans="7:160">
      <c r="G222" s="231"/>
      <c r="H222" s="27" t="s">
        <v>282</v>
      </c>
      <c r="I222" s="19">
        <f>SUM(I215:I220)</f>
        <v>76.3303468096755</v>
      </c>
      <c r="J222" s="19">
        <f>SUM(J215:J220)</f>
        <v>153.066807569302</v>
      </c>
      <c r="K222" s="19">
        <f t="shared" ref="K222:AM222" si="1097">SUM(K215:K220)</f>
        <v>152.295499486521</v>
      </c>
      <c r="L222" s="19">
        <f t="shared" si="1097"/>
        <v>147.573908894759</v>
      </c>
      <c r="M222" s="19">
        <f t="shared" si="1097"/>
        <v>119.335063028461</v>
      </c>
      <c r="N222" s="19">
        <f t="shared" si="1097"/>
        <v>114.673622382064</v>
      </c>
      <c r="O222" s="19">
        <f t="shared" si="1097"/>
        <v>878.281137130931</v>
      </c>
      <c r="P222" s="19">
        <f t="shared" si="1097"/>
        <v>146.816850674238</v>
      </c>
      <c r="Q222" s="19">
        <f t="shared" si="1097"/>
        <v>137.989371136186</v>
      </c>
      <c r="R222" s="19">
        <f t="shared" si="1097"/>
        <v>177.032449691477</v>
      </c>
      <c r="S222" s="19">
        <f t="shared" si="1097"/>
        <v>145.57692451473</v>
      </c>
      <c r="T222" s="19">
        <f t="shared" si="1097"/>
        <v>147.183573719238</v>
      </c>
      <c r="U222" s="19">
        <f t="shared" si="1097"/>
        <v>191.510669004991</v>
      </c>
      <c r="V222" s="19">
        <f t="shared" si="1097"/>
        <v>176.893807877858</v>
      </c>
      <c r="W222" s="19">
        <f t="shared" si="1097"/>
        <v>209.090182266918</v>
      </c>
      <c r="X222" s="19">
        <f t="shared" si="1097"/>
        <v>326.043320725746</v>
      </c>
      <c r="Y222" s="19">
        <f t="shared" si="1097"/>
        <v>630.988532733383</v>
      </c>
      <c r="Z222" s="19">
        <f t="shared" si="1097"/>
        <v>144.130790435699</v>
      </c>
      <c r="AA222" s="19">
        <f t="shared" si="1097"/>
        <v>153.046461506135</v>
      </c>
      <c r="AB222" s="19">
        <f t="shared" si="1097"/>
        <v>178.718896288726</v>
      </c>
      <c r="AC222" s="19">
        <f t="shared" si="1097"/>
        <v>0</v>
      </c>
      <c r="AD222" s="19">
        <f t="shared" si="1097"/>
        <v>103.18817782444</v>
      </c>
      <c r="AE222" s="19">
        <f t="shared" si="1097"/>
        <v>130.286922887307</v>
      </c>
      <c r="AF222" s="19">
        <f t="shared" si="1097"/>
        <v>98.4391508425023</v>
      </c>
      <c r="AG222" s="19">
        <f t="shared" si="1097"/>
        <v>103.468992291168</v>
      </c>
      <c r="AH222" s="19">
        <f t="shared" si="1097"/>
        <v>177.207816771233</v>
      </c>
      <c r="AI222" s="19">
        <f t="shared" si="1097"/>
        <v>174.408454837977</v>
      </c>
      <c r="AJ222" s="19">
        <f t="shared" si="1097"/>
        <v>137.302189781759</v>
      </c>
      <c r="AK222" s="19">
        <f t="shared" si="1097"/>
        <v>135.704218772049</v>
      </c>
      <c r="AL222" s="19">
        <f t="shared" si="1097"/>
        <v>124.391004364958</v>
      </c>
      <c r="AM222" s="19">
        <f t="shared" si="1097"/>
        <v>797.082774568137</v>
      </c>
      <c r="AN222" s="19">
        <f t="shared" ref="AN222:BN222" si="1098">SUM(AN215:AN220)</f>
        <v>144.08456746614</v>
      </c>
      <c r="AO222" s="19">
        <f t="shared" si="1098"/>
        <v>93.429714143166</v>
      </c>
      <c r="AP222" s="19">
        <f t="shared" si="1098"/>
        <v>0</v>
      </c>
      <c r="AQ222" s="19">
        <f t="shared" si="1098"/>
        <v>133.137310217052</v>
      </c>
      <c r="AR222" s="19">
        <f t="shared" si="1098"/>
        <v>117.785750197302</v>
      </c>
      <c r="AS222" s="19">
        <f t="shared" si="1098"/>
        <v>146.171028235762</v>
      </c>
      <c r="AT222" s="19">
        <f t="shared" si="1098"/>
        <v>127.523550706924</v>
      </c>
      <c r="AU222" s="19">
        <f t="shared" si="1098"/>
        <v>125.481181123217</v>
      </c>
      <c r="AV222" s="19">
        <f t="shared" si="1098"/>
        <v>203.545630203691</v>
      </c>
      <c r="AW222" s="19">
        <f t="shared" si="1098"/>
        <v>126.457452258197</v>
      </c>
      <c r="AX222" s="19">
        <f t="shared" si="1098"/>
        <v>130.357606165093</v>
      </c>
      <c r="AY222" s="19">
        <f t="shared" si="1098"/>
        <v>137.364697446033</v>
      </c>
      <c r="AZ222" s="19">
        <f t="shared" si="1098"/>
        <v>119.064738806965</v>
      </c>
      <c r="BA222" s="19">
        <f t="shared" si="1098"/>
        <v>0</v>
      </c>
      <c r="BB222" s="19">
        <f t="shared" si="1098"/>
        <v>28.1883018161182</v>
      </c>
      <c r="BC222" s="19">
        <f t="shared" si="1098"/>
        <v>27.689977475156</v>
      </c>
      <c r="BD222" s="19">
        <f t="shared" si="1098"/>
        <v>100.818238562834</v>
      </c>
      <c r="BE222" s="19">
        <f t="shared" si="1098"/>
        <v>26.1365394351951</v>
      </c>
      <c r="BF222" s="19">
        <f t="shared" si="1098"/>
        <v>27.5267037482352</v>
      </c>
      <c r="BG222" s="19">
        <f t="shared" si="1098"/>
        <v>98.7674357927635</v>
      </c>
      <c r="BH222" s="19">
        <f t="shared" si="1098"/>
        <v>100.768597011034</v>
      </c>
      <c r="BI222" s="19">
        <f t="shared" si="1098"/>
        <v>99.9106579173389</v>
      </c>
      <c r="BJ222" s="19" t="e">
        <f t="shared" si="1098"/>
        <v>#VALUE!</v>
      </c>
      <c r="BK222" s="19">
        <f t="shared" si="1098"/>
        <v>269.567871780393</v>
      </c>
      <c r="BL222" s="19">
        <f t="shared" si="1098"/>
        <v>390.243804873637</v>
      </c>
      <c r="BM222" s="19">
        <f t="shared" si="1098"/>
        <v>365.407812006187</v>
      </c>
      <c r="BN222" s="19">
        <f t="shared" si="1098"/>
        <v>387.635377269883</v>
      </c>
      <c r="BO222" s="19">
        <f t="shared" ref="BO222:CT222" si="1099">SUM(BO215:BO220)</f>
        <v>310.160579128521</v>
      </c>
      <c r="BP222" s="19">
        <f t="shared" si="1099"/>
        <v>412.102621913308</v>
      </c>
      <c r="BQ222" s="19">
        <f t="shared" si="1099"/>
        <v>203.204939791325</v>
      </c>
      <c r="BR222" s="19">
        <f t="shared" si="1099"/>
        <v>211.347977812822</v>
      </c>
      <c r="BS222" s="19">
        <f t="shared" si="1099"/>
        <v>266.351674226654</v>
      </c>
      <c r="BT222" s="19">
        <f t="shared" si="1099"/>
        <v>728.064259366795</v>
      </c>
      <c r="BU222" s="19">
        <f t="shared" si="1099"/>
        <v>774.811483084799</v>
      </c>
      <c r="BV222" s="19">
        <f t="shared" si="1099"/>
        <v>785.645335158823</v>
      </c>
      <c r="BW222" s="19">
        <f t="shared" si="1099"/>
        <v>460.075675395059</v>
      </c>
      <c r="BX222" s="19">
        <f t="shared" si="1099"/>
        <v>543.030391351898</v>
      </c>
      <c r="BY222" s="19">
        <f t="shared" si="1099"/>
        <v>340.481757348088</v>
      </c>
      <c r="BZ222" s="19">
        <f t="shared" si="1099"/>
        <v>691.381354226592</v>
      </c>
      <c r="CA222" s="19">
        <f t="shared" si="1099"/>
        <v>639.17736466155</v>
      </c>
      <c r="CB222" s="19">
        <f t="shared" si="1099"/>
        <v>289.484034616806</v>
      </c>
      <c r="CC222" s="19">
        <f t="shared" si="1099"/>
        <v>313.757921161227</v>
      </c>
      <c r="CD222" s="19">
        <f t="shared" si="1099"/>
        <v>415.980123317578</v>
      </c>
      <c r="CE222" s="19">
        <f t="shared" si="1099"/>
        <v>514.145894866515</v>
      </c>
      <c r="CF222" s="19"/>
      <c r="CG222" s="19">
        <f t="shared" si="1099"/>
        <v>573.899763296554</v>
      </c>
      <c r="CH222" s="19">
        <f t="shared" si="1099"/>
        <v>528.81444491363</v>
      </c>
      <c r="CI222" s="19">
        <f t="shared" si="1099"/>
        <v>136.621069960122</v>
      </c>
      <c r="CJ222" s="19">
        <f t="shared" si="1099"/>
        <v>444.697236793868</v>
      </c>
      <c r="CK222" s="19">
        <f t="shared" si="1099"/>
        <v>436.586331896206</v>
      </c>
      <c r="CL222" s="19">
        <f t="shared" si="1099"/>
        <v>440.196696825829</v>
      </c>
      <c r="CM222" s="19">
        <f t="shared" si="1099"/>
        <v>448.956407659231</v>
      </c>
      <c r="CN222" s="19">
        <f t="shared" si="1099"/>
        <v>447.442886413614</v>
      </c>
      <c r="CO222" s="19">
        <f t="shared" si="1099"/>
        <v>462.532447400025</v>
      </c>
      <c r="CP222" s="19">
        <f t="shared" si="1099"/>
        <v>446.464621620072</v>
      </c>
      <c r="CQ222" s="19">
        <f t="shared" si="1099"/>
        <v>438.39376163035</v>
      </c>
      <c r="CR222" s="19">
        <f t="shared" si="1099"/>
        <v>444.505914338554</v>
      </c>
      <c r="CS222" s="19">
        <f t="shared" si="1099"/>
        <v>446.836819775117</v>
      </c>
      <c r="CT222" s="19">
        <f t="shared" si="1099"/>
        <v>397</v>
      </c>
      <c r="CU222" s="19">
        <f t="shared" ref="CU222:DZ222" si="1100">SUM(CU215:CU220)</f>
        <v>453.11839145696</v>
      </c>
      <c r="CV222" s="19">
        <f t="shared" si="1100"/>
        <v>441.436229864451</v>
      </c>
      <c r="CW222" s="19">
        <f t="shared" si="1100"/>
        <v>443.989128292229</v>
      </c>
      <c r="CX222" s="19">
        <f t="shared" si="1100"/>
        <v>450.955591247214</v>
      </c>
      <c r="CY222" s="19">
        <f t="shared" si="1100"/>
        <v>454.000021134175</v>
      </c>
      <c r="CZ222" s="19">
        <f t="shared" si="1100"/>
        <v>397</v>
      </c>
      <c r="DA222" s="19">
        <f t="shared" si="1100"/>
        <v>455.142958175001</v>
      </c>
      <c r="DB222" s="19">
        <f t="shared" si="1100"/>
        <v>454.513210346016</v>
      </c>
      <c r="DC222" s="19">
        <f t="shared" si="1100"/>
        <v>454.916234568817</v>
      </c>
      <c r="DD222" s="19">
        <f t="shared" si="1100"/>
        <v>455.575095332523</v>
      </c>
      <c r="DE222" s="19">
        <f t="shared" si="1100"/>
        <v>457.463018652533</v>
      </c>
      <c r="DF222" s="19">
        <f t="shared" si="1100"/>
        <v>457.499428279772</v>
      </c>
      <c r="DG222" s="19">
        <f t="shared" si="1100"/>
        <v>434.596331968343</v>
      </c>
      <c r="DH222" s="19">
        <f t="shared" si="1100"/>
        <v>447.448029059183</v>
      </c>
      <c r="DI222" s="19">
        <f t="shared" si="1100"/>
        <v>455.742762796477</v>
      </c>
      <c r="DJ222" s="19">
        <f t="shared" si="1100"/>
        <v>451.318035779597</v>
      </c>
      <c r="DK222" s="19">
        <f t="shared" si="1100"/>
        <v>397</v>
      </c>
      <c r="DL222" s="19">
        <f t="shared" si="1100"/>
        <v>427.279307210485</v>
      </c>
      <c r="DM222" s="19">
        <f t="shared" si="1100"/>
        <v>397</v>
      </c>
      <c r="DN222" s="19">
        <f t="shared" si="1100"/>
        <v>434.307468643152</v>
      </c>
      <c r="DO222" s="19">
        <f t="shared" si="1100"/>
        <v>435.568673359151</v>
      </c>
      <c r="DP222" s="19">
        <f t="shared" si="1100"/>
        <v>446.602091819258</v>
      </c>
      <c r="DQ222" s="19">
        <f t="shared" si="1100"/>
        <v>438.164397435146</v>
      </c>
      <c r="DR222" s="19">
        <f t="shared" si="1100"/>
        <v>424.038720288247</v>
      </c>
      <c r="DS222" s="19">
        <f t="shared" si="1100"/>
        <v>397</v>
      </c>
      <c r="DT222" s="19">
        <f t="shared" si="1100"/>
        <v>423.775992522372</v>
      </c>
      <c r="DU222" s="19">
        <f t="shared" si="1100"/>
        <v>443.247002638544</v>
      </c>
      <c r="DV222" s="19">
        <f t="shared" si="1100"/>
        <v>442.50540954702</v>
      </c>
      <c r="DW222" s="19">
        <f t="shared" si="1100"/>
        <v>449.343747641286</v>
      </c>
      <c r="DX222" s="19">
        <f t="shared" si="1100"/>
        <v>448.886942884494</v>
      </c>
      <c r="DY222" s="19">
        <f t="shared" si="1100"/>
        <v>451.798712288907</v>
      </c>
      <c r="DZ222" s="19">
        <f t="shared" si="1100"/>
        <v>447.52441588749</v>
      </c>
      <c r="EA222" s="19">
        <f t="shared" ref="EA222:FD222" si="1101">SUM(EA215:EA220)</f>
        <v>451.880791983829</v>
      </c>
      <c r="EB222" s="19">
        <f t="shared" si="1101"/>
        <v>461.766130552185</v>
      </c>
      <c r="EC222" s="19">
        <f t="shared" si="1101"/>
        <v>461.746638463294</v>
      </c>
      <c r="ED222" s="19">
        <f t="shared" si="1101"/>
        <v>465.456640071636</v>
      </c>
      <c r="EE222" s="19">
        <f t="shared" si="1101"/>
        <v>449.794686973541</v>
      </c>
      <c r="EF222" s="19">
        <f t="shared" si="1101"/>
        <v>452.757932561787</v>
      </c>
      <c r="EG222" s="19">
        <f t="shared" si="1101"/>
        <v>397</v>
      </c>
      <c r="EH222" s="19">
        <f t="shared" si="1101"/>
        <v>426.151129737625</v>
      </c>
      <c r="EI222" s="19">
        <f t="shared" si="1101"/>
        <v>426.399098221637</v>
      </c>
      <c r="EJ222" s="19">
        <f t="shared" si="1101"/>
        <v>422.469290694491</v>
      </c>
      <c r="EK222" s="19">
        <f t="shared" si="1101"/>
        <v>423.74018815443</v>
      </c>
      <c r="EL222" s="19">
        <f t="shared" si="1101"/>
        <v>423.402217229943</v>
      </c>
      <c r="EM222" s="19">
        <f t="shared" si="1101"/>
        <v>422.7595940989</v>
      </c>
      <c r="EN222" s="19">
        <f t="shared" si="1101"/>
        <v>419.097264692648</v>
      </c>
      <c r="EO222" s="19">
        <f t="shared" si="1101"/>
        <v>419.059155828016</v>
      </c>
      <c r="EP222" s="19">
        <f t="shared" si="1101"/>
        <v>429.136845608775</v>
      </c>
      <c r="EQ222" s="19">
        <f t="shared" si="1101"/>
        <v>425.418237143858</v>
      </c>
      <c r="ER222" s="19">
        <f t="shared" si="1101"/>
        <v>419.368886633684</v>
      </c>
      <c r="ES222" s="19">
        <f t="shared" si="1101"/>
        <v>430.434327810513</v>
      </c>
      <c r="ET222" s="19">
        <f t="shared" si="1101"/>
        <v>430.223072673097</v>
      </c>
      <c r="EU222" s="19">
        <f t="shared" si="1101"/>
        <v>432.221581190297</v>
      </c>
      <c r="EV222" s="19">
        <f t="shared" si="1101"/>
        <v>430.105983198348</v>
      </c>
      <c r="EW222" s="19">
        <f t="shared" si="1101"/>
        <v>437.049328603354</v>
      </c>
      <c r="EX222" s="19">
        <f t="shared" si="1101"/>
        <v>429.391414010663</v>
      </c>
      <c r="EY222" s="19">
        <f t="shared" si="1101"/>
        <v>418.980084387832</v>
      </c>
      <c r="EZ222" s="19">
        <f t="shared" si="1101"/>
        <v>417.670490236214</v>
      </c>
      <c r="FA222" s="19">
        <f t="shared" si="1101"/>
        <v>422.301182858181</v>
      </c>
      <c r="FB222" s="19">
        <f t="shared" si="1101"/>
        <v>439.115381375442</v>
      </c>
      <c r="FC222" s="19">
        <f t="shared" si="1101"/>
        <v>435.935126834764</v>
      </c>
      <c r="FD222" s="19">
        <f t="shared" si="1101"/>
        <v>439.529075944221</v>
      </c>
    </row>
    <row r="230" spans="2:37">
      <c r="B230" s="233" t="s">
        <v>285</v>
      </c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/>
      <c r="R230"/>
      <c r="S230"/>
      <c r="T230"/>
      <c r="U230"/>
      <c r="V230"/>
      <c r="W230"/>
      <c r="X230"/>
      <c r="Y230"/>
      <c r="Z230"/>
      <c r="AA230"/>
      <c r="AB230"/>
      <c r="AC230"/>
      <c r="AD230"/>
      <c r="AE230"/>
      <c r="AF230"/>
      <c r="AG230"/>
      <c r="AH230"/>
      <c r="AI230"/>
      <c r="AJ230"/>
      <c r="AK230"/>
    </row>
    <row r="231" ht="17.5" spans="2:37">
      <c r="B231" s="234"/>
      <c r="C231" s="234" t="s">
        <v>179</v>
      </c>
      <c r="D231" s="234" t="s">
        <v>180</v>
      </c>
      <c r="E231" s="234" t="s">
        <v>181</v>
      </c>
      <c r="F231" s="234" t="s">
        <v>182</v>
      </c>
      <c r="G231" s="234" t="s">
        <v>183</v>
      </c>
      <c r="H231" s="234" t="s">
        <v>185</v>
      </c>
      <c r="I231" s="234" t="s">
        <v>186</v>
      </c>
      <c r="J231" s="234" t="s">
        <v>187</v>
      </c>
      <c r="K231" s="234" t="s">
        <v>190</v>
      </c>
      <c r="L231" s="234" t="s">
        <v>218</v>
      </c>
      <c r="M231" s="234" t="s">
        <v>219</v>
      </c>
      <c r="N231" s="234" t="s">
        <v>220</v>
      </c>
      <c r="O231" s="234" t="s">
        <v>221</v>
      </c>
      <c r="P231" s="234" t="s">
        <v>222</v>
      </c>
      <c r="Q231" s="234" t="s">
        <v>223</v>
      </c>
      <c r="R231" s="234" t="s">
        <v>199</v>
      </c>
      <c r="S231" s="234" t="s">
        <v>224</v>
      </c>
      <c r="T231" s="234" t="s">
        <v>198</v>
      </c>
      <c r="U231" s="234" t="s">
        <v>197</v>
      </c>
      <c r="V231" s="234" t="s">
        <v>225</v>
      </c>
      <c r="W231" s="234" t="s">
        <v>226</v>
      </c>
      <c r="X231" s="234" t="s">
        <v>227</v>
      </c>
      <c r="Y231" s="234" t="s">
        <v>228</v>
      </c>
      <c r="Z231" s="234" t="s">
        <v>231</v>
      </c>
      <c r="AA231" s="234" t="s">
        <v>232</v>
      </c>
      <c r="AB231" s="234" t="s">
        <v>233</v>
      </c>
      <c r="AC231" s="234" t="s">
        <v>234</v>
      </c>
      <c r="AD231" s="234" t="s">
        <v>235</v>
      </c>
      <c r="AE231" s="234" t="s">
        <v>236</v>
      </c>
      <c r="AF231" s="234" t="s">
        <v>237</v>
      </c>
      <c r="AG231" s="234" t="s">
        <v>238</v>
      </c>
      <c r="AH231" s="234" t="s">
        <v>239</v>
      </c>
      <c r="AI231" s="234" t="s">
        <v>240</v>
      </c>
      <c r="AJ231" s="234" t="s">
        <v>249</v>
      </c>
      <c r="AK231" s="234" t="s">
        <v>255</v>
      </c>
    </row>
    <row r="232" ht="17.5" spans="2:37">
      <c r="B232" s="234" t="s">
        <v>179</v>
      </c>
      <c r="C232" s="234">
        <v>1</v>
      </c>
      <c r="D232" s="234"/>
      <c r="E232" s="234"/>
      <c r="F232" s="234"/>
      <c r="G232" s="234"/>
      <c r="H232" s="234"/>
      <c r="I232" s="234"/>
      <c r="J232" s="234"/>
      <c r="K232" s="234"/>
      <c r="L232" s="234"/>
      <c r="M232" s="234"/>
      <c r="N232" s="234"/>
      <c r="O232" s="234"/>
      <c r="P232" s="234"/>
      <c r="Q232" s="234"/>
      <c r="R232" s="234"/>
      <c r="S232" s="234"/>
      <c r="T232" s="234"/>
      <c r="U232" s="234"/>
      <c r="V232" s="234"/>
      <c r="W232" s="234"/>
      <c r="X232" s="234"/>
      <c r="Y232" s="234"/>
      <c r="Z232" s="234"/>
      <c r="AA232" s="234"/>
      <c r="AB232" s="234"/>
      <c r="AC232" s="234"/>
      <c r="AD232" s="234"/>
      <c r="AE232" s="234"/>
      <c r="AF232" s="234"/>
      <c r="AG232" s="234"/>
      <c r="AH232" s="234"/>
      <c r="AI232" s="234"/>
      <c r="AJ232" s="234"/>
      <c r="AK232" s="234"/>
    </row>
    <row r="233" ht="17.5" spans="2:37">
      <c r="B233" s="234" t="s">
        <v>180</v>
      </c>
      <c r="C233" s="234" t="s">
        <v>286</v>
      </c>
      <c r="D233" s="234">
        <v>1</v>
      </c>
      <c r="E233" s="234"/>
      <c r="F233" s="234"/>
      <c r="G233" s="234"/>
      <c r="H233" s="234"/>
      <c r="I233" s="234"/>
      <c r="J233" s="234"/>
      <c r="K233" s="234"/>
      <c r="L233" s="234"/>
      <c r="M233" s="234"/>
      <c r="N233" s="234"/>
      <c r="O233" s="234"/>
      <c r="P233" s="234"/>
      <c r="Q233" s="234"/>
      <c r="R233" s="234"/>
      <c r="S233" s="234"/>
      <c r="T233" s="234"/>
      <c r="U233" s="234"/>
      <c r="V233" s="234"/>
      <c r="W233" s="234"/>
      <c r="X233" s="234"/>
      <c r="Y233" s="234"/>
      <c r="Z233" s="234"/>
      <c r="AA233" s="234"/>
      <c r="AB233" s="234"/>
      <c r="AC233" s="234"/>
      <c r="AD233" s="234"/>
      <c r="AE233" s="234"/>
      <c r="AF233" s="234"/>
      <c r="AG233" s="234"/>
      <c r="AH233" s="234"/>
      <c r="AI233" s="234"/>
      <c r="AJ233" s="234"/>
      <c r="AK233" s="234"/>
    </row>
    <row r="234" ht="17.5" spans="2:37">
      <c r="B234" s="234" t="s">
        <v>181</v>
      </c>
      <c r="C234" s="234" t="s">
        <v>287</v>
      </c>
      <c r="D234" s="234" t="s">
        <v>288</v>
      </c>
      <c r="E234" s="234">
        <v>1</v>
      </c>
      <c r="F234" s="234"/>
      <c r="G234" s="234"/>
      <c r="H234" s="234"/>
      <c r="I234" s="234"/>
      <c r="J234" s="234"/>
      <c r="K234" s="234"/>
      <c r="L234" s="234"/>
      <c r="M234" s="234"/>
      <c r="N234" s="234"/>
      <c r="O234" s="234"/>
      <c r="P234" s="234"/>
      <c r="Q234" s="234"/>
      <c r="R234" s="234"/>
      <c r="S234" s="234"/>
      <c r="T234" s="234"/>
      <c r="U234" s="234"/>
      <c r="V234" s="234"/>
      <c r="W234" s="234"/>
      <c r="X234" s="234"/>
      <c r="Y234" s="234"/>
      <c r="Z234" s="234"/>
      <c r="AA234" s="234"/>
      <c r="AB234" s="234"/>
      <c r="AC234" s="234"/>
      <c r="AD234" s="234"/>
      <c r="AE234" s="234"/>
      <c r="AF234" s="234"/>
      <c r="AG234" s="234"/>
      <c r="AH234" s="234"/>
      <c r="AI234" s="234"/>
      <c r="AJ234" s="234"/>
      <c r="AK234" s="234"/>
    </row>
    <row r="235" ht="17.5" spans="2:37">
      <c r="B235" s="234" t="s">
        <v>182</v>
      </c>
      <c r="C235" s="234" t="s">
        <v>289</v>
      </c>
      <c r="D235" s="234" t="s">
        <v>290</v>
      </c>
      <c r="E235" s="234" t="s">
        <v>291</v>
      </c>
      <c r="F235" s="234">
        <v>1</v>
      </c>
      <c r="G235" s="234"/>
      <c r="H235" s="234"/>
      <c r="I235" s="234"/>
      <c r="J235" s="234"/>
      <c r="K235" s="234"/>
      <c r="L235" s="234"/>
      <c r="M235" s="234"/>
      <c r="N235" s="234"/>
      <c r="O235" s="234"/>
      <c r="P235" s="234"/>
      <c r="Q235" s="234"/>
      <c r="R235" s="234"/>
      <c r="S235" s="234"/>
      <c r="T235" s="234"/>
      <c r="U235" s="234"/>
      <c r="V235" s="234"/>
      <c r="W235" s="234"/>
      <c r="X235" s="234"/>
      <c r="Y235" s="234"/>
      <c r="Z235" s="234"/>
      <c r="AA235" s="234"/>
      <c r="AB235" s="234"/>
      <c r="AC235" s="234"/>
      <c r="AD235" s="234"/>
      <c r="AE235" s="234"/>
      <c r="AF235" s="234"/>
      <c r="AG235" s="234"/>
      <c r="AH235" s="234"/>
      <c r="AI235" s="234"/>
      <c r="AJ235" s="234"/>
      <c r="AK235" s="234"/>
    </row>
    <row r="236" spans="2:37">
      <c r="B236" s="234" t="s">
        <v>183</v>
      </c>
      <c r="C236" s="234" t="s">
        <v>292</v>
      </c>
      <c r="D236" s="234" t="s">
        <v>293</v>
      </c>
      <c r="E236" s="234" t="s">
        <v>294</v>
      </c>
      <c r="F236" s="234" t="s">
        <v>295</v>
      </c>
      <c r="G236" s="234">
        <v>1</v>
      </c>
      <c r="H236" s="234"/>
      <c r="I236" s="234"/>
      <c r="J236" s="234"/>
      <c r="K236" s="234"/>
      <c r="L236" s="234"/>
      <c r="M236" s="234"/>
      <c r="N236" s="234"/>
      <c r="O236" s="234"/>
      <c r="P236" s="234"/>
      <c r="Q236" s="234"/>
      <c r="R236" s="234"/>
      <c r="S236" s="234"/>
      <c r="T236" s="234"/>
      <c r="U236" s="234"/>
      <c r="V236" s="234"/>
      <c r="W236" s="234"/>
      <c r="X236" s="234"/>
      <c r="Y236" s="234"/>
      <c r="Z236" s="234"/>
      <c r="AA236" s="234"/>
      <c r="AB236" s="234"/>
      <c r="AC236" s="234"/>
      <c r="AD236" s="234"/>
      <c r="AE236" s="234"/>
      <c r="AF236" s="234"/>
      <c r="AG236" s="234"/>
      <c r="AH236" s="234"/>
      <c r="AI236" s="234"/>
      <c r="AJ236" s="234"/>
      <c r="AK236" s="234"/>
    </row>
    <row r="237" spans="2:37">
      <c r="B237" s="234" t="s">
        <v>185</v>
      </c>
      <c r="C237" s="234" t="s">
        <v>296</v>
      </c>
      <c r="D237" s="234">
        <v>0.19</v>
      </c>
      <c r="E237" s="234" t="s">
        <v>297</v>
      </c>
      <c r="F237" s="234" t="s">
        <v>298</v>
      </c>
      <c r="G237" s="234" t="s">
        <v>299</v>
      </c>
      <c r="H237" s="234">
        <v>1</v>
      </c>
      <c r="I237" s="234"/>
      <c r="J237" s="234"/>
      <c r="K237" s="234"/>
      <c r="L237" s="234"/>
      <c r="M237" s="234"/>
      <c r="N237" s="234"/>
      <c r="O237" s="234"/>
      <c r="P237" s="234"/>
      <c r="Q237" s="234"/>
      <c r="R237" s="234"/>
      <c r="S237" s="234"/>
      <c r="T237" s="234"/>
      <c r="U237" s="234"/>
      <c r="V237" s="234"/>
      <c r="W237" s="234"/>
      <c r="X237" s="234"/>
      <c r="Y237" s="234"/>
      <c r="Z237" s="234"/>
      <c r="AA237" s="234"/>
      <c r="AB237" s="234"/>
      <c r="AC237" s="234"/>
      <c r="AD237" s="234"/>
      <c r="AE237" s="234"/>
      <c r="AF237" s="234"/>
      <c r="AG237" s="234"/>
      <c r="AH237" s="234"/>
      <c r="AI237" s="234"/>
      <c r="AJ237" s="234"/>
      <c r="AK237" s="234"/>
    </row>
    <row r="238" spans="2:37">
      <c r="B238" s="234" t="s">
        <v>186</v>
      </c>
      <c r="C238" s="234">
        <v>0.054</v>
      </c>
      <c r="D238" s="234">
        <v>-0.292</v>
      </c>
      <c r="E238" s="234">
        <v>-0.096</v>
      </c>
      <c r="F238" s="234" t="s">
        <v>300</v>
      </c>
      <c r="G238" s="234">
        <v>-0.181</v>
      </c>
      <c r="H238" s="234" t="s">
        <v>301</v>
      </c>
      <c r="I238" s="234">
        <v>1</v>
      </c>
      <c r="J238" s="234"/>
      <c r="K238" s="234"/>
      <c r="L238" s="234"/>
      <c r="M238" s="234"/>
      <c r="N238" s="234"/>
      <c r="O238" s="234"/>
      <c r="P238" s="234"/>
      <c r="Q238" s="234"/>
      <c r="R238" s="234"/>
      <c r="S238" s="234"/>
      <c r="T238" s="234"/>
      <c r="U238" s="234"/>
      <c r="V238" s="234"/>
      <c r="W238" s="234"/>
      <c r="X238" s="234"/>
      <c r="Y238" s="234"/>
      <c r="Z238" s="234"/>
      <c r="AA238" s="234"/>
      <c r="AB238" s="234"/>
      <c r="AC238" s="234"/>
      <c r="AD238" s="234"/>
      <c r="AE238" s="234"/>
      <c r="AF238" s="234"/>
      <c r="AG238" s="234"/>
      <c r="AH238" s="234"/>
      <c r="AI238" s="234"/>
      <c r="AJ238" s="234"/>
      <c r="AK238" s="234"/>
    </row>
    <row r="239" ht="17.5" spans="2:37">
      <c r="B239" s="234" t="s">
        <v>187</v>
      </c>
      <c r="C239" s="234" t="s">
        <v>302</v>
      </c>
      <c r="D239" s="234">
        <v>0.043</v>
      </c>
      <c r="E239" s="234" t="s">
        <v>303</v>
      </c>
      <c r="F239" s="234">
        <v>0.164</v>
      </c>
      <c r="G239" s="234" t="s">
        <v>304</v>
      </c>
      <c r="H239" s="234" t="s">
        <v>305</v>
      </c>
      <c r="I239" s="234">
        <v>-0.149</v>
      </c>
      <c r="J239" s="234">
        <v>1</v>
      </c>
      <c r="K239" s="234"/>
      <c r="L239" s="234"/>
      <c r="M239" s="234"/>
      <c r="N239" s="234"/>
      <c r="O239" s="234"/>
      <c r="P239" s="234"/>
      <c r="Q239" s="234"/>
      <c r="R239" s="234"/>
      <c r="S239" s="234"/>
      <c r="T239" s="234"/>
      <c r="U239" s="234"/>
      <c r="V239" s="234"/>
      <c r="W239" s="234"/>
      <c r="X239" s="234"/>
      <c r="Y239" s="234"/>
      <c r="Z239" s="234"/>
      <c r="AA239" s="234"/>
      <c r="AB239" s="234"/>
      <c r="AC239" s="234"/>
      <c r="AD239" s="234"/>
      <c r="AE239" s="234"/>
      <c r="AF239" s="234"/>
      <c r="AG239" s="234"/>
      <c r="AH239" s="234"/>
      <c r="AI239" s="234"/>
      <c r="AJ239" s="234"/>
      <c r="AK239" s="234"/>
    </row>
    <row r="240" ht="17.5" spans="2:37">
      <c r="B240" s="234" t="s">
        <v>188</v>
      </c>
      <c r="C240" s="234" t="s">
        <v>306</v>
      </c>
      <c r="D240" s="234" t="s">
        <v>307</v>
      </c>
      <c r="E240" s="234" t="s">
        <v>308</v>
      </c>
      <c r="F240" s="234" t="s">
        <v>309</v>
      </c>
      <c r="G240" s="234" t="s">
        <v>310</v>
      </c>
      <c r="H240" s="234" t="s">
        <v>311</v>
      </c>
      <c r="I240" s="234">
        <v>0.102</v>
      </c>
      <c r="J240" s="234">
        <v>-0.02</v>
      </c>
      <c r="K240" s="234"/>
      <c r="L240" s="234"/>
      <c r="M240" s="234"/>
      <c r="N240" s="234"/>
      <c r="O240" s="234"/>
      <c r="P240" s="234"/>
      <c r="Q240" s="234"/>
      <c r="R240" s="234"/>
      <c r="S240" s="234"/>
      <c r="T240" s="234"/>
      <c r="U240" s="234"/>
      <c r="V240" s="234"/>
      <c r="W240" s="234"/>
      <c r="X240" s="234"/>
      <c r="Y240" s="234"/>
      <c r="Z240" s="234"/>
      <c r="AA240" s="234"/>
      <c r="AB240" s="234"/>
      <c r="AC240" s="234"/>
      <c r="AD240" s="234"/>
      <c r="AE240" s="234"/>
      <c r="AF240" s="234"/>
      <c r="AG240" s="234"/>
      <c r="AH240" s="234"/>
      <c r="AI240" s="234"/>
      <c r="AJ240" s="234"/>
      <c r="AK240" s="234"/>
    </row>
    <row r="241" ht="17.5" spans="2:37">
      <c r="B241" s="234" t="s">
        <v>189</v>
      </c>
      <c r="C241" s="234" t="s">
        <v>312</v>
      </c>
      <c r="D241" s="234" t="s">
        <v>313</v>
      </c>
      <c r="E241" s="234" t="s">
        <v>314</v>
      </c>
      <c r="F241" s="234" t="s">
        <v>315</v>
      </c>
      <c r="G241" s="234" t="s">
        <v>316</v>
      </c>
      <c r="H241" s="234" t="s">
        <v>317</v>
      </c>
      <c r="I241" s="234" t="s">
        <v>318</v>
      </c>
      <c r="J241" s="234" t="s">
        <v>319</v>
      </c>
      <c r="K241" s="234"/>
      <c r="L241" s="234"/>
      <c r="M241" s="234"/>
      <c r="N241" s="234"/>
      <c r="O241" s="234"/>
      <c r="P241" s="234"/>
      <c r="Q241" s="234"/>
      <c r="R241" s="234"/>
      <c r="S241" s="234"/>
      <c r="T241" s="234"/>
      <c r="U241" s="234"/>
      <c r="V241" s="234"/>
      <c r="W241" s="234"/>
      <c r="X241" s="234"/>
      <c r="Y241" s="234"/>
      <c r="Z241" s="234"/>
      <c r="AA241" s="234"/>
      <c r="AB241" s="234"/>
      <c r="AC241" s="234"/>
      <c r="AD241" s="234"/>
      <c r="AE241" s="234"/>
      <c r="AF241" s="234"/>
      <c r="AG241" s="234"/>
      <c r="AH241" s="234"/>
      <c r="AI241" s="234"/>
      <c r="AJ241" s="234"/>
      <c r="AK241" s="234"/>
    </row>
    <row r="242" spans="2:37">
      <c r="B242" s="234" t="s">
        <v>190</v>
      </c>
      <c r="C242" s="234" t="s">
        <v>320</v>
      </c>
      <c r="D242" s="234" t="s">
        <v>321</v>
      </c>
      <c r="E242" s="234" t="s">
        <v>322</v>
      </c>
      <c r="F242" s="234" t="s">
        <v>323</v>
      </c>
      <c r="G242" s="234" t="s">
        <v>324</v>
      </c>
      <c r="H242" s="234" t="s">
        <v>325</v>
      </c>
      <c r="I242" s="234">
        <v>0.076</v>
      </c>
      <c r="J242" s="234">
        <v>0.246</v>
      </c>
      <c r="K242" s="234">
        <v>1</v>
      </c>
      <c r="L242" s="234"/>
      <c r="M242" s="234"/>
      <c r="N242" s="234"/>
      <c r="O242" s="234"/>
      <c r="P242" s="234"/>
      <c r="Q242" s="234"/>
      <c r="R242" s="234"/>
      <c r="S242" s="234"/>
      <c r="T242" s="234"/>
      <c r="U242" s="234"/>
      <c r="V242" s="234"/>
      <c r="W242" s="234"/>
      <c r="X242" s="234"/>
      <c r="Y242" s="234"/>
      <c r="Z242" s="234"/>
      <c r="AA242" s="234"/>
      <c r="AB242" s="234"/>
      <c r="AC242" s="234"/>
      <c r="AD242" s="234"/>
      <c r="AE242" s="234"/>
      <c r="AF242" s="234"/>
      <c r="AG242" s="234"/>
      <c r="AH242" s="234"/>
      <c r="AI242" s="234"/>
      <c r="AJ242" s="234"/>
      <c r="AK242" s="234"/>
    </row>
    <row r="243" spans="2:37">
      <c r="B243" s="234" t="s">
        <v>218</v>
      </c>
      <c r="C243" s="234" t="s">
        <v>326</v>
      </c>
      <c r="D243" s="234" t="s">
        <v>327</v>
      </c>
      <c r="E243" s="234" t="s">
        <v>328</v>
      </c>
      <c r="F243" s="234" t="s">
        <v>329</v>
      </c>
      <c r="G243" s="234" t="s">
        <v>330</v>
      </c>
      <c r="H243" s="234" t="s">
        <v>331</v>
      </c>
      <c r="I243" s="234">
        <v>-0.153</v>
      </c>
      <c r="J243" s="234" t="s">
        <v>332</v>
      </c>
      <c r="K243" s="234" t="s">
        <v>333</v>
      </c>
      <c r="L243" s="234">
        <v>1</v>
      </c>
      <c r="M243" s="234"/>
      <c r="N243" s="234"/>
      <c r="O243" s="234"/>
      <c r="P243" s="234"/>
      <c r="Q243" s="234"/>
      <c r="R243" s="234"/>
      <c r="S243" s="234"/>
      <c r="T243" s="234"/>
      <c r="U243" s="234"/>
      <c r="V243" s="234"/>
      <c r="W243" s="234"/>
      <c r="X243" s="234"/>
      <c r="Y243" s="234"/>
      <c r="Z243" s="234"/>
      <c r="AA243" s="234"/>
      <c r="AB243" s="234"/>
      <c r="AC243" s="234"/>
      <c r="AD243" s="234"/>
      <c r="AE243" s="234"/>
      <c r="AF243" s="234"/>
      <c r="AG243" s="234"/>
      <c r="AH243" s="234"/>
      <c r="AI243" s="234"/>
      <c r="AJ243" s="234"/>
      <c r="AK243" s="234"/>
    </row>
    <row r="244" spans="2:37">
      <c r="B244" s="234" t="s">
        <v>219</v>
      </c>
      <c r="C244" s="234" t="s">
        <v>334</v>
      </c>
      <c r="D244" s="234" t="s">
        <v>324</v>
      </c>
      <c r="E244" s="234" t="s">
        <v>335</v>
      </c>
      <c r="F244" s="234" t="s">
        <v>336</v>
      </c>
      <c r="G244" s="234" t="s">
        <v>337</v>
      </c>
      <c r="H244" s="234" t="s">
        <v>338</v>
      </c>
      <c r="I244" s="234">
        <v>-0.059</v>
      </c>
      <c r="J244" s="234" t="s">
        <v>339</v>
      </c>
      <c r="K244" s="234" t="s">
        <v>340</v>
      </c>
      <c r="L244" s="234" t="s">
        <v>341</v>
      </c>
      <c r="M244" s="234">
        <v>1</v>
      </c>
      <c r="N244" s="234"/>
      <c r="O244" s="234"/>
      <c r="P244" s="234"/>
      <c r="Q244" s="234"/>
      <c r="R244" s="234"/>
      <c r="S244" s="234"/>
      <c r="T244" s="234"/>
      <c r="U244" s="234"/>
      <c r="V244" s="234"/>
      <c r="W244" s="234"/>
      <c r="X244" s="234"/>
      <c r="Y244" s="234"/>
      <c r="Z244" s="234"/>
      <c r="AA244" s="234"/>
      <c r="AB244" s="234"/>
      <c r="AC244" s="234"/>
      <c r="AD244" s="234"/>
      <c r="AE244" s="234"/>
      <c r="AF244" s="234"/>
      <c r="AG244" s="234"/>
      <c r="AH244" s="234"/>
      <c r="AI244" s="234"/>
      <c r="AJ244" s="234"/>
      <c r="AK244" s="234"/>
    </row>
    <row r="245" spans="2:37">
      <c r="B245" s="234" t="s">
        <v>220</v>
      </c>
      <c r="C245" s="234" t="s">
        <v>342</v>
      </c>
      <c r="D245" s="234" t="s">
        <v>343</v>
      </c>
      <c r="E245" s="234" t="s">
        <v>344</v>
      </c>
      <c r="F245" s="234" t="s">
        <v>345</v>
      </c>
      <c r="G245" s="234" t="s">
        <v>346</v>
      </c>
      <c r="H245" s="234" t="s">
        <v>347</v>
      </c>
      <c r="I245" s="234">
        <v>-0.13</v>
      </c>
      <c r="J245" s="234" t="s">
        <v>348</v>
      </c>
      <c r="K245" s="234" t="s">
        <v>349</v>
      </c>
      <c r="L245" s="234" t="s">
        <v>350</v>
      </c>
      <c r="M245" s="234" t="s">
        <v>351</v>
      </c>
      <c r="N245" s="234">
        <v>1</v>
      </c>
      <c r="O245" s="234"/>
      <c r="P245" s="234"/>
      <c r="Q245" s="234"/>
      <c r="R245" s="234"/>
      <c r="S245" s="234"/>
      <c r="T245" s="234"/>
      <c r="U245" s="234"/>
      <c r="V245" s="234"/>
      <c r="W245" s="234"/>
      <c r="X245" s="234"/>
      <c r="Y245" s="234"/>
      <c r="Z245" s="234"/>
      <c r="AA245" s="234"/>
      <c r="AB245" s="234"/>
      <c r="AC245" s="234"/>
      <c r="AD245" s="234"/>
      <c r="AE245" s="234"/>
      <c r="AF245" s="234"/>
      <c r="AG245" s="234"/>
      <c r="AH245" s="234"/>
      <c r="AI245" s="234"/>
      <c r="AJ245" s="234"/>
      <c r="AK245" s="234"/>
    </row>
    <row r="246" spans="2:37">
      <c r="B246" s="234" t="s">
        <v>221</v>
      </c>
      <c r="C246" s="234">
        <v>0.113</v>
      </c>
      <c r="D246" s="234">
        <v>-0.09</v>
      </c>
      <c r="E246" s="234">
        <v>-0.108</v>
      </c>
      <c r="F246" s="234">
        <v>-0.09</v>
      </c>
      <c r="G246" s="234">
        <v>-0.024</v>
      </c>
      <c r="H246" s="234">
        <v>-0.02</v>
      </c>
      <c r="I246" s="234">
        <v>-0.035</v>
      </c>
      <c r="J246" s="234">
        <v>-0.068</v>
      </c>
      <c r="K246" s="234">
        <v>-0.151</v>
      </c>
      <c r="L246" s="234">
        <v>-0.084</v>
      </c>
      <c r="M246" s="234">
        <v>-0.132</v>
      </c>
      <c r="N246" s="234">
        <v>-0.064</v>
      </c>
      <c r="O246" s="234">
        <v>1</v>
      </c>
      <c r="P246" s="234"/>
      <c r="Q246" s="234"/>
      <c r="R246" s="234"/>
      <c r="S246" s="234"/>
      <c r="T246" s="234"/>
      <c r="U246" s="234"/>
      <c r="V246" s="234"/>
      <c r="W246" s="234"/>
      <c r="X246" s="234"/>
      <c r="Y246" s="234"/>
      <c r="Z246" s="234"/>
      <c r="AA246" s="234"/>
      <c r="AB246" s="234"/>
      <c r="AC246" s="234"/>
      <c r="AD246" s="234"/>
      <c r="AE246" s="234"/>
      <c r="AF246" s="234"/>
      <c r="AG246" s="234"/>
      <c r="AH246" s="234"/>
      <c r="AI246" s="234"/>
      <c r="AJ246" s="234"/>
      <c r="AK246" s="234"/>
    </row>
    <row r="247" spans="2:37">
      <c r="B247" s="234" t="s">
        <v>222</v>
      </c>
      <c r="C247" s="234" t="s">
        <v>352</v>
      </c>
      <c r="D247" s="234" t="s">
        <v>353</v>
      </c>
      <c r="E247" s="234" t="s">
        <v>354</v>
      </c>
      <c r="F247" s="234" t="s">
        <v>355</v>
      </c>
      <c r="G247" s="234" t="s">
        <v>356</v>
      </c>
      <c r="H247" s="234" t="s">
        <v>357</v>
      </c>
      <c r="I247" s="234">
        <v>-0.173</v>
      </c>
      <c r="J247" s="234" t="s">
        <v>358</v>
      </c>
      <c r="K247" s="234" t="s">
        <v>359</v>
      </c>
      <c r="L247" s="234" t="s">
        <v>294</v>
      </c>
      <c r="M247" s="234" t="s">
        <v>360</v>
      </c>
      <c r="N247" s="234" t="s">
        <v>361</v>
      </c>
      <c r="O247" s="234">
        <v>-0.017</v>
      </c>
      <c r="P247" s="234">
        <v>1</v>
      </c>
      <c r="Q247" s="234"/>
      <c r="R247" s="234"/>
      <c r="S247" s="234"/>
      <c r="T247" s="234"/>
      <c r="U247" s="234"/>
      <c r="V247" s="234"/>
      <c r="W247" s="234"/>
      <c r="X247" s="234"/>
      <c r="Y247" s="234"/>
      <c r="Z247" s="234"/>
      <c r="AA247" s="234"/>
      <c r="AB247" s="234"/>
      <c r="AC247" s="234"/>
      <c r="AD247" s="234"/>
      <c r="AE247" s="234"/>
      <c r="AF247" s="234"/>
      <c r="AG247" s="234"/>
      <c r="AH247" s="234"/>
      <c r="AI247" s="234"/>
      <c r="AJ247" s="234"/>
      <c r="AK247" s="234"/>
    </row>
    <row r="248" spans="2:37">
      <c r="B248" s="234" t="s">
        <v>223</v>
      </c>
      <c r="C248" s="234" t="s">
        <v>296</v>
      </c>
      <c r="D248" s="234" t="s">
        <v>362</v>
      </c>
      <c r="E248" s="234" t="s">
        <v>317</v>
      </c>
      <c r="F248" s="234" t="s">
        <v>321</v>
      </c>
      <c r="G248" s="234" t="s">
        <v>363</v>
      </c>
      <c r="H248" s="234" t="s">
        <v>364</v>
      </c>
      <c r="I248" s="234">
        <v>-0.131</v>
      </c>
      <c r="J248" s="234">
        <v>0.193</v>
      </c>
      <c r="K248" s="234" t="s">
        <v>299</v>
      </c>
      <c r="L248" s="234" t="s">
        <v>365</v>
      </c>
      <c r="M248" s="234" t="s">
        <v>366</v>
      </c>
      <c r="N248" s="234" t="s">
        <v>297</v>
      </c>
      <c r="O248" s="234" t="s">
        <v>367</v>
      </c>
      <c r="P248" s="234" t="s">
        <v>317</v>
      </c>
      <c r="Q248" s="234">
        <v>1</v>
      </c>
      <c r="R248" s="234"/>
      <c r="S248" s="234"/>
      <c r="T248" s="234"/>
      <c r="U248" s="234"/>
      <c r="V248" s="234"/>
      <c r="W248" s="234"/>
      <c r="X248" s="234"/>
      <c r="Y248" s="234"/>
      <c r="Z248" s="234"/>
      <c r="AA248" s="234"/>
      <c r="AB248" s="234"/>
      <c r="AC248" s="234"/>
      <c r="AD248" s="234"/>
      <c r="AE248" s="234"/>
      <c r="AF248" s="234"/>
      <c r="AG248" s="234"/>
      <c r="AH248" s="234"/>
      <c r="AI248" s="234"/>
      <c r="AJ248" s="234"/>
      <c r="AK248" s="234"/>
    </row>
    <row r="249" spans="2:37">
      <c r="B249" s="234" t="s">
        <v>199</v>
      </c>
      <c r="C249" s="234">
        <v>0.219</v>
      </c>
      <c r="D249" s="234">
        <v>-0.196</v>
      </c>
      <c r="E249" s="234">
        <v>-0.207</v>
      </c>
      <c r="F249" s="234">
        <v>-0.197</v>
      </c>
      <c r="G249" s="234">
        <v>-0.099</v>
      </c>
      <c r="H249" s="234">
        <v>-0.076</v>
      </c>
      <c r="I249" s="234">
        <v>-0.019</v>
      </c>
      <c r="J249" s="234">
        <v>-0.092</v>
      </c>
      <c r="K249" s="234">
        <v>-0.257</v>
      </c>
      <c r="L249" s="234">
        <v>-0.165</v>
      </c>
      <c r="M249" s="234">
        <v>-0.242</v>
      </c>
      <c r="N249" s="234">
        <v>-0.169</v>
      </c>
      <c r="O249" s="234" t="s">
        <v>368</v>
      </c>
      <c r="P249" s="234">
        <v>-0.095</v>
      </c>
      <c r="Q249" s="234" t="s">
        <v>369</v>
      </c>
      <c r="R249" s="234">
        <v>1</v>
      </c>
      <c r="S249" s="234"/>
      <c r="T249" s="234"/>
      <c r="U249" s="234"/>
      <c r="V249" s="234"/>
      <c r="W249" s="234"/>
      <c r="X249" s="234"/>
      <c r="Y249" s="234"/>
      <c r="Z249" s="234"/>
      <c r="AA249" s="234"/>
      <c r="AB249" s="234"/>
      <c r="AC249" s="234"/>
      <c r="AD249" s="234"/>
      <c r="AE249" s="234"/>
      <c r="AF249" s="234"/>
      <c r="AG249" s="234"/>
      <c r="AH249" s="234"/>
      <c r="AI249" s="234"/>
      <c r="AJ249" s="234"/>
      <c r="AK249" s="234"/>
    </row>
    <row r="250" spans="2:37">
      <c r="B250" s="234" t="s">
        <v>224</v>
      </c>
      <c r="C250" s="234" t="s">
        <v>370</v>
      </c>
      <c r="D250" s="234">
        <v>0.181</v>
      </c>
      <c r="E250" s="234" t="s">
        <v>371</v>
      </c>
      <c r="F250" s="234" t="s">
        <v>372</v>
      </c>
      <c r="G250" s="234" t="s">
        <v>373</v>
      </c>
      <c r="H250" s="234" t="s">
        <v>360</v>
      </c>
      <c r="I250" s="234">
        <v>0.281</v>
      </c>
      <c r="J250" s="234" t="s">
        <v>374</v>
      </c>
      <c r="K250" s="234" t="s">
        <v>375</v>
      </c>
      <c r="L250" s="234" t="s">
        <v>376</v>
      </c>
      <c r="M250" s="234" t="s">
        <v>377</v>
      </c>
      <c r="N250" s="234" t="s">
        <v>378</v>
      </c>
      <c r="O250" s="234" t="s">
        <v>379</v>
      </c>
      <c r="P250" s="234" t="s">
        <v>380</v>
      </c>
      <c r="Q250" s="234" t="s">
        <v>381</v>
      </c>
      <c r="R250" s="234" t="s">
        <v>382</v>
      </c>
      <c r="S250" s="234">
        <v>1</v>
      </c>
      <c r="T250" s="234"/>
      <c r="U250" s="234"/>
      <c r="V250" s="234"/>
      <c r="W250" s="234"/>
      <c r="X250" s="234"/>
      <c r="Y250" s="234"/>
      <c r="Z250" s="234"/>
      <c r="AA250" s="234"/>
      <c r="AB250" s="234"/>
      <c r="AC250" s="234"/>
      <c r="AD250" s="234"/>
      <c r="AE250" s="234"/>
      <c r="AF250" s="234"/>
      <c r="AG250" s="234"/>
      <c r="AH250" s="234"/>
      <c r="AI250" s="234"/>
      <c r="AJ250" s="234"/>
      <c r="AK250" s="234"/>
    </row>
    <row r="251" spans="2:37">
      <c r="B251" s="234" t="s">
        <v>198</v>
      </c>
      <c r="C251" s="234">
        <v>-0.083</v>
      </c>
      <c r="D251" s="234">
        <v>-0.076</v>
      </c>
      <c r="E251" s="234">
        <v>0.131</v>
      </c>
      <c r="F251" s="234">
        <v>-0.04</v>
      </c>
      <c r="G251" s="234">
        <v>-0.051</v>
      </c>
      <c r="H251" s="234">
        <v>0.034</v>
      </c>
      <c r="I251" s="234">
        <v>-0.13</v>
      </c>
      <c r="J251" s="234" t="s">
        <v>383</v>
      </c>
      <c r="K251" s="234">
        <v>-0.036</v>
      </c>
      <c r="L251" s="234">
        <v>0.249</v>
      </c>
      <c r="M251" s="234">
        <v>0.049</v>
      </c>
      <c r="N251" s="234">
        <v>-0.012</v>
      </c>
      <c r="O251" s="234">
        <v>-0.087</v>
      </c>
      <c r="P251" s="234">
        <v>-0.051</v>
      </c>
      <c r="Q251" s="234">
        <v>-0.042</v>
      </c>
      <c r="R251" s="234">
        <v>-0.105</v>
      </c>
      <c r="S251" s="234">
        <v>0.137</v>
      </c>
      <c r="T251" s="234">
        <v>1</v>
      </c>
      <c r="U251" s="234"/>
      <c r="V251" s="234"/>
      <c r="W251" s="234"/>
      <c r="X251" s="234"/>
      <c r="Y251" s="234"/>
      <c r="Z251" s="234"/>
      <c r="AA251" s="234"/>
      <c r="AB251" s="234"/>
      <c r="AC251" s="234"/>
      <c r="AD251" s="234"/>
      <c r="AE251" s="234"/>
      <c r="AF251" s="234"/>
      <c r="AG251" s="234"/>
      <c r="AH251" s="234"/>
      <c r="AI251" s="234"/>
      <c r="AJ251" s="234"/>
      <c r="AK251" s="234"/>
    </row>
    <row r="252" spans="2:37">
      <c r="B252" s="234" t="s">
        <v>197</v>
      </c>
      <c r="C252" s="234" t="s">
        <v>384</v>
      </c>
      <c r="D252" s="234">
        <v>0.12</v>
      </c>
      <c r="E252" s="234" t="s">
        <v>385</v>
      </c>
      <c r="F252" s="234" t="s">
        <v>386</v>
      </c>
      <c r="G252" s="234" t="s">
        <v>387</v>
      </c>
      <c r="H252" s="234" t="s">
        <v>388</v>
      </c>
      <c r="I252" s="234">
        <v>-0.085</v>
      </c>
      <c r="J252" s="234" t="s">
        <v>389</v>
      </c>
      <c r="K252" s="234" t="s">
        <v>390</v>
      </c>
      <c r="L252" s="234" t="s">
        <v>391</v>
      </c>
      <c r="M252" s="234" t="s">
        <v>392</v>
      </c>
      <c r="N252" s="234" t="s">
        <v>393</v>
      </c>
      <c r="O252" s="234">
        <v>-0.111</v>
      </c>
      <c r="P252" s="234" t="s">
        <v>394</v>
      </c>
      <c r="Q252" s="234">
        <v>0.228</v>
      </c>
      <c r="R252" s="234">
        <v>-0.16</v>
      </c>
      <c r="S252" s="234" t="s">
        <v>395</v>
      </c>
      <c r="T252" s="234" t="s">
        <v>396</v>
      </c>
      <c r="U252" s="234">
        <v>1</v>
      </c>
      <c r="V252" s="234"/>
      <c r="W252" s="234"/>
      <c r="X252" s="234"/>
      <c r="Y252" s="234"/>
      <c r="Z252" s="234"/>
      <c r="AA252" s="234"/>
      <c r="AB252" s="234"/>
      <c r="AC252" s="234"/>
      <c r="AD252" s="234"/>
      <c r="AE252" s="234"/>
      <c r="AF252" s="234"/>
      <c r="AG252" s="234"/>
      <c r="AH252" s="234"/>
      <c r="AI252" s="234"/>
      <c r="AJ252" s="234"/>
      <c r="AK252" s="234"/>
    </row>
    <row r="253" spans="2:37">
      <c r="B253" s="234" t="s">
        <v>225</v>
      </c>
      <c r="C253" s="234">
        <v>-0.001</v>
      </c>
      <c r="D253" s="234">
        <v>0.135</v>
      </c>
      <c r="E253" s="234">
        <v>0.025</v>
      </c>
      <c r="F253" s="234">
        <v>0.033</v>
      </c>
      <c r="G253" s="234">
        <v>0.074</v>
      </c>
      <c r="H253" s="234">
        <v>0.161</v>
      </c>
      <c r="I253" s="234">
        <v>0.033</v>
      </c>
      <c r="J253" s="234">
        <v>-0.021</v>
      </c>
      <c r="K253" s="234">
        <v>-0.052</v>
      </c>
      <c r="L253" s="234">
        <v>0.099</v>
      </c>
      <c r="M253" s="234">
        <v>0.089</v>
      </c>
      <c r="N253" s="234">
        <v>0.086</v>
      </c>
      <c r="O253" s="234">
        <v>0.027</v>
      </c>
      <c r="P253" s="234">
        <v>0.093</v>
      </c>
      <c r="Q253" s="234">
        <v>0.027</v>
      </c>
      <c r="R253" s="234">
        <v>-0.003</v>
      </c>
      <c r="S253" s="234">
        <v>0.075</v>
      </c>
      <c r="T253" s="234">
        <v>0.003</v>
      </c>
      <c r="U253" s="234">
        <v>0.11</v>
      </c>
      <c r="V253" s="234">
        <v>1</v>
      </c>
      <c r="W253" s="234"/>
      <c r="X253" s="234"/>
      <c r="Y253" s="234"/>
      <c r="Z253" s="234"/>
      <c r="AA253" s="234"/>
      <c r="AB253" s="234"/>
      <c r="AC253" s="234"/>
      <c r="AD253" s="234"/>
      <c r="AE253" s="234"/>
      <c r="AF253" s="234"/>
      <c r="AG253" s="234"/>
      <c r="AH253" s="234"/>
      <c r="AI253" s="234"/>
      <c r="AJ253" s="234"/>
      <c r="AK253" s="234"/>
    </row>
    <row r="254" spans="2:37">
      <c r="B254" s="234" t="s">
        <v>226</v>
      </c>
      <c r="C254" s="234">
        <v>-0.064</v>
      </c>
      <c r="D254" s="234">
        <v>0.178</v>
      </c>
      <c r="E254" s="234">
        <v>0.088</v>
      </c>
      <c r="F254" s="234">
        <v>0.081</v>
      </c>
      <c r="G254" s="234">
        <v>0.216</v>
      </c>
      <c r="H254" s="234">
        <v>0.279</v>
      </c>
      <c r="I254" s="234">
        <v>0.103</v>
      </c>
      <c r="J254" s="234">
        <v>0.03</v>
      </c>
      <c r="K254" s="234">
        <v>-0.011</v>
      </c>
      <c r="L254" s="234">
        <v>0.181</v>
      </c>
      <c r="M254" s="234">
        <v>0.121</v>
      </c>
      <c r="N254" s="234">
        <v>0.153</v>
      </c>
      <c r="O254" s="234">
        <v>0.118</v>
      </c>
      <c r="P254" s="234">
        <v>0.225</v>
      </c>
      <c r="Q254" s="234">
        <v>0.13</v>
      </c>
      <c r="R254" s="234">
        <v>0.104</v>
      </c>
      <c r="S254" s="234">
        <v>0.201</v>
      </c>
      <c r="T254" s="234">
        <v>-0.045</v>
      </c>
      <c r="U254" s="234">
        <v>0.116</v>
      </c>
      <c r="V254" s="234" t="s">
        <v>397</v>
      </c>
      <c r="W254" s="234">
        <v>1</v>
      </c>
      <c r="X254" s="234"/>
      <c r="Y254" s="234"/>
      <c r="Z254" s="234"/>
      <c r="AA254" s="234"/>
      <c r="AB254" s="234"/>
      <c r="AC254" s="234"/>
      <c r="AD254" s="234"/>
      <c r="AE254" s="234"/>
      <c r="AF254" s="234"/>
      <c r="AG254" s="234"/>
      <c r="AH254" s="234"/>
      <c r="AI254" s="234"/>
      <c r="AJ254" s="234"/>
      <c r="AK254" s="234"/>
    </row>
    <row r="255" spans="2:37">
      <c r="B255" s="234" t="s">
        <v>227</v>
      </c>
      <c r="C255" s="234">
        <v>-0.016</v>
      </c>
      <c r="D255" s="234">
        <v>-0.107</v>
      </c>
      <c r="E255" s="234">
        <v>0.064</v>
      </c>
      <c r="F255" s="234">
        <v>-0.077</v>
      </c>
      <c r="G255" s="234">
        <v>-0.097</v>
      </c>
      <c r="H255" s="234">
        <v>-0.047</v>
      </c>
      <c r="I255" s="234">
        <v>-0.188</v>
      </c>
      <c r="J255" s="234" t="s">
        <v>398</v>
      </c>
      <c r="K255" s="234">
        <v>-0.109</v>
      </c>
      <c r="L255" s="234">
        <v>0.202</v>
      </c>
      <c r="M255" s="234">
        <v>-0.019</v>
      </c>
      <c r="N255" s="234">
        <v>-0.069</v>
      </c>
      <c r="O255" s="234">
        <v>-0.072</v>
      </c>
      <c r="P255" s="234">
        <v>-0.096</v>
      </c>
      <c r="Q255" s="234">
        <v>-0.077</v>
      </c>
      <c r="R255" s="234">
        <v>-0.081</v>
      </c>
      <c r="S255" s="234">
        <v>0.071</v>
      </c>
      <c r="T255" s="234" t="s">
        <v>399</v>
      </c>
      <c r="U255" s="234" t="s">
        <v>400</v>
      </c>
      <c r="V255" s="234">
        <v>-0.025</v>
      </c>
      <c r="W255" s="234">
        <v>-0.071</v>
      </c>
      <c r="X255" s="234">
        <v>1</v>
      </c>
      <c r="Y255" s="234"/>
      <c r="Z255" s="234"/>
      <c r="AA255" s="234"/>
      <c r="AB255" s="234"/>
      <c r="AC255" s="234"/>
      <c r="AD255" s="234"/>
      <c r="AE255" s="234"/>
      <c r="AF255" s="234"/>
      <c r="AG255" s="234"/>
      <c r="AH255" s="234"/>
      <c r="AI255" s="234"/>
      <c r="AJ255" s="234"/>
      <c r="AK255" s="234"/>
    </row>
    <row r="256" spans="2:37">
      <c r="B256" s="234" t="s">
        <v>228</v>
      </c>
      <c r="C256" s="234" t="s">
        <v>401</v>
      </c>
      <c r="D256" s="234">
        <v>0.16</v>
      </c>
      <c r="E256" s="234" t="s">
        <v>402</v>
      </c>
      <c r="F256" s="234" t="s">
        <v>372</v>
      </c>
      <c r="G256" s="234" t="s">
        <v>403</v>
      </c>
      <c r="H256" s="234" t="s">
        <v>404</v>
      </c>
      <c r="I256" s="234">
        <v>0.086</v>
      </c>
      <c r="J256" s="234" t="s">
        <v>405</v>
      </c>
      <c r="K256" s="234" t="s">
        <v>406</v>
      </c>
      <c r="L256" s="234" t="s">
        <v>407</v>
      </c>
      <c r="M256" s="234" t="s">
        <v>408</v>
      </c>
      <c r="N256" s="234" t="s">
        <v>409</v>
      </c>
      <c r="O256" s="234">
        <v>-0.135</v>
      </c>
      <c r="P256" s="234" t="s">
        <v>377</v>
      </c>
      <c r="Q256" s="234" t="s">
        <v>410</v>
      </c>
      <c r="R256" s="234">
        <v>-0.188</v>
      </c>
      <c r="S256" s="234" t="s">
        <v>411</v>
      </c>
      <c r="T256" s="234" t="s">
        <v>412</v>
      </c>
      <c r="U256" s="234" t="s">
        <v>413</v>
      </c>
      <c r="V256" s="234">
        <v>0.151</v>
      </c>
      <c r="W256" s="234">
        <v>0.194</v>
      </c>
      <c r="X256" s="234" t="s">
        <v>414</v>
      </c>
      <c r="Y256" s="234">
        <v>1</v>
      </c>
      <c r="Z256" s="234"/>
      <c r="AA256" s="234"/>
      <c r="AB256" s="234"/>
      <c r="AC256" s="234"/>
      <c r="AD256" s="234"/>
      <c r="AE256" s="234"/>
      <c r="AF256" s="234"/>
      <c r="AG256" s="234"/>
      <c r="AH256" s="234"/>
      <c r="AI256" s="234"/>
      <c r="AJ256" s="234"/>
      <c r="AK256" s="234"/>
    </row>
    <row r="257" spans="2:37">
      <c r="B257" s="234" t="s">
        <v>231</v>
      </c>
      <c r="C257" s="234" t="s">
        <v>415</v>
      </c>
      <c r="D257" s="234" t="s">
        <v>416</v>
      </c>
      <c r="E257" s="234" t="s">
        <v>417</v>
      </c>
      <c r="F257" s="234" t="s">
        <v>418</v>
      </c>
      <c r="G257" s="234" t="s">
        <v>329</v>
      </c>
      <c r="H257" s="234" t="s">
        <v>419</v>
      </c>
      <c r="I257" s="234">
        <v>0.098</v>
      </c>
      <c r="J257" s="234" t="s">
        <v>420</v>
      </c>
      <c r="K257" s="234" t="s">
        <v>421</v>
      </c>
      <c r="L257" s="234" t="s">
        <v>400</v>
      </c>
      <c r="M257" s="234" t="s">
        <v>422</v>
      </c>
      <c r="N257" s="234" t="s">
        <v>423</v>
      </c>
      <c r="O257" s="234">
        <v>-0.086</v>
      </c>
      <c r="P257" s="234" t="s">
        <v>424</v>
      </c>
      <c r="Q257" s="234" t="s">
        <v>425</v>
      </c>
      <c r="R257" s="234">
        <v>-0.166</v>
      </c>
      <c r="S257" s="234" t="s">
        <v>426</v>
      </c>
      <c r="T257" s="234">
        <v>0.215</v>
      </c>
      <c r="U257" s="234" t="s">
        <v>427</v>
      </c>
      <c r="V257" s="234">
        <v>0.105</v>
      </c>
      <c r="W257" s="234">
        <v>0.135</v>
      </c>
      <c r="X257" s="234">
        <v>0.14</v>
      </c>
      <c r="Y257" s="234" t="s">
        <v>428</v>
      </c>
      <c r="Z257" s="234">
        <v>1</v>
      </c>
      <c r="AA257" s="234"/>
      <c r="AB257" s="234"/>
      <c r="AC257" s="234"/>
      <c r="AD257" s="234"/>
      <c r="AE257" s="234"/>
      <c r="AF257" s="234"/>
      <c r="AG257" s="234"/>
      <c r="AH257" s="234"/>
      <c r="AI257" s="234"/>
      <c r="AJ257" s="234"/>
      <c r="AK257" s="234"/>
    </row>
    <row r="258" spans="2:37">
      <c r="B258" s="234" t="s">
        <v>232</v>
      </c>
      <c r="C258" s="234" t="s">
        <v>429</v>
      </c>
      <c r="D258" s="234" t="s">
        <v>430</v>
      </c>
      <c r="E258" s="234" t="s">
        <v>431</v>
      </c>
      <c r="F258" s="234" t="s">
        <v>396</v>
      </c>
      <c r="G258" s="234" t="s">
        <v>432</v>
      </c>
      <c r="H258" s="234" t="s">
        <v>297</v>
      </c>
      <c r="I258" s="234">
        <v>-0.069</v>
      </c>
      <c r="J258" s="234" t="s">
        <v>433</v>
      </c>
      <c r="K258" s="234" t="s">
        <v>434</v>
      </c>
      <c r="L258" s="234" t="s">
        <v>435</v>
      </c>
      <c r="M258" s="234" t="s">
        <v>436</v>
      </c>
      <c r="N258" s="234" t="s">
        <v>437</v>
      </c>
      <c r="O258" s="234">
        <v>-0.111</v>
      </c>
      <c r="P258" s="234" t="s">
        <v>438</v>
      </c>
      <c r="Q258" s="234" t="s">
        <v>439</v>
      </c>
      <c r="R258" s="234">
        <v>-0.208</v>
      </c>
      <c r="S258" s="234" t="s">
        <v>440</v>
      </c>
      <c r="T258" s="234">
        <v>0.113</v>
      </c>
      <c r="U258" s="234" t="s">
        <v>441</v>
      </c>
      <c r="V258" s="234">
        <v>0.119</v>
      </c>
      <c r="W258" s="234">
        <v>0.164</v>
      </c>
      <c r="X258" s="234">
        <v>0.046</v>
      </c>
      <c r="Y258" s="234" t="s">
        <v>442</v>
      </c>
      <c r="Z258" s="234" t="s">
        <v>350</v>
      </c>
      <c r="AA258" s="234">
        <v>1</v>
      </c>
      <c r="AB258" s="234"/>
      <c r="AC258" s="234"/>
      <c r="AD258" s="234"/>
      <c r="AE258" s="234"/>
      <c r="AF258" s="234"/>
      <c r="AG258" s="234"/>
      <c r="AH258" s="234"/>
      <c r="AI258" s="234"/>
      <c r="AJ258" s="234"/>
      <c r="AK258" s="234"/>
    </row>
    <row r="259" spans="2:37">
      <c r="B259" s="234" t="s">
        <v>233</v>
      </c>
      <c r="C259" s="234" t="s">
        <v>326</v>
      </c>
      <c r="D259" s="234" t="s">
        <v>443</v>
      </c>
      <c r="E259" s="234" t="s">
        <v>444</v>
      </c>
      <c r="F259" s="234" t="s">
        <v>445</v>
      </c>
      <c r="G259" s="234" t="s">
        <v>446</v>
      </c>
      <c r="H259" s="234" t="s">
        <v>447</v>
      </c>
      <c r="I259" s="234">
        <v>-0.199</v>
      </c>
      <c r="J259" s="234">
        <v>0.204</v>
      </c>
      <c r="K259" s="234" t="s">
        <v>448</v>
      </c>
      <c r="L259" s="234" t="s">
        <v>449</v>
      </c>
      <c r="M259" s="234" t="s">
        <v>450</v>
      </c>
      <c r="N259" s="234" t="s">
        <v>451</v>
      </c>
      <c r="O259" s="234">
        <v>-0.084</v>
      </c>
      <c r="P259" s="234" t="s">
        <v>452</v>
      </c>
      <c r="Q259" s="234" t="s">
        <v>453</v>
      </c>
      <c r="R259" s="234">
        <v>-0.189</v>
      </c>
      <c r="S259" s="234" t="s">
        <v>454</v>
      </c>
      <c r="T259" s="234">
        <v>-0.099</v>
      </c>
      <c r="U259" s="234" t="s">
        <v>416</v>
      </c>
      <c r="V259" s="234">
        <v>0.205</v>
      </c>
      <c r="W259" s="234">
        <v>0.26</v>
      </c>
      <c r="X259" s="234">
        <v>-0.149</v>
      </c>
      <c r="Y259" s="234" t="s">
        <v>455</v>
      </c>
      <c r="Z259" s="234" t="s">
        <v>288</v>
      </c>
      <c r="AA259" s="234" t="s">
        <v>456</v>
      </c>
      <c r="AB259" s="234">
        <v>1</v>
      </c>
      <c r="AC259" s="234"/>
      <c r="AD259" s="234"/>
      <c r="AE259" s="234"/>
      <c r="AF259" s="234"/>
      <c r="AG259" s="234"/>
      <c r="AH259" s="234"/>
      <c r="AI259" s="234"/>
      <c r="AJ259" s="234"/>
      <c r="AK259" s="234"/>
    </row>
    <row r="260" spans="2:37">
      <c r="B260" s="234" t="s">
        <v>234</v>
      </c>
      <c r="C260" s="234" t="s">
        <v>457</v>
      </c>
      <c r="D260" s="234">
        <v>0.103</v>
      </c>
      <c r="E260" s="234" t="s">
        <v>458</v>
      </c>
      <c r="F260" s="234" t="s">
        <v>459</v>
      </c>
      <c r="G260" s="234" t="s">
        <v>460</v>
      </c>
      <c r="H260" s="234" t="s">
        <v>403</v>
      </c>
      <c r="I260" s="234">
        <v>-0.142</v>
      </c>
      <c r="J260" s="234" t="s">
        <v>461</v>
      </c>
      <c r="K260" s="234" t="s">
        <v>462</v>
      </c>
      <c r="L260" s="234" t="s">
        <v>463</v>
      </c>
      <c r="M260" s="234" t="s">
        <v>464</v>
      </c>
      <c r="N260" s="234" t="s">
        <v>465</v>
      </c>
      <c r="O260" s="234">
        <v>-0.082</v>
      </c>
      <c r="P260" s="234" t="s">
        <v>466</v>
      </c>
      <c r="Q260" s="234" t="s">
        <v>467</v>
      </c>
      <c r="R260" s="234">
        <v>-0.132</v>
      </c>
      <c r="S260" s="234" t="s">
        <v>468</v>
      </c>
      <c r="T260" s="234" t="s">
        <v>469</v>
      </c>
      <c r="U260" s="234" t="s">
        <v>470</v>
      </c>
      <c r="V260" s="234">
        <v>0.054</v>
      </c>
      <c r="W260" s="234">
        <v>0.073</v>
      </c>
      <c r="X260" s="234" t="s">
        <v>313</v>
      </c>
      <c r="Y260" s="234" t="s">
        <v>471</v>
      </c>
      <c r="Z260" s="234" t="s">
        <v>472</v>
      </c>
      <c r="AA260" s="234" t="s">
        <v>473</v>
      </c>
      <c r="AB260" s="234" t="s">
        <v>474</v>
      </c>
      <c r="AC260" s="234">
        <v>1</v>
      </c>
      <c r="AD260" s="234"/>
      <c r="AE260" s="234"/>
      <c r="AF260" s="234"/>
      <c r="AG260" s="234"/>
      <c r="AH260" s="234"/>
      <c r="AI260" s="234"/>
      <c r="AJ260" s="234"/>
      <c r="AK260" s="234"/>
    </row>
    <row r="261" spans="2:37">
      <c r="B261" s="234" t="s">
        <v>235</v>
      </c>
      <c r="C261" s="234" t="s">
        <v>475</v>
      </c>
      <c r="D261" s="234" t="s">
        <v>476</v>
      </c>
      <c r="E261" s="234" t="s">
        <v>477</v>
      </c>
      <c r="F261" s="234" t="s">
        <v>478</v>
      </c>
      <c r="G261" s="234" t="s">
        <v>479</v>
      </c>
      <c r="H261" s="234" t="s">
        <v>480</v>
      </c>
      <c r="I261" s="234">
        <v>0.169</v>
      </c>
      <c r="J261" s="234" t="s">
        <v>481</v>
      </c>
      <c r="K261" s="234" t="s">
        <v>349</v>
      </c>
      <c r="L261" s="234" t="s">
        <v>482</v>
      </c>
      <c r="M261" s="234" t="s">
        <v>483</v>
      </c>
      <c r="N261" s="234" t="s">
        <v>484</v>
      </c>
      <c r="O261" s="234">
        <v>-0.129</v>
      </c>
      <c r="P261" s="234" t="s">
        <v>485</v>
      </c>
      <c r="Q261" s="234" t="s">
        <v>288</v>
      </c>
      <c r="R261" s="234">
        <v>-0.223</v>
      </c>
      <c r="S261" s="234" t="s">
        <v>486</v>
      </c>
      <c r="T261" s="234">
        <v>0.097</v>
      </c>
      <c r="U261" s="234" t="s">
        <v>487</v>
      </c>
      <c r="V261" s="234">
        <v>0.03</v>
      </c>
      <c r="W261" s="234">
        <v>0.065</v>
      </c>
      <c r="X261" s="234">
        <v>0.02</v>
      </c>
      <c r="Y261" s="234" t="s">
        <v>488</v>
      </c>
      <c r="Z261" s="234" t="s">
        <v>354</v>
      </c>
      <c r="AA261" s="234" t="s">
        <v>489</v>
      </c>
      <c r="AB261" s="234" t="s">
        <v>490</v>
      </c>
      <c r="AC261" s="234" t="s">
        <v>316</v>
      </c>
      <c r="AD261" s="234">
        <v>1</v>
      </c>
      <c r="AE261" s="234"/>
      <c r="AF261" s="234"/>
      <c r="AG261" s="234"/>
      <c r="AH261" s="234"/>
      <c r="AI261" s="234"/>
      <c r="AJ261" s="234"/>
      <c r="AK261" s="234"/>
    </row>
    <row r="262" spans="2:37">
      <c r="B262" s="234" t="s">
        <v>236</v>
      </c>
      <c r="C262" s="234" t="s">
        <v>324</v>
      </c>
      <c r="D262" s="234" t="s">
        <v>491</v>
      </c>
      <c r="E262" s="234" t="s">
        <v>492</v>
      </c>
      <c r="F262" s="234" t="s">
        <v>493</v>
      </c>
      <c r="G262" s="234" t="s">
        <v>494</v>
      </c>
      <c r="H262" s="234" t="s">
        <v>495</v>
      </c>
      <c r="I262" s="234">
        <v>0.026</v>
      </c>
      <c r="J262" s="234">
        <v>-0.294</v>
      </c>
      <c r="K262" s="234" t="s">
        <v>496</v>
      </c>
      <c r="L262" s="234" t="s">
        <v>497</v>
      </c>
      <c r="M262" s="234" t="s">
        <v>498</v>
      </c>
      <c r="N262" s="234" t="s">
        <v>499</v>
      </c>
      <c r="O262" s="234">
        <v>0.115</v>
      </c>
      <c r="P262" s="234" t="s">
        <v>500</v>
      </c>
      <c r="Q262" s="234" t="s">
        <v>501</v>
      </c>
      <c r="R262" s="234">
        <v>0.181</v>
      </c>
      <c r="S262" s="234" t="s">
        <v>502</v>
      </c>
      <c r="T262" s="234">
        <v>-0.023</v>
      </c>
      <c r="U262" s="234" t="s">
        <v>503</v>
      </c>
      <c r="V262" s="234">
        <v>0.26</v>
      </c>
      <c r="W262" s="234">
        <v>0.294</v>
      </c>
      <c r="X262" s="234">
        <v>0.021</v>
      </c>
      <c r="Y262" s="234" t="s">
        <v>504</v>
      </c>
      <c r="Z262" s="234" t="s">
        <v>505</v>
      </c>
      <c r="AA262" s="234" t="s">
        <v>506</v>
      </c>
      <c r="AB262" s="234" t="s">
        <v>507</v>
      </c>
      <c r="AC262" s="234" t="s">
        <v>508</v>
      </c>
      <c r="AD262" s="234" t="s">
        <v>509</v>
      </c>
      <c r="AE262" s="234">
        <v>1</v>
      </c>
      <c r="AF262" s="234"/>
      <c r="AG262" s="234"/>
      <c r="AH262" s="234"/>
      <c r="AI262" s="234"/>
      <c r="AJ262" s="234"/>
      <c r="AK262" s="234"/>
    </row>
    <row r="263" spans="2:37">
      <c r="B263" s="234" t="s">
        <v>237</v>
      </c>
      <c r="C263" s="234" t="s">
        <v>510</v>
      </c>
      <c r="D263" s="234" t="s">
        <v>511</v>
      </c>
      <c r="E263" s="234" t="s">
        <v>512</v>
      </c>
      <c r="F263" s="234" t="s">
        <v>513</v>
      </c>
      <c r="G263" s="234" t="s">
        <v>514</v>
      </c>
      <c r="H263" s="234" t="s">
        <v>515</v>
      </c>
      <c r="I263" s="234">
        <v>0.055</v>
      </c>
      <c r="J263" s="234" t="s">
        <v>516</v>
      </c>
      <c r="K263" s="234" t="s">
        <v>517</v>
      </c>
      <c r="L263" s="234" t="s">
        <v>518</v>
      </c>
      <c r="M263" s="234" t="s">
        <v>519</v>
      </c>
      <c r="N263" s="234" t="s">
        <v>520</v>
      </c>
      <c r="O263" s="234">
        <v>0.134</v>
      </c>
      <c r="P263" s="234" t="s">
        <v>521</v>
      </c>
      <c r="Q263" s="234" t="s">
        <v>508</v>
      </c>
      <c r="R263" s="234">
        <v>0.204</v>
      </c>
      <c r="S263" s="234" t="s">
        <v>522</v>
      </c>
      <c r="T263" s="234">
        <v>-0.039</v>
      </c>
      <c r="U263" s="234" t="s">
        <v>523</v>
      </c>
      <c r="V263" s="234">
        <v>0.287</v>
      </c>
      <c r="W263" s="234" t="s">
        <v>524</v>
      </c>
      <c r="X263" s="234">
        <v>0.003</v>
      </c>
      <c r="Y263" s="234" t="s">
        <v>525</v>
      </c>
      <c r="Z263" s="234" t="s">
        <v>526</v>
      </c>
      <c r="AA263" s="234" t="s">
        <v>527</v>
      </c>
      <c r="AB263" s="234" t="s">
        <v>528</v>
      </c>
      <c r="AC263" s="234" t="s">
        <v>529</v>
      </c>
      <c r="AD263" s="234" t="s">
        <v>530</v>
      </c>
      <c r="AE263" s="234" t="s">
        <v>531</v>
      </c>
      <c r="AF263" s="234">
        <v>1</v>
      </c>
      <c r="AG263" s="234"/>
      <c r="AH263" s="234"/>
      <c r="AI263" s="234"/>
      <c r="AJ263" s="234"/>
      <c r="AK263" s="234"/>
    </row>
    <row r="264" spans="2:37">
      <c r="B264" s="234" t="s">
        <v>238</v>
      </c>
      <c r="C264" s="234" t="s">
        <v>532</v>
      </c>
      <c r="D264" s="234" t="s">
        <v>418</v>
      </c>
      <c r="E264" s="234" t="s">
        <v>533</v>
      </c>
      <c r="F264" s="234" t="s">
        <v>534</v>
      </c>
      <c r="G264" s="234" t="s">
        <v>535</v>
      </c>
      <c r="H264" s="234">
        <v>0.285</v>
      </c>
      <c r="I264" s="234" t="s">
        <v>536</v>
      </c>
      <c r="J264" s="234" t="s">
        <v>537</v>
      </c>
      <c r="K264" s="234" t="s">
        <v>538</v>
      </c>
      <c r="L264" s="234" t="s">
        <v>539</v>
      </c>
      <c r="M264" s="234" t="s">
        <v>540</v>
      </c>
      <c r="N264" s="234" t="s">
        <v>541</v>
      </c>
      <c r="O264" s="234">
        <v>-0.076</v>
      </c>
      <c r="P264" s="234" t="s">
        <v>395</v>
      </c>
      <c r="Q264" s="234" t="s">
        <v>542</v>
      </c>
      <c r="R264" s="234">
        <v>-0.146</v>
      </c>
      <c r="S264" s="234">
        <v>0.272</v>
      </c>
      <c r="T264" s="234">
        <v>0.177</v>
      </c>
      <c r="U264" s="234" t="s">
        <v>543</v>
      </c>
      <c r="V264" s="234" t="s">
        <v>544</v>
      </c>
      <c r="W264" s="234" t="s">
        <v>545</v>
      </c>
      <c r="X264" s="234">
        <v>0.161</v>
      </c>
      <c r="Y264" s="234" t="s">
        <v>546</v>
      </c>
      <c r="Z264" s="234" t="s">
        <v>414</v>
      </c>
      <c r="AA264" s="234" t="s">
        <v>420</v>
      </c>
      <c r="AB264" s="234" t="s">
        <v>408</v>
      </c>
      <c r="AC264" s="234" t="s">
        <v>547</v>
      </c>
      <c r="AD264" s="234" t="s">
        <v>433</v>
      </c>
      <c r="AE264" s="234">
        <v>-0.163</v>
      </c>
      <c r="AF264" s="234">
        <v>-0.179</v>
      </c>
      <c r="AG264" s="234">
        <v>1</v>
      </c>
      <c r="AH264" s="234"/>
      <c r="AI264" s="234"/>
      <c r="AJ264" s="234"/>
      <c r="AK264" s="234"/>
    </row>
    <row r="265" spans="2:37">
      <c r="B265" s="234" t="s">
        <v>239</v>
      </c>
      <c r="C265" s="234">
        <v>-0.242</v>
      </c>
      <c r="D265" s="234">
        <v>0.071</v>
      </c>
      <c r="E265" s="234">
        <v>0.291</v>
      </c>
      <c r="F265" s="234">
        <v>0.183</v>
      </c>
      <c r="G265" s="234" t="s">
        <v>548</v>
      </c>
      <c r="H265" s="234" t="s">
        <v>549</v>
      </c>
      <c r="I265" s="234">
        <v>-0.05</v>
      </c>
      <c r="J265" s="234" t="s">
        <v>410</v>
      </c>
      <c r="K265" s="234">
        <v>0.123</v>
      </c>
      <c r="L265" s="234" t="s">
        <v>550</v>
      </c>
      <c r="M265" s="234">
        <v>0.216</v>
      </c>
      <c r="N265" s="234">
        <v>0.243</v>
      </c>
      <c r="O265" s="234">
        <v>-0.077</v>
      </c>
      <c r="P265" s="234" t="s">
        <v>548</v>
      </c>
      <c r="Q265" s="234">
        <v>0.093</v>
      </c>
      <c r="R265" s="234">
        <v>-0.093</v>
      </c>
      <c r="S265" s="234" t="s">
        <v>551</v>
      </c>
      <c r="T265" s="234" t="s">
        <v>410</v>
      </c>
      <c r="U265" s="234" t="s">
        <v>552</v>
      </c>
      <c r="V265" s="234" t="s">
        <v>382</v>
      </c>
      <c r="W265" s="234" t="s">
        <v>553</v>
      </c>
      <c r="X265" s="234" t="s">
        <v>554</v>
      </c>
      <c r="Y265" s="234" t="s">
        <v>555</v>
      </c>
      <c r="Z265" s="234" t="s">
        <v>549</v>
      </c>
      <c r="AA265" s="234" t="s">
        <v>556</v>
      </c>
      <c r="AB265" s="234">
        <v>0.211</v>
      </c>
      <c r="AC265" s="234" t="s">
        <v>557</v>
      </c>
      <c r="AD265" s="234">
        <v>0.279</v>
      </c>
      <c r="AE265" s="234">
        <v>0.005</v>
      </c>
      <c r="AF265" s="234">
        <v>0.001</v>
      </c>
      <c r="AG265" s="234" t="s">
        <v>558</v>
      </c>
      <c r="AH265" s="234">
        <v>1</v>
      </c>
      <c r="AI265" s="234"/>
      <c r="AJ265" s="234"/>
      <c r="AK265" s="234"/>
    </row>
    <row r="266" spans="2:37">
      <c r="B266" s="234" t="s">
        <v>240</v>
      </c>
      <c r="C266" s="234" t="s">
        <v>559</v>
      </c>
      <c r="D266" s="234" t="s">
        <v>560</v>
      </c>
      <c r="E266" s="234" t="s">
        <v>387</v>
      </c>
      <c r="F266" s="234" t="s">
        <v>561</v>
      </c>
      <c r="G266" s="234" t="s">
        <v>406</v>
      </c>
      <c r="H266" s="234" t="s">
        <v>562</v>
      </c>
      <c r="I266" s="234">
        <v>-0.142</v>
      </c>
      <c r="J266" s="234">
        <v>0.244</v>
      </c>
      <c r="K266" s="234" t="s">
        <v>563</v>
      </c>
      <c r="L266" s="234" t="s">
        <v>418</v>
      </c>
      <c r="M266" s="234" t="s">
        <v>564</v>
      </c>
      <c r="N266" s="234" t="s">
        <v>466</v>
      </c>
      <c r="O266" s="234">
        <v>-0.168</v>
      </c>
      <c r="P266" s="234" t="s">
        <v>565</v>
      </c>
      <c r="Q266" s="234" t="s">
        <v>566</v>
      </c>
      <c r="R266" s="234">
        <v>-0.228</v>
      </c>
      <c r="S266" s="234" t="s">
        <v>567</v>
      </c>
      <c r="T266" s="234">
        <v>0.046</v>
      </c>
      <c r="U266" s="234" t="s">
        <v>301</v>
      </c>
      <c r="V266" s="234" t="s">
        <v>395</v>
      </c>
      <c r="W266" s="234" t="s">
        <v>568</v>
      </c>
      <c r="X266" s="234">
        <v>-0.014</v>
      </c>
      <c r="Y266" s="234" t="s">
        <v>569</v>
      </c>
      <c r="Z266" s="234" t="s">
        <v>369</v>
      </c>
      <c r="AA266" s="234" t="s">
        <v>406</v>
      </c>
      <c r="AB266" s="234" t="s">
        <v>570</v>
      </c>
      <c r="AC266" s="234">
        <v>0.284</v>
      </c>
      <c r="AD266" s="234" t="s">
        <v>571</v>
      </c>
      <c r="AE266" s="234">
        <v>-0.177</v>
      </c>
      <c r="AF266" s="234">
        <v>-0.138</v>
      </c>
      <c r="AG266" s="234" t="s">
        <v>572</v>
      </c>
      <c r="AH266" s="234" t="s">
        <v>573</v>
      </c>
      <c r="AI266" s="234">
        <v>1</v>
      </c>
      <c r="AJ266" s="234"/>
      <c r="AK266" s="234"/>
    </row>
    <row r="267" spans="2:37">
      <c r="B267" s="234" t="s">
        <v>249</v>
      </c>
      <c r="C267" s="234" t="s">
        <v>574</v>
      </c>
      <c r="D267" s="234" t="s">
        <v>575</v>
      </c>
      <c r="E267" s="234" t="s">
        <v>576</v>
      </c>
      <c r="F267" s="234" t="s">
        <v>577</v>
      </c>
      <c r="G267" s="234" t="s">
        <v>425</v>
      </c>
      <c r="H267" s="234" t="s">
        <v>553</v>
      </c>
      <c r="I267" s="234">
        <v>-0.129</v>
      </c>
      <c r="J267" s="234">
        <v>0.234</v>
      </c>
      <c r="K267" s="234" t="s">
        <v>578</v>
      </c>
      <c r="L267" s="234" t="s">
        <v>579</v>
      </c>
      <c r="M267" s="234" t="s">
        <v>580</v>
      </c>
      <c r="N267" s="234" t="s">
        <v>557</v>
      </c>
      <c r="O267" s="234">
        <v>-0.17</v>
      </c>
      <c r="P267" s="234" t="s">
        <v>581</v>
      </c>
      <c r="Q267" s="234">
        <v>0.276</v>
      </c>
      <c r="R267" s="234">
        <v>-0.217</v>
      </c>
      <c r="S267" s="234">
        <v>0.279</v>
      </c>
      <c r="T267" s="234">
        <v>-0.159</v>
      </c>
      <c r="U267" s="234">
        <v>0.146</v>
      </c>
      <c r="V267" s="234" t="s">
        <v>557</v>
      </c>
      <c r="W267" s="234" t="s">
        <v>447</v>
      </c>
      <c r="X267" s="234">
        <v>-0.188</v>
      </c>
      <c r="Y267" s="234" t="s">
        <v>379</v>
      </c>
      <c r="Z267" s="234" t="s">
        <v>582</v>
      </c>
      <c r="AA267" s="234" t="s">
        <v>583</v>
      </c>
      <c r="AB267" s="234" t="s">
        <v>584</v>
      </c>
      <c r="AC267" s="234" t="s">
        <v>585</v>
      </c>
      <c r="AD267" s="234" t="s">
        <v>303</v>
      </c>
      <c r="AE267" s="234">
        <v>-0.214</v>
      </c>
      <c r="AF267" s="234">
        <v>-0.216</v>
      </c>
      <c r="AG267" s="234" t="s">
        <v>586</v>
      </c>
      <c r="AH267" s="234" t="s">
        <v>390</v>
      </c>
      <c r="AI267" s="234" t="s">
        <v>447</v>
      </c>
      <c r="AJ267" s="234">
        <v>1</v>
      </c>
      <c r="AK267" s="234"/>
    </row>
    <row r="268" spans="2:37">
      <c r="B268" s="234" t="s">
        <v>255</v>
      </c>
      <c r="C268" s="234" t="s">
        <v>559</v>
      </c>
      <c r="D268" s="234" t="s">
        <v>587</v>
      </c>
      <c r="E268" s="234" t="s">
        <v>588</v>
      </c>
      <c r="F268" s="234" t="s">
        <v>589</v>
      </c>
      <c r="G268" s="234" t="s">
        <v>406</v>
      </c>
      <c r="H268" s="234" t="s">
        <v>392</v>
      </c>
      <c r="I268" s="234">
        <v>-0.186</v>
      </c>
      <c r="J268" s="234">
        <v>0.245</v>
      </c>
      <c r="K268" s="234" t="s">
        <v>412</v>
      </c>
      <c r="L268" s="234" t="s">
        <v>406</v>
      </c>
      <c r="M268" s="234" t="s">
        <v>590</v>
      </c>
      <c r="N268" s="234" t="s">
        <v>584</v>
      </c>
      <c r="O268" s="234">
        <v>-0.178</v>
      </c>
      <c r="P268" s="234" t="s">
        <v>591</v>
      </c>
      <c r="Q268" s="234" t="s">
        <v>546</v>
      </c>
      <c r="R268" s="234">
        <v>-0.238</v>
      </c>
      <c r="S268" s="234" t="s">
        <v>592</v>
      </c>
      <c r="T268" s="234">
        <v>0.023</v>
      </c>
      <c r="U268" s="234" t="s">
        <v>593</v>
      </c>
      <c r="V268" s="234" t="s">
        <v>590</v>
      </c>
      <c r="W268" s="234" t="s">
        <v>594</v>
      </c>
      <c r="X268" s="234">
        <v>-0.028</v>
      </c>
      <c r="Y268" s="234" t="s">
        <v>595</v>
      </c>
      <c r="Z268" s="234" t="s">
        <v>392</v>
      </c>
      <c r="AA268" s="234" t="s">
        <v>596</v>
      </c>
      <c r="AB268" s="234" t="s">
        <v>597</v>
      </c>
      <c r="AC268" s="234">
        <v>0.291</v>
      </c>
      <c r="AD268" s="234" t="s">
        <v>598</v>
      </c>
      <c r="AE268" s="234">
        <v>-0.161</v>
      </c>
      <c r="AF268" s="234">
        <v>-0.126</v>
      </c>
      <c r="AG268" s="234" t="s">
        <v>427</v>
      </c>
      <c r="AH268" s="234" t="s">
        <v>549</v>
      </c>
      <c r="AI268" s="234" t="s">
        <v>351</v>
      </c>
      <c r="AJ268" s="234" t="s">
        <v>599</v>
      </c>
      <c r="AK268" s="234">
        <v>1</v>
      </c>
    </row>
    <row r="270" spans="2:7">
      <c r="B270"/>
      <c r="C270" s="234"/>
      <c r="D270" s="234"/>
      <c r="E270" s="234" t="s">
        <v>600</v>
      </c>
      <c r="F270" s="234"/>
      <c r="G270" s="234"/>
    </row>
    <row r="271" spans="2:7">
      <c r="B271"/>
      <c r="C271"/>
      <c r="D271" s="234"/>
      <c r="E271" s="234" t="s">
        <v>601</v>
      </c>
      <c r="F271" s="234"/>
      <c r="G271" s="234"/>
    </row>
    <row r="274" spans="2:21">
      <c r="B274" s="233" t="s">
        <v>602</v>
      </c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/>
      <c r="R274"/>
      <c r="S274"/>
      <c r="T274"/>
      <c r="U274"/>
    </row>
    <row r="275" spans="2:21">
      <c r="B275"/>
      <c r="C275" s="247"/>
      <c r="D275" s="247"/>
      <c r="E275" s="247"/>
      <c r="F275" s="247"/>
      <c r="G275" s="247"/>
      <c r="H275" s="247"/>
      <c r="I275" s="232"/>
      <c r="J275" s="232"/>
      <c r="K275" s="232"/>
      <c r="L275" s="232"/>
      <c r="M275" s="232"/>
      <c r="N275" s="232"/>
      <c r="O275" s="232"/>
      <c r="P275" s="232"/>
      <c r="Q275" s="232"/>
      <c r="R275"/>
      <c r="S275"/>
      <c r="T275"/>
      <c r="U275"/>
    </row>
    <row r="276" spans="2:21">
      <c r="B276" s="232" t="s">
        <v>603</v>
      </c>
      <c r="C276" s="247"/>
      <c r="D276" s="247"/>
      <c r="E276" s="247"/>
      <c r="F276" s="247"/>
      <c r="G276" s="247"/>
      <c r="H276" s="247"/>
      <c r="I276" s="232"/>
      <c r="J276" s="232"/>
      <c r="K276" s="232"/>
      <c r="L276"/>
      <c r="M276"/>
      <c r="N276"/>
      <c r="O276" s="232"/>
      <c r="P276" s="232"/>
      <c r="Q276" s="232"/>
      <c r="R276" s="232"/>
      <c r="S276" s="232"/>
      <c r="T276" s="232"/>
      <c r="U276" s="232"/>
    </row>
    <row r="277" spans="2:21">
      <c r="B277" s="232"/>
      <c r="C277" s="232">
        <v>1</v>
      </c>
      <c r="D277" s="232">
        <v>2</v>
      </c>
      <c r="E277" s="232">
        <v>3</v>
      </c>
      <c r="F277" s="232">
        <v>4</v>
      </c>
      <c r="G277" s="232">
        <v>5</v>
      </c>
      <c r="H277" s="232">
        <v>6</v>
      </c>
      <c r="I277"/>
      <c r="J277" s="232" t="s">
        <v>604</v>
      </c>
      <c r="K277"/>
      <c r="L277" s="232"/>
      <c r="M277" s="232" t="s">
        <v>605</v>
      </c>
      <c r="N277" s="232"/>
      <c r="O277" s="232"/>
      <c r="P277" s="232"/>
      <c r="Q277" s="232"/>
      <c r="R277" s="232"/>
      <c r="S277" s="232"/>
      <c r="T277" s="232"/>
      <c r="U277" s="232"/>
    </row>
    <row r="278" ht="17.5" spans="2:21">
      <c r="B278" s="232" t="s">
        <v>179</v>
      </c>
      <c r="C278" s="248" t="s">
        <v>606</v>
      </c>
      <c r="D278" s="248" t="s">
        <v>607</v>
      </c>
      <c r="E278" s="248" t="s">
        <v>608</v>
      </c>
      <c r="F278" s="248">
        <v>0.096</v>
      </c>
      <c r="G278" s="248">
        <v>-0.009</v>
      </c>
      <c r="H278" s="248">
        <v>0.02</v>
      </c>
      <c r="I278" s="232"/>
      <c r="J278" s="232" t="s">
        <v>609</v>
      </c>
      <c r="K278" s="232"/>
      <c r="L278" s="232" t="s">
        <v>610</v>
      </c>
      <c r="M278" s="232" t="s">
        <v>611</v>
      </c>
      <c r="N278" s="232"/>
      <c r="O278" s="232"/>
      <c r="P278" s="232" t="s">
        <v>612</v>
      </c>
      <c r="Q278" s="232"/>
      <c r="R278"/>
      <c r="S278" s="232"/>
      <c r="T278" s="232" t="s">
        <v>613</v>
      </c>
      <c r="U278" s="232"/>
    </row>
    <row r="279" ht="17.5" spans="2:21">
      <c r="B279" s="232" t="s">
        <v>180</v>
      </c>
      <c r="C279" s="248" t="s">
        <v>614</v>
      </c>
      <c r="D279" s="248" t="s">
        <v>615</v>
      </c>
      <c r="E279" s="248" t="s">
        <v>616</v>
      </c>
      <c r="F279" s="248">
        <v>-0.026</v>
      </c>
      <c r="G279" s="248">
        <v>-0.046</v>
      </c>
      <c r="H279" s="248">
        <v>-0.004</v>
      </c>
      <c r="I279" s="232"/>
      <c r="J279" s="232" t="s">
        <v>617</v>
      </c>
      <c r="K279" s="232"/>
      <c r="L279" s="232"/>
      <c r="M279" s="232" t="s">
        <v>618</v>
      </c>
      <c r="N279" s="232" t="s">
        <v>619</v>
      </c>
      <c r="O279" s="232" t="s">
        <v>620</v>
      </c>
      <c r="P279" s="232" t="s">
        <v>191</v>
      </c>
      <c r="Q279" s="232" t="s">
        <v>619</v>
      </c>
      <c r="R279" s="232" t="s">
        <v>620</v>
      </c>
      <c r="S279" s="232" t="s">
        <v>191</v>
      </c>
      <c r="T279" s="232" t="s">
        <v>619</v>
      </c>
      <c r="U279" s="232" t="s">
        <v>620</v>
      </c>
    </row>
    <row r="280" ht="17.5" spans="2:21">
      <c r="B280" s="232" t="s">
        <v>181</v>
      </c>
      <c r="C280" s="248" t="s">
        <v>621</v>
      </c>
      <c r="D280" s="248" t="s">
        <v>622</v>
      </c>
      <c r="E280" s="248" t="s">
        <v>623</v>
      </c>
      <c r="F280" s="248">
        <v>-0.035</v>
      </c>
      <c r="G280" s="248">
        <v>-0.107</v>
      </c>
      <c r="H280" s="248">
        <v>0.041</v>
      </c>
      <c r="I280" s="232"/>
      <c r="J280" s="232"/>
      <c r="K280" s="232"/>
      <c r="L280" s="248">
        <v>1</v>
      </c>
      <c r="M280" s="248">
        <v>16.72</v>
      </c>
      <c r="N280" s="248">
        <v>46.443</v>
      </c>
      <c r="O280" s="248">
        <v>46.443</v>
      </c>
      <c r="P280" s="248">
        <v>16.72</v>
      </c>
      <c r="Q280" s="248">
        <v>46.443</v>
      </c>
      <c r="R280" s="248">
        <v>46.443</v>
      </c>
      <c r="S280" s="248">
        <v>12.004</v>
      </c>
      <c r="T280" s="248">
        <v>33.343</v>
      </c>
      <c r="U280" s="248">
        <v>33.343</v>
      </c>
    </row>
    <row r="281" ht="17.5" spans="2:21">
      <c r="B281" s="232" t="s">
        <v>182</v>
      </c>
      <c r="C281" s="248" t="s">
        <v>624</v>
      </c>
      <c r="D281" s="248" t="s">
        <v>625</v>
      </c>
      <c r="E281" s="248" t="s">
        <v>626</v>
      </c>
      <c r="F281" s="248">
        <v>-0.168</v>
      </c>
      <c r="G281" s="248">
        <v>0.03</v>
      </c>
      <c r="H281" s="248">
        <v>-0.055</v>
      </c>
      <c r="I281" s="232"/>
      <c r="J281" s="232"/>
      <c r="K281" s="232"/>
      <c r="L281" s="248">
        <v>2</v>
      </c>
      <c r="M281" s="248">
        <v>8.637</v>
      </c>
      <c r="N281" s="248">
        <v>23.993</v>
      </c>
      <c r="O281" s="248">
        <v>70.436</v>
      </c>
      <c r="P281" s="248">
        <v>8.637</v>
      </c>
      <c r="Q281" s="248">
        <v>23.993</v>
      </c>
      <c r="R281" s="248">
        <v>70.436</v>
      </c>
      <c r="S281" s="248">
        <v>11.066</v>
      </c>
      <c r="T281" s="248">
        <v>30.739</v>
      </c>
      <c r="U281" s="248">
        <v>64.083</v>
      </c>
    </row>
    <row r="282" spans="2:21">
      <c r="B282" s="232" t="s">
        <v>185</v>
      </c>
      <c r="C282" s="248" t="s">
        <v>627</v>
      </c>
      <c r="D282" s="248" t="s">
        <v>628</v>
      </c>
      <c r="E282" s="248" t="s">
        <v>629</v>
      </c>
      <c r="F282" s="248">
        <v>0.071</v>
      </c>
      <c r="G282" s="248">
        <v>0.199</v>
      </c>
      <c r="H282" s="248">
        <v>-0.14</v>
      </c>
      <c r="I282" s="232"/>
      <c r="J282" s="232"/>
      <c r="K282" s="232"/>
      <c r="L282" s="248">
        <v>3</v>
      </c>
      <c r="M282" s="248">
        <v>2.614</v>
      </c>
      <c r="N282" s="248">
        <v>7.26</v>
      </c>
      <c r="O282" s="248">
        <v>77.696</v>
      </c>
      <c r="P282" s="248">
        <v>2.614</v>
      </c>
      <c r="Q282" s="248">
        <v>7.26</v>
      </c>
      <c r="R282" s="248">
        <v>77.696</v>
      </c>
      <c r="S282" s="248">
        <v>3.541</v>
      </c>
      <c r="T282" s="248">
        <v>9.836</v>
      </c>
      <c r="U282" s="248">
        <v>73.919</v>
      </c>
    </row>
    <row r="283" spans="2:21">
      <c r="B283" s="232" t="s">
        <v>186</v>
      </c>
      <c r="C283" s="248" t="s">
        <v>630</v>
      </c>
      <c r="D283" s="248" t="s">
        <v>631</v>
      </c>
      <c r="E283" s="248" t="s">
        <v>632</v>
      </c>
      <c r="F283" s="248">
        <v>0.121</v>
      </c>
      <c r="G283" s="248">
        <v>0.344</v>
      </c>
      <c r="H283" s="248">
        <v>-0.158</v>
      </c>
      <c r="I283" s="232"/>
      <c r="J283" s="232"/>
      <c r="K283" s="232"/>
      <c r="L283" s="248">
        <v>4</v>
      </c>
      <c r="M283" s="248">
        <v>2.13</v>
      </c>
      <c r="N283" s="248">
        <v>5.918</v>
      </c>
      <c r="O283" s="248">
        <v>83.614</v>
      </c>
      <c r="P283" s="248">
        <v>2.13</v>
      </c>
      <c r="Q283" s="248">
        <v>5.918</v>
      </c>
      <c r="R283" s="248">
        <v>83.614</v>
      </c>
      <c r="S283" s="248">
        <v>2.797</v>
      </c>
      <c r="T283" s="248">
        <v>7.768</v>
      </c>
      <c r="U283" s="248">
        <v>81.687</v>
      </c>
    </row>
    <row r="284" ht="17.5" spans="2:21">
      <c r="B284" s="232" t="s">
        <v>187</v>
      </c>
      <c r="C284" s="248" t="s">
        <v>633</v>
      </c>
      <c r="D284" s="248" t="s">
        <v>634</v>
      </c>
      <c r="E284" s="248" t="s">
        <v>635</v>
      </c>
      <c r="F284" s="248">
        <v>0.044</v>
      </c>
      <c r="G284" s="248">
        <v>-0.157</v>
      </c>
      <c r="H284" s="248">
        <v>0.122</v>
      </c>
      <c r="I284" s="232"/>
      <c r="J284" s="232"/>
      <c r="K284" s="232"/>
      <c r="L284" s="248">
        <v>5</v>
      </c>
      <c r="M284" s="248">
        <v>1.57</v>
      </c>
      <c r="N284" s="248">
        <v>4.362</v>
      </c>
      <c r="O284" s="248">
        <v>87.975</v>
      </c>
      <c r="P284" s="248">
        <v>1.57</v>
      </c>
      <c r="Q284" s="248">
        <v>4.362</v>
      </c>
      <c r="R284" s="248">
        <v>87.975</v>
      </c>
      <c r="S284" s="248">
        <v>1.718</v>
      </c>
      <c r="T284" s="248">
        <v>4.771</v>
      </c>
      <c r="U284" s="248">
        <v>86.458</v>
      </c>
    </row>
    <row r="285" ht="17.5" spans="2:21">
      <c r="B285" s="232" t="s">
        <v>188</v>
      </c>
      <c r="C285" s="248" t="s">
        <v>636</v>
      </c>
      <c r="D285" s="248" t="s">
        <v>637</v>
      </c>
      <c r="E285" s="248" t="s">
        <v>638</v>
      </c>
      <c r="F285" s="248">
        <v>0.12</v>
      </c>
      <c r="G285" s="248">
        <v>-0.022</v>
      </c>
      <c r="H285" s="248">
        <v>0.084</v>
      </c>
      <c r="I285" s="232"/>
      <c r="J285" s="232"/>
      <c r="K285" s="232"/>
      <c r="L285" s="248">
        <v>6</v>
      </c>
      <c r="M285" s="248">
        <v>1.156</v>
      </c>
      <c r="N285" s="248">
        <v>3.21</v>
      </c>
      <c r="O285" s="248">
        <v>91.186</v>
      </c>
      <c r="P285" s="248">
        <v>1.156</v>
      </c>
      <c r="Q285" s="248">
        <v>3.21</v>
      </c>
      <c r="R285" s="248">
        <v>91.186</v>
      </c>
      <c r="S285" s="248">
        <v>1.702</v>
      </c>
      <c r="T285" s="248">
        <v>4.728</v>
      </c>
      <c r="U285" s="248">
        <v>91.186</v>
      </c>
    </row>
    <row r="286" ht="17.5" spans="2:21">
      <c r="B286" s="232" t="s">
        <v>189</v>
      </c>
      <c r="C286" s="248" t="s">
        <v>639</v>
      </c>
      <c r="D286" s="248" t="s">
        <v>640</v>
      </c>
      <c r="E286" s="248" t="s">
        <v>641</v>
      </c>
      <c r="F286" s="248">
        <v>0.203</v>
      </c>
      <c r="G286" s="248">
        <v>0.59</v>
      </c>
      <c r="H286" s="248">
        <v>-0.205</v>
      </c>
      <c r="I286" s="232"/>
      <c r="J286" s="232"/>
      <c r="K286" s="232"/>
      <c r="L286" s="248">
        <v>7</v>
      </c>
      <c r="M286" s="248">
        <v>0.782</v>
      </c>
      <c r="N286" s="248">
        <v>2.173</v>
      </c>
      <c r="O286" s="248">
        <v>93.358</v>
      </c>
      <c r="P286" s="248"/>
      <c r="Q286" s="248"/>
      <c r="R286" s="248"/>
      <c r="S286" s="248"/>
      <c r="T286" s="248"/>
      <c r="U286" s="248"/>
    </row>
    <row r="287" spans="2:21">
      <c r="B287" s="232" t="s">
        <v>190</v>
      </c>
      <c r="C287" s="248" t="s">
        <v>642</v>
      </c>
      <c r="D287" s="248" t="s">
        <v>643</v>
      </c>
      <c r="E287" s="248" t="s">
        <v>644</v>
      </c>
      <c r="F287" s="248">
        <v>0.113</v>
      </c>
      <c r="G287" s="248">
        <v>0.429</v>
      </c>
      <c r="H287" s="248">
        <v>-0.201</v>
      </c>
      <c r="I287" s="232"/>
      <c r="J287" s="232"/>
      <c r="K287" s="232"/>
      <c r="L287" s="248">
        <v>8</v>
      </c>
      <c r="M287" s="248">
        <v>0.509</v>
      </c>
      <c r="N287" s="248">
        <v>1.415</v>
      </c>
      <c r="O287" s="248">
        <v>94.774</v>
      </c>
      <c r="P287" s="248"/>
      <c r="Q287" s="248"/>
      <c r="R287" s="248"/>
      <c r="S287" s="248"/>
      <c r="T287" s="248"/>
      <c r="U287" s="248"/>
    </row>
    <row r="288" spans="2:21">
      <c r="B288" s="232" t="s">
        <v>218</v>
      </c>
      <c r="C288" s="248" t="s">
        <v>645</v>
      </c>
      <c r="D288" s="248" t="s">
        <v>646</v>
      </c>
      <c r="E288" s="248" t="s">
        <v>647</v>
      </c>
      <c r="F288" s="248">
        <v>0.034</v>
      </c>
      <c r="G288" s="248">
        <v>-0.031</v>
      </c>
      <c r="H288" s="248">
        <v>0.394</v>
      </c>
      <c r="I288" s="232"/>
      <c r="J288" s="232"/>
      <c r="K288" s="232"/>
      <c r="L288" s="248">
        <v>9</v>
      </c>
      <c r="M288" s="248">
        <v>0.347</v>
      </c>
      <c r="N288" s="248">
        <v>0.965</v>
      </c>
      <c r="O288" s="248">
        <v>95.739</v>
      </c>
      <c r="P288" s="248"/>
      <c r="Q288" s="248"/>
      <c r="R288" s="248"/>
      <c r="S288" s="248"/>
      <c r="T288" s="248"/>
      <c r="U288" s="248"/>
    </row>
    <row r="289" spans="2:21">
      <c r="B289" s="232" t="s">
        <v>219</v>
      </c>
      <c r="C289" s="248" t="s">
        <v>648</v>
      </c>
      <c r="D289" s="248" t="s">
        <v>649</v>
      </c>
      <c r="E289" s="248" t="s">
        <v>650</v>
      </c>
      <c r="F289" s="248">
        <v>-0.02</v>
      </c>
      <c r="G289" s="248">
        <v>0.319</v>
      </c>
      <c r="H289" s="248">
        <v>0.161</v>
      </c>
      <c r="I289" s="232"/>
      <c r="J289" s="232"/>
      <c r="K289" s="232"/>
      <c r="L289" s="248">
        <v>10</v>
      </c>
      <c r="M289" s="248">
        <v>0.272</v>
      </c>
      <c r="N289" s="248">
        <v>0.757</v>
      </c>
      <c r="O289" s="248">
        <v>96.495</v>
      </c>
      <c r="P289" s="248"/>
      <c r="Q289" s="248"/>
      <c r="R289" s="248"/>
      <c r="S289" s="248"/>
      <c r="T289" s="248"/>
      <c r="U289" s="248"/>
    </row>
    <row r="290" spans="2:21">
      <c r="B290" s="232" t="s">
        <v>220</v>
      </c>
      <c r="C290" s="248" t="s">
        <v>651</v>
      </c>
      <c r="D290" s="248" t="s">
        <v>652</v>
      </c>
      <c r="E290" s="248" t="s">
        <v>653</v>
      </c>
      <c r="F290" s="248">
        <v>-0.057</v>
      </c>
      <c r="G290" s="248">
        <v>0.273</v>
      </c>
      <c r="H290" s="248">
        <v>0.051</v>
      </c>
      <c r="I290" s="232"/>
      <c r="J290" s="232"/>
      <c r="K290" s="232"/>
      <c r="L290" s="248">
        <v>11</v>
      </c>
      <c r="M290" s="248">
        <v>0.219</v>
      </c>
      <c r="N290" s="248">
        <v>0.609</v>
      </c>
      <c r="O290" s="248">
        <v>97.104</v>
      </c>
      <c r="P290" s="248"/>
      <c r="Q290" s="248"/>
      <c r="R290" s="248"/>
      <c r="S290" s="248"/>
      <c r="T290" s="248"/>
      <c r="U290" s="248"/>
    </row>
    <row r="291" spans="2:21">
      <c r="B291" s="232" t="s">
        <v>221</v>
      </c>
      <c r="C291" s="248" t="s">
        <v>654</v>
      </c>
      <c r="D291" s="248" t="s">
        <v>655</v>
      </c>
      <c r="E291" s="248" t="s">
        <v>656</v>
      </c>
      <c r="F291" s="248">
        <v>0.74</v>
      </c>
      <c r="G291" s="248">
        <v>-0.153</v>
      </c>
      <c r="H291" s="248">
        <v>-0.169</v>
      </c>
      <c r="I291" s="232"/>
      <c r="J291" s="232"/>
      <c r="K291" s="232"/>
      <c r="L291" s="248">
        <v>12</v>
      </c>
      <c r="M291" s="248">
        <v>0.177</v>
      </c>
      <c r="N291" s="248">
        <v>0.492</v>
      </c>
      <c r="O291" s="248">
        <v>97.596</v>
      </c>
      <c r="P291" s="248"/>
      <c r="Q291" s="248"/>
      <c r="R291" s="248"/>
      <c r="S291" s="248"/>
      <c r="T291" s="248"/>
      <c r="U291" s="248"/>
    </row>
    <row r="292" spans="2:21">
      <c r="B292" s="232" t="s">
        <v>222</v>
      </c>
      <c r="C292" s="248" t="s">
        <v>657</v>
      </c>
      <c r="D292" s="248" t="s">
        <v>658</v>
      </c>
      <c r="E292" s="248" t="s">
        <v>659</v>
      </c>
      <c r="F292" s="248">
        <v>-0.195</v>
      </c>
      <c r="G292" s="248">
        <v>0.181</v>
      </c>
      <c r="H292" s="248">
        <v>-0.115</v>
      </c>
      <c r="I292" s="232"/>
      <c r="J292" s="232"/>
      <c r="K292" s="232"/>
      <c r="L292" s="248">
        <v>13</v>
      </c>
      <c r="M292" s="248">
        <v>0.143</v>
      </c>
      <c r="N292" s="248">
        <v>0.396</v>
      </c>
      <c r="O292" s="248">
        <v>97.992</v>
      </c>
      <c r="P292" s="248"/>
      <c r="Q292" s="248"/>
      <c r="R292" s="248"/>
      <c r="S292" s="248"/>
      <c r="T292" s="248"/>
      <c r="U292" s="248"/>
    </row>
    <row r="293" spans="2:21">
      <c r="B293" s="232" t="s">
        <v>223</v>
      </c>
      <c r="C293" s="248" t="s">
        <v>660</v>
      </c>
      <c r="D293" s="248" t="s">
        <v>661</v>
      </c>
      <c r="E293" s="248" t="s">
        <v>662</v>
      </c>
      <c r="F293" s="248">
        <v>0.523</v>
      </c>
      <c r="G293" s="248">
        <v>0.031</v>
      </c>
      <c r="H293" s="248">
        <v>-0.095</v>
      </c>
      <c r="I293" s="232"/>
      <c r="J293" s="232"/>
      <c r="K293" s="232"/>
      <c r="L293" s="248">
        <v>14</v>
      </c>
      <c r="M293" s="248">
        <v>0.116</v>
      </c>
      <c r="N293" s="248">
        <v>0.323</v>
      </c>
      <c r="O293" s="248">
        <v>98.315</v>
      </c>
      <c r="P293" s="248"/>
      <c r="Q293" s="248"/>
      <c r="R293" s="248"/>
      <c r="S293" s="248"/>
      <c r="T293" s="248"/>
      <c r="U293" s="248"/>
    </row>
    <row r="294" spans="2:21">
      <c r="B294" s="232" t="s">
        <v>199</v>
      </c>
      <c r="C294" s="248" t="s">
        <v>663</v>
      </c>
      <c r="D294" s="248" t="s">
        <v>664</v>
      </c>
      <c r="E294" s="248" t="s">
        <v>665</v>
      </c>
      <c r="F294" s="248">
        <v>0.74</v>
      </c>
      <c r="G294" s="248">
        <v>-0.141</v>
      </c>
      <c r="H294" s="248">
        <v>-0.088</v>
      </c>
      <c r="I294" s="232"/>
      <c r="J294" s="232"/>
      <c r="K294" s="232"/>
      <c r="L294" s="248">
        <v>15</v>
      </c>
      <c r="M294" s="248">
        <v>0.115</v>
      </c>
      <c r="N294" s="248">
        <v>0.32</v>
      </c>
      <c r="O294" s="248">
        <v>98.636</v>
      </c>
      <c r="P294" s="248"/>
      <c r="Q294" s="248"/>
      <c r="R294" s="248"/>
      <c r="S294" s="248"/>
      <c r="T294" s="248"/>
      <c r="U294" s="248"/>
    </row>
    <row r="295" spans="2:21">
      <c r="B295" s="232" t="s">
        <v>224</v>
      </c>
      <c r="C295" s="248" t="s">
        <v>666</v>
      </c>
      <c r="D295" s="248" t="s">
        <v>667</v>
      </c>
      <c r="E295" s="248" t="s">
        <v>668</v>
      </c>
      <c r="F295" s="248">
        <v>0.299</v>
      </c>
      <c r="G295" s="248">
        <v>0.163</v>
      </c>
      <c r="H295" s="248">
        <v>-0.127</v>
      </c>
      <c r="I295" s="232"/>
      <c r="J295" s="232"/>
      <c r="K295" s="232"/>
      <c r="L295" s="248">
        <v>16</v>
      </c>
      <c r="M295" s="248">
        <v>0.103</v>
      </c>
      <c r="N295" s="248">
        <v>0.287</v>
      </c>
      <c r="O295" s="248">
        <v>98.923</v>
      </c>
      <c r="P295" s="248"/>
      <c r="Q295" s="248"/>
      <c r="R295" s="248"/>
      <c r="S295" s="248"/>
      <c r="T295" s="248"/>
      <c r="U295" s="248"/>
    </row>
    <row r="296" spans="2:21">
      <c r="B296" s="232" t="s">
        <v>198</v>
      </c>
      <c r="C296" s="248" t="s">
        <v>669</v>
      </c>
      <c r="D296" s="248" t="s">
        <v>670</v>
      </c>
      <c r="E296" s="248" t="s">
        <v>671</v>
      </c>
      <c r="F296" s="248">
        <v>-0.003</v>
      </c>
      <c r="G296" s="248">
        <v>-0.055</v>
      </c>
      <c r="H296" s="248">
        <v>0.15</v>
      </c>
      <c r="I296" s="232"/>
      <c r="J296" s="232"/>
      <c r="K296" s="232"/>
      <c r="L296" s="248">
        <v>17</v>
      </c>
      <c r="M296" s="248">
        <v>0.076</v>
      </c>
      <c r="N296" s="248">
        <v>0.212</v>
      </c>
      <c r="O296" s="248">
        <v>99.135</v>
      </c>
      <c r="P296" s="248"/>
      <c r="Q296" s="248"/>
      <c r="R296" s="248"/>
      <c r="S296" s="248"/>
      <c r="T296" s="248"/>
      <c r="U296" s="248"/>
    </row>
    <row r="297" spans="2:21">
      <c r="B297" s="232" t="s">
        <v>197</v>
      </c>
      <c r="C297" s="248" t="s">
        <v>672</v>
      </c>
      <c r="D297" s="248" t="s">
        <v>673</v>
      </c>
      <c r="E297" s="248" t="s">
        <v>674</v>
      </c>
      <c r="F297" s="248">
        <v>-0.072</v>
      </c>
      <c r="G297" s="248">
        <v>-0.028</v>
      </c>
      <c r="H297" s="248">
        <v>0.138</v>
      </c>
      <c r="I297" s="232"/>
      <c r="J297" s="232"/>
      <c r="K297" s="232"/>
      <c r="L297" s="248">
        <v>18</v>
      </c>
      <c r="M297" s="248">
        <v>0.064</v>
      </c>
      <c r="N297" s="248">
        <v>0.178</v>
      </c>
      <c r="O297" s="248">
        <v>99.313</v>
      </c>
      <c r="P297" s="248"/>
      <c r="Q297" s="248"/>
      <c r="R297" s="248"/>
      <c r="S297" s="248"/>
      <c r="T297" s="248"/>
      <c r="U297" s="248"/>
    </row>
    <row r="298" spans="2:21">
      <c r="B298" s="232" t="s">
        <v>225</v>
      </c>
      <c r="C298" s="248" t="s">
        <v>675</v>
      </c>
      <c r="D298" s="248" t="s">
        <v>676</v>
      </c>
      <c r="E298" s="248" t="s">
        <v>677</v>
      </c>
      <c r="F298" s="248">
        <v>-0.234</v>
      </c>
      <c r="G298" s="248">
        <v>0.159</v>
      </c>
      <c r="H298" s="248">
        <v>-0.159</v>
      </c>
      <c r="I298" s="232"/>
      <c r="J298" s="232"/>
      <c r="K298" s="232"/>
      <c r="L298" s="248">
        <v>19</v>
      </c>
      <c r="M298" s="248">
        <v>0.05</v>
      </c>
      <c r="N298" s="248">
        <v>0.139</v>
      </c>
      <c r="O298" s="248">
        <v>99.452</v>
      </c>
      <c r="P298" s="248"/>
      <c r="Q298" s="248"/>
      <c r="R298" s="248"/>
      <c r="S298" s="248"/>
      <c r="T298" s="248"/>
      <c r="U298" s="248"/>
    </row>
    <row r="299" spans="2:21">
      <c r="B299" s="232" t="s">
        <v>226</v>
      </c>
      <c r="C299" s="248" t="s">
        <v>678</v>
      </c>
      <c r="D299" s="248" t="s">
        <v>679</v>
      </c>
      <c r="E299" s="248" t="s">
        <v>680</v>
      </c>
      <c r="F299" s="248">
        <v>-0.128</v>
      </c>
      <c r="G299" s="248">
        <v>0.114</v>
      </c>
      <c r="H299" s="248">
        <v>-0.174</v>
      </c>
      <c r="I299" s="232"/>
      <c r="J299" s="232"/>
      <c r="K299" s="232"/>
      <c r="L299" s="248">
        <v>20</v>
      </c>
      <c r="M299" s="248">
        <v>0.046</v>
      </c>
      <c r="N299" s="248">
        <v>0.128</v>
      </c>
      <c r="O299" s="248">
        <v>99.58</v>
      </c>
      <c r="P299" s="248"/>
      <c r="Q299" s="248"/>
      <c r="R299" s="248"/>
      <c r="S299" s="248"/>
      <c r="T299" s="248"/>
      <c r="U299" s="248"/>
    </row>
    <row r="300" spans="2:21">
      <c r="B300" s="232" t="s">
        <v>227</v>
      </c>
      <c r="C300" s="248" t="s">
        <v>681</v>
      </c>
      <c r="D300" s="248" t="s">
        <v>682</v>
      </c>
      <c r="E300" s="248" t="s">
        <v>683</v>
      </c>
      <c r="F300" s="248">
        <v>0.003</v>
      </c>
      <c r="G300" s="248">
        <v>-0.009</v>
      </c>
      <c r="H300" s="248">
        <v>0.071</v>
      </c>
      <c r="I300" s="232"/>
      <c r="J300" s="232"/>
      <c r="K300" s="232"/>
      <c r="L300" s="248">
        <v>21</v>
      </c>
      <c r="M300" s="248">
        <v>0.035</v>
      </c>
      <c r="N300" s="248">
        <v>0.096</v>
      </c>
      <c r="O300" s="248">
        <v>99.676</v>
      </c>
      <c r="P300" s="248"/>
      <c r="Q300" s="248"/>
      <c r="R300" s="248"/>
      <c r="S300" s="248"/>
      <c r="T300" s="248"/>
      <c r="U300" s="248"/>
    </row>
    <row r="301" spans="2:21">
      <c r="B301" s="232" t="s">
        <v>228</v>
      </c>
      <c r="C301" s="248" t="s">
        <v>684</v>
      </c>
      <c r="D301" s="248" t="s">
        <v>685</v>
      </c>
      <c r="E301" s="248" t="s">
        <v>686</v>
      </c>
      <c r="F301" s="248">
        <v>0.051</v>
      </c>
      <c r="G301" s="248">
        <v>0.093</v>
      </c>
      <c r="H301" s="248">
        <v>0.149</v>
      </c>
      <c r="I301" s="232"/>
      <c r="J301" s="232"/>
      <c r="K301" s="232"/>
      <c r="L301" s="248">
        <v>22</v>
      </c>
      <c r="M301" s="248">
        <v>0.025</v>
      </c>
      <c r="N301" s="248">
        <v>0.07</v>
      </c>
      <c r="O301" s="248">
        <v>99.746</v>
      </c>
      <c r="P301" s="248"/>
      <c r="Q301" s="248"/>
      <c r="R301" s="248"/>
      <c r="S301" s="248"/>
      <c r="T301" s="248"/>
      <c r="U301" s="248"/>
    </row>
    <row r="302" spans="2:21">
      <c r="B302" s="232" t="s">
        <v>231</v>
      </c>
      <c r="C302" s="248" t="s">
        <v>687</v>
      </c>
      <c r="D302" s="248" t="s">
        <v>688</v>
      </c>
      <c r="E302" s="248" t="s">
        <v>689</v>
      </c>
      <c r="F302" s="248">
        <v>0.059</v>
      </c>
      <c r="G302" s="248">
        <v>0.193</v>
      </c>
      <c r="H302" s="248">
        <v>0.132</v>
      </c>
      <c r="I302" s="232"/>
      <c r="J302" s="232"/>
      <c r="K302" s="232"/>
      <c r="L302" s="248">
        <v>23</v>
      </c>
      <c r="M302" s="248">
        <v>0.019</v>
      </c>
      <c r="N302" s="248">
        <v>0.053</v>
      </c>
      <c r="O302" s="248">
        <v>99.799</v>
      </c>
      <c r="P302" s="248"/>
      <c r="Q302" s="248"/>
      <c r="R302" s="248"/>
      <c r="S302" s="248"/>
      <c r="T302" s="248"/>
      <c r="U302" s="248"/>
    </row>
    <row r="303" spans="2:21">
      <c r="B303" s="232" t="s">
        <v>232</v>
      </c>
      <c r="C303" s="248" t="s">
        <v>690</v>
      </c>
      <c r="D303" s="248" t="s">
        <v>691</v>
      </c>
      <c r="E303" s="248" t="s">
        <v>692</v>
      </c>
      <c r="F303" s="248">
        <v>-0.047</v>
      </c>
      <c r="G303" s="248">
        <v>0.509</v>
      </c>
      <c r="H303" s="248">
        <v>0.535</v>
      </c>
      <c r="I303" s="232"/>
      <c r="J303" s="232"/>
      <c r="K303" s="232"/>
      <c r="L303" s="248">
        <v>24</v>
      </c>
      <c r="M303" s="248">
        <v>0.017</v>
      </c>
      <c r="N303" s="248">
        <v>0.047</v>
      </c>
      <c r="O303" s="248">
        <v>99.846</v>
      </c>
      <c r="P303" s="248"/>
      <c r="Q303" s="248"/>
      <c r="R303" s="248"/>
      <c r="S303" s="248"/>
      <c r="T303" s="248"/>
      <c r="U303" s="248"/>
    </row>
    <row r="304" spans="2:21">
      <c r="B304" s="232" t="s">
        <v>233</v>
      </c>
      <c r="C304" s="248" t="s">
        <v>693</v>
      </c>
      <c r="D304" s="248" t="s">
        <v>694</v>
      </c>
      <c r="E304" s="248" t="s">
        <v>695</v>
      </c>
      <c r="F304" s="248">
        <v>-0.134</v>
      </c>
      <c r="G304" s="248">
        <v>0.125</v>
      </c>
      <c r="H304" s="248">
        <v>-0.132</v>
      </c>
      <c r="I304" s="232"/>
      <c r="J304" s="232"/>
      <c r="K304" s="232"/>
      <c r="L304" s="248">
        <v>25</v>
      </c>
      <c r="M304" s="248">
        <v>0.015</v>
      </c>
      <c r="N304" s="248">
        <v>0.041</v>
      </c>
      <c r="O304" s="248">
        <v>99.887</v>
      </c>
      <c r="P304" s="248"/>
      <c r="Q304" s="248"/>
      <c r="R304" s="248"/>
      <c r="S304" s="248"/>
      <c r="T304" s="248"/>
      <c r="U304" s="248"/>
    </row>
    <row r="305" spans="2:21">
      <c r="B305" s="232" t="s">
        <v>234</v>
      </c>
      <c r="C305" s="248" t="s">
        <v>633</v>
      </c>
      <c r="D305" s="248" t="s">
        <v>696</v>
      </c>
      <c r="E305" s="248" t="s">
        <v>697</v>
      </c>
      <c r="F305" s="248">
        <v>0.073</v>
      </c>
      <c r="G305" s="248">
        <v>-0.08</v>
      </c>
      <c r="H305" s="248">
        <v>0.279</v>
      </c>
      <c r="I305" s="232"/>
      <c r="J305" s="232"/>
      <c r="K305" s="232"/>
      <c r="L305" s="248">
        <v>26</v>
      </c>
      <c r="M305" s="248">
        <v>0.011</v>
      </c>
      <c r="N305" s="248">
        <v>0.03</v>
      </c>
      <c r="O305" s="248">
        <v>99.917</v>
      </c>
      <c r="P305" s="248"/>
      <c r="Q305" s="248"/>
      <c r="R305" s="248"/>
      <c r="S305" s="248"/>
      <c r="T305" s="248"/>
      <c r="U305" s="248"/>
    </row>
    <row r="306" spans="2:21">
      <c r="B306" s="232" t="s">
        <v>235</v>
      </c>
      <c r="C306" s="248" t="s">
        <v>698</v>
      </c>
      <c r="D306" s="248" t="s">
        <v>699</v>
      </c>
      <c r="E306" s="248" t="s">
        <v>700</v>
      </c>
      <c r="F306" s="248">
        <v>0.22</v>
      </c>
      <c r="G306" s="248">
        <v>0.37</v>
      </c>
      <c r="H306" s="248">
        <v>0.197</v>
      </c>
      <c r="I306" s="232"/>
      <c r="J306" s="232"/>
      <c r="K306" s="232"/>
      <c r="L306" s="248">
        <v>27</v>
      </c>
      <c r="M306" s="248">
        <v>0.008</v>
      </c>
      <c r="N306" s="248">
        <v>0.022</v>
      </c>
      <c r="O306" s="248">
        <v>99.939</v>
      </c>
      <c r="P306" s="248"/>
      <c r="Q306" s="248"/>
      <c r="R306" s="248"/>
      <c r="S306" s="248"/>
      <c r="T306" s="248"/>
      <c r="U306" s="248"/>
    </row>
    <row r="307" spans="2:21">
      <c r="B307" s="232" t="s">
        <v>236</v>
      </c>
      <c r="C307" s="248" t="s">
        <v>701</v>
      </c>
      <c r="D307" s="248" t="s">
        <v>702</v>
      </c>
      <c r="E307" s="248" t="s">
        <v>703</v>
      </c>
      <c r="F307" s="248">
        <v>-0.053</v>
      </c>
      <c r="G307" s="248">
        <v>-0.069</v>
      </c>
      <c r="H307" s="248">
        <v>-0.136</v>
      </c>
      <c r="I307" s="232"/>
      <c r="J307" s="232"/>
      <c r="K307" s="232"/>
      <c r="L307" s="248">
        <v>28</v>
      </c>
      <c r="M307" s="248">
        <v>0.006</v>
      </c>
      <c r="N307" s="248">
        <v>0.018</v>
      </c>
      <c r="O307" s="248">
        <v>99.957</v>
      </c>
      <c r="P307" s="248"/>
      <c r="Q307" s="248"/>
      <c r="R307" s="248"/>
      <c r="S307" s="248"/>
      <c r="T307" s="248"/>
      <c r="U307" s="248"/>
    </row>
    <row r="308" spans="2:21">
      <c r="B308" s="232" t="s">
        <v>237</v>
      </c>
      <c r="C308" s="248" t="s">
        <v>704</v>
      </c>
      <c r="D308" s="248" t="s">
        <v>705</v>
      </c>
      <c r="E308" s="248" t="s">
        <v>706</v>
      </c>
      <c r="F308" s="248">
        <v>-0.064</v>
      </c>
      <c r="G308" s="248">
        <v>-0.053</v>
      </c>
      <c r="H308" s="248">
        <v>-0.167</v>
      </c>
      <c r="I308" s="232"/>
      <c r="J308" s="232"/>
      <c r="K308" s="232"/>
      <c r="L308" s="248">
        <v>29</v>
      </c>
      <c r="M308" s="248">
        <v>0.005</v>
      </c>
      <c r="N308" s="248">
        <v>0.013</v>
      </c>
      <c r="O308" s="248">
        <v>99.97</v>
      </c>
      <c r="P308" s="248"/>
      <c r="Q308" s="248"/>
      <c r="R308" s="248"/>
      <c r="S308" s="248"/>
      <c r="T308" s="248"/>
      <c r="U308" s="248"/>
    </row>
    <row r="309" spans="2:21">
      <c r="B309" s="232" t="s">
        <v>238</v>
      </c>
      <c r="C309" s="248" t="s">
        <v>707</v>
      </c>
      <c r="D309" s="248" t="s">
        <v>708</v>
      </c>
      <c r="E309" s="248" t="s">
        <v>709</v>
      </c>
      <c r="F309" s="248">
        <v>-0.07</v>
      </c>
      <c r="G309" s="248">
        <v>-0.154</v>
      </c>
      <c r="H309" s="248">
        <v>0.129</v>
      </c>
      <c r="I309" s="232"/>
      <c r="J309" s="232"/>
      <c r="K309" s="232"/>
      <c r="L309" s="248">
        <v>30</v>
      </c>
      <c r="M309" s="248">
        <v>0.003</v>
      </c>
      <c r="N309" s="248">
        <v>0.009</v>
      </c>
      <c r="O309" s="248">
        <v>99.979</v>
      </c>
      <c r="P309" s="248"/>
      <c r="Q309" s="248"/>
      <c r="R309" s="248"/>
      <c r="S309" s="248"/>
      <c r="T309" s="248"/>
      <c r="U309" s="248"/>
    </row>
    <row r="310" spans="2:21">
      <c r="B310" s="232" t="s">
        <v>239</v>
      </c>
      <c r="C310" s="248" t="s">
        <v>710</v>
      </c>
      <c r="D310" s="248" t="s">
        <v>711</v>
      </c>
      <c r="E310" s="248" t="s">
        <v>712</v>
      </c>
      <c r="F310" s="248">
        <v>-0.041</v>
      </c>
      <c r="G310" s="248">
        <v>-0.07</v>
      </c>
      <c r="H310" s="248">
        <v>0.092</v>
      </c>
      <c r="I310" s="232"/>
      <c r="J310" s="232"/>
      <c r="K310" s="232"/>
      <c r="L310" s="248">
        <v>31</v>
      </c>
      <c r="M310" s="248">
        <v>0.003</v>
      </c>
      <c r="N310" s="248">
        <v>0.008</v>
      </c>
      <c r="O310" s="248">
        <v>99.988</v>
      </c>
      <c r="P310" s="248"/>
      <c r="Q310" s="248"/>
      <c r="R310" s="248"/>
      <c r="S310" s="248"/>
      <c r="T310" s="248"/>
      <c r="U310" s="248"/>
    </row>
    <row r="311" spans="2:21">
      <c r="B311" s="232" t="s">
        <v>240</v>
      </c>
      <c r="C311" s="248" t="s">
        <v>713</v>
      </c>
      <c r="D311" s="248" t="s">
        <v>714</v>
      </c>
      <c r="E311" s="248" t="s">
        <v>715</v>
      </c>
      <c r="F311" s="248">
        <v>-0.384</v>
      </c>
      <c r="G311" s="248">
        <v>-0.011</v>
      </c>
      <c r="H311" s="248">
        <v>-0.237</v>
      </c>
      <c r="I311" s="232"/>
      <c r="J311" s="232"/>
      <c r="K311" s="232"/>
      <c r="L311" s="248">
        <v>32</v>
      </c>
      <c r="M311" s="248">
        <v>0.002</v>
      </c>
      <c r="N311" s="248">
        <v>0.006</v>
      </c>
      <c r="O311" s="248">
        <v>99.994</v>
      </c>
      <c r="P311" s="248"/>
      <c r="Q311" s="248"/>
      <c r="R311" s="248"/>
      <c r="S311" s="248"/>
      <c r="T311" s="248"/>
      <c r="U311" s="248"/>
    </row>
    <row r="312" spans="2:21">
      <c r="B312" s="232" t="s">
        <v>249</v>
      </c>
      <c r="C312" s="248" t="s">
        <v>716</v>
      </c>
      <c r="D312" s="248" t="s">
        <v>717</v>
      </c>
      <c r="E312" s="248" t="s">
        <v>718</v>
      </c>
      <c r="F312" s="248">
        <v>-0.225</v>
      </c>
      <c r="G312" s="248">
        <v>0.13</v>
      </c>
      <c r="H312" s="248">
        <v>-0.094</v>
      </c>
      <c r="I312" s="232"/>
      <c r="J312" s="232"/>
      <c r="K312" s="232"/>
      <c r="L312" s="248">
        <v>33</v>
      </c>
      <c r="M312" s="248">
        <v>0.001</v>
      </c>
      <c r="N312" s="248">
        <v>0.003</v>
      </c>
      <c r="O312" s="248">
        <v>99.997</v>
      </c>
      <c r="P312" s="248"/>
      <c r="Q312" s="248"/>
      <c r="R312" s="248"/>
      <c r="S312" s="248"/>
      <c r="T312" s="248"/>
      <c r="U312" s="248"/>
    </row>
    <row r="313" spans="2:21">
      <c r="B313" s="232" t="s">
        <v>255</v>
      </c>
      <c r="C313" s="248" t="s">
        <v>719</v>
      </c>
      <c r="D313" s="248" t="s">
        <v>720</v>
      </c>
      <c r="E313" s="248" t="s">
        <v>721</v>
      </c>
      <c r="F313" s="248">
        <v>-0.366</v>
      </c>
      <c r="G313" s="248">
        <v>-0.001</v>
      </c>
      <c r="H313" s="248">
        <v>-0.212</v>
      </c>
      <c r="I313" s="232"/>
      <c r="J313" s="232"/>
      <c r="K313" s="232"/>
      <c r="L313" s="248">
        <v>34</v>
      </c>
      <c r="M313" s="248">
        <v>0</v>
      </c>
      <c r="N313" s="248">
        <v>0.001</v>
      </c>
      <c r="O313" s="248">
        <v>99.999</v>
      </c>
      <c r="P313" s="248"/>
      <c r="Q313" s="248"/>
      <c r="R313" s="248"/>
      <c r="S313" s="248"/>
      <c r="T313" s="248"/>
      <c r="U313" s="248"/>
    </row>
    <row r="314" spans="2:21">
      <c r="B314" s="249"/>
      <c r="C314" s="249"/>
      <c r="D314" s="249"/>
      <c r="E314" s="250"/>
      <c r="F314" s="250"/>
      <c r="G314" s="250"/>
      <c r="H314" s="249"/>
      <c r="I314" s="232"/>
      <c r="J314" s="232"/>
      <c r="K314" s="232"/>
      <c r="L314" s="248">
        <v>35</v>
      </c>
      <c r="M314" s="248">
        <v>0</v>
      </c>
      <c r="N314" s="248">
        <v>0.001</v>
      </c>
      <c r="O314" s="248">
        <v>100</v>
      </c>
      <c r="P314" s="248"/>
      <c r="Q314" s="248"/>
      <c r="R314" s="248"/>
      <c r="S314" s="248"/>
      <c r="T314" s="248"/>
      <c r="U314" s="248"/>
    </row>
    <row r="315" spans="2:21">
      <c r="B315" s="249"/>
      <c r="C315" s="247"/>
      <c r="D315" s="247"/>
      <c r="E315" s="247"/>
      <c r="F315" s="247"/>
      <c r="G315" s="247"/>
      <c r="H315" s="247"/>
      <c r="I315" s="232"/>
      <c r="J315" s="232"/>
      <c r="K315" s="232"/>
      <c r="L315" s="248">
        <v>36</v>
      </c>
      <c r="M315" s="248">
        <v>0</v>
      </c>
      <c r="N315" s="248">
        <v>0</v>
      </c>
      <c r="O315" s="248">
        <v>100</v>
      </c>
      <c r="P315" s="248"/>
      <c r="Q315" s="248"/>
      <c r="R315" s="248"/>
      <c r="S315" s="248"/>
      <c r="T315" s="248"/>
      <c r="U315" s="248"/>
    </row>
    <row r="318" spans="3:11">
      <c r="C318" s="251" t="s">
        <v>722</v>
      </c>
      <c r="D318"/>
      <c r="E318"/>
      <c r="F318"/>
      <c r="G318"/>
      <c r="H318"/>
      <c r="I318"/>
      <c r="J318"/>
      <c r="K318"/>
    </row>
    <row r="319" ht="14.75" spans="3:11">
      <c r="C319"/>
      <c r="D319"/>
      <c r="E319"/>
      <c r="F319"/>
      <c r="G319"/>
      <c r="H319"/>
      <c r="I319"/>
      <c r="J319"/>
      <c r="K319"/>
    </row>
    <row r="320" ht="27.75" spans="4:11">
      <c r="D320" s="252" t="s">
        <v>723</v>
      </c>
      <c r="E320" s="252" t="s">
        <v>724</v>
      </c>
      <c r="F320" s="252" t="s">
        <v>222</v>
      </c>
      <c r="G320" s="252" t="s">
        <v>199</v>
      </c>
      <c r="H320" s="252" t="s">
        <v>224</v>
      </c>
      <c r="I320" s="252" t="s">
        <v>197</v>
      </c>
      <c r="J320" s="252" t="s">
        <v>198</v>
      </c>
      <c r="K320" s="252" t="s">
        <v>227</v>
      </c>
    </row>
    <row r="321" spans="4:11">
      <c r="D321" s="253" t="s">
        <v>725</v>
      </c>
      <c r="E321" s="253" t="s">
        <v>726</v>
      </c>
      <c r="F321" s="254">
        <v>1.31</v>
      </c>
      <c r="G321" s="254">
        <v>-0.32</v>
      </c>
      <c r="H321" s="254">
        <v>0</v>
      </c>
      <c r="I321" s="254">
        <v>0.13</v>
      </c>
      <c r="J321" s="254">
        <v>-0.3</v>
      </c>
      <c r="K321" s="254">
        <v>-1.66</v>
      </c>
    </row>
    <row r="322" spans="4:11">
      <c r="D322" s="253"/>
      <c r="E322" s="253" t="s">
        <v>727</v>
      </c>
      <c r="F322" s="254">
        <v>2.54</v>
      </c>
      <c r="G322" s="254">
        <v>8.07</v>
      </c>
      <c r="H322" s="254">
        <v>1.69</v>
      </c>
      <c r="I322" s="254">
        <v>2.41</v>
      </c>
      <c r="J322" s="254">
        <v>3.59</v>
      </c>
      <c r="K322" s="254">
        <v>4.99</v>
      </c>
    </row>
    <row r="323" spans="4:11">
      <c r="D323" s="253"/>
      <c r="E323" s="253" t="s">
        <v>728</v>
      </c>
      <c r="F323" s="254">
        <v>1.91</v>
      </c>
      <c r="G323" s="254">
        <v>1.81</v>
      </c>
      <c r="H323" s="254">
        <v>0.81</v>
      </c>
      <c r="I323" s="254">
        <v>1.08</v>
      </c>
      <c r="J323" s="254">
        <v>1.15</v>
      </c>
      <c r="K323" s="254">
        <v>1.45</v>
      </c>
    </row>
    <row r="324" spans="4:11">
      <c r="D324" s="253" t="s">
        <v>729</v>
      </c>
      <c r="E324" s="253" t="s">
        <v>726</v>
      </c>
      <c r="F324" s="254">
        <v>0.69</v>
      </c>
      <c r="G324" s="254">
        <v>-0.65</v>
      </c>
      <c r="H324" s="254">
        <v>0.44</v>
      </c>
      <c r="I324" s="254">
        <v>1.02</v>
      </c>
      <c r="J324" s="254">
        <v>0.98</v>
      </c>
      <c r="K324" s="254">
        <v>1.45</v>
      </c>
    </row>
    <row r="325" spans="4:11">
      <c r="D325" s="253"/>
      <c r="E325" s="253" t="s">
        <v>727</v>
      </c>
      <c r="F325" s="254">
        <v>3</v>
      </c>
      <c r="G325" s="254">
        <v>0.82</v>
      </c>
      <c r="H325" s="254">
        <v>2.38</v>
      </c>
      <c r="I325" s="254">
        <v>2.66</v>
      </c>
      <c r="J325" s="254">
        <v>3.24</v>
      </c>
      <c r="K325" s="254">
        <v>4.61</v>
      </c>
    </row>
    <row r="326" ht="14.25" spans="4:11">
      <c r="D326" s="255"/>
      <c r="E326" s="255" t="s">
        <v>728</v>
      </c>
      <c r="F326" s="256">
        <v>1.97</v>
      </c>
      <c r="G326" s="256">
        <v>-0.04</v>
      </c>
      <c r="H326" s="256">
        <v>1.17</v>
      </c>
      <c r="I326" s="256">
        <v>1.78</v>
      </c>
      <c r="J326" s="256">
        <v>1.95</v>
      </c>
      <c r="K326" s="256">
        <v>3.47</v>
      </c>
    </row>
    <row r="329" spans="4:11">
      <c r="D329" s="257" t="s">
        <v>730</v>
      </c>
      <c r="E329" s="258"/>
      <c r="F329" s="258"/>
      <c r="G329" s="258"/>
      <c r="H329" s="258"/>
      <c r="I329" s="258"/>
      <c r="J329" s="258"/>
      <c r="K329" s="258"/>
    </row>
    <row r="330" ht="14.75" spans="2:11">
      <c r="B330" s="47"/>
      <c r="D330" s="259"/>
      <c r="E330" s="258"/>
      <c r="F330" s="258"/>
      <c r="G330" s="20"/>
      <c r="H330" s="258"/>
      <c r="I330" s="258"/>
      <c r="J330" s="258"/>
      <c r="K330" s="258"/>
    </row>
    <row r="331" ht="14.75" spans="2:11">
      <c r="B331" s="47"/>
      <c r="D331" s="260"/>
      <c r="E331" s="261"/>
      <c r="F331" s="262" t="s">
        <v>222</v>
      </c>
      <c r="G331" s="262" t="s">
        <v>199</v>
      </c>
      <c r="H331" s="262" t="s">
        <v>224</v>
      </c>
      <c r="I331" s="262" t="s">
        <v>198</v>
      </c>
      <c r="J331" s="262" t="s">
        <v>197</v>
      </c>
      <c r="K331" s="262" t="s">
        <v>227</v>
      </c>
    </row>
    <row r="332" ht="14.75" spans="2:11">
      <c r="B332" s="47"/>
      <c r="D332" s="263"/>
      <c r="E332" s="264" t="s">
        <v>173</v>
      </c>
      <c r="F332" s="265">
        <v>0.1644</v>
      </c>
      <c r="G332" s="265">
        <v>0.5752</v>
      </c>
      <c r="H332" s="265">
        <v>0.0051</v>
      </c>
      <c r="I332" s="265">
        <v>0.0402</v>
      </c>
      <c r="J332" s="265">
        <v>0.0239</v>
      </c>
      <c r="K332" s="265">
        <v>0.006</v>
      </c>
    </row>
    <row r="333" spans="2:11">
      <c r="B333" s="47"/>
      <c r="D333" s="266" t="s">
        <v>731</v>
      </c>
      <c r="E333" s="264" t="s">
        <v>732</v>
      </c>
      <c r="F333" s="265">
        <v>0.3312</v>
      </c>
      <c r="G333" s="265">
        <v>3.2389</v>
      </c>
      <c r="H333" s="265">
        <v>0.0089</v>
      </c>
      <c r="I333" s="265">
        <v>0.0873</v>
      </c>
      <c r="J333" s="265">
        <v>0.0678</v>
      </c>
      <c r="K333" s="265">
        <v>0.0609</v>
      </c>
    </row>
    <row r="334" ht="14.75" spans="2:11">
      <c r="B334" s="47"/>
      <c r="D334" s="267"/>
      <c r="E334" s="268" t="s">
        <v>280</v>
      </c>
      <c r="F334" s="269">
        <v>0.2311</v>
      </c>
      <c r="G334" s="269">
        <v>0.7271</v>
      </c>
      <c r="H334" s="269">
        <v>0.007</v>
      </c>
      <c r="I334" s="269">
        <v>0.0638</v>
      </c>
      <c r="J334" s="269">
        <v>0.0459</v>
      </c>
      <c r="K334" s="269">
        <v>0.0124</v>
      </c>
    </row>
    <row r="335" ht="14.75" spans="2:11">
      <c r="B335" s="47"/>
      <c r="D335" s="263"/>
      <c r="E335" s="264" t="s">
        <v>173</v>
      </c>
      <c r="F335" s="265">
        <v>0.12</v>
      </c>
      <c r="G335" s="265">
        <v>0.0033</v>
      </c>
      <c r="H335" s="265">
        <v>0.0016</v>
      </c>
      <c r="I335" s="265">
        <v>0.0012</v>
      </c>
      <c r="J335" s="265">
        <v>0.0412</v>
      </c>
      <c r="K335" s="265">
        <v>0.5343</v>
      </c>
    </row>
    <row r="336" spans="2:11">
      <c r="B336" s="47"/>
      <c r="D336" s="266" t="s">
        <v>733</v>
      </c>
      <c r="E336" s="264" t="s">
        <v>174</v>
      </c>
      <c r="F336" s="265">
        <v>0.2056</v>
      </c>
      <c r="G336" s="265">
        <v>0.0204</v>
      </c>
      <c r="H336" s="265">
        <v>0.0032</v>
      </c>
      <c r="I336" s="265">
        <v>0.0065</v>
      </c>
      <c r="J336" s="265">
        <v>0.0818</v>
      </c>
      <c r="K336" s="265">
        <v>1.2579</v>
      </c>
    </row>
    <row r="337" ht="14.75" spans="2:11">
      <c r="B337" s="47"/>
      <c r="D337" s="267"/>
      <c r="E337" s="268" t="s">
        <v>280</v>
      </c>
      <c r="F337" s="269">
        <v>0.1518</v>
      </c>
      <c r="G337" s="269">
        <v>0.0101</v>
      </c>
      <c r="H337" s="269">
        <v>0.0025</v>
      </c>
      <c r="I337" s="269">
        <v>0.002</v>
      </c>
      <c r="J337" s="269">
        <v>0.0615</v>
      </c>
      <c r="K337" s="269">
        <v>0.9712</v>
      </c>
    </row>
    <row r="338" ht="14.75" spans="2:11">
      <c r="B338" s="47"/>
      <c r="D338" s="263"/>
      <c r="E338" s="264" t="s">
        <v>173</v>
      </c>
      <c r="F338" s="265">
        <v>0.3365</v>
      </c>
      <c r="G338" s="265">
        <v>0.0056</v>
      </c>
      <c r="H338" s="265">
        <v>0.0025</v>
      </c>
      <c r="I338" s="265">
        <v>0.0014</v>
      </c>
      <c r="J338" s="265">
        <v>0.1426</v>
      </c>
      <c r="K338" s="265">
        <v>0.0072</v>
      </c>
    </row>
    <row r="339" spans="2:11">
      <c r="B339" s="47"/>
      <c r="D339" s="266" t="s">
        <v>734</v>
      </c>
      <c r="E339" s="264" t="s">
        <v>174</v>
      </c>
      <c r="F339" s="265">
        <v>0.712</v>
      </c>
      <c r="G339" s="265">
        <v>0.1036</v>
      </c>
      <c r="H339" s="265">
        <v>0.0034</v>
      </c>
      <c r="I339" s="265">
        <v>0.0017</v>
      </c>
      <c r="J339" s="265">
        <v>0.1789</v>
      </c>
      <c r="K339" s="265">
        <v>0.0093</v>
      </c>
    </row>
    <row r="340" ht="14.75" spans="2:11">
      <c r="B340" s="47"/>
      <c r="D340" s="267"/>
      <c r="E340" s="268" t="s">
        <v>280</v>
      </c>
      <c r="F340" s="269">
        <v>0.5243</v>
      </c>
      <c r="G340" s="269">
        <v>0.0546</v>
      </c>
      <c r="H340" s="269">
        <v>0.0029</v>
      </c>
      <c r="I340" s="269">
        <v>0.0015</v>
      </c>
      <c r="J340" s="269">
        <v>0.1587</v>
      </c>
      <c r="K340" s="269">
        <v>0.008</v>
      </c>
    </row>
    <row r="341" ht="14.75" spans="2:11">
      <c r="B341" s="47"/>
      <c r="D341" s="266" t="s">
        <v>735</v>
      </c>
      <c r="E341" s="264" t="s">
        <v>173</v>
      </c>
      <c r="F341" s="265">
        <v>0.1589</v>
      </c>
      <c r="G341" s="265">
        <v>0.0051</v>
      </c>
      <c r="H341" s="265">
        <v>0.0015</v>
      </c>
      <c r="I341" s="265">
        <v>0.0005</v>
      </c>
      <c r="J341" s="265">
        <v>0.0686</v>
      </c>
      <c r="K341" s="265">
        <v>0.0007</v>
      </c>
    </row>
    <row r="342" spans="2:11">
      <c r="B342" s="47"/>
      <c r="D342" s="263"/>
      <c r="E342" s="264" t="s">
        <v>174</v>
      </c>
      <c r="F342" s="265">
        <v>0.2789</v>
      </c>
      <c r="G342" s="265">
        <v>0.1041</v>
      </c>
      <c r="H342" s="265">
        <v>0.0018</v>
      </c>
      <c r="I342" s="265">
        <v>0.0006</v>
      </c>
      <c r="J342" s="265">
        <v>0.0862</v>
      </c>
      <c r="K342" s="265">
        <v>0.0008</v>
      </c>
    </row>
    <row r="343" ht="14.75" spans="2:11">
      <c r="B343" s="47"/>
      <c r="D343" s="267"/>
      <c r="E343" s="268" t="s">
        <v>280</v>
      </c>
      <c r="F343" s="269">
        <v>0.2154</v>
      </c>
      <c r="G343" s="269">
        <v>0.0541</v>
      </c>
      <c r="H343" s="269">
        <v>0.0017</v>
      </c>
      <c r="I343" s="269">
        <v>0.0005</v>
      </c>
      <c r="J343" s="269">
        <v>0.0788</v>
      </c>
      <c r="K343" s="269">
        <v>0.0007</v>
      </c>
    </row>
    <row r="344" ht="14.75" spans="2:11">
      <c r="B344" s="47"/>
      <c r="D344" s="270" t="s">
        <v>736</v>
      </c>
      <c r="E344" s="258"/>
      <c r="F344" s="258"/>
      <c r="G344" s="258"/>
      <c r="H344" s="258"/>
      <c r="I344" s="258"/>
      <c r="J344" s="258"/>
      <c r="K344" s="258"/>
    </row>
    <row r="345" spans="2:8">
      <c r="B345" s="47"/>
      <c r="G345" s="20"/>
      <c r="H345" s="21"/>
    </row>
    <row r="346" spans="4:11">
      <c r="D346" s="257" t="s">
        <v>737</v>
      </c>
      <c r="E346" s="258"/>
      <c r="F346" s="258"/>
      <c r="G346" s="258"/>
      <c r="H346" s="258"/>
      <c r="I346" s="258"/>
      <c r="J346" s="258"/>
      <c r="K346" s="258"/>
    </row>
    <row r="347" ht="14.75" spans="7:8">
      <c r="G347" s="20"/>
      <c r="H347" s="21"/>
    </row>
    <row r="348" ht="14.75" spans="4:11">
      <c r="D348" s="271"/>
      <c r="E348" s="272"/>
      <c r="F348" s="273" t="s">
        <v>222</v>
      </c>
      <c r="G348" s="273" t="s">
        <v>199</v>
      </c>
      <c r="H348" s="273" t="s">
        <v>224</v>
      </c>
      <c r="I348" s="273" t="s">
        <v>198</v>
      </c>
      <c r="J348" s="273" t="s">
        <v>197</v>
      </c>
      <c r="K348" s="273" t="s">
        <v>227</v>
      </c>
    </row>
    <row r="349" spans="4:11">
      <c r="D349" s="274"/>
      <c r="E349" s="275" t="s">
        <v>173</v>
      </c>
      <c r="F349" s="275">
        <v>0.1823</v>
      </c>
      <c r="G349" s="275">
        <v>0.7286</v>
      </c>
      <c r="H349" s="275">
        <v>0.0151</v>
      </c>
      <c r="I349" s="275">
        <v>0.0602</v>
      </c>
      <c r="J349" s="275">
        <v>0.0439</v>
      </c>
      <c r="K349" s="275">
        <v>0.026</v>
      </c>
    </row>
    <row r="350" spans="4:11">
      <c r="D350" s="275" t="s">
        <v>731</v>
      </c>
      <c r="E350" s="275" t="s">
        <v>174</v>
      </c>
      <c r="F350" s="275">
        <v>0.467</v>
      </c>
      <c r="G350" s="275">
        <v>4.9751</v>
      </c>
      <c r="H350" s="275">
        <v>0.0289</v>
      </c>
      <c r="I350" s="275">
        <v>0.1873</v>
      </c>
      <c r="J350" s="275">
        <v>0.1878</v>
      </c>
      <c r="K350" s="275">
        <v>0.1609</v>
      </c>
    </row>
    <row r="351" spans="4:11">
      <c r="D351" s="276"/>
      <c r="E351" s="277" t="s">
        <v>280</v>
      </c>
      <c r="F351" s="277">
        <v>0.3247</v>
      </c>
      <c r="G351" s="277">
        <v>0.9045</v>
      </c>
      <c r="H351" s="277">
        <v>0.022</v>
      </c>
      <c r="I351" s="277">
        <v>0.1238</v>
      </c>
      <c r="J351" s="277">
        <v>0.1159</v>
      </c>
      <c r="K351" s="277">
        <v>0.0935</v>
      </c>
    </row>
    <row r="352" spans="4:11">
      <c r="D352" s="274"/>
      <c r="E352" s="275" t="s">
        <v>173</v>
      </c>
      <c r="F352" s="275">
        <v>0.3213</v>
      </c>
      <c r="G352" s="275">
        <v>0.0153</v>
      </c>
      <c r="H352" s="275">
        <v>0.003</v>
      </c>
      <c r="I352" s="275">
        <v>0.0015</v>
      </c>
      <c r="J352" s="275">
        <v>0.0512</v>
      </c>
      <c r="K352" s="275">
        <v>0.5401</v>
      </c>
    </row>
    <row r="353" spans="4:11">
      <c r="D353" s="275" t="s">
        <v>733</v>
      </c>
      <c r="E353" s="275" t="s">
        <v>174</v>
      </c>
      <c r="F353" s="275">
        <v>0.523</v>
      </c>
      <c r="G353" s="275">
        <v>0.0939</v>
      </c>
      <c r="H353" s="275">
        <v>0.0269</v>
      </c>
      <c r="I353" s="275">
        <v>0.0137</v>
      </c>
      <c r="J353" s="275">
        <v>0.0879</v>
      </c>
      <c r="K353" s="275">
        <v>2.4587</v>
      </c>
    </row>
    <row r="354" spans="4:11">
      <c r="D354" s="276"/>
      <c r="E354" s="277" t="s">
        <v>280</v>
      </c>
      <c r="F354" s="277">
        <v>0.4223</v>
      </c>
      <c r="G354" s="277">
        <v>0.0467</v>
      </c>
      <c r="H354" s="277">
        <v>0.0202</v>
      </c>
      <c r="I354" s="277">
        <v>0.016</v>
      </c>
      <c r="J354" s="277">
        <v>0.07</v>
      </c>
      <c r="K354" s="277">
        <v>0.9694</v>
      </c>
    </row>
    <row r="355" spans="4:11">
      <c r="D355" s="274"/>
      <c r="E355" s="275" t="s">
        <v>173</v>
      </c>
      <c r="F355" s="275">
        <v>0.5321</v>
      </c>
      <c r="G355" s="275">
        <v>0.0259</v>
      </c>
      <c r="H355" s="275">
        <v>0.0202</v>
      </c>
      <c r="I355" s="275">
        <v>0.0112</v>
      </c>
      <c r="J355" s="275">
        <v>0.293</v>
      </c>
      <c r="K355" s="275">
        <v>0.0519</v>
      </c>
    </row>
    <row r="356" spans="4:11">
      <c r="D356" s="275" t="s">
        <v>734</v>
      </c>
      <c r="E356" s="275" t="s">
        <v>174</v>
      </c>
      <c r="F356" s="275">
        <v>0.8585</v>
      </c>
      <c r="G356" s="275">
        <v>0.4768</v>
      </c>
      <c r="H356" s="275">
        <v>0.0269</v>
      </c>
      <c r="I356" s="275">
        <v>0.0137</v>
      </c>
      <c r="J356" s="275">
        <v>0.4202</v>
      </c>
      <c r="K356" s="275">
        <v>0.0673</v>
      </c>
    </row>
    <row r="357" spans="4:11">
      <c r="D357" s="276"/>
      <c r="E357" s="277" t="s">
        <v>280</v>
      </c>
      <c r="F357" s="277">
        <v>0.6953</v>
      </c>
      <c r="G357" s="277">
        <v>0.0763</v>
      </c>
      <c r="H357" s="277">
        <v>0.023</v>
      </c>
      <c r="I357" s="277">
        <v>0.0123</v>
      </c>
      <c r="J357" s="277">
        <v>0.3566</v>
      </c>
      <c r="K357" s="277">
        <v>0.0579</v>
      </c>
    </row>
    <row r="358" spans="4:11">
      <c r="D358" s="274"/>
      <c r="E358" s="275" t="s">
        <v>173</v>
      </c>
      <c r="F358" s="275">
        <v>0.4213</v>
      </c>
      <c r="G358" s="275">
        <v>0.0153</v>
      </c>
      <c r="H358" s="275">
        <v>0.0121</v>
      </c>
      <c r="I358" s="275">
        <v>0.0039</v>
      </c>
      <c r="J358" s="275">
        <v>0.0993</v>
      </c>
      <c r="K358" s="275">
        <v>0.0017</v>
      </c>
    </row>
    <row r="359" spans="4:11">
      <c r="D359" s="275" t="s">
        <v>735</v>
      </c>
      <c r="E359" s="275" t="s">
        <v>174</v>
      </c>
      <c r="F359" s="275">
        <v>0.667</v>
      </c>
      <c r="G359" s="275">
        <v>0.4768</v>
      </c>
      <c r="H359" s="275">
        <v>0.0142</v>
      </c>
      <c r="I359" s="275">
        <v>0.0048</v>
      </c>
      <c r="J359" s="275">
        <v>0.1197</v>
      </c>
      <c r="K359" s="275">
        <v>0.0038</v>
      </c>
    </row>
    <row r="360" spans="4:11">
      <c r="D360" s="276"/>
      <c r="E360" s="277" t="s">
        <v>280</v>
      </c>
      <c r="F360" s="277">
        <v>0.5441</v>
      </c>
      <c r="G360" s="277">
        <v>0.1225</v>
      </c>
      <c r="H360" s="277">
        <v>0.0133</v>
      </c>
      <c r="I360" s="277">
        <v>0.0044</v>
      </c>
      <c r="J360" s="277">
        <v>0.1095</v>
      </c>
      <c r="K360" s="277">
        <v>0.0028</v>
      </c>
    </row>
  </sheetData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major and trace metals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wnq1023@163.com</dc:creator>
  <cp:lastModifiedBy>杨霞</cp:lastModifiedBy>
  <dcterms:created xsi:type="dcterms:W3CDTF">2023-11-28T01:27:00Z</dcterms:created>
  <dcterms:modified xsi:type="dcterms:W3CDTF">2025-08-03T07:56:31Z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E2DB322F92A448BD9F9FABD3A5507DAA_13</vt:lpwstr>
  </property>
  <property fmtid="{D5CDD505-2E9C-101B-9397-08002B2CF9AE}" pid="3" name="KSOProductBuildVer">
    <vt:lpwstr>2052-12.1.0.21915</vt:lpwstr>
  </property>
</Properties>
</file>