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amawak\Documents\projects\platform_comparison\figures v4\"/>
    </mc:Choice>
  </mc:AlternateContent>
  <xr:revisionPtr revIDLastSave="0" documentId="13_ncr:1_{3C177608-940E-4E05-9232-3FBFC5A0610A}" xr6:coauthVersionLast="44" xr6:coauthVersionMax="45" xr10:uidLastSave="{00000000-0000-0000-0000-000000000000}"/>
  <bookViews>
    <workbookView xWindow="2835" yWindow="1635" windowWidth="24090" windowHeight="11385" xr2:uid="{EC14D8BC-963E-7844-9C5D-CBE2841FEC4D}"/>
  </bookViews>
  <sheets>
    <sheet name="About" sheetId="2" r:id="rId1"/>
    <sheet name="Dat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V23" i="5" l="1"/>
  <c r="AV22" i="5"/>
  <c r="AV21" i="5"/>
  <c r="AV20" i="5"/>
  <c r="AV19" i="5"/>
  <c r="AV18" i="5"/>
  <c r="AV17" i="5"/>
  <c r="AV16" i="5"/>
  <c r="AV15" i="5"/>
  <c r="AV14" i="5"/>
  <c r="AV13" i="5"/>
  <c r="AV12" i="5"/>
  <c r="AV11" i="5"/>
  <c r="AV10" i="5"/>
  <c r="AV9" i="5"/>
  <c r="AV8" i="5"/>
  <c r="AV7" i="5"/>
  <c r="AV6" i="5"/>
  <c r="AV5" i="5"/>
  <c r="AV4" i="5"/>
  <c r="AV3" i="5"/>
  <c r="AR3" i="5"/>
  <c r="AS3" i="5"/>
  <c r="AR4" i="5"/>
  <c r="AS4" i="5"/>
  <c r="AR5" i="5"/>
  <c r="AS5" i="5"/>
  <c r="AR6" i="5"/>
  <c r="AS6" i="5"/>
  <c r="AR7" i="5"/>
  <c r="AS7" i="5"/>
  <c r="AR8" i="5"/>
  <c r="AS8" i="5"/>
  <c r="AR9" i="5"/>
  <c r="AS9" i="5"/>
  <c r="AR10" i="5"/>
  <c r="AS10" i="5"/>
  <c r="AR11" i="5"/>
  <c r="AS11" i="5"/>
  <c r="AR12" i="5"/>
  <c r="AS12" i="5"/>
  <c r="AR13" i="5"/>
  <c r="AS13" i="5"/>
  <c r="AR14" i="5"/>
  <c r="AS14" i="5"/>
  <c r="AR15" i="5"/>
  <c r="AS15" i="5"/>
  <c r="AR16" i="5"/>
  <c r="AS16" i="5"/>
  <c r="AR17" i="5"/>
  <c r="AS17" i="5"/>
  <c r="AR18" i="5"/>
  <c r="AS18" i="5"/>
  <c r="AR19" i="5"/>
  <c r="AS19" i="5"/>
  <c r="AR20" i="5"/>
  <c r="AS20" i="5"/>
  <c r="AR21" i="5"/>
  <c r="AS21" i="5"/>
  <c r="AR22" i="5"/>
  <c r="AS22" i="5"/>
  <c r="AR23" i="5"/>
  <c r="AS23" i="5"/>
  <c r="AU23" i="5"/>
  <c r="AT23" i="5"/>
  <c r="Z23" i="5"/>
  <c r="Y23" i="5"/>
  <c r="K23" i="5"/>
  <c r="P23" i="5" s="1"/>
  <c r="AU22" i="5"/>
  <c r="AT22" i="5"/>
  <c r="Z22" i="5"/>
  <c r="Y22" i="5"/>
  <c r="K22" i="5"/>
  <c r="S22" i="5" s="1"/>
  <c r="AU21" i="5"/>
  <c r="AT21" i="5"/>
  <c r="Z21" i="5"/>
  <c r="Y21" i="5"/>
  <c r="K21" i="5"/>
  <c r="S21" i="5" s="1"/>
  <c r="AU20" i="5"/>
  <c r="AT20" i="5"/>
  <c r="Z20" i="5"/>
  <c r="Y20" i="5"/>
  <c r="K20" i="5"/>
  <c r="R20" i="5" s="1"/>
  <c r="AU19" i="5"/>
  <c r="AT19" i="5"/>
  <c r="Z19" i="5"/>
  <c r="Y19" i="5"/>
  <c r="K19" i="5"/>
  <c r="S19" i="5" s="1"/>
  <c r="AU18" i="5"/>
  <c r="AT18" i="5"/>
  <c r="Z18" i="5"/>
  <c r="Y18" i="5"/>
  <c r="K18" i="5"/>
  <c r="S18" i="5" s="1"/>
  <c r="AU17" i="5"/>
  <c r="AT17" i="5"/>
  <c r="Z17" i="5"/>
  <c r="Y17" i="5"/>
  <c r="K17" i="5"/>
  <c r="R17" i="5" s="1"/>
  <c r="AU16" i="5"/>
  <c r="AT16" i="5"/>
  <c r="Z16" i="5"/>
  <c r="Y16" i="5"/>
  <c r="K16" i="5"/>
  <c r="S16" i="5" s="1"/>
  <c r="AU15" i="5"/>
  <c r="AT15" i="5"/>
  <c r="Z15" i="5"/>
  <c r="Y15" i="5"/>
  <c r="K15" i="5"/>
  <c r="P15" i="5" s="1"/>
  <c r="AU14" i="5"/>
  <c r="AT14" i="5"/>
  <c r="Z14" i="5"/>
  <c r="Y14" i="5"/>
  <c r="K14" i="5"/>
  <c r="S14" i="5" s="1"/>
  <c r="AU13" i="5"/>
  <c r="AT13" i="5"/>
  <c r="Z13" i="5"/>
  <c r="Y13" i="5"/>
  <c r="K13" i="5"/>
  <c r="S13" i="5" s="1"/>
  <c r="AU12" i="5"/>
  <c r="AT12" i="5"/>
  <c r="Z12" i="5"/>
  <c r="Y12" i="5"/>
  <c r="K12" i="5"/>
  <c r="Q12" i="5" s="1"/>
  <c r="AU11" i="5"/>
  <c r="AT11" i="5"/>
  <c r="Z11" i="5"/>
  <c r="Y11" i="5"/>
  <c r="K11" i="5"/>
  <c r="S11" i="5" s="1"/>
  <c r="AU10" i="5"/>
  <c r="AT10" i="5"/>
  <c r="Z10" i="5"/>
  <c r="Y10" i="5"/>
  <c r="K10" i="5"/>
  <c r="S10" i="5" s="1"/>
  <c r="AU9" i="5"/>
  <c r="AT9" i="5"/>
  <c r="Z9" i="5"/>
  <c r="Y9" i="5"/>
  <c r="K9" i="5"/>
  <c r="S9" i="5" s="1"/>
  <c r="AU8" i="5"/>
  <c r="AT8" i="5"/>
  <c r="Z8" i="5"/>
  <c r="Y8" i="5"/>
  <c r="K8" i="5"/>
  <c r="S8" i="5" s="1"/>
  <c r="AU7" i="5"/>
  <c r="AT7" i="5"/>
  <c r="Z7" i="5"/>
  <c r="Y7" i="5"/>
  <c r="K7" i="5"/>
  <c r="P7" i="5" s="1"/>
  <c r="AU6" i="5"/>
  <c r="AT6" i="5"/>
  <c r="Z6" i="5"/>
  <c r="Y6" i="5"/>
  <c r="K6" i="5"/>
  <c r="S6" i="5" s="1"/>
  <c r="AU5" i="5"/>
  <c r="AT5" i="5"/>
  <c r="Z5" i="5"/>
  <c r="Y5" i="5"/>
  <c r="K5" i="5"/>
  <c r="S5" i="5" s="1"/>
  <c r="AU4" i="5"/>
  <c r="AT4" i="5"/>
  <c r="Z4" i="5"/>
  <c r="Y4" i="5"/>
  <c r="K4" i="5"/>
  <c r="Q4" i="5" s="1"/>
  <c r="AU3" i="5"/>
  <c r="AT3" i="5"/>
  <c r="Z3" i="5"/>
  <c r="Y3" i="5"/>
  <c r="S3" i="5"/>
  <c r="R3" i="5"/>
  <c r="Q3" i="5"/>
  <c r="P3" i="5"/>
  <c r="R9" i="5" l="1"/>
  <c r="S23" i="5"/>
  <c r="Q17" i="5"/>
  <c r="S12" i="5"/>
  <c r="R4" i="5"/>
  <c r="R7" i="5"/>
  <c r="S17" i="5"/>
  <c r="S7" i="5"/>
  <c r="R15" i="5"/>
  <c r="R6" i="5"/>
  <c r="P9" i="5"/>
  <c r="Q14" i="5"/>
  <c r="Q9" i="5"/>
  <c r="P17" i="5"/>
  <c r="P21" i="5"/>
  <c r="S4" i="5"/>
  <c r="R12" i="5"/>
  <c r="S15" i="5"/>
  <c r="P10" i="5"/>
  <c r="P18" i="5"/>
  <c r="Q18" i="5"/>
  <c r="R10" i="5"/>
  <c r="R18" i="5"/>
  <c r="Q10" i="5"/>
  <c r="Q6" i="5"/>
  <c r="R11" i="5"/>
  <c r="R19" i="5"/>
  <c r="S20" i="5"/>
  <c r="Q23" i="5"/>
  <c r="Q7" i="5"/>
  <c r="R14" i="5"/>
  <c r="Q15" i="5"/>
  <c r="Q21" i="5"/>
  <c r="R23" i="5"/>
  <c r="R21" i="5"/>
  <c r="P5" i="5"/>
  <c r="P13" i="5"/>
  <c r="Q5" i="5"/>
  <c r="P8" i="5"/>
  <c r="Q13" i="5"/>
  <c r="P16" i="5"/>
  <c r="R5" i="5"/>
  <c r="Q8" i="5"/>
  <c r="P11" i="5"/>
  <c r="R13" i="5"/>
  <c r="Q16" i="5"/>
  <c r="P19" i="5"/>
  <c r="P6" i="5"/>
  <c r="R8" i="5"/>
  <c r="Q11" i="5"/>
  <c r="P14" i="5"/>
  <c r="R16" i="5"/>
  <c r="Q19" i="5"/>
  <c r="P22" i="5"/>
  <c r="Q22" i="5"/>
  <c r="R22" i="5"/>
  <c r="P4" i="5"/>
  <c r="P12" i="5"/>
  <c r="P20" i="5"/>
  <c r="Q20" i="5"/>
</calcChain>
</file>

<file path=xl/sharedStrings.xml><?xml version="1.0" encoding="utf-8"?>
<sst xmlns="http://schemas.openxmlformats.org/spreadsheetml/2006/main" count="292" uniqueCount="152">
  <si>
    <t>GENERAL</t>
  </si>
  <si>
    <t>CELLTYPES</t>
  </si>
  <si>
    <t>sample number</t>
  </si>
  <si>
    <t>method</t>
  </si>
  <si>
    <t>cell input</t>
  </si>
  <si>
    <t>expected 
cells</t>
  </si>
  <si>
    <t>paired-end</t>
  </si>
  <si>
    <t>alignment pipeline</t>
  </si>
  <si>
    <t>MAPQ</t>
  </si>
  <si>
    <t>aligner</t>
  </si>
  <si>
    <t>MAPQ filtered (M)</t>
  </si>
  <si>
    <t>has valid BC (V)</t>
  </si>
  <si>
    <t>cellular reads (C)</t>
  </si>
  <si>
    <t>tx aligned reads (T)</t>
  </si>
  <si>
    <t>%M</t>
  </si>
  <si>
    <t>%V</t>
  </si>
  <si>
    <t>%C</t>
  </si>
  <si>
    <t>%T</t>
  </si>
  <si>
    <t>barcodes (BC)</t>
  </si>
  <si>
    <t>Øreads/UMI</t>
  </si>
  <si>
    <t>mapped genes 
(mm10)</t>
  </si>
  <si>
    <t>mapped genes 
(hg19)</t>
  </si>
  <si>
    <t>cells</t>
  </si>
  <si>
    <t>%recovered 
cells</t>
  </si>
  <si>
    <t>%cells of 
all barcodes</t>
  </si>
  <si>
    <t>median
reads/cell</t>
  </si>
  <si>
    <t>median
UMI/cell</t>
  </si>
  <si>
    <t>median
genes/cell</t>
  </si>
  <si>
    <t>mean
reads/cell</t>
  </si>
  <si>
    <t>mean
UMI/cell</t>
  </si>
  <si>
    <t>mean
genes/cell</t>
  </si>
  <si>
    <t>detected genes 
(mm10)</t>
  </si>
  <si>
    <t>detected genes 
(hg19)</t>
  </si>
  <si>
    <t>%mito  reads</t>
  </si>
  <si>
    <t>%mito  UMI</t>
  </si>
  <si>
    <t>EL4</t>
  </si>
  <si>
    <t>IVA12</t>
  </si>
  <si>
    <t>Jurkat</t>
  </si>
  <si>
    <t xml:space="preserve">TALL-104 </t>
  </si>
  <si>
    <t>%EL4</t>
  </si>
  <si>
    <t>%IVA12</t>
  </si>
  <si>
    <t>%Jurkat</t>
  </si>
  <si>
    <t xml:space="preserve">%TALL-104 </t>
  </si>
  <si>
    <t>CellRanger 3.0.2</t>
  </si>
  <si>
    <t>UB, CB</t>
  </si>
  <si>
    <t>STAR_2.5.1b</t>
  </si>
  <si>
    <t>SureCell RNA Single-Cell 1.1.0</t>
  </si>
  <si>
    <t>XU, XB</t>
  </si>
  <si>
    <t>STAR_2.5.2b</t>
  </si>
  <si>
    <t>Dropseq tools 1.13</t>
  </si>
  <si>
    <t>XM, XC</t>
  </si>
  <si>
    <t>mappa v0.9</t>
  </si>
  <si>
    <t>STAR_2.7.0b</t>
  </si>
  <si>
    <t>N/A</t>
  </si>
  <si>
    <t>tags (UMI, Barcode)</t>
  </si>
  <si>
    <t>expected cells</t>
  </si>
  <si>
    <t>sequencing</t>
  </si>
  <si>
    <t>hg19_Ensembl82 + mm10_Ensembl84</t>
  </si>
  <si>
    <t>read pairs (FASTQ)</t>
  </si>
  <si>
    <t>TOTAL READS</t>
  </si>
  <si>
    <t>CELL METRICS</t>
  </si>
  <si>
    <t>GENERAL METRICS</t>
  </si>
  <si>
    <t>%recovered  cells</t>
  </si>
  <si>
    <t>median genes/cell</t>
  </si>
  <si>
    <t>detected genes (mm10)</t>
  </si>
  <si>
    <t>detected genes (hg19)</t>
  </si>
  <si>
    <t>reference genome</t>
  </si>
  <si>
    <t xml:space="preserve"> reference genome</t>
  </si>
  <si>
    <t>10x Genomics, Chromium 3' v2</t>
  </si>
  <si>
    <t>10x Genomics, Chromium 3' v3</t>
  </si>
  <si>
    <t>10x Genomics, Chromium 5' v1</t>
  </si>
  <si>
    <t>Takara Bio, ICELL8 3' DE</t>
  </si>
  <si>
    <t>Takara Bio, ICELL8 3' DE-UMI</t>
  </si>
  <si>
    <t>1.TAG _CID</t>
  </si>
  <si>
    <t>1.TAG _CID_UMI</t>
  </si>
  <si>
    <t>Number of sample</t>
  </si>
  <si>
    <t>scRNA-seq technology</t>
  </si>
  <si>
    <t>Cell input</t>
  </si>
  <si>
    <t>Expected cells</t>
  </si>
  <si>
    <t>Tags in BAM file for UMI and Barcode</t>
  </si>
  <si>
    <t>Reference genome</t>
  </si>
  <si>
    <t>Read aligner used by pipeline</t>
  </si>
  <si>
    <t>MAPQ threshold for read filtering</t>
  </si>
  <si>
    <t>%cells of all barcodes</t>
  </si>
  <si>
    <t>median reads/cell</t>
  </si>
  <si>
    <t>median UMI/cell</t>
  </si>
  <si>
    <t>mean reads/cell</t>
  </si>
  <si>
    <t>mean UMI/cell</t>
  </si>
  <si>
    <t>mean genes/cell</t>
  </si>
  <si>
    <t>Number of reads passing MAPQ filter</t>
  </si>
  <si>
    <t>Total read pair input</t>
  </si>
  <si>
    <t>Number of cellular reads assigned to gene</t>
  </si>
  <si>
    <t>Fraction of all reads passing MAPQ filter</t>
  </si>
  <si>
    <t>Fraction of all reads from cells assigned to gene</t>
  </si>
  <si>
    <t>Number of reads passing MAPQ filter and have valid barcode</t>
  </si>
  <si>
    <t>Number of reads passing MAPQ filter and are from cells</t>
  </si>
  <si>
    <t>Fraction of all reads passing MAPQ filter and have valid barcode</t>
  </si>
  <si>
    <t>Fraction of all reads passing MAPQ filter and are from cells</t>
  </si>
  <si>
    <t>Number of total sequenced barcodes</t>
  </si>
  <si>
    <t>mapped genes (mm10)</t>
  </si>
  <si>
    <t>mapped genes (hg19)</t>
  </si>
  <si>
    <t>Number of sequenced reads per UMI</t>
  </si>
  <si>
    <t>Number of human genes with at least one read</t>
  </si>
  <si>
    <t>Number of murine genes with at least one read</t>
  </si>
  <si>
    <t>Number of identified cells</t>
  </si>
  <si>
    <t>Fraction of cells recovered from total cell input</t>
  </si>
  <si>
    <t>Fraction of barcodes that are genuine cells</t>
  </si>
  <si>
    <t>Median number of reads per cell</t>
  </si>
  <si>
    <t>Median number of UMI per cell</t>
  </si>
  <si>
    <t>Median number of detected genes per cell</t>
  </si>
  <si>
    <t>Average number of reads per cell</t>
  </si>
  <si>
    <t>Average number of UMIs per cell</t>
  </si>
  <si>
    <t>Average number of detected genes per cell</t>
  </si>
  <si>
    <t>Total number of detected murine genes</t>
  </si>
  <si>
    <t>Total number of detected human genes</t>
  </si>
  <si>
    <t>%mito reads</t>
  </si>
  <si>
    <t>%mito UMI</t>
  </si>
  <si>
    <t>Fraction of all cellular reads mapped to mitochondrial genes</t>
  </si>
  <si>
    <t>Fraction of all cellular UMI mapped to mitochondrial genes</t>
  </si>
  <si>
    <t>Number of detected EL4 cells</t>
  </si>
  <si>
    <t>Number of detected IVA12 cells</t>
  </si>
  <si>
    <t>Number of detected Jurkat cells</t>
  </si>
  <si>
    <t>Number of detected TALL-104 cells</t>
  </si>
  <si>
    <t>Fraction of all cells that are of type EL4</t>
  </si>
  <si>
    <t>Fraction of all cells that are of type IVA12</t>
  </si>
  <si>
    <t>Fraction of all cells that are of type Jurkat</t>
  </si>
  <si>
    <t>Fraction of all cells that are of type TALL-104</t>
  </si>
  <si>
    <t>Column legend:</t>
  </si>
  <si>
    <t>Illumina Bio-Rad, ddSEQ</t>
  </si>
  <si>
    <t>open-source / Dolomite Bio, Drop-seq</t>
  </si>
  <si>
    <t>CELL METRICS (based on cellular reads)</t>
  </si>
  <si>
    <t>Unclassified</t>
  </si>
  <si>
    <t>%Unclassified</t>
  </si>
  <si>
    <t>Un-
classified</t>
  </si>
  <si>
    <t>%Un-
classified</t>
  </si>
  <si>
    <t>Number of unclassified cells (i.e., not classified by any rule)</t>
  </si>
  <si>
    <t>Fraction of all cells that are unclassified (i.e., not classified by any rule)</t>
  </si>
  <si>
    <t xml:space="preserve">Fraction of all cellular reads mapped to ribosome-related genes (Gene Ontology GO:0005840) </t>
  </si>
  <si>
    <t>Fraction of all cellular UMIs mapped to ribosome-related genes (Gene Ontology GO:0005840)</t>
  </si>
  <si>
    <t>sample ID</t>
  </si>
  <si>
    <t>26x8x0x91</t>
  </si>
  <si>
    <t>26x8x0x98</t>
  </si>
  <si>
    <t>26x8x0x110</t>
  </si>
  <si>
    <t>68x8x0x150</t>
  </si>
  <si>
    <t>21x8x0x138</t>
  </si>
  <si>
    <t>25x8x0x131</t>
  </si>
  <si>
    <t>Read lengths (Read 1 x Index1 x Index 2 x Read 2)</t>
  </si>
  <si>
    <t>Used pipeline for read alignment (non-nomalized data only)</t>
  </si>
  <si>
    <t>STAR 2.4.2a</t>
  </si>
  <si>
    <t>%ribo gene reads</t>
  </si>
  <si>
    <t>%ribo gene UMI</t>
  </si>
  <si>
    <r>
      <t xml:space="preserve">Supplemental Table 3. Assessment of non-normalized single-cell RNA-seq data. </t>
    </r>
    <r>
      <rPr>
        <sz val="11"/>
        <color theme="1"/>
        <rFont val="Arial"/>
        <family val="2"/>
      </rPr>
      <t>Sequenced reads were demultiplexed and aligned against a combined human and mouse reference genome with each technologies' recommended software pipeline; all pipelines used a version of STAR for the alignment step. Aligned reads were MAPQ filtered and uniformly mapped against human and mouse gene annotations; read and UMI count matrices were derived using customized scripts. Cells and cell types were determined by similarity to bulk RNA-seq data.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</si>
</sst>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1"/>
      <color rgb="FFFFFFFF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8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1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203764"/>
        <bgColor rgb="FF000000"/>
      </patternFill>
    </fill>
    <fill>
      <patternFill patternType="solid">
        <fgColor rgb="FF3451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/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/>
    <xf numFmtId="0" fontId="3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right" vertical="center"/>
    </xf>
    <xf numFmtId="0" fontId="4" fillId="4" borderId="0" xfId="0" applyFont="1" applyFill="1" applyAlignment="1">
      <alignment horizontal="right" vertical="center" wrapText="1"/>
    </xf>
    <xf numFmtId="0" fontId="4" fillId="4" borderId="2" xfId="0" applyFont="1" applyFill="1" applyBorder="1" applyAlignment="1">
      <alignment vertical="center"/>
    </xf>
    <xf numFmtId="0" fontId="4" fillId="4" borderId="0" xfId="0" applyFont="1" applyFill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164" fontId="4" fillId="5" borderId="2" xfId="0" applyNumberFormat="1" applyFont="1" applyFill="1" applyBorder="1" applyAlignment="1">
      <alignment horizontal="right" vertical="center" wrapText="1"/>
    </xf>
    <xf numFmtId="0" fontId="4" fillId="9" borderId="0" xfId="0" applyFont="1" applyFill="1" applyAlignment="1">
      <alignment horizontal="right" vertical="center"/>
    </xf>
    <xf numFmtId="0" fontId="6" fillId="0" borderId="0" xfId="0" applyFont="1"/>
    <xf numFmtId="3" fontId="6" fillId="0" borderId="0" xfId="0" applyNumberFormat="1" applyFont="1"/>
    <xf numFmtId="0" fontId="6" fillId="0" borderId="0" xfId="0" applyFont="1" applyAlignment="1">
      <alignment horizontal="right"/>
    </xf>
    <xf numFmtId="0" fontId="6" fillId="0" borderId="2" xfId="0" applyFont="1" applyBorder="1"/>
    <xf numFmtId="164" fontId="6" fillId="0" borderId="0" xfId="0" applyNumberFormat="1" applyFont="1"/>
    <xf numFmtId="164" fontId="7" fillId="0" borderId="0" xfId="0" applyNumberFormat="1" applyFont="1"/>
    <xf numFmtId="3" fontId="2" fillId="0" borderId="0" xfId="0" applyNumberFormat="1" applyFont="1"/>
    <xf numFmtId="164" fontId="2" fillId="0" borderId="0" xfId="0" applyNumberFormat="1" applyFont="1"/>
    <xf numFmtId="1" fontId="2" fillId="0" borderId="0" xfId="0" applyNumberFormat="1" applyFont="1"/>
    <xf numFmtId="11" fontId="2" fillId="0" borderId="0" xfId="0" applyNumberFormat="1" applyFont="1"/>
    <xf numFmtId="0" fontId="6" fillId="0" borderId="0" xfId="0" applyFont="1" applyAlignment="1">
      <alignment horizontal="left"/>
    </xf>
    <xf numFmtId="3" fontId="6" fillId="0" borderId="0" xfId="0" applyNumberFormat="1" applyFont="1" applyBorder="1"/>
    <xf numFmtId="3" fontId="6" fillId="0" borderId="2" xfId="0" applyNumberFormat="1" applyFont="1" applyBorder="1"/>
    <xf numFmtId="3" fontId="5" fillId="6" borderId="2" xfId="0" applyNumberFormat="1" applyFont="1" applyFill="1" applyBorder="1" applyAlignment="1">
      <alignment horizontal="right" vertical="center" wrapText="1"/>
    </xf>
    <xf numFmtId="3" fontId="4" fillId="13" borderId="0" xfId="0" applyNumberFormat="1" applyFont="1" applyFill="1" applyBorder="1" applyAlignment="1">
      <alignment horizontal="right" vertical="center"/>
    </xf>
    <xf numFmtId="3" fontId="4" fillId="13" borderId="3" xfId="0" applyNumberFormat="1" applyFont="1" applyFill="1" applyBorder="1" applyAlignment="1">
      <alignment horizontal="right" vertical="center"/>
    </xf>
    <xf numFmtId="164" fontId="4" fillId="13" borderId="0" xfId="0" applyNumberFormat="1" applyFont="1" applyFill="1" applyBorder="1" applyAlignment="1">
      <alignment horizontal="right" vertical="center"/>
    </xf>
    <xf numFmtId="164" fontId="4" fillId="13" borderId="2" xfId="0" applyNumberFormat="1" applyFont="1" applyFill="1" applyBorder="1" applyAlignment="1">
      <alignment horizontal="right" vertical="center"/>
    </xf>
    <xf numFmtId="3" fontId="4" fillId="13" borderId="0" xfId="0" applyNumberFormat="1" applyFont="1" applyFill="1" applyBorder="1" applyAlignment="1">
      <alignment horizontal="left" vertical="center"/>
    </xf>
    <xf numFmtId="164" fontId="4" fillId="13" borderId="0" xfId="0" applyNumberFormat="1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 wrapText="1"/>
    </xf>
    <xf numFmtId="3" fontId="5" fillId="6" borderId="0" xfId="0" applyNumberFormat="1" applyFont="1" applyFill="1" applyAlignment="1">
      <alignment horizontal="left" vertical="center" wrapText="1"/>
    </xf>
    <xf numFmtId="3" fontId="4" fillId="11" borderId="0" xfId="0" applyNumberFormat="1" applyFont="1" applyFill="1" applyBorder="1" applyAlignment="1">
      <alignment horizontal="left" vertical="center"/>
    </xf>
    <xf numFmtId="1" fontId="4" fillId="11" borderId="0" xfId="0" applyNumberFormat="1" applyFont="1" applyFill="1" applyBorder="1" applyAlignment="1">
      <alignment horizontal="left" vertical="center"/>
    </xf>
    <xf numFmtId="3" fontId="5" fillId="6" borderId="0" xfId="0" applyNumberFormat="1" applyFont="1" applyFill="1" applyBorder="1" applyAlignment="1">
      <alignment horizontal="left" vertical="center" wrapText="1"/>
    </xf>
    <xf numFmtId="3" fontId="4" fillId="5" borderId="0" xfId="0" applyNumberFormat="1" applyFont="1" applyFill="1" applyBorder="1" applyAlignment="1">
      <alignment horizontal="left" vertical="center"/>
    </xf>
    <xf numFmtId="164" fontId="4" fillId="7" borderId="0" xfId="0" applyNumberFormat="1" applyFont="1" applyFill="1" applyAlignment="1">
      <alignment horizontal="left" vertical="center" wrapText="1"/>
    </xf>
    <xf numFmtId="164" fontId="4" fillId="5" borderId="0" xfId="0" applyNumberFormat="1" applyFont="1" applyFill="1" applyAlignment="1">
      <alignment horizontal="left" vertical="center" wrapText="1"/>
    </xf>
    <xf numFmtId="3" fontId="4" fillId="5" borderId="0" xfId="0" applyNumberFormat="1" applyFont="1" applyFill="1" applyAlignment="1">
      <alignment horizontal="left" vertical="center" wrapText="1"/>
    </xf>
    <xf numFmtId="3" fontId="3" fillId="8" borderId="0" xfId="0" applyNumberFormat="1" applyFont="1" applyFill="1" applyAlignment="1">
      <alignment horizontal="left" vertical="center" wrapText="1"/>
    </xf>
    <xf numFmtId="164" fontId="4" fillId="5" borderId="2" xfId="0" applyNumberFormat="1" applyFont="1" applyFill="1" applyBorder="1" applyAlignment="1">
      <alignment horizontal="left" vertical="center" wrapText="1"/>
    </xf>
    <xf numFmtId="0" fontId="4" fillId="9" borderId="0" xfId="0" applyFont="1" applyFill="1" applyAlignment="1">
      <alignment horizontal="left" vertical="center"/>
    </xf>
    <xf numFmtId="0" fontId="8" fillId="0" borderId="0" xfId="0" applyFont="1"/>
    <xf numFmtId="0" fontId="4" fillId="15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14" borderId="1" xfId="0" applyFont="1" applyFill="1" applyBorder="1" applyAlignment="1">
      <alignment vertical="center"/>
    </xf>
    <xf numFmtId="0" fontId="4" fillId="14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/>
    <xf numFmtId="0" fontId="4" fillId="10" borderId="0" xfId="0" applyFont="1" applyFill="1" applyBorder="1" applyAlignment="1">
      <alignment vertical="center"/>
    </xf>
    <xf numFmtId="0" fontId="4" fillId="12" borderId="6" xfId="0" applyFont="1" applyFill="1" applyBorder="1" applyAlignment="1">
      <alignment vertical="center"/>
    </xf>
    <xf numFmtId="0" fontId="4" fillId="12" borderId="0" xfId="0" applyFont="1" applyFill="1" applyBorder="1" applyAlignment="1">
      <alignment vertical="center"/>
    </xf>
    <xf numFmtId="0" fontId="6" fillId="0" borderId="0" xfId="0" applyFont="1" applyFill="1"/>
    <xf numFmtId="0" fontId="6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0" applyFont="1" applyAlignment="1">
      <alignment horizontal="left" vertical="justify" wrapText="1"/>
    </xf>
    <xf numFmtId="0" fontId="5" fillId="0" borderId="0" xfId="0" applyFont="1" applyAlignment="1">
      <alignment vertical="justify"/>
    </xf>
    <xf numFmtId="3" fontId="4" fillId="11" borderId="6" xfId="0" applyNumberFormat="1" applyFont="1" applyFill="1" applyBorder="1" applyAlignment="1">
      <alignment horizontal="right" vertical="center"/>
    </xf>
    <xf numFmtId="1" fontId="4" fillId="11" borderId="0" xfId="0" applyNumberFormat="1" applyFont="1" applyFill="1" applyBorder="1" applyAlignment="1">
      <alignment horizontal="right" vertical="center"/>
    </xf>
    <xf numFmtId="3" fontId="5" fillId="6" borderId="0" xfId="0" applyNumberFormat="1" applyFont="1" applyFill="1" applyBorder="1" applyAlignment="1">
      <alignment horizontal="right" vertical="center" wrapText="1"/>
    </xf>
    <xf numFmtId="164" fontId="4" fillId="7" borderId="0" xfId="0" applyNumberFormat="1" applyFont="1" applyFill="1" applyBorder="1" applyAlignment="1">
      <alignment horizontal="right" vertical="center" wrapText="1"/>
    </xf>
    <xf numFmtId="164" fontId="4" fillId="5" borderId="0" xfId="0" applyNumberFormat="1" applyFont="1" applyFill="1" applyBorder="1" applyAlignment="1">
      <alignment horizontal="right" vertical="center" wrapText="1"/>
    </xf>
    <xf numFmtId="3" fontId="4" fillId="5" borderId="0" xfId="0" applyNumberFormat="1" applyFont="1" applyFill="1" applyBorder="1" applyAlignment="1">
      <alignment horizontal="right" vertical="center" wrapText="1"/>
    </xf>
    <xf numFmtId="3" fontId="3" fillId="8" borderId="0" xfId="0" applyNumberFormat="1" applyFont="1" applyFill="1" applyBorder="1" applyAlignment="1">
      <alignment horizontal="right" vertical="center" wrapText="1"/>
    </xf>
    <xf numFmtId="165" fontId="6" fillId="0" borderId="0" xfId="0" applyNumberFormat="1" applyFont="1" applyBorder="1"/>
    <xf numFmtId="165" fontId="6" fillId="0" borderId="2" xfId="0" applyNumberFormat="1" applyFont="1" applyBorder="1"/>
    <xf numFmtId="3" fontId="6" fillId="0" borderId="6" xfId="0" applyNumberFormat="1" applyFont="1" applyBorder="1"/>
    <xf numFmtId="3" fontId="6" fillId="0" borderId="0" xfId="0" applyNumberFormat="1" applyFont="1" applyBorder="1" applyAlignment="1">
      <alignment horizontal="right"/>
    </xf>
    <xf numFmtId="3" fontId="6" fillId="0" borderId="4" xfId="0" applyNumberFormat="1" applyFont="1" applyBorder="1"/>
    <xf numFmtId="3" fontId="6" fillId="0" borderId="5" xfId="0" applyNumberFormat="1" applyFont="1" applyBorder="1"/>
    <xf numFmtId="2" fontId="2" fillId="0" borderId="0" xfId="0" applyNumberFormat="1" applyFont="1"/>
    <xf numFmtId="0" fontId="4" fillId="9" borderId="0" xfId="0" applyFont="1" applyFill="1" applyAlignment="1">
      <alignment horizontal="right" vertical="center" wrapText="1"/>
    </xf>
    <xf numFmtId="165" fontId="6" fillId="0" borderId="0" xfId="0" applyNumberFormat="1" applyFont="1"/>
    <xf numFmtId="3" fontId="4" fillId="5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3" fontId="6" fillId="0" borderId="2" xfId="0" applyNumberFormat="1" applyFont="1" applyBorder="1" applyAlignment="1">
      <alignment horizontal="right"/>
    </xf>
    <xf numFmtId="0" fontId="5" fillId="0" borderId="0" xfId="0" applyFont="1" applyAlignment="1">
      <alignment horizontal="left" vertical="justify" wrapText="1"/>
    </xf>
    <xf numFmtId="0" fontId="1" fillId="15" borderId="0" xfId="0" applyFont="1" applyFill="1" applyAlignment="1">
      <alignment horizontal="center" vertical="center"/>
    </xf>
    <xf numFmtId="0" fontId="1" fillId="14" borderId="0" xfId="0" applyFont="1" applyFill="1" applyBorder="1" applyAlignment="1">
      <alignment horizontal="center" vertical="center"/>
    </xf>
    <xf numFmtId="0" fontId="1" fillId="10" borderId="0" xfId="0" applyFont="1" applyFill="1" applyBorder="1" applyAlignment="1">
      <alignment horizontal="center" vertical="center"/>
    </xf>
    <xf numFmtId="0" fontId="1" fillId="1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53643-E550-054D-8D54-E894CBBD84EA}">
  <dimension ref="A1:P63"/>
  <sheetViews>
    <sheetView showGridLines="0" showRowColHeaders="0" tabSelected="1" topLeftCell="A4" zoomScaleNormal="100" workbookViewId="0">
      <selection activeCell="A30" sqref="A30"/>
    </sheetView>
  </sheetViews>
  <sheetFormatPr defaultColWidth="10.875" defaultRowHeight="14.25" x14ac:dyDescent="0.2"/>
  <cols>
    <col min="1" max="1" width="26.5" style="11" customWidth="1"/>
    <col min="2" max="2" width="77.875" style="11" customWidth="1"/>
    <col min="3" max="16384" width="10.875" style="11"/>
  </cols>
  <sheetData>
    <row r="1" spans="1:13" ht="15" x14ac:dyDescent="0.25">
      <c r="A1" s="44"/>
    </row>
    <row r="2" spans="1:13" ht="71.099999999999994" customHeight="1" x14ac:dyDescent="0.2">
      <c r="A2" s="78" t="s">
        <v>151</v>
      </c>
      <c r="B2" s="78"/>
      <c r="C2" s="58"/>
      <c r="D2" s="58"/>
      <c r="E2" s="58"/>
      <c r="F2" s="58"/>
      <c r="G2" s="58"/>
    </row>
    <row r="3" spans="1:13" ht="15" customHeight="1" x14ac:dyDescent="0.2">
      <c r="A3" s="57"/>
      <c r="B3" s="57"/>
      <c r="C3" s="58"/>
      <c r="D3" s="58"/>
      <c r="E3" s="58"/>
      <c r="F3" s="58"/>
      <c r="G3" s="58"/>
    </row>
    <row r="4" spans="1:13" x14ac:dyDescent="0.2">
      <c r="A4" s="11" t="s">
        <v>127</v>
      </c>
    </row>
    <row r="6" spans="1:13" ht="14.1" customHeight="1" x14ac:dyDescent="0.2">
      <c r="A6" s="45" t="s">
        <v>0</v>
      </c>
      <c r="B6" s="45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</row>
    <row r="7" spans="1:13" ht="14.1" customHeight="1" x14ac:dyDescent="0.2">
      <c r="A7" s="31" t="s">
        <v>2</v>
      </c>
      <c r="B7" s="11" t="s">
        <v>75</v>
      </c>
    </row>
    <row r="8" spans="1:13" ht="14.1" customHeight="1" x14ac:dyDescent="0.2">
      <c r="A8" s="7" t="s">
        <v>3</v>
      </c>
      <c r="B8" s="11" t="s">
        <v>76</v>
      </c>
    </row>
    <row r="9" spans="1:13" ht="14.1" customHeight="1" x14ac:dyDescent="0.2">
      <c r="A9" s="7" t="s">
        <v>4</v>
      </c>
      <c r="B9" s="11" t="s">
        <v>77</v>
      </c>
    </row>
    <row r="10" spans="1:13" ht="14.1" customHeight="1" x14ac:dyDescent="0.2">
      <c r="A10" s="32" t="s">
        <v>55</v>
      </c>
      <c r="B10" s="11" t="s">
        <v>78</v>
      </c>
    </row>
    <row r="11" spans="1:13" ht="14.1" customHeight="1" x14ac:dyDescent="0.2">
      <c r="A11" s="7" t="s">
        <v>56</v>
      </c>
      <c r="B11" s="11" t="s">
        <v>146</v>
      </c>
    </row>
    <row r="12" spans="1:13" ht="14.1" customHeight="1" x14ac:dyDescent="0.2">
      <c r="A12" s="7" t="s">
        <v>7</v>
      </c>
      <c r="B12" s="11" t="s">
        <v>147</v>
      </c>
    </row>
    <row r="13" spans="1:13" ht="14.1" customHeight="1" x14ac:dyDescent="0.2">
      <c r="A13" s="7" t="s">
        <v>54</v>
      </c>
      <c r="B13" s="11" t="s">
        <v>79</v>
      </c>
    </row>
    <row r="14" spans="1:13" ht="14.1" customHeight="1" x14ac:dyDescent="0.2">
      <c r="A14" s="7" t="s">
        <v>8</v>
      </c>
      <c r="B14" s="11" t="s">
        <v>82</v>
      </c>
    </row>
    <row r="15" spans="1:13" ht="14.1" customHeight="1" x14ac:dyDescent="0.2">
      <c r="A15" s="7" t="s">
        <v>66</v>
      </c>
      <c r="B15" s="11" t="s">
        <v>80</v>
      </c>
    </row>
    <row r="16" spans="1:13" ht="14.1" customHeight="1" x14ac:dyDescent="0.2">
      <c r="A16" s="8" t="s">
        <v>9</v>
      </c>
      <c r="B16" s="11" t="s">
        <v>81</v>
      </c>
    </row>
    <row r="17" spans="1:16" ht="14.1" customHeight="1" x14ac:dyDescent="0.2"/>
    <row r="18" spans="1:16" ht="14.1" customHeight="1" x14ac:dyDescent="0.2">
      <c r="A18" s="47" t="s">
        <v>59</v>
      </c>
      <c r="B18" s="48"/>
    </row>
    <row r="19" spans="1:16" ht="14.1" customHeight="1" x14ac:dyDescent="0.2">
      <c r="A19" s="29" t="s">
        <v>58</v>
      </c>
      <c r="B19" s="11" t="s">
        <v>90</v>
      </c>
    </row>
    <row r="20" spans="1:16" ht="14.1" customHeight="1" x14ac:dyDescent="0.2">
      <c r="A20" s="29" t="s">
        <v>10</v>
      </c>
      <c r="B20" s="11" t="s">
        <v>89</v>
      </c>
      <c r="C20" s="49"/>
      <c r="D20" s="49"/>
      <c r="E20" s="49"/>
      <c r="F20" s="49"/>
      <c r="G20" s="49"/>
      <c r="H20" s="49"/>
      <c r="I20" s="49"/>
      <c r="J20" s="50"/>
    </row>
    <row r="21" spans="1:16" ht="14.1" customHeight="1" x14ac:dyDescent="0.2">
      <c r="A21" s="29" t="s">
        <v>11</v>
      </c>
      <c r="B21" s="11" t="s">
        <v>94</v>
      </c>
    </row>
    <row r="22" spans="1:16" ht="14.1" customHeight="1" x14ac:dyDescent="0.2">
      <c r="A22" s="29" t="s">
        <v>12</v>
      </c>
      <c r="B22" s="11" t="s">
        <v>95</v>
      </c>
    </row>
    <row r="23" spans="1:16" ht="14.1" customHeight="1" x14ac:dyDescent="0.2">
      <c r="A23" s="29" t="s">
        <v>13</v>
      </c>
      <c r="B23" s="11" t="s">
        <v>91</v>
      </c>
    </row>
    <row r="24" spans="1:16" ht="14.1" customHeight="1" x14ac:dyDescent="0.2">
      <c r="A24" s="30" t="s">
        <v>14</v>
      </c>
      <c r="B24" s="11" t="s">
        <v>92</v>
      </c>
    </row>
    <row r="25" spans="1:16" ht="14.1" customHeight="1" x14ac:dyDescent="0.2">
      <c r="A25" s="30" t="s">
        <v>15</v>
      </c>
      <c r="B25" s="50" t="s">
        <v>96</v>
      </c>
    </row>
    <row r="26" spans="1:16" ht="14.1" customHeight="1" x14ac:dyDescent="0.2">
      <c r="A26" s="30" t="s">
        <v>16</v>
      </c>
      <c r="B26" s="50" t="s">
        <v>97</v>
      </c>
    </row>
    <row r="27" spans="1:16" ht="14.1" customHeight="1" x14ac:dyDescent="0.2">
      <c r="A27" s="30" t="s">
        <v>17</v>
      </c>
      <c r="B27" s="50" t="s">
        <v>93</v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</row>
    <row r="28" spans="1:16" ht="14.1" customHeight="1" x14ac:dyDescent="0.2"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</row>
    <row r="29" spans="1:16" ht="14.1" customHeight="1" x14ac:dyDescent="0.2">
      <c r="A29" s="51" t="s">
        <v>61</v>
      </c>
      <c r="B29" s="51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</row>
    <row r="30" spans="1:16" ht="14.1" customHeight="1" x14ac:dyDescent="0.2">
      <c r="A30" s="34" t="s">
        <v>18</v>
      </c>
      <c r="B30" s="50" t="s">
        <v>98</v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</row>
    <row r="31" spans="1:16" ht="14.1" customHeight="1" x14ac:dyDescent="0.2">
      <c r="A31" s="35" t="s">
        <v>19</v>
      </c>
      <c r="B31" s="50" t="s">
        <v>101</v>
      </c>
      <c r="C31" s="49"/>
      <c r="D31" s="49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</row>
    <row r="32" spans="1:16" ht="14.1" customHeight="1" x14ac:dyDescent="0.2">
      <c r="A32" s="36" t="s">
        <v>99</v>
      </c>
      <c r="B32" s="50" t="s">
        <v>103</v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</row>
    <row r="33" spans="1:16" ht="14.1" customHeight="1" x14ac:dyDescent="0.2">
      <c r="A33" s="36" t="s">
        <v>100</v>
      </c>
      <c r="B33" s="50" t="s">
        <v>102</v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</row>
    <row r="34" spans="1:16" ht="14.1" customHeight="1" x14ac:dyDescent="0.2"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1:16" ht="14.1" customHeight="1" x14ac:dyDescent="0.2">
      <c r="A35" s="52" t="s">
        <v>130</v>
      </c>
      <c r="B35" s="53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1:16" ht="14.1" customHeight="1" x14ac:dyDescent="0.2">
      <c r="A36" s="37" t="s">
        <v>22</v>
      </c>
      <c r="B36" s="50" t="s">
        <v>104</v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1:16" ht="14.1" customHeight="1" x14ac:dyDescent="0.2">
      <c r="A37" s="38" t="s">
        <v>62</v>
      </c>
      <c r="B37" s="50" t="s">
        <v>105</v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50"/>
    </row>
    <row r="38" spans="1:16" ht="14.1" customHeight="1" x14ac:dyDescent="0.2">
      <c r="A38" s="39" t="s">
        <v>83</v>
      </c>
      <c r="B38" s="50" t="s">
        <v>106</v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</row>
    <row r="39" spans="1:16" ht="14.1" customHeight="1" x14ac:dyDescent="0.2">
      <c r="A39" s="40" t="s">
        <v>84</v>
      </c>
      <c r="B39" s="50" t="s">
        <v>107</v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</row>
    <row r="40" spans="1:16" ht="14.1" customHeight="1" x14ac:dyDescent="0.2">
      <c r="A40" s="41" t="s">
        <v>85</v>
      </c>
      <c r="B40" s="11" t="s">
        <v>108</v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</row>
    <row r="41" spans="1:16" ht="14.1" customHeight="1" x14ac:dyDescent="0.2">
      <c r="A41" s="33" t="s">
        <v>63</v>
      </c>
      <c r="B41" s="11" t="s">
        <v>109</v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</row>
    <row r="42" spans="1:16" ht="14.1" customHeight="1" x14ac:dyDescent="0.2">
      <c r="A42" s="40" t="s">
        <v>86</v>
      </c>
      <c r="B42" s="11" t="s">
        <v>110</v>
      </c>
    </row>
    <row r="43" spans="1:16" ht="14.1" customHeight="1" x14ac:dyDescent="0.2">
      <c r="A43" s="41" t="s">
        <v>87</v>
      </c>
      <c r="B43" s="11" t="s">
        <v>111</v>
      </c>
    </row>
    <row r="44" spans="1:16" ht="14.1" customHeight="1" x14ac:dyDescent="0.2">
      <c r="A44" s="40" t="s">
        <v>88</v>
      </c>
      <c r="B44" s="11" t="s">
        <v>112</v>
      </c>
    </row>
    <row r="45" spans="1:16" ht="14.1" customHeight="1" x14ac:dyDescent="0.2">
      <c r="A45" s="33" t="s">
        <v>64</v>
      </c>
      <c r="B45" s="11" t="s">
        <v>113</v>
      </c>
    </row>
    <row r="46" spans="1:16" ht="14.1" customHeight="1" x14ac:dyDescent="0.2">
      <c r="A46" s="33" t="s">
        <v>65</v>
      </c>
      <c r="B46" s="11" t="s">
        <v>114</v>
      </c>
    </row>
    <row r="47" spans="1:16" ht="14.1" customHeight="1" x14ac:dyDescent="0.2">
      <c r="A47" s="39" t="s">
        <v>115</v>
      </c>
      <c r="B47" s="11" t="s">
        <v>117</v>
      </c>
    </row>
    <row r="48" spans="1:16" ht="14.1" customHeight="1" x14ac:dyDescent="0.2">
      <c r="A48" s="39" t="s">
        <v>116</v>
      </c>
      <c r="B48" s="11" t="s">
        <v>118</v>
      </c>
    </row>
    <row r="49" spans="1:8" ht="14.1" customHeight="1" x14ac:dyDescent="0.2">
      <c r="A49" s="39" t="s">
        <v>149</v>
      </c>
      <c r="B49" s="11" t="s">
        <v>137</v>
      </c>
    </row>
    <row r="50" spans="1:8" ht="14.1" customHeight="1" x14ac:dyDescent="0.2">
      <c r="A50" s="42" t="s">
        <v>150</v>
      </c>
      <c r="B50" s="11" t="s">
        <v>138</v>
      </c>
    </row>
    <row r="51" spans="1:8" ht="14.1" customHeight="1" x14ac:dyDescent="0.2">
      <c r="B51" s="54"/>
    </row>
    <row r="52" spans="1:8" ht="14.1" customHeight="1" x14ac:dyDescent="0.2">
      <c r="A52" s="56" t="s">
        <v>1</v>
      </c>
      <c r="B52" s="56"/>
    </row>
    <row r="53" spans="1:8" ht="14.1" customHeight="1" x14ac:dyDescent="0.2">
      <c r="A53" s="43" t="s">
        <v>35</v>
      </c>
      <c r="B53" s="54" t="s">
        <v>119</v>
      </c>
      <c r="C53" s="54"/>
      <c r="D53" s="54"/>
      <c r="E53" s="54"/>
      <c r="F53" s="54"/>
      <c r="G53" s="54"/>
      <c r="H53" s="54"/>
    </row>
    <row r="54" spans="1:8" ht="14.1" customHeight="1" x14ac:dyDescent="0.2">
      <c r="A54" s="43" t="s">
        <v>36</v>
      </c>
      <c r="B54" s="11" t="s">
        <v>120</v>
      </c>
      <c r="C54" s="55"/>
      <c r="D54" s="55"/>
      <c r="E54" s="55"/>
      <c r="F54" s="55"/>
      <c r="G54" s="55"/>
      <c r="H54" s="55"/>
    </row>
    <row r="55" spans="1:8" ht="14.1" customHeight="1" x14ac:dyDescent="0.2">
      <c r="A55" s="43" t="s">
        <v>37</v>
      </c>
      <c r="B55" s="11" t="s">
        <v>121</v>
      </c>
      <c r="C55" s="54"/>
      <c r="D55" s="54"/>
      <c r="E55" s="54"/>
      <c r="F55" s="54"/>
      <c r="G55" s="54"/>
      <c r="H55" s="54"/>
    </row>
    <row r="56" spans="1:8" ht="14.1" customHeight="1" x14ac:dyDescent="0.2">
      <c r="A56" s="43" t="s">
        <v>38</v>
      </c>
      <c r="B56" s="11" t="s">
        <v>122</v>
      </c>
    </row>
    <row r="57" spans="1:8" ht="14.1" customHeight="1" x14ac:dyDescent="0.2">
      <c r="A57" s="43" t="s">
        <v>131</v>
      </c>
      <c r="B57" s="11" t="s">
        <v>135</v>
      </c>
    </row>
    <row r="58" spans="1:8" ht="14.1" customHeight="1" x14ac:dyDescent="0.2">
      <c r="A58" s="43" t="s">
        <v>39</v>
      </c>
      <c r="B58" s="11" t="s">
        <v>123</v>
      </c>
    </row>
    <row r="59" spans="1:8" ht="14.1" customHeight="1" x14ac:dyDescent="0.2">
      <c r="A59" s="43" t="s">
        <v>40</v>
      </c>
      <c r="B59" s="11" t="s">
        <v>124</v>
      </c>
    </row>
    <row r="60" spans="1:8" ht="14.1" customHeight="1" x14ac:dyDescent="0.2">
      <c r="A60" s="43" t="s">
        <v>41</v>
      </c>
      <c r="B60" s="11" t="s">
        <v>125</v>
      </c>
    </row>
    <row r="61" spans="1:8" ht="14.1" customHeight="1" x14ac:dyDescent="0.2">
      <c r="A61" s="43" t="s">
        <v>42</v>
      </c>
      <c r="B61" s="11" t="s">
        <v>126</v>
      </c>
    </row>
    <row r="62" spans="1:8" ht="14.1" customHeight="1" x14ac:dyDescent="0.2">
      <c r="A62" s="43" t="s">
        <v>132</v>
      </c>
      <c r="B62" s="11" t="s">
        <v>136</v>
      </c>
    </row>
    <row r="63" spans="1:8" ht="14.1" customHeight="1" x14ac:dyDescent="0.2"/>
  </sheetData>
  <mergeCells count="1">
    <mergeCell ref="A2:B2"/>
  </mergeCells>
  <conditionalFormatting sqref="A40">
    <cfRule type="dataBar" priority="2">
      <dataBar>
        <cfvo type="num" val="0"/>
        <cfvo type="max"/>
        <color theme="6" tint="0.79998168889431442"/>
      </dataBar>
      <extLst>
        <ext xmlns:x14="http://schemas.microsoft.com/office/spreadsheetml/2009/9/main" uri="{B025F937-C7B1-47D3-B67F-A62EFF666E3E}">
          <x14:id>{9961DA6C-B841-914A-BCF5-3B70EA3DF694}</x14:id>
        </ext>
      </extLst>
    </cfRule>
  </conditionalFormatting>
  <conditionalFormatting sqref="A41">
    <cfRule type="dataBar" priority="3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{9E70C932-A383-F746-BE8B-AFEE76FBC0B1}</x14:id>
        </ext>
      </extLst>
    </cfRule>
  </conditionalFormatting>
  <conditionalFormatting sqref="A59:A60">
    <cfRule type="dataBar" priority="1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{C6C7B63A-A6C7-4847-B870-7E18F022C94C}</x14:id>
        </ext>
      </extLst>
    </cfRule>
  </conditionalFormatting>
  <pageMargins left="0.7" right="0.7" top="0.75" bottom="0.75" header="0.3" footer="0.3"/>
  <pageSetup orientation="portrait" horizontalDpi="0" verticalDpi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961DA6C-B841-914A-BCF5-3B70EA3DF694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A40</xm:sqref>
        </x14:conditionalFormatting>
        <x14:conditionalFormatting xmlns:xm="http://schemas.microsoft.com/office/excel/2006/main">
          <x14:cfRule type="dataBar" id="{9E70C932-A383-F746-BE8B-AFEE76FBC0B1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A41</xm:sqref>
        </x14:conditionalFormatting>
        <x14:conditionalFormatting xmlns:xm="http://schemas.microsoft.com/office/excel/2006/main">
          <x14:cfRule type="dataBar" id="{C6C7B63A-A6C7-4847-B870-7E18F022C94C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A59:A60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B08DC-A403-0E4C-9DAC-A053BC05DC13}">
  <dimension ref="A1:AV33"/>
  <sheetViews>
    <sheetView showGridLines="0" topLeftCell="A4" zoomScaleNormal="100" workbookViewId="0">
      <pane xSplit="2" topLeftCell="C1" activePane="topRight" state="frozen"/>
      <selection activeCell="E21" sqref="E21"/>
      <selection pane="topRight" activeCell="D19" sqref="D19"/>
    </sheetView>
  </sheetViews>
  <sheetFormatPr defaultColWidth="10.875" defaultRowHeight="15" x14ac:dyDescent="0.2"/>
  <cols>
    <col min="1" max="1" width="9.5" style="1" bestFit="1" customWidth="1"/>
    <col min="2" max="2" width="32.25" style="1" bestFit="1" customWidth="1"/>
    <col min="3" max="3" width="9" style="1" bestFit="1" customWidth="1"/>
    <col min="4" max="4" width="9.125" style="1" bestFit="1" customWidth="1"/>
    <col min="5" max="5" width="13" style="1" bestFit="1" customWidth="1"/>
    <col min="6" max="6" width="26.375" style="1" bestFit="1" customWidth="1"/>
    <col min="7" max="7" width="18.625" style="1" bestFit="1" customWidth="1"/>
    <col min="8" max="8" width="6.375" style="1" bestFit="1" customWidth="1"/>
    <col min="9" max="9" width="33.375" style="1" bestFit="1" customWidth="1"/>
    <col min="10" max="10" width="11.75" style="1" bestFit="1" customWidth="1"/>
    <col min="11" max="11" width="18" style="1" bestFit="1" customWidth="1"/>
    <col min="12" max="12" width="21.125" style="1" bestFit="1" customWidth="1"/>
    <col min="13" max="13" width="18.375" style="1" customWidth="1"/>
    <col min="14" max="17" width="18.375" style="17" customWidth="1"/>
    <col min="18" max="21" width="10.875" style="18"/>
    <col min="22" max="22" width="13.875" style="1" bestFit="1" customWidth="1"/>
    <col min="23" max="23" width="14" style="19" bestFit="1" customWidth="1"/>
    <col min="24" max="24" width="15" style="17" customWidth="1"/>
    <col min="25" max="25" width="15" style="17" bestFit="1" customWidth="1"/>
    <col min="26" max="26" width="11.625" style="1" bestFit="1" customWidth="1"/>
    <col min="27" max="27" width="13.375" style="18" customWidth="1"/>
    <col min="28" max="28" width="16" style="18" customWidth="1"/>
    <col min="29" max="32" width="12.875" style="17" customWidth="1"/>
    <col min="33" max="34" width="14.875" style="17" bestFit="1" customWidth="1"/>
    <col min="35" max="35" width="15.5" style="17" customWidth="1"/>
    <col min="36" max="36" width="15.5" style="17" bestFit="1" customWidth="1"/>
    <col min="37" max="40" width="13" style="18" customWidth="1"/>
    <col min="41" max="48" width="11.875" style="1" customWidth="1"/>
    <col min="49" max="16384" width="10.875" style="1"/>
  </cols>
  <sheetData>
    <row r="1" spans="1:48" ht="24.95" customHeight="1" thickBot="1" x14ac:dyDescent="0.25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80" t="s">
        <v>59</v>
      </c>
      <c r="L1" s="80"/>
      <c r="M1" s="80"/>
      <c r="N1" s="80"/>
      <c r="O1" s="80"/>
      <c r="P1" s="80"/>
      <c r="Q1" s="80"/>
      <c r="R1" s="80"/>
      <c r="S1" s="80"/>
      <c r="T1" s="81" t="s">
        <v>61</v>
      </c>
      <c r="U1" s="81"/>
      <c r="V1" s="81"/>
      <c r="W1" s="81"/>
      <c r="X1" s="82" t="s">
        <v>60</v>
      </c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3" t="s">
        <v>1</v>
      </c>
      <c r="AN1" s="83"/>
      <c r="AO1" s="83"/>
      <c r="AP1" s="83"/>
      <c r="AQ1" s="83"/>
      <c r="AR1" s="83"/>
      <c r="AS1" s="83"/>
      <c r="AT1" s="83"/>
      <c r="AU1" s="83"/>
      <c r="AV1" s="83"/>
    </row>
    <row r="2" spans="1:48" ht="32.1" customHeight="1" x14ac:dyDescent="0.2">
      <c r="A2" s="2" t="s">
        <v>139</v>
      </c>
      <c r="B2" s="3" t="s">
        <v>3</v>
      </c>
      <c r="C2" s="5" t="s">
        <v>4</v>
      </c>
      <c r="D2" s="5" t="s">
        <v>5</v>
      </c>
      <c r="E2" s="7" t="s">
        <v>56</v>
      </c>
      <c r="F2" s="3" t="s">
        <v>7</v>
      </c>
      <c r="G2" s="3" t="s">
        <v>54</v>
      </c>
      <c r="H2" s="4" t="s">
        <v>8</v>
      </c>
      <c r="I2" s="3" t="s">
        <v>67</v>
      </c>
      <c r="J2" s="6" t="s">
        <v>9</v>
      </c>
      <c r="K2" s="25" t="s">
        <v>58</v>
      </c>
      <c r="L2" s="25" t="s">
        <v>10</v>
      </c>
      <c r="M2" s="25" t="s">
        <v>11</v>
      </c>
      <c r="N2" s="26" t="s">
        <v>12</v>
      </c>
      <c r="O2" s="25" t="s">
        <v>13</v>
      </c>
      <c r="P2" s="27" t="s">
        <v>14</v>
      </c>
      <c r="Q2" s="27" t="s">
        <v>15</v>
      </c>
      <c r="R2" s="27" t="s">
        <v>16</v>
      </c>
      <c r="S2" s="28" t="s">
        <v>17</v>
      </c>
      <c r="T2" s="59" t="s">
        <v>18</v>
      </c>
      <c r="U2" s="60" t="s">
        <v>19</v>
      </c>
      <c r="V2" s="61" t="s">
        <v>20</v>
      </c>
      <c r="W2" s="24" t="s">
        <v>21</v>
      </c>
      <c r="X2" s="75" t="s">
        <v>22</v>
      </c>
      <c r="Y2" s="62" t="s">
        <v>23</v>
      </c>
      <c r="Z2" s="63" t="s">
        <v>24</v>
      </c>
      <c r="AA2" s="64" t="s">
        <v>25</v>
      </c>
      <c r="AB2" s="65" t="s">
        <v>26</v>
      </c>
      <c r="AC2" s="61" t="s">
        <v>27</v>
      </c>
      <c r="AD2" s="64" t="s">
        <v>28</v>
      </c>
      <c r="AE2" s="65" t="s">
        <v>29</v>
      </c>
      <c r="AF2" s="64" t="s">
        <v>30</v>
      </c>
      <c r="AG2" s="61" t="s">
        <v>31</v>
      </c>
      <c r="AH2" s="61" t="s">
        <v>32</v>
      </c>
      <c r="AI2" s="63" t="s">
        <v>33</v>
      </c>
      <c r="AJ2" s="63" t="s">
        <v>34</v>
      </c>
      <c r="AK2" s="63" t="s">
        <v>149</v>
      </c>
      <c r="AL2" s="9" t="s">
        <v>150</v>
      </c>
      <c r="AM2" s="10" t="s">
        <v>35</v>
      </c>
      <c r="AN2" s="10" t="s">
        <v>36</v>
      </c>
      <c r="AO2" s="10" t="s">
        <v>37</v>
      </c>
      <c r="AP2" s="10" t="s">
        <v>38</v>
      </c>
      <c r="AQ2" s="73" t="s">
        <v>133</v>
      </c>
      <c r="AR2" s="10" t="s">
        <v>39</v>
      </c>
      <c r="AS2" s="10" t="s">
        <v>40</v>
      </c>
      <c r="AT2" s="10" t="s">
        <v>41</v>
      </c>
      <c r="AU2" s="10" t="s">
        <v>42</v>
      </c>
      <c r="AV2" s="73" t="s">
        <v>134</v>
      </c>
    </row>
    <row r="3" spans="1:48" x14ac:dyDescent="0.2">
      <c r="A3" s="11">
        <v>1</v>
      </c>
      <c r="B3" s="11" t="s">
        <v>68</v>
      </c>
      <c r="C3" s="12">
        <v>8700</v>
      </c>
      <c r="D3" s="13">
        <v>5000</v>
      </c>
      <c r="E3" s="21" t="s">
        <v>141</v>
      </c>
      <c r="F3" s="11" t="s">
        <v>43</v>
      </c>
      <c r="G3" s="11" t="s">
        <v>44</v>
      </c>
      <c r="H3" s="11">
        <v>255</v>
      </c>
      <c r="I3" s="11" t="s">
        <v>57</v>
      </c>
      <c r="J3" s="14" t="s">
        <v>45</v>
      </c>
      <c r="K3" s="22">
        <v>1017107589</v>
      </c>
      <c r="L3" s="22">
        <v>751827164</v>
      </c>
      <c r="M3" s="12">
        <v>739741237</v>
      </c>
      <c r="N3" s="70">
        <v>619314840</v>
      </c>
      <c r="O3" s="12">
        <v>405814995</v>
      </c>
      <c r="P3" s="66">
        <f t="shared" ref="P3:P23" si="0">L3/K3*100</f>
        <v>73.918154984880374</v>
      </c>
      <c r="Q3" s="66">
        <f t="shared" ref="Q3:Q23" si="1">M3/K3*100</f>
        <v>72.729890623203289</v>
      </c>
      <c r="R3" s="66">
        <f t="shared" ref="R3:R23" si="2">N3/K3*100</f>
        <v>60.889806220883479</v>
      </c>
      <c r="S3" s="67">
        <f t="shared" ref="S3:S23" si="3">O3/K3*100</f>
        <v>39.898925088051826</v>
      </c>
      <c r="T3" s="68">
        <v>536170</v>
      </c>
      <c r="U3" s="22">
        <v>5.0189384447979402</v>
      </c>
      <c r="V3" s="22">
        <v>18555</v>
      </c>
      <c r="W3" s="23">
        <v>20126</v>
      </c>
      <c r="X3" s="22">
        <v>2647</v>
      </c>
      <c r="Y3" s="66">
        <f t="shared" ref="Y3:Y23" si="4">X3/C3 * 100</f>
        <v>30.425287356321839</v>
      </c>
      <c r="Z3" s="66">
        <f t="shared" ref="Z3:Z23" si="5">X3/T3*100</f>
        <v>0.49368670384393015</v>
      </c>
      <c r="AA3" s="22">
        <v>230236</v>
      </c>
      <c r="AB3" s="22">
        <v>43630</v>
      </c>
      <c r="AC3" s="22">
        <v>5192</v>
      </c>
      <c r="AD3" s="22">
        <v>233968.583301851</v>
      </c>
      <c r="AE3" s="22">
        <v>43196.166225916102</v>
      </c>
      <c r="AF3" s="22">
        <v>4807.6796373252701</v>
      </c>
      <c r="AG3" s="22">
        <v>18238</v>
      </c>
      <c r="AH3" s="22">
        <v>19910</v>
      </c>
      <c r="AI3" s="66">
        <v>1.4703899741309501</v>
      </c>
      <c r="AJ3" s="66">
        <v>1.21127686438306</v>
      </c>
      <c r="AK3" s="66">
        <v>31.033663504720899</v>
      </c>
      <c r="AL3" s="67">
        <v>30.611430700173202</v>
      </c>
      <c r="AM3" s="12">
        <v>1119</v>
      </c>
      <c r="AN3" s="12">
        <v>302</v>
      </c>
      <c r="AO3" s="12">
        <v>759</v>
      </c>
      <c r="AP3" s="12">
        <v>4</v>
      </c>
      <c r="AQ3" s="12">
        <v>463</v>
      </c>
      <c r="AR3" s="15">
        <f t="shared" ref="AR3:AR23" si="6">AM3/X3*100</f>
        <v>42.274272761616928</v>
      </c>
      <c r="AS3" s="15">
        <f t="shared" ref="AS3:AS23" si="7">AN3/X3*100</f>
        <v>11.40914242538723</v>
      </c>
      <c r="AT3" s="15">
        <f>AO3/X3*100</f>
        <v>28.673970532678506</v>
      </c>
      <c r="AU3" s="16">
        <f t="shared" ref="AU3:AU23" si="8">AP3/X3*100</f>
        <v>0.1511144692104269</v>
      </c>
      <c r="AV3" s="74">
        <f>AQ3/X3</f>
        <v>0.17491499811106914</v>
      </c>
    </row>
    <row r="4" spans="1:48" x14ac:dyDescent="0.2">
      <c r="A4" s="11">
        <v>2</v>
      </c>
      <c r="B4" s="11" t="s">
        <v>68</v>
      </c>
      <c r="C4" s="12">
        <v>3500</v>
      </c>
      <c r="D4" s="13">
        <v>2000</v>
      </c>
      <c r="E4" s="21" t="s">
        <v>141</v>
      </c>
      <c r="F4" s="11" t="s">
        <v>43</v>
      </c>
      <c r="G4" s="11" t="s">
        <v>44</v>
      </c>
      <c r="H4" s="11">
        <v>255</v>
      </c>
      <c r="I4" s="11" t="s">
        <v>57</v>
      </c>
      <c r="J4" s="14" t="s">
        <v>45</v>
      </c>
      <c r="K4" s="22">
        <f>406969524/4</f>
        <v>101742381</v>
      </c>
      <c r="L4" s="22">
        <v>71001270</v>
      </c>
      <c r="M4" s="12">
        <v>69938407</v>
      </c>
      <c r="N4" s="70">
        <v>55807308</v>
      </c>
      <c r="O4" s="12">
        <v>36146175</v>
      </c>
      <c r="P4" s="66">
        <f t="shared" si="0"/>
        <v>69.785343435200318</v>
      </c>
      <c r="Q4" s="66">
        <f t="shared" si="1"/>
        <v>68.740682410410656</v>
      </c>
      <c r="R4" s="66">
        <f t="shared" si="2"/>
        <v>54.851584414954871</v>
      </c>
      <c r="S4" s="67">
        <f t="shared" si="3"/>
        <v>35.527156574014128</v>
      </c>
      <c r="T4" s="68">
        <v>293615</v>
      </c>
      <c r="U4" s="22">
        <v>1.7687523186319301</v>
      </c>
      <c r="V4" s="22">
        <v>15978</v>
      </c>
      <c r="W4" s="23">
        <v>16537</v>
      </c>
      <c r="X4" s="22">
        <v>1003</v>
      </c>
      <c r="Y4" s="66">
        <f t="shared" si="4"/>
        <v>28.657142857142858</v>
      </c>
      <c r="Z4" s="66">
        <f t="shared" si="5"/>
        <v>0.34160380089573084</v>
      </c>
      <c r="AA4" s="22">
        <v>53662</v>
      </c>
      <c r="AB4" s="22">
        <v>30572</v>
      </c>
      <c r="AC4" s="22">
        <v>4269</v>
      </c>
      <c r="AD4" s="22">
        <v>55640.386839481602</v>
      </c>
      <c r="AE4" s="22">
        <v>31136.492522432702</v>
      </c>
      <c r="AF4" s="22">
        <v>3966.5064805583302</v>
      </c>
      <c r="AG4" s="22">
        <v>15624</v>
      </c>
      <c r="AH4" s="22">
        <v>16440</v>
      </c>
      <c r="AI4" s="66">
        <v>1.50608466870976</v>
      </c>
      <c r="AJ4" s="66">
        <v>1.5463287874531799</v>
      </c>
      <c r="AK4" s="66">
        <v>36.852527272941003</v>
      </c>
      <c r="AL4" s="67">
        <v>35.392884796698397</v>
      </c>
      <c r="AM4" s="12">
        <v>465</v>
      </c>
      <c r="AN4" s="12">
        <v>176</v>
      </c>
      <c r="AO4" s="12">
        <v>287</v>
      </c>
      <c r="AP4" s="12">
        <v>0</v>
      </c>
      <c r="AQ4" s="12">
        <v>75</v>
      </c>
      <c r="AR4" s="15">
        <f t="shared" si="6"/>
        <v>46.360917248255234</v>
      </c>
      <c r="AS4" s="15">
        <f t="shared" si="7"/>
        <v>17.547357926221334</v>
      </c>
      <c r="AT4" s="15">
        <f t="shared" ref="AT4:AT23" si="9">AO4/X4*100</f>
        <v>28.614157527417746</v>
      </c>
      <c r="AU4" s="16">
        <f t="shared" si="8"/>
        <v>0</v>
      </c>
      <c r="AV4" s="74">
        <f t="shared" ref="AV4:AV23" si="10">AQ4/X4</f>
        <v>7.4775672981056834E-2</v>
      </c>
    </row>
    <row r="5" spans="1:48" x14ac:dyDescent="0.2">
      <c r="A5" s="11">
        <v>21</v>
      </c>
      <c r="B5" s="11" t="s">
        <v>69</v>
      </c>
      <c r="C5" s="12">
        <v>4800</v>
      </c>
      <c r="D5" s="13">
        <v>3000</v>
      </c>
      <c r="E5" s="21" t="s">
        <v>140</v>
      </c>
      <c r="F5" s="11" t="s">
        <v>43</v>
      </c>
      <c r="G5" s="11" t="s">
        <v>44</v>
      </c>
      <c r="H5" s="11">
        <v>255</v>
      </c>
      <c r="I5" s="11" t="s">
        <v>57</v>
      </c>
      <c r="J5" s="14" t="s">
        <v>45</v>
      </c>
      <c r="K5" s="22">
        <f>1729965396/4</f>
        <v>432491349</v>
      </c>
      <c r="L5" s="22">
        <v>395778757</v>
      </c>
      <c r="M5" s="12">
        <v>388639413</v>
      </c>
      <c r="N5" s="70">
        <v>342999875</v>
      </c>
      <c r="O5" s="12">
        <v>231479660</v>
      </c>
      <c r="P5" s="66">
        <f t="shared" si="0"/>
        <v>91.511369629731021</v>
      </c>
      <c r="Q5" s="66">
        <f t="shared" si="1"/>
        <v>89.860621235223832</v>
      </c>
      <c r="R5" s="66">
        <f t="shared" si="2"/>
        <v>79.30791582145612</v>
      </c>
      <c r="S5" s="67">
        <f t="shared" si="3"/>
        <v>53.522379241856235</v>
      </c>
      <c r="T5" s="68">
        <v>1606317</v>
      </c>
      <c r="U5" s="22">
        <v>1.61904726414947</v>
      </c>
      <c r="V5" s="22">
        <v>19161</v>
      </c>
      <c r="W5" s="23">
        <v>22332</v>
      </c>
      <c r="X5" s="22">
        <v>3932</v>
      </c>
      <c r="Y5" s="66">
        <f t="shared" si="4"/>
        <v>81.916666666666671</v>
      </c>
      <c r="Z5" s="66">
        <f t="shared" si="5"/>
        <v>0.24478356389180966</v>
      </c>
      <c r="AA5" s="22">
        <v>82282</v>
      </c>
      <c r="AB5" s="22">
        <v>50594</v>
      </c>
      <c r="AC5" s="22">
        <v>5775</v>
      </c>
      <c r="AD5" s="22">
        <v>87232.928535096595</v>
      </c>
      <c r="AE5" s="22">
        <v>53549.321210579903</v>
      </c>
      <c r="AF5" s="22">
        <v>5727.4056459816902</v>
      </c>
      <c r="AG5" s="22">
        <v>18771</v>
      </c>
      <c r="AH5" s="22">
        <v>21752</v>
      </c>
      <c r="AI5" s="66">
        <v>3.75365377675084</v>
      </c>
      <c r="AJ5" s="66">
        <v>3.7687892307630202</v>
      </c>
      <c r="AK5" s="66">
        <v>29.705387937756601</v>
      </c>
      <c r="AL5" s="67">
        <v>29.530327189463499</v>
      </c>
      <c r="AM5" s="12">
        <v>1535</v>
      </c>
      <c r="AN5" s="12">
        <v>715</v>
      </c>
      <c r="AO5" s="12">
        <v>1558</v>
      </c>
      <c r="AP5" s="12">
        <v>0</v>
      </c>
      <c r="AQ5" s="12">
        <v>124</v>
      </c>
      <c r="AR5" s="15">
        <f t="shared" si="6"/>
        <v>39.038657171922686</v>
      </c>
      <c r="AS5" s="15">
        <f t="shared" si="7"/>
        <v>18.18413021363174</v>
      </c>
      <c r="AT5" s="15">
        <f t="shared" si="9"/>
        <v>39.623601220752796</v>
      </c>
      <c r="AU5" s="16">
        <f t="shared" si="8"/>
        <v>0</v>
      </c>
      <c r="AV5" s="74">
        <f t="shared" si="10"/>
        <v>3.1536113936927769E-2</v>
      </c>
    </row>
    <row r="6" spans="1:48" x14ac:dyDescent="0.2">
      <c r="A6" s="11">
        <v>22</v>
      </c>
      <c r="B6" s="11" t="s">
        <v>69</v>
      </c>
      <c r="C6" s="12">
        <v>4800</v>
      </c>
      <c r="D6" s="13">
        <v>3000</v>
      </c>
      <c r="E6" s="21" t="s">
        <v>140</v>
      </c>
      <c r="F6" s="11" t="s">
        <v>43</v>
      </c>
      <c r="G6" s="11" t="s">
        <v>44</v>
      </c>
      <c r="H6" s="11">
        <v>255</v>
      </c>
      <c r="I6" s="11" t="s">
        <v>57</v>
      </c>
      <c r="J6" s="14" t="s">
        <v>45</v>
      </c>
      <c r="K6" s="22">
        <f>1327895952/4</f>
        <v>331973988</v>
      </c>
      <c r="L6" s="22">
        <v>288927288</v>
      </c>
      <c r="M6" s="12">
        <v>280885605</v>
      </c>
      <c r="N6" s="70">
        <v>259055964</v>
      </c>
      <c r="O6" s="12">
        <v>153028485</v>
      </c>
      <c r="P6" s="66">
        <f t="shared" si="0"/>
        <v>87.033110558047696</v>
      </c>
      <c r="Q6" s="66">
        <f t="shared" si="1"/>
        <v>84.610727091063538</v>
      </c>
      <c r="R6" s="66">
        <f t="shared" si="2"/>
        <v>78.035018815992302</v>
      </c>
      <c r="S6" s="67">
        <f t="shared" si="3"/>
        <v>46.096528803937495</v>
      </c>
      <c r="T6" s="68">
        <v>1427766</v>
      </c>
      <c r="U6" s="22">
        <v>1.82721908574737</v>
      </c>
      <c r="V6" s="22">
        <v>19310</v>
      </c>
      <c r="W6" s="23">
        <v>21565</v>
      </c>
      <c r="X6" s="22">
        <v>1694</v>
      </c>
      <c r="Y6" s="66">
        <f t="shared" si="4"/>
        <v>35.291666666666664</v>
      </c>
      <c r="Z6" s="66">
        <f t="shared" si="5"/>
        <v>0.11864689311834012</v>
      </c>
      <c r="AA6" s="22">
        <v>159301</v>
      </c>
      <c r="AB6" s="22">
        <v>87401</v>
      </c>
      <c r="AC6" s="22">
        <v>7161</v>
      </c>
      <c r="AD6" s="22">
        <v>152925.598583235</v>
      </c>
      <c r="AE6" s="22">
        <v>82600.505903187703</v>
      </c>
      <c r="AF6" s="22">
        <v>6377.2491145218401</v>
      </c>
      <c r="AG6" s="22">
        <v>19035</v>
      </c>
      <c r="AH6" s="22">
        <v>21157</v>
      </c>
      <c r="AI6" s="66">
        <v>3.4927183654729399</v>
      </c>
      <c r="AJ6" s="66">
        <v>3.4693307512333802</v>
      </c>
      <c r="AK6" s="66">
        <v>29.5789819784206</v>
      </c>
      <c r="AL6" s="67">
        <v>29.2416398173911</v>
      </c>
      <c r="AM6" s="12">
        <v>609</v>
      </c>
      <c r="AN6" s="12">
        <v>457</v>
      </c>
      <c r="AO6" s="12">
        <v>307</v>
      </c>
      <c r="AP6" s="12">
        <v>10</v>
      </c>
      <c r="AQ6" s="12">
        <v>311</v>
      </c>
      <c r="AR6" s="15">
        <f t="shared" si="6"/>
        <v>35.950413223140501</v>
      </c>
      <c r="AS6" s="15">
        <f t="shared" si="7"/>
        <v>26.977567886658793</v>
      </c>
      <c r="AT6" s="15">
        <f t="shared" si="9"/>
        <v>18.122786304604485</v>
      </c>
      <c r="AU6" s="16">
        <f t="shared" si="8"/>
        <v>0.59031877213695394</v>
      </c>
      <c r="AV6" s="74">
        <f t="shared" si="10"/>
        <v>0.18358913813459268</v>
      </c>
    </row>
    <row r="7" spans="1:48" x14ac:dyDescent="0.2">
      <c r="A7" s="11">
        <v>23</v>
      </c>
      <c r="B7" s="11" t="s">
        <v>69</v>
      </c>
      <c r="C7" s="12">
        <v>9600</v>
      </c>
      <c r="D7" s="13">
        <v>6000</v>
      </c>
      <c r="E7" s="21" t="s">
        <v>140</v>
      </c>
      <c r="F7" s="11" t="s">
        <v>43</v>
      </c>
      <c r="G7" s="11" t="s">
        <v>44</v>
      </c>
      <c r="H7" s="11">
        <v>255</v>
      </c>
      <c r="I7" s="11" t="s">
        <v>57</v>
      </c>
      <c r="J7" s="14" t="s">
        <v>45</v>
      </c>
      <c r="K7" s="22">
        <f>3343448188/4</f>
        <v>835862047</v>
      </c>
      <c r="L7" s="22">
        <v>750715710</v>
      </c>
      <c r="M7" s="12">
        <v>735065782</v>
      </c>
      <c r="N7" s="70">
        <v>636062793</v>
      </c>
      <c r="O7" s="12">
        <v>430237690</v>
      </c>
      <c r="P7" s="66">
        <f t="shared" si="0"/>
        <v>89.813350503758429</v>
      </c>
      <c r="Q7" s="66">
        <f t="shared" si="1"/>
        <v>87.941040586569429</v>
      </c>
      <c r="R7" s="66">
        <f t="shared" si="2"/>
        <v>76.096623274486348</v>
      </c>
      <c r="S7" s="67">
        <f t="shared" si="3"/>
        <v>51.472332251975075</v>
      </c>
      <c r="T7" s="68">
        <v>2394789</v>
      </c>
      <c r="U7" s="22">
        <v>1.5517251059345001</v>
      </c>
      <c r="V7" s="22">
        <v>20519</v>
      </c>
      <c r="W7" s="23">
        <v>24031</v>
      </c>
      <c r="X7" s="22">
        <v>8037</v>
      </c>
      <c r="Y7" s="66">
        <f t="shared" si="4"/>
        <v>83.71875</v>
      </c>
      <c r="Z7" s="66">
        <f t="shared" si="5"/>
        <v>0.3356036794890907</v>
      </c>
      <c r="AA7" s="22">
        <v>74146</v>
      </c>
      <c r="AB7" s="22">
        <v>47791</v>
      </c>
      <c r="AC7" s="22">
        <v>6000</v>
      </c>
      <c r="AD7" s="22">
        <v>79141.818215752195</v>
      </c>
      <c r="AE7" s="22">
        <v>50787.762722408901</v>
      </c>
      <c r="AF7" s="22">
        <v>6124.8587781510496</v>
      </c>
      <c r="AG7" s="22">
        <v>20143</v>
      </c>
      <c r="AH7" s="22">
        <v>23521</v>
      </c>
      <c r="AI7" s="66">
        <v>2.7771569710687101</v>
      </c>
      <c r="AJ7" s="66">
        <v>2.82867140771627</v>
      </c>
      <c r="AK7" s="66">
        <v>30.619650268204101</v>
      </c>
      <c r="AL7" s="67">
        <v>30.1879113014813</v>
      </c>
      <c r="AM7" s="12">
        <v>2721</v>
      </c>
      <c r="AN7" s="12">
        <v>1764</v>
      </c>
      <c r="AO7" s="12">
        <v>3131</v>
      </c>
      <c r="AP7" s="12">
        <v>0</v>
      </c>
      <c r="AQ7" s="12">
        <v>421</v>
      </c>
      <c r="AR7" s="15">
        <f t="shared" si="6"/>
        <v>33.855916386711456</v>
      </c>
      <c r="AS7" s="15">
        <f t="shared" si="7"/>
        <v>21.948488241881297</v>
      </c>
      <c r="AT7" s="15">
        <f t="shared" si="9"/>
        <v>38.957322383974116</v>
      </c>
      <c r="AU7" s="16">
        <f t="shared" si="8"/>
        <v>0</v>
      </c>
      <c r="AV7" s="74">
        <f t="shared" si="10"/>
        <v>5.2382729874331221E-2</v>
      </c>
    </row>
    <row r="8" spans="1:48" x14ac:dyDescent="0.2">
      <c r="A8" s="11">
        <v>24</v>
      </c>
      <c r="B8" s="11" t="s">
        <v>69</v>
      </c>
      <c r="C8" s="12">
        <v>9600</v>
      </c>
      <c r="D8" s="13">
        <v>6000</v>
      </c>
      <c r="E8" s="21" t="s">
        <v>140</v>
      </c>
      <c r="F8" s="11" t="s">
        <v>43</v>
      </c>
      <c r="G8" s="11" t="s">
        <v>44</v>
      </c>
      <c r="H8" s="11">
        <v>255</v>
      </c>
      <c r="I8" s="11" t="s">
        <v>57</v>
      </c>
      <c r="J8" s="14" t="s">
        <v>45</v>
      </c>
      <c r="K8" s="22">
        <f>2770704228/4</f>
        <v>692676057</v>
      </c>
      <c r="L8" s="22">
        <v>612923427</v>
      </c>
      <c r="M8" s="12">
        <v>593547940</v>
      </c>
      <c r="N8" s="70">
        <v>540299142</v>
      </c>
      <c r="O8" s="12">
        <v>309838036</v>
      </c>
      <c r="P8" s="66">
        <f t="shared" si="0"/>
        <v>88.486301902015938</v>
      </c>
      <c r="Q8" s="66">
        <f t="shared" si="1"/>
        <v>85.689108783501666</v>
      </c>
      <c r="R8" s="66">
        <f t="shared" si="2"/>
        <v>78.001706070230171</v>
      </c>
      <c r="S8" s="67">
        <f t="shared" si="3"/>
        <v>44.730582625003308</v>
      </c>
      <c r="T8" s="68">
        <v>2277980</v>
      </c>
      <c r="U8" s="22">
        <v>1.70149354098283</v>
      </c>
      <c r="V8" s="22">
        <v>20564</v>
      </c>
      <c r="W8" s="23">
        <v>23734</v>
      </c>
      <c r="X8" s="22">
        <v>4493</v>
      </c>
      <c r="Y8" s="66">
        <f t="shared" si="4"/>
        <v>46.802083333333336</v>
      </c>
      <c r="Z8" s="66">
        <f t="shared" si="5"/>
        <v>0.1972361478151696</v>
      </c>
      <c r="AA8" s="22">
        <v>112140</v>
      </c>
      <c r="AB8" s="22">
        <v>65823</v>
      </c>
      <c r="AC8" s="22">
        <v>6667</v>
      </c>
      <c r="AD8" s="22">
        <v>120253.53705764499</v>
      </c>
      <c r="AE8" s="22">
        <v>70100.217671934093</v>
      </c>
      <c r="AF8" s="22">
        <v>5975.4386823948398</v>
      </c>
      <c r="AG8" s="22">
        <v>20291</v>
      </c>
      <c r="AH8" s="22">
        <v>23374</v>
      </c>
      <c r="AI8" s="66">
        <v>3.8662338409607</v>
      </c>
      <c r="AJ8" s="66">
        <v>3.8768475370007298</v>
      </c>
      <c r="AK8" s="66">
        <v>29.125902734549999</v>
      </c>
      <c r="AL8" s="67">
        <v>28.733375486101998</v>
      </c>
      <c r="AM8" s="12">
        <v>1454</v>
      </c>
      <c r="AN8" s="12">
        <v>1025</v>
      </c>
      <c r="AO8" s="12">
        <v>956</v>
      </c>
      <c r="AP8" s="12">
        <v>52</v>
      </c>
      <c r="AQ8" s="12">
        <v>1006</v>
      </c>
      <c r="AR8" s="15">
        <f t="shared" si="6"/>
        <v>32.361451146227466</v>
      </c>
      <c r="AS8" s="15">
        <f t="shared" si="7"/>
        <v>22.813265079011796</v>
      </c>
      <c r="AT8" s="15">
        <f t="shared" si="9"/>
        <v>21.277542844424659</v>
      </c>
      <c r="AU8" s="16">
        <f t="shared" si="8"/>
        <v>1.1573558869352325</v>
      </c>
      <c r="AV8" s="74">
        <f t="shared" si="10"/>
        <v>0.22390385043400846</v>
      </c>
    </row>
    <row r="9" spans="1:48" x14ac:dyDescent="0.2">
      <c r="A9" s="11">
        <v>5</v>
      </c>
      <c r="B9" s="11" t="s">
        <v>70</v>
      </c>
      <c r="C9" s="12">
        <v>8700</v>
      </c>
      <c r="D9" s="13">
        <v>5000</v>
      </c>
      <c r="E9" s="21" t="s">
        <v>142</v>
      </c>
      <c r="F9" s="11" t="s">
        <v>43</v>
      </c>
      <c r="G9" s="11" t="s">
        <v>44</v>
      </c>
      <c r="H9" s="11">
        <v>255</v>
      </c>
      <c r="I9" s="11" t="s">
        <v>57</v>
      </c>
      <c r="J9" s="14" t="s">
        <v>45</v>
      </c>
      <c r="K9" s="22">
        <f>1247468500/4</f>
        <v>311867125</v>
      </c>
      <c r="L9" s="22">
        <v>266114491</v>
      </c>
      <c r="M9" s="12">
        <v>253239261</v>
      </c>
      <c r="N9" s="70">
        <v>240305334</v>
      </c>
      <c r="O9" s="12">
        <v>174041457</v>
      </c>
      <c r="P9" s="66">
        <f t="shared" si="0"/>
        <v>85.329446314676488</v>
      </c>
      <c r="Q9" s="66">
        <f t="shared" si="1"/>
        <v>81.201011809115826</v>
      </c>
      <c r="R9" s="66">
        <f t="shared" si="2"/>
        <v>77.0537561469488</v>
      </c>
      <c r="S9" s="67">
        <f t="shared" si="3"/>
        <v>55.806285128642529</v>
      </c>
      <c r="T9" s="68">
        <v>518502</v>
      </c>
      <c r="U9" s="22">
        <v>1.82472654205371</v>
      </c>
      <c r="V9" s="22">
        <v>18552</v>
      </c>
      <c r="W9" s="23">
        <v>20691</v>
      </c>
      <c r="X9" s="22">
        <v>4107</v>
      </c>
      <c r="Y9" s="66">
        <f t="shared" si="4"/>
        <v>47.206896551724135</v>
      </c>
      <c r="Z9" s="66">
        <f t="shared" si="5"/>
        <v>0.79208951942326167</v>
      </c>
      <c r="AA9" s="22">
        <v>58848</v>
      </c>
      <c r="AB9" s="22">
        <v>32524</v>
      </c>
      <c r="AC9" s="22">
        <v>5019</v>
      </c>
      <c r="AD9" s="22">
        <v>58511.159970781599</v>
      </c>
      <c r="AE9" s="22">
        <v>31960.392500608701</v>
      </c>
      <c r="AF9" s="22">
        <v>4655.6654492330199</v>
      </c>
      <c r="AG9" s="22">
        <v>18428</v>
      </c>
      <c r="AH9" s="22">
        <v>20396</v>
      </c>
      <c r="AI9" s="66">
        <v>3.0956969062836599</v>
      </c>
      <c r="AJ9" s="66">
        <v>3.0313566185590899</v>
      </c>
      <c r="AK9" s="66">
        <v>28.1867147319963</v>
      </c>
      <c r="AL9" s="67">
        <v>29.862101037285999</v>
      </c>
      <c r="AM9" s="12">
        <v>1345</v>
      </c>
      <c r="AN9" s="12">
        <v>1019</v>
      </c>
      <c r="AO9" s="12">
        <v>1411</v>
      </c>
      <c r="AP9" s="12">
        <v>5</v>
      </c>
      <c r="AQ9" s="12">
        <v>327</v>
      </c>
      <c r="AR9" s="15">
        <f t="shared" si="6"/>
        <v>32.748965181397615</v>
      </c>
      <c r="AS9" s="15">
        <f t="shared" si="7"/>
        <v>24.811297784270756</v>
      </c>
      <c r="AT9" s="15">
        <f t="shared" si="9"/>
        <v>34.355977599220843</v>
      </c>
      <c r="AU9" s="16">
        <f t="shared" si="8"/>
        <v>0.12174336498660823</v>
      </c>
      <c r="AV9" s="74">
        <f t="shared" si="10"/>
        <v>7.9620160701241782E-2</v>
      </c>
    </row>
    <row r="10" spans="1:48" x14ac:dyDescent="0.2">
      <c r="A10" s="11">
        <v>6</v>
      </c>
      <c r="B10" s="11" t="s">
        <v>70</v>
      </c>
      <c r="C10" s="12">
        <v>3500</v>
      </c>
      <c r="D10" s="13">
        <v>2000</v>
      </c>
      <c r="E10" s="21" t="s">
        <v>142</v>
      </c>
      <c r="F10" s="11" t="s">
        <v>43</v>
      </c>
      <c r="G10" s="11" t="s">
        <v>44</v>
      </c>
      <c r="H10" s="11">
        <v>255</v>
      </c>
      <c r="I10" s="11" t="s">
        <v>57</v>
      </c>
      <c r="J10" s="14" t="s">
        <v>45</v>
      </c>
      <c r="K10" s="22">
        <f>1016279180/4</f>
        <v>254069795</v>
      </c>
      <c r="L10" s="22">
        <v>212014573</v>
      </c>
      <c r="M10" s="12">
        <v>201977415</v>
      </c>
      <c r="N10" s="70">
        <v>193085112</v>
      </c>
      <c r="O10" s="12">
        <v>137643085</v>
      </c>
      <c r="P10" s="66">
        <f t="shared" si="0"/>
        <v>83.447374372069689</v>
      </c>
      <c r="Q10" s="66">
        <f t="shared" si="1"/>
        <v>79.496822910413258</v>
      </c>
      <c r="R10" s="66">
        <f t="shared" si="2"/>
        <v>75.996877944503396</v>
      </c>
      <c r="S10" s="67">
        <f t="shared" si="3"/>
        <v>54.175304467026479</v>
      </c>
      <c r="T10" s="68">
        <v>409375</v>
      </c>
      <c r="U10" s="22">
        <v>2.3658359522083301</v>
      </c>
      <c r="V10" s="22">
        <v>17934</v>
      </c>
      <c r="W10" s="23">
        <v>19954</v>
      </c>
      <c r="X10" s="22">
        <v>1905</v>
      </c>
      <c r="Y10" s="66">
        <f t="shared" si="4"/>
        <v>54.428571428571423</v>
      </c>
      <c r="Z10" s="66">
        <f t="shared" si="5"/>
        <v>0.46534351145038172</v>
      </c>
      <c r="AA10" s="22">
        <v>101502</v>
      </c>
      <c r="AB10" s="22">
        <v>42595</v>
      </c>
      <c r="AC10" s="22">
        <v>5649</v>
      </c>
      <c r="AD10" s="22">
        <v>101357.014173228</v>
      </c>
      <c r="AE10" s="22">
        <v>42637.098687664002</v>
      </c>
      <c r="AF10" s="22">
        <v>5341.2761154855598</v>
      </c>
      <c r="AG10" s="22">
        <v>17830</v>
      </c>
      <c r="AH10" s="22">
        <v>19742</v>
      </c>
      <c r="AI10" s="66">
        <v>3.40456769041467</v>
      </c>
      <c r="AJ10" s="66">
        <v>3.2954984682519299</v>
      </c>
      <c r="AK10" s="66">
        <v>27.9277596836775</v>
      </c>
      <c r="AL10" s="67">
        <v>31.058181772568599</v>
      </c>
      <c r="AM10" s="12">
        <v>706</v>
      </c>
      <c r="AN10" s="12">
        <v>463</v>
      </c>
      <c r="AO10" s="12">
        <v>650</v>
      </c>
      <c r="AP10" s="12">
        <v>2</v>
      </c>
      <c r="AQ10" s="12">
        <v>84</v>
      </c>
      <c r="AR10" s="15">
        <f t="shared" si="6"/>
        <v>37.060367454068242</v>
      </c>
      <c r="AS10" s="15">
        <f t="shared" si="7"/>
        <v>24.30446194225722</v>
      </c>
      <c r="AT10" s="15">
        <f t="shared" si="9"/>
        <v>34.120734908136484</v>
      </c>
      <c r="AU10" s="16">
        <f t="shared" si="8"/>
        <v>0.10498687664041995</v>
      </c>
      <c r="AV10" s="74">
        <f t="shared" si="10"/>
        <v>4.4094488188976377E-2</v>
      </c>
    </row>
    <row r="11" spans="1:48" x14ac:dyDescent="0.2">
      <c r="A11" s="11">
        <v>9</v>
      </c>
      <c r="B11" s="11" t="s">
        <v>128</v>
      </c>
      <c r="C11" s="12">
        <v>9000</v>
      </c>
      <c r="D11" s="13">
        <v>240</v>
      </c>
      <c r="E11" s="21" t="s">
        <v>143</v>
      </c>
      <c r="F11" s="11" t="s">
        <v>46</v>
      </c>
      <c r="G11" s="11" t="s">
        <v>47</v>
      </c>
      <c r="H11" s="11">
        <v>50</v>
      </c>
      <c r="I11" s="11" t="s">
        <v>57</v>
      </c>
      <c r="J11" s="14" t="s">
        <v>48</v>
      </c>
      <c r="K11" s="22">
        <f>123201956/4</f>
        <v>30800489</v>
      </c>
      <c r="L11" s="22">
        <v>19043403</v>
      </c>
      <c r="M11" s="12">
        <v>16557627</v>
      </c>
      <c r="N11" s="70">
        <v>4751286</v>
      </c>
      <c r="O11" s="12">
        <v>3693468</v>
      </c>
      <c r="P11" s="66">
        <f t="shared" si="0"/>
        <v>61.828248895658767</v>
      </c>
      <c r="Q11" s="66">
        <f t="shared" si="1"/>
        <v>53.757675730408053</v>
      </c>
      <c r="R11" s="66">
        <f t="shared" si="2"/>
        <v>15.426008333828726</v>
      </c>
      <c r="S11" s="67">
        <f t="shared" si="3"/>
        <v>11.991588834839604</v>
      </c>
      <c r="T11" s="68">
        <v>150387</v>
      </c>
      <c r="U11" s="22">
        <v>5.05942220206855</v>
      </c>
      <c r="V11" s="22">
        <v>13127</v>
      </c>
      <c r="W11" s="23">
        <v>12935</v>
      </c>
      <c r="X11" s="22">
        <v>80</v>
      </c>
      <c r="Y11" s="66">
        <f t="shared" si="4"/>
        <v>0.88888888888888884</v>
      </c>
      <c r="Z11" s="66">
        <f t="shared" si="5"/>
        <v>5.3196087427769684E-2</v>
      </c>
      <c r="AA11" s="22">
        <v>51839</v>
      </c>
      <c r="AB11" s="22">
        <v>10344</v>
      </c>
      <c r="AC11" s="22">
        <v>3108</v>
      </c>
      <c r="AD11" s="22">
        <v>59391.074999999997</v>
      </c>
      <c r="AE11" s="22">
        <v>10557.5375</v>
      </c>
      <c r="AF11" s="22">
        <v>3179.4250000000002</v>
      </c>
      <c r="AG11" s="22">
        <v>10908</v>
      </c>
      <c r="AH11" s="22">
        <v>11482</v>
      </c>
      <c r="AI11" s="66">
        <v>3.1776909939384899</v>
      </c>
      <c r="AJ11" s="66">
        <v>3.1034428930462399</v>
      </c>
      <c r="AK11" s="66">
        <v>21.615782240430899</v>
      </c>
      <c r="AL11" s="67">
        <v>20.898322474807301</v>
      </c>
      <c r="AM11" s="12">
        <v>18</v>
      </c>
      <c r="AN11" s="12">
        <v>16</v>
      </c>
      <c r="AO11" s="12">
        <v>29</v>
      </c>
      <c r="AP11" s="12">
        <v>5</v>
      </c>
      <c r="AQ11" s="12">
        <v>12</v>
      </c>
      <c r="AR11" s="15">
        <f t="shared" si="6"/>
        <v>22.5</v>
      </c>
      <c r="AS11" s="15">
        <f t="shared" si="7"/>
        <v>20</v>
      </c>
      <c r="AT11" s="15">
        <f t="shared" si="9"/>
        <v>36.25</v>
      </c>
      <c r="AU11" s="16">
        <f t="shared" si="8"/>
        <v>6.25</v>
      </c>
      <c r="AV11" s="74">
        <f t="shared" si="10"/>
        <v>0.15</v>
      </c>
    </row>
    <row r="12" spans="1:48" x14ac:dyDescent="0.2">
      <c r="A12" s="11">
        <v>10</v>
      </c>
      <c r="B12" s="11" t="s">
        <v>128</v>
      </c>
      <c r="C12" s="12">
        <v>9000</v>
      </c>
      <c r="D12" s="13">
        <v>240</v>
      </c>
      <c r="E12" s="21" t="s">
        <v>143</v>
      </c>
      <c r="F12" s="11" t="s">
        <v>46</v>
      </c>
      <c r="G12" s="11" t="s">
        <v>47</v>
      </c>
      <c r="H12" s="11">
        <v>50</v>
      </c>
      <c r="I12" s="11" t="s">
        <v>57</v>
      </c>
      <c r="J12" s="14" t="s">
        <v>48</v>
      </c>
      <c r="K12" s="22">
        <f>181781592/4</f>
        <v>45445398</v>
      </c>
      <c r="L12" s="22">
        <v>28910051</v>
      </c>
      <c r="M12" s="12">
        <v>25081331</v>
      </c>
      <c r="N12" s="70">
        <v>7454373</v>
      </c>
      <c r="O12" s="12">
        <v>5916455</v>
      </c>
      <c r="P12" s="66">
        <f t="shared" si="0"/>
        <v>63.614914319817373</v>
      </c>
      <c r="Q12" s="66">
        <f t="shared" si="1"/>
        <v>55.190034863376049</v>
      </c>
      <c r="R12" s="66">
        <f t="shared" si="2"/>
        <v>16.402921589552371</v>
      </c>
      <c r="S12" s="67">
        <f t="shared" si="3"/>
        <v>13.018820959605195</v>
      </c>
      <c r="T12" s="68">
        <v>183078</v>
      </c>
      <c r="U12" s="22">
        <v>5.05196439077812</v>
      </c>
      <c r="V12" s="22">
        <v>13829</v>
      </c>
      <c r="W12" s="23">
        <v>14309</v>
      </c>
      <c r="X12" s="22">
        <v>89</v>
      </c>
      <c r="Y12" s="66">
        <f t="shared" si="4"/>
        <v>0.98888888888888882</v>
      </c>
      <c r="Z12" s="66">
        <f t="shared" si="5"/>
        <v>4.8613159418389978E-2</v>
      </c>
      <c r="AA12" s="22">
        <v>81821</v>
      </c>
      <c r="AB12" s="22">
        <v>14686</v>
      </c>
      <c r="AC12" s="22">
        <v>4245</v>
      </c>
      <c r="AD12" s="22">
        <v>83757</v>
      </c>
      <c r="AE12" s="22">
        <v>15285.7640449438</v>
      </c>
      <c r="AF12" s="22">
        <v>4180.1123595505596</v>
      </c>
      <c r="AG12" s="22">
        <v>11312</v>
      </c>
      <c r="AH12" s="22">
        <v>12384</v>
      </c>
      <c r="AI12" s="66">
        <v>2.7502110638887598</v>
      </c>
      <c r="AJ12" s="66">
        <v>2.87615162425221</v>
      </c>
      <c r="AK12" s="66">
        <v>21.311173667339599</v>
      </c>
      <c r="AL12" s="67">
        <v>21.090723350080101</v>
      </c>
      <c r="AM12" s="12">
        <v>24</v>
      </c>
      <c r="AN12" s="12">
        <v>17</v>
      </c>
      <c r="AO12" s="12">
        <v>41</v>
      </c>
      <c r="AP12" s="12">
        <v>1</v>
      </c>
      <c r="AQ12" s="12">
        <v>6</v>
      </c>
      <c r="AR12" s="15">
        <f t="shared" si="6"/>
        <v>26.966292134831459</v>
      </c>
      <c r="AS12" s="15">
        <f t="shared" si="7"/>
        <v>19.101123595505616</v>
      </c>
      <c r="AT12" s="15">
        <f t="shared" si="9"/>
        <v>46.067415730337082</v>
      </c>
      <c r="AU12" s="16">
        <f t="shared" si="8"/>
        <v>1.1235955056179776</v>
      </c>
      <c r="AV12" s="74">
        <f t="shared" si="10"/>
        <v>6.741573033707865E-2</v>
      </c>
    </row>
    <row r="13" spans="1:48" x14ac:dyDescent="0.2">
      <c r="A13" s="11">
        <v>11</v>
      </c>
      <c r="B13" s="11" t="s">
        <v>128</v>
      </c>
      <c r="C13" s="12">
        <v>11250</v>
      </c>
      <c r="D13" s="13">
        <v>300</v>
      </c>
      <c r="E13" s="21" t="s">
        <v>143</v>
      </c>
      <c r="F13" s="11" t="s">
        <v>46</v>
      </c>
      <c r="G13" s="11" t="s">
        <v>47</v>
      </c>
      <c r="H13" s="11">
        <v>50</v>
      </c>
      <c r="I13" s="11" t="s">
        <v>57</v>
      </c>
      <c r="J13" s="14" t="s">
        <v>48</v>
      </c>
      <c r="K13" s="22">
        <f>146120452/4</f>
        <v>36530113</v>
      </c>
      <c r="L13" s="22">
        <v>22965105</v>
      </c>
      <c r="M13" s="12">
        <v>19898371</v>
      </c>
      <c r="N13" s="70">
        <v>3287415</v>
      </c>
      <c r="O13" s="12">
        <v>2608128</v>
      </c>
      <c r="P13" s="66">
        <f t="shared" si="0"/>
        <v>62.866230389158659</v>
      </c>
      <c r="Q13" s="66">
        <f t="shared" si="1"/>
        <v>54.471145490297282</v>
      </c>
      <c r="R13" s="66">
        <f t="shared" si="2"/>
        <v>8.9991919816946631</v>
      </c>
      <c r="S13" s="67">
        <f t="shared" si="3"/>
        <v>7.1396658422600554</v>
      </c>
      <c r="T13" s="68">
        <v>161654</v>
      </c>
      <c r="U13" s="22">
        <v>6.2237392221190397</v>
      </c>
      <c r="V13" s="22">
        <v>13329</v>
      </c>
      <c r="W13" s="23">
        <v>13062</v>
      </c>
      <c r="X13" s="22">
        <v>35</v>
      </c>
      <c r="Y13" s="66">
        <f t="shared" si="4"/>
        <v>0.31111111111111112</v>
      </c>
      <c r="Z13" s="66">
        <f t="shared" si="5"/>
        <v>2.1651180917267743E-2</v>
      </c>
      <c r="AA13" s="22">
        <v>82198</v>
      </c>
      <c r="AB13" s="22">
        <v>11995</v>
      </c>
      <c r="AC13" s="22">
        <v>3891</v>
      </c>
      <c r="AD13" s="22">
        <v>93926.142857142899</v>
      </c>
      <c r="AE13" s="22">
        <v>13635.9428571429</v>
      </c>
      <c r="AF13" s="22">
        <v>3965.62857142857</v>
      </c>
      <c r="AG13" s="22">
        <v>10062</v>
      </c>
      <c r="AH13" s="22">
        <v>10665</v>
      </c>
      <c r="AI13" s="66">
        <v>3.1225844743816298</v>
      </c>
      <c r="AJ13" s="66">
        <v>3.4336362649615699</v>
      </c>
      <c r="AK13" s="66">
        <v>20.108483939438599</v>
      </c>
      <c r="AL13" s="67">
        <v>19.905666893618701</v>
      </c>
      <c r="AM13" s="12">
        <v>8</v>
      </c>
      <c r="AN13" s="12">
        <v>6</v>
      </c>
      <c r="AO13" s="12">
        <v>17</v>
      </c>
      <c r="AP13" s="12">
        <v>0</v>
      </c>
      <c r="AQ13" s="12">
        <v>4</v>
      </c>
      <c r="AR13" s="15">
        <f t="shared" si="6"/>
        <v>22.857142857142858</v>
      </c>
      <c r="AS13" s="15">
        <f t="shared" si="7"/>
        <v>17.142857142857142</v>
      </c>
      <c r="AT13" s="15">
        <f t="shared" si="9"/>
        <v>48.571428571428569</v>
      </c>
      <c r="AU13" s="16">
        <f t="shared" si="8"/>
        <v>0</v>
      </c>
      <c r="AV13" s="74">
        <f t="shared" si="10"/>
        <v>0.11428571428571428</v>
      </c>
    </row>
    <row r="14" spans="1:48" x14ac:dyDescent="0.2">
      <c r="A14" s="11">
        <v>12</v>
      </c>
      <c r="B14" s="11" t="s">
        <v>128</v>
      </c>
      <c r="C14" s="12">
        <v>11250</v>
      </c>
      <c r="D14" s="13">
        <v>300</v>
      </c>
      <c r="E14" s="21" t="s">
        <v>143</v>
      </c>
      <c r="F14" s="11" t="s">
        <v>46</v>
      </c>
      <c r="G14" s="11" t="s">
        <v>47</v>
      </c>
      <c r="H14" s="11">
        <v>50</v>
      </c>
      <c r="I14" s="11" t="s">
        <v>57</v>
      </c>
      <c r="J14" s="14" t="s">
        <v>48</v>
      </c>
      <c r="K14" s="22">
        <f>167700016/4</f>
        <v>41925004</v>
      </c>
      <c r="L14" s="22">
        <v>26597253</v>
      </c>
      <c r="M14" s="12">
        <v>23083467</v>
      </c>
      <c r="N14" s="70">
        <v>6791128</v>
      </c>
      <c r="O14" s="12">
        <v>5366744</v>
      </c>
      <c r="P14" s="66">
        <f t="shared" si="0"/>
        <v>63.440072659265581</v>
      </c>
      <c r="Q14" s="66">
        <f t="shared" si="1"/>
        <v>55.058950024190814</v>
      </c>
      <c r="R14" s="66">
        <f t="shared" si="2"/>
        <v>16.198276331708879</v>
      </c>
      <c r="S14" s="67">
        <f t="shared" si="3"/>
        <v>12.800819291513962</v>
      </c>
      <c r="T14" s="68">
        <v>170451</v>
      </c>
      <c r="U14" s="22">
        <v>5.34816391838278</v>
      </c>
      <c r="V14" s="22">
        <v>13657</v>
      </c>
      <c r="W14" s="23">
        <v>13471</v>
      </c>
      <c r="X14" s="22">
        <v>107</v>
      </c>
      <c r="Y14" s="66">
        <f t="shared" si="4"/>
        <v>0.95111111111111113</v>
      </c>
      <c r="Z14" s="66">
        <f t="shared" si="5"/>
        <v>6.2774639045825489E-2</v>
      </c>
      <c r="AA14" s="22">
        <v>58928</v>
      </c>
      <c r="AB14" s="22">
        <v>10308</v>
      </c>
      <c r="AC14" s="22">
        <v>3278</v>
      </c>
      <c r="AD14" s="22">
        <v>63468.485981308397</v>
      </c>
      <c r="AE14" s="22">
        <v>10575.925233644901</v>
      </c>
      <c r="AF14" s="22">
        <v>3288.82242990654</v>
      </c>
      <c r="AG14" s="22">
        <v>11358</v>
      </c>
      <c r="AH14" s="22">
        <v>11749</v>
      </c>
      <c r="AI14" s="66">
        <v>2.6759614395618598</v>
      </c>
      <c r="AJ14" s="66">
        <v>2.66826373065572</v>
      </c>
      <c r="AK14" s="66">
        <v>20.489537045180501</v>
      </c>
      <c r="AL14" s="67">
        <v>19.980240550733999</v>
      </c>
      <c r="AM14" s="12">
        <v>27</v>
      </c>
      <c r="AN14" s="12">
        <v>27</v>
      </c>
      <c r="AO14" s="12">
        <v>32</v>
      </c>
      <c r="AP14" s="12">
        <v>7</v>
      </c>
      <c r="AQ14" s="12">
        <v>14</v>
      </c>
      <c r="AR14" s="15">
        <f t="shared" si="6"/>
        <v>25.233644859813083</v>
      </c>
      <c r="AS14" s="15">
        <f t="shared" si="7"/>
        <v>25.233644859813083</v>
      </c>
      <c r="AT14" s="15">
        <f t="shared" si="9"/>
        <v>29.906542056074763</v>
      </c>
      <c r="AU14" s="16">
        <f t="shared" si="8"/>
        <v>6.5420560747663545</v>
      </c>
      <c r="AV14" s="74">
        <f t="shared" si="10"/>
        <v>0.13084112149532709</v>
      </c>
    </row>
    <row r="15" spans="1:48" x14ac:dyDescent="0.2">
      <c r="A15" s="11">
        <v>13</v>
      </c>
      <c r="B15" s="11" t="s">
        <v>128</v>
      </c>
      <c r="C15" s="12">
        <v>11250</v>
      </c>
      <c r="D15" s="13">
        <v>300</v>
      </c>
      <c r="E15" s="21" t="s">
        <v>143</v>
      </c>
      <c r="F15" s="11" t="s">
        <v>46</v>
      </c>
      <c r="G15" s="11" t="s">
        <v>47</v>
      </c>
      <c r="H15" s="11">
        <v>50</v>
      </c>
      <c r="I15" s="11" t="s">
        <v>57</v>
      </c>
      <c r="J15" s="14" t="s">
        <v>48</v>
      </c>
      <c r="K15" s="22">
        <f>166124452/4</f>
        <v>41531113</v>
      </c>
      <c r="L15" s="22">
        <v>27051344</v>
      </c>
      <c r="M15" s="12">
        <v>23376216</v>
      </c>
      <c r="N15" s="70">
        <v>8633681</v>
      </c>
      <c r="O15" s="12">
        <v>6874923</v>
      </c>
      <c r="P15" s="66">
        <f t="shared" si="0"/>
        <v>65.135128933337285</v>
      </c>
      <c r="Q15" s="66">
        <f t="shared" si="1"/>
        <v>56.286033075973663</v>
      </c>
      <c r="R15" s="66">
        <f t="shared" si="2"/>
        <v>20.788465264583685</v>
      </c>
      <c r="S15" s="67">
        <f t="shared" si="3"/>
        <v>16.553669052885724</v>
      </c>
      <c r="T15" s="68">
        <v>170941</v>
      </c>
      <c r="U15" s="22">
        <v>5.45051712515858</v>
      </c>
      <c r="V15" s="22">
        <v>13743</v>
      </c>
      <c r="W15" s="23">
        <v>13934</v>
      </c>
      <c r="X15" s="22">
        <v>161</v>
      </c>
      <c r="Y15" s="66">
        <f t="shared" si="4"/>
        <v>1.4311111111111112</v>
      </c>
      <c r="Z15" s="66">
        <f t="shared" si="5"/>
        <v>9.4184543204965457E-2</v>
      </c>
      <c r="AA15" s="22">
        <v>53623</v>
      </c>
      <c r="AB15" s="22">
        <v>9588</v>
      </c>
      <c r="AC15" s="22">
        <v>3286</v>
      </c>
      <c r="AD15" s="22">
        <v>53625.347826087003</v>
      </c>
      <c r="AE15" s="22">
        <v>9129.9254658385107</v>
      </c>
      <c r="AF15" s="22">
        <v>2849.2608695652202</v>
      </c>
      <c r="AG15" s="22">
        <v>11698</v>
      </c>
      <c r="AH15" s="22">
        <v>12379</v>
      </c>
      <c r="AI15" s="66">
        <v>4.5808658511520797</v>
      </c>
      <c r="AJ15" s="66">
        <v>4.7168846397625099</v>
      </c>
      <c r="AK15" s="66">
        <v>18.728238847184201</v>
      </c>
      <c r="AL15" s="67">
        <v>18.662491634230399</v>
      </c>
      <c r="AM15" s="12">
        <v>35</v>
      </c>
      <c r="AN15" s="12">
        <v>32</v>
      </c>
      <c r="AO15" s="12">
        <v>42</v>
      </c>
      <c r="AP15" s="12">
        <v>6</v>
      </c>
      <c r="AQ15" s="12">
        <v>46</v>
      </c>
      <c r="AR15" s="15">
        <f t="shared" si="6"/>
        <v>21.739130434782609</v>
      </c>
      <c r="AS15" s="15">
        <f t="shared" si="7"/>
        <v>19.875776397515526</v>
      </c>
      <c r="AT15" s="15">
        <f t="shared" si="9"/>
        <v>26.086956521739129</v>
      </c>
      <c r="AU15" s="16">
        <f t="shared" si="8"/>
        <v>3.7267080745341614</v>
      </c>
      <c r="AV15" s="74">
        <f t="shared" si="10"/>
        <v>0.2857142857142857</v>
      </c>
    </row>
    <row r="16" spans="1:48" x14ac:dyDescent="0.2">
      <c r="A16" s="11">
        <v>14</v>
      </c>
      <c r="B16" s="11" t="s">
        <v>128</v>
      </c>
      <c r="C16" s="12">
        <v>11250</v>
      </c>
      <c r="D16" s="13">
        <v>300</v>
      </c>
      <c r="E16" s="21" t="s">
        <v>143</v>
      </c>
      <c r="F16" s="11" t="s">
        <v>46</v>
      </c>
      <c r="G16" s="11" t="s">
        <v>47</v>
      </c>
      <c r="H16" s="11">
        <v>50</v>
      </c>
      <c r="I16" s="11" t="s">
        <v>57</v>
      </c>
      <c r="J16" s="14" t="s">
        <v>48</v>
      </c>
      <c r="K16" s="22">
        <f>203597508/4</f>
        <v>50899377</v>
      </c>
      <c r="L16" s="22">
        <v>32005697</v>
      </c>
      <c r="M16" s="12">
        <v>27656424</v>
      </c>
      <c r="N16" s="70">
        <v>11318735</v>
      </c>
      <c r="O16" s="12">
        <v>8987025</v>
      </c>
      <c r="P16" s="66">
        <f t="shared" si="0"/>
        <v>62.880331521542985</v>
      </c>
      <c r="Q16" s="66">
        <f t="shared" si="1"/>
        <v>54.335486267346653</v>
      </c>
      <c r="R16" s="66">
        <f t="shared" si="2"/>
        <v>22.23747257260143</v>
      </c>
      <c r="S16" s="67">
        <f t="shared" si="3"/>
        <v>17.656453830466333</v>
      </c>
      <c r="T16" s="68">
        <v>179428</v>
      </c>
      <c r="U16" s="22">
        <v>5.5426327863668101</v>
      </c>
      <c r="V16" s="22">
        <v>14024</v>
      </c>
      <c r="W16" s="23">
        <v>14234</v>
      </c>
      <c r="X16" s="22">
        <v>165</v>
      </c>
      <c r="Y16" s="66">
        <f t="shared" si="4"/>
        <v>1.4666666666666666</v>
      </c>
      <c r="Z16" s="66">
        <f t="shared" si="5"/>
        <v>9.1958891588826724E-2</v>
      </c>
      <c r="AA16" s="22">
        <v>63705</v>
      </c>
      <c r="AB16" s="22">
        <v>11696</v>
      </c>
      <c r="AC16" s="22">
        <v>3642</v>
      </c>
      <c r="AD16" s="22">
        <v>68598.393939393907</v>
      </c>
      <c r="AE16" s="22">
        <v>11471.5454545455</v>
      </c>
      <c r="AF16" s="22">
        <v>3344.2545454545502</v>
      </c>
      <c r="AG16" s="22">
        <v>12150</v>
      </c>
      <c r="AH16" s="22">
        <v>12614</v>
      </c>
      <c r="AI16" s="66">
        <v>4.7564127172228901</v>
      </c>
      <c r="AJ16" s="66">
        <v>4.8282977063892298</v>
      </c>
      <c r="AK16" s="66">
        <v>19.247570803463901</v>
      </c>
      <c r="AL16" s="67">
        <v>19.3407850046767</v>
      </c>
      <c r="AM16" s="12">
        <v>46</v>
      </c>
      <c r="AN16" s="12">
        <v>32</v>
      </c>
      <c r="AO16" s="12">
        <v>47</v>
      </c>
      <c r="AP16" s="12">
        <v>8</v>
      </c>
      <c r="AQ16" s="12">
        <v>32</v>
      </c>
      <c r="AR16" s="15">
        <f t="shared" si="6"/>
        <v>27.878787878787882</v>
      </c>
      <c r="AS16" s="15">
        <f t="shared" si="7"/>
        <v>19.393939393939394</v>
      </c>
      <c r="AT16" s="15">
        <f t="shared" si="9"/>
        <v>28.484848484848484</v>
      </c>
      <c r="AU16" s="16">
        <f t="shared" si="8"/>
        <v>4.8484848484848486</v>
      </c>
      <c r="AV16" s="74">
        <f t="shared" si="10"/>
        <v>0.19393939393939394</v>
      </c>
    </row>
    <row r="17" spans="1:48" x14ac:dyDescent="0.2">
      <c r="A17" s="11">
        <v>15</v>
      </c>
      <c r="B17" s="11" t="s">
        <v>128</v>
      </c>
      <c r="C17" s="12">
        <v>11250</v>
      </c>
      <c r="D17" s="13">
        <v>300</v>
      </c>
      <c r="E17" s="21" t="s">
        <v>143</v>
      </c>
      <c r="F17" s="11" t="s">
        <v>46</v>
      </c>
      <c r="G17" s="11" t="s">
        <v>47</v>
      </c>
      <c r="H17" s="11">
        <v>50</v>
      </c>
      <c r="I17" s="11" t="s">
        <v>57</v>
      </c>
      <c r="J17" s="14" t="s">
        <v>48</v>
      </c>
      <c r="K17" s="22">
        <f>179823640/4</f>
        <v>44955910</v>
      </c>
      <c r="L17" s="22">
        <v>28812120</v>
      </c>
      <c r="M17" s="12">
        <v>24855697</v>
      </c>
      <c r="N17" s="70">
        <v>9595206</v>
      </c>
      <c r="O17" s="12">
        <v>7666639</v>
      </c>
      <c r="P17" s="66">
        <f t="shared" si="0"/>
        <v>64.089727023654959</v>
      </c>
      <c r="Q17" s="66">
        <f t="shared" si="1"/>
        <v>55.28905320790971</v>
      </c>
      <c r="R17" s="66">
        <f t="shared" si="2"/>
        <v>21.343591977117136</v>
      </c>
      <c r="S17" s="67">
        <f t="shared" si="3"/>
        <v>17.053684376536925</v>
      </c>
      <c r="T17" s="68">
        <v>180188</v>
      </c>
      <c r="U17" s="22">
        <v>5.5714247608646996</v>
      </c>
      <c r="V17" s="22">
        <v>13893</v>
      </c>
      <c r="W17" s="23">
        <v>14044</v>
      </c>
      <c r="X17" s="22">
        <v>130</v>
      </c>
      <c r="Y17" s="66">
        <f t="shared" si="4"/>
        <v>1.1555555555555554</v>
      </c>
      <c r="Z17" s="66">
        <f t="shared" si="5"/>
        <v>7.2146868825892954E-2</v>
      </c>
      <c r="AA17" s="22">
        <v>69966</v>
      </c>
      <c r="AB17" s="22">
        <v>12036</v>
      </c>
      <c r="AC17" s="22">
        <v>3620</v>
      </c>
      <c r="AD17" s="22">
        <v>73809.276923076904</v>
      </c>
      <c r="AE17" s="22">
        <v>12091.507692307699</v>
      </c>
      <c r="AF17" s="22">
        <v>3279.72307692308</v>
      </c>
      <c r="AG17" s="22">
        <v>11944</v>
      </c>
      <c r="AH17" s="22">
        <v>12255</v>
      </c>
      <c r="AI17" s="66">
        <v>4.8498566320913303</v>
      </c>
      <c r="AJ17" s="66">
        <v>4.8489737785197002</v>
      </c>
      <c r="AK17" s="66">
        <v>20.785627182915501</v>
      </c>
      <c r="AL17" s="67">
        <v>20.528675577247299</v>
      </c>
      <c r="AM17" s="12">
        <v>28</v>
      </c>
      <c r="AN17" s="12">
        <v>37</v>
      </c>
      <c r="AO17" s="12">
        <v>28</v>
      </c>
      <c r="AP17" s="12">
        <v>7</v>
      </c>
      <c r="AQ17" s="12">
        <v>30</v>
      </c>
      <c r="AR17" s="15">
        <f t="shared" si="6"/>
        <v>21.53846153846154</v>
      </c>
      <c r="AS17" s="15">
        <f t="shared" si="7"/>
        <v>28.46153846153846</v>
      </c>
      <c r="AT17" s="15">
        <f t="shared" si="9"/>
        <v>21.53846153846154</v>
      </c>
      <c r="AU17" s="16">
        <f t="shared" si="8"/>
        <v>5.384615384615385</v>
      </c>
      <c r="AV17" s="74">
        <f t="shared" si="10"/>
        <v>0.23076923076923078</v>
      </c>
    </row>
    <row r="18" spans="1:48" x14ac:dyDescent="0.2">
      <c r="A18" s="11">
        <v>16</v>
      </c>
      <c r="B18" s="11" t="s">
        <v>128</v>
      </c>
      <c r="C18" s="12">
        <v>11250</v>
      </c>
      <c r="D18" s="13">
        <v>300</v>
      </c>
      <c r="E18" s="21" t="s">
        <v>143</v>
      </c>
      <c r="F18" s="11" t="s">
        <v>46</v>
      </c>
      <c r="G18" s="11" t="s">
        <v>47</v>
      </c>
      <c r="H18" s="11">
        <v>50</v>
      </c>
      <c r="I18" s="11" t="s">
        <v>57</v>
      </c>
      <c r="J18" s="14" t="s">
        <v>48</v>
      </c>
      <c r="K18" s="22">
        <f>169557064/4</f>
        <v>42389266</v>
      </c>
      <c r="L18" s="22">
        <v>26621437</v>
      </c>
      <c r="M18" s="12">
        <v>23021146</v>
      </c>
      <c r="N18" s="70">
        <v>7539275</v>
      </c>
      <c r="O18" s="12">
        <v>5993872</v>
      </c>
      <c r="P18" s="66">
        <f t="shared" si="0"/>
        <v>62.802307074625915</v>
      </c>
      <c r="Q18" s="66">
        <f t="shared" si="1"/>
        <v>54.30890452314037</v>
      </c>
      <c r="R18" s="66">
        <f t="shared" si="2"/>
        <v>17.785811625046772</v>
      </c>
      <c r="S18" s="67">
        <f t="shared" si="3"/>
        <v>14.140070271563559</v>
      </c>
      <c r="T18" s="68">
        <v>169551</v>
      </c>
      <c r="U18" s="22">
        <v>5.9748735593342603</v>
      </c>
      <c r="V18" s="22">
        <v>13554</v>
      </c>
      <c r="W18" s="23">
        <v>13840</v>
      </c>
      <c r="X18" s="22">
        <v>77</v>
      </c>
      <c r="Y18" s="66">
        <f t="shared" si="4"/>
        <v>0.68444444444444441</v>
      </c>
      <c r="Z18" s="66">
        <f t="shared" si="5"/>
        <v>4.5414064204870513E-2</v>
      </c>
      <c r="AA18" s="22">
        <v>88334</v>
      </c>
      <c r="AB18" s="22">
        <v>14291</v>
      </c>
      <c r="AC18" s="22">
        <v>4055</v>
      </c>
      <c r="AD18" s="22">
        <v>97912.662337662303</v>
      </c>
      <c r="AE18" s="22">
        <v>14837.649350649301</v>
      </c>
      <c r="AF18" s="22">
        <v>4070.3246753246799</v>
      </c>
      <c r="AG18" s="22">
        <v>11237</v>
      </c>
      <c r="AH18" s="22">
        <v>11908</v>
      </c>
      <c r="AI18" s="66">
        <v>4.6701197489702801</v>
      </c>
      <c r="AJ18" s="66">
        <v>4.8397580784234897</v>
      </c>
      <c r="AK18" s="66">
        <v>18.939677056834</v>
      </c>
      <c r="AL18" s="67">
        <v>19.197397516497698</v>
      </c>
      <c r="AM18" s="12">
        <v>22</v>
      </c>
      <c r="AN18" s="12">
        <v>17</v>
      </c>
      <c r="AO18" s="12">
        <v>33</v>
      </c>
      <c r="AP18" s="12">
        <v>0</v>
      </c>
      <c r="AQ18" s="12">
        <v>5</v>
      </c>
      <c r="AR18" s="15">
        <f t="shared" si="6"/>
        <v>28.571428571428569</v>
      </c>
      <c r="AS18" s="15">
        <f t="shared" si="7"/>
        <v>22.077922077922079</v>
      </c>
      <c r="AT18" s="15">
        <f t="shared" si="9"/>
        <v>42.857142857142854</v>
      </c>
      <c r="AU18" s="16">
        <f t="shared" si="8"/>
        <v>0</v>
      </c>
      <c r="AV18" s="74">
        <f t="shared" si="10"/>
        <v>6.4935064935064929E-2</v>
      </c>
    </row>
    <row r="19" spans="1:48" x14ac:dyDescent="0.2">
      <c r="A19" s="11">
        <v>19</v>
      </c>
      <c r="B19" s="11" t="s">
        <v>129</v>
      </c>
      <c r="C19" s="12">
        <v>90000</v>
      </c>
      <c r="D19" s="13">
        <v>500</v>
      </c>
      <c r="E19" s="21" t="s">
        <v>144</v>
      </c>
      <c r="F19" s="11" t="s">
        <v>49</v>
      </c>
      <c r="G19" s="11" t="s">
        <v>50</v>
      </c>
      <c r="H19" s="11">
        <v>255</v>
      </c>
      <c r="I19" s="11" t="s">
        <v>57</v>
      </c>
      <c r="J19" s="14" t="s">
        <v>148</v>
      </c>
      <c r="K19" s="22">
        <f>449633700/4</f>
        <v>112408425</v>
      </c>
      <c r="L19" s="22">
        <v>58013782</v>
      </c>
      <c r="M19" s="12">
        <v>58013782</v>
      </c>
      <c r="N19" s="70">
        <v>18503017</v>
      </c>
      <c r="O19" s="12">
        <v>15352446</v>
      </c>
      <c r="P19" s="66">
        <f t="shared" si="0"/>
        <v>51.60981661294516</v>
      </c>
      <c r="Q19" s="66">
        <f t="shared" si="1"/>
        <v>51.60981661294516</v>
      </c>
      <c r="R19" s="66">
        <f t="shared" si="2"/>
        <v>16.460525089645191</v>
      </c>
      <c r="S19" s="67">
        <f t="shared" si="3"/>
        <v>13.657736063822618</v>
      </c>
      <c r="T19" s="68">
        <v>787661</v>
      </c>
      <c r="U19" s="22">
        <v>6.3416992175437104</v>
      </c>
      <c r="V19" s="22">
        <v>15088</v>
      </c>
      <c r="W19" s="23">
        <v>15614</v>
      </c>
      <c r="X19" s="22">
        <v>179</v>
      </c>
      <c r="Y19" s="66">
        <f t="shared" si="4"/>
        <v>0.19888888888888889</v>
      </c>
      <c r="Z19" s="66">
        <f t="shared" si="5"/>
        <v>2.2725512625355323E-2</v>
      </c>
      <c r="AA19" s="22">
        <v>78119</v>
      </c>
      <c r="AB19" s="22">
        <v>11142</v>
      </c>
      <c r="AC19" s="22">
        <v>3430</v>
      </c>
      <c r="AD19" s="22">
        <v>103368.81005586599</v>
      </c>
      <c r="AE19" s="22">
        <v>14477.0502793296</v>
      </c>
      <c r="AF19" s="22">
        <v>3485.7094972066998</v>
      </c>
      <c r="AG19" s="22">
        <v>12661</v>
      </c>
      <c r="AH19" s="22">
        <v>12767</v>
      </c>
      <c r="AI19" s="66">
        <v>1.7548343762290399</v>
      </c>
      <c r="AJ19" s="66">
        <v>1.9606578223731099</v>
      </c>
      <c r="AK19" s="66">
        <v>17.757300693322701</v>
      </c>
      <c r="AL19" s="67">
        <v>19.788089674360801</v>
      </c>
      <c r="AM19" s="12">
        <v>45</v>
      </c>
      <c r="AN19" s="12">
        <v>34</v>
      </c>
      <c r="AO19" s="12">
        <v>83</v>
      </c>
      <c r="AP19" s="12">
        <v>0</v>
      </c>
      <c r="AQ19" s="12">
        <v>17</v>
      </c>
      <c r="AR19" s="15">
        <f t="shared" si="6"/>
        <v>25.139664804469277</v>
      </c>
      <c r="AS19" s="15">
        <f t="shared" si="7"/>
        <v>18.994413407821227</v>
      </c>
      <c r="AT19" s="15">
        <f t="shared" si="9"/>
        <v>46.368715083798882</v>
      </c>
      <c r="AU19" s="16">
        <f t="shared" si="8"/>
        <v>0</v>
      </c>
      <c r="AV19" s="74">
        <f t="shared" si="10"/>
        <v>9.4972067039106142E-2</v>
      </c>
    </row>
    <row r="20" spans="1:48" x14ac:dyDescent="0.2">
      <c r="A20" s="11">
        <v>20</v>
      </c>
      <c r="B20" s="11" t="s">
        <v>129</v>
      </c>
      <c r="C20" s="12">
        <v>180000</v>
      </c>
      <c r="D20" s="13">
        <v>2500</v>
      </c>
      <c r="E20" s="21" t="s">
        <v>144</v>
      </c>
      <c r="F20" s="11" t="s">
        <v>49</v>
      </c>
      <c r="G20" s="11" t="s">
        <v>50</v>
      </c>
      <c r="H20" s="11">
        <v>255</v>
      </c>
      <c r="I20" s="11" t="s">
        <v>57</v>
      </c>
      <c r="J20" s="14" t="s">
        <v>148</v>
      </c>
      <c r="K20" s="22">
        <f>1539984824/4</f>
        <v>384996206</v>
      </c>
      <c r="L20" s="22">
        <v>192252029</v>
      </c>
      <c r="M20" s="12">
        <v>192252029</v>
      </c>
      <c r="N20" s="70">
        <v>63398766</v>
      </c>
      <c r="O20" s="12">
        <v>52189823</v>
      </c>
      <c r="P20" s="66">
        <f t="shared" si="0"/>
        <v>49.936084045461996</v>
      </c>
      <c r="Q20" s="66">
        <f t="shared" si="1"/>
        <v>49.936084045461996</v>
      </c>
      <c r="R20" s="66">
        <f t="shared" si="2"/>
        <v>16.467374226539778</v>
      </c>
      <c r="S20" s="67">
        <f t="shared" si="3"/>
        <v>13.555931769363983</v>
      </c>
      <c r="T20" s="68">
        <v>2358013</v>
      </c>
      <c r="U20" s="22">
        <v>6.55539454517141</v>
      </c>
      <c r="V20" s="22">
        <v>17752</v>
      </c>
      <c r="W20" s="23">
        <v>17384</v>
      </c>
      <c r="X20" s="22">
        <v>879</v>
      </c>
      <c r="Y20" s="66">
        <f t="shared" si="4"/>
        <v>0.48833333333333334</v>
      </c>
      <c r="Z20" s="66">
        <f t="shared" si="5"/>
        <v>3.72771481751797E-2</v>
      </c>
      <c r="AA20" s="22">
        <v>58166</v>
      </c>
      <c r="AB20" s="22">
        <v>8299</v>
      </c>
      <c r="AC20" s="22">
        <v>2952</v>
      </c>
      <c r="AD20" s="22">
        <v>72126.013651877103</v>
      </c>
      <c r="AE20" s="22">
        <v>10020.540386803201</v>
      </c>
      <c r="AF20" s="22">
        <v>3052.4243458475498</v>
      </c>
      <c r="AG20" s="22">
        <v>15157</v>
      </c>
      <c r="AH20" s="22">
        <v>14074</v>
      </c>
      <c r="AI20" s="66">
        <v>1.35911555017153</v>
      </c>
      <c r="AJ20" s="66">
        <v>1.4377950952502201</v>
      </c>
      <c r="AK20" s="66">
        <v>15.210645569731099</v>
      </c>
      <c r="AL20" s="67">
        <v>16.6535673416526</v>
      </c>
      <c r="AM20" s="12">
        <v>329</v>
      </c>
      <c r="AN20" s="12">
        <v>216</v>
      </c>
      <c r="AO20" s="12">
        <v>255</v>
      </c>
      <c r="AP20" s="12">
        <v>0</v>
      </c>
      <c r="AQ20" s="12">
        <v>79</v>
      </c>
      <c r="AR20" s="15">
        <f t="shared" si="6"/>
        <v>37.42889647326507</v>
      </c>
      <c r="AS20" s="15">
        <f t="shared" si="7"/>
        <v>24.573378839590443</v>
      </c>
      <c r="AT20" s="15">
        <f t="shared" si="9"/>
        <v>29.010238907849828</v>
      </c>
      <c r="AU20" s="16">
        <f t="shared" si="8"/>
        <v>0</v>
      </c>
      <c r="AV20" s="74">
        <f t="shared" si="10"/>
        <v>8.987485779294653E-2</v>
      </c>
    </row>
    <row r="21" spans="1:48" x14ac:dyDescent="0.2">
      <c r="A21" s="11">
        <v>27</v>
      </c>
      <c r="B21" s="11" t="s">
        <v>71</v>
      </c>
      <c r="C21" s="12">
        <v>17920</v>
      </c>
      <c r="D21" s="13">
        <v>1684</v>
      </c>
      <c r="E21" s="21" t="s">
        <v>145</v>
      </c>
      <c r="F21" s="11" t="s">
        <v>51</v>
      </c>
      <c r="G21" s="11" t="s">
        <v>73</v>
      </c>
      <c r="H21" s="11">
        <v>255</v>
      </c>
      <c r="I21" s="11" t="s">
        <v>57</v>
      </c>
      <c r="J21" s="14" t="s">
        <v>52</v>
      </c>
      <c r="K21" s="22">
        <f>664389736/4</f>
        <v>166097434</v>
      </c>
      <c r="L21" s="22">
        <v>113828896</v>
      </c>
      <c r="M21" s="12">
        <v>113828896</v>
      </c>
      <c r="N21" s="70">
        <v>113828856</v>
      </c>
      <c r="O21" s="12">
        <v>90761700</v>
      </c>
      <c r="P21" s="66">
        <f t="shared" si="0"/>
        <v>68.531399467616097</v>
      </c>
      <c r="Q21" s="66">
        <f t="shared" si="1"/>
        <v>68.531399467616097</v>
      </c>
      <c r="R21" s="66">
        <f t="shared" si="2"/>
        <v>68.531375385365678</v>
      </c>
      <c r="S21" s="67">
        <f t="shared" si="3"/>
        <v>54.643649702619726</v>
      </c>
      <c r="T21" s="68">
        <v>1704</v>
      </c>
      <c r="U21" s="69" t="s">
        <v>53</v>
      </c>
      <c r="V21" s="22">
        <v>17888</v>
      </c>
      <c r="W21" s="23">
        <v>20047</v>
      </c>
      <c r="X21" s="22">
        <v>1702</v>
      </c>
      <c r="Y21" s="66">
        <f t="shared" si="4"/>
        <v>9.4977678571428559</v>
      </c>
      <c r="Z21" s="66">
        <f t="shared" si="5"/>
        <v>99.882629107981231</v>
      </c>
      <c r="AA21" s="22">
        <v>68526.5</v>
      </c>
      <c r="AB21" s="69" t="s">
        <v>53</v>
      </c>
      <c r="AC21" s="22">
        <v>3248.5</v>
      </c>
      <c r="AD21" s="22">
        <v>66879.468860164503</v>
      </c>
      <c r="AE21" s="69" t="s">
        <v>53</v>
      </c>
      <c r="AF21" s="22">
        <v>2879.2162162162199</v>
      </c>
      <c r="AG21" s="22">
        <v>17888</v>
      </c>
      <c r="AH21" s="22">
        <v>20047</v>
      </c>
      <c r="AI21" s="66">
        <v>3.1443780801813999</v>
      </c>
      <c r="AJ21" s="69" t="s">
        <v>53</v>
      </c>
      <c r="AK21" s="66">
        <v>19.3247041428268</v>
      </c>
      <c r="AL21" s="77" t="s">
        <v>53</v>
      </c>
      <c r="AM21" s="12">
        <v>451</v>
      </c>
      <c r="AN21" s="12">
        <v>452</v>
      </c>
      <c r="AO21" s="12">
        <v>310</v>
      </c>
      <c r="AP21" s="12">
        <v>19</v>
      </c>
      <c r="AQ21" s="12">
        <v>470</v>
      </c>
      <c r="AR21" s="15">
        <f t="shared" si="6"/>
        <v>26.498237367802584</v>
      </c>
      <c r="AS21" s="15">
        <f t="shared" si="7"/>
        <v>26.556991774383075</v>
      </c>
      <c r="AT21" s="15">
        <f t="shared" si="9"/>
        <v>18.213866039952997</v>
      </c>
      <c r="AU21" s="16">
        <f t="shared" si="8"/>
        <v>1.1163337250293772</v>
      </c>
      <c r="AV21" s="74">
        <f t="shared" si="10"/>
        <v>0.27614571092831963</v>
      </c>
    </row>
    <row r="22" spans="1:48" x14ac:dyDescent="0.2">
      <c r="A22" s="11">
        <v>28</v>
      </c>
      <c r="B22" s="11" t="s">
        <v>71</v>
      </c>
      <c r="C22" s="12">
        <v>17920</v>
      </c>
      <c r="D22" s="13">
        <v>1498</v>
      </c>
      <c r="E22" s="21" t="s">
        <v>145</v>
      </c>
      <c r="F22" s="11" t="s">
        <v>51</v>
      </c>
      <c r="G22" s="11" t="s">
        <v>73</v>
      </c>
      <c r="H22" s="11">
        <v>255</v>
      </c>
      <c r="I22" s="11" t="s">
        <v>57</v>
      </c>
      <c r="J22" s="14" t="s">
        <v>52</v>
      </c>
      <c r="K22" s="22">
        <f>1024098228/4</f>
        <v>256024557</v>
      </c>
      <c r="L22" s="22">
        <v>69652544</v>
      </c>
      <c r="M22" s="12">
        <v>69652544</v>
      </c>
      <c r="N22" s="70">
        <v>69652375</v>
      </c>
      <c r="O22" s="12">
        <v>54345300</v>
      </c>
      <c r="P22" s="66">
        <f t="shared" si="0"/>
        <v>27.205415299283185</v>
      </c>
      <c r="Q22" s="66">
        <f t="shared" si="1"/>
        <v>27.205415299283185</v>
      </c>
      <c r="R22" s="66">
        <f t="shared" si="2"/>
        <v>27.205349289990178</v>
      </c>
      <c r="S22" s="67">
        <f t="shared" si="3"/>
        <v>21.226596634634546</v>
      </c>
      <c r="T22" s="68">
        <v>1518</v>
      </c>
      <c r="U22" s="69" t="s">
        <v>53</v>
      </c>
      <c r="V22" s="22">
        <v>16350</v>
      </c>
      <c r="W22" s="23">
        <v>17374</v>
      </c>
      <c r="X22" s="22">
        <v>1514</v>
      </c>
      <c r="Y22" s="66">
        <f t="shared" si="4"/>
        <v>8.4486607142857153</v>
      </c>
      <c r="Z22" s="66">
        <f t="shared" si="5"/>
        <v>99.736495388669297</v>
      </c>
      <c r="AA22" s="22">
        <v>16340.5</v>
      </c>
      <c r="AB22" s="69" t="s">
        <v>53</v>
      </c>
      <c r="AC22" s="22">
        <v>2042</v>
      </c>
      <c r="AD22" s="22">
        <v>46005.531704095098</v>
      </c>
      <c r="AE22" s="69" t="s">
        <v>53</v>
      </c>
      <c r="AF22" s="22">
        <v>2256.38507265522</v>
      </c>
      <c r="AG22" s="22">
        <v>16350</v>
      </c>
      <c r="AH22" s="22">
        <v>17374</v>
      </c>
      <c r="AI22" s="66">
        <v>4.3441935181147198</v>
      </c>
      <c r="AJ22" s="69" t="s">
        <v>53</v>
      </c>
      <c r="AK22" s="66">
        <v>17.1161314777911</v>
      </c>
      <c r="AL22" s="77" t="s">
        <v>53</v>
      </c>
      <c r="AM22" s="12">
        <v>493</v>
      </c>
      <c r="AN22" s="12">
        <v>205</v>
      </c>
      <c r="AO22" s="12">
        <v>371</v>
      </c>
      <c r="AP22" s="12">
        <v>10</v>
      </c>
      <c r="AQ22" s="12">
        <v>435</v>
      </c>
      <c r="AR22" s="15">
        <f t="shared" si="6"/>
        <v>32.562747688243064</v>
      </c>
      <c r="AS22" s="15">
        <f t="shared" si="7"/>
        <v>13.540290620871861</v>
      </c>
      <c r="AT22" s="15">
        <f t="shared" si="9"/>
        <v>24.504623513870541</v>
      </c>
      <c r="AU22" s="16">
        <f t="shared" si="8"/>
        <v>0.66050198150594452</v>
      </c>
      <c r="AV22" s="74">
        <f t="shared" si="10"/>
        <v>0.28731836195508587</v>
      </c>
    </row>
    <row r="23" spans="1:48" ht="15.75" thickBot="1" x14ac:dyDescent="0.25">
      <c r="A23" s="11">
        <v>29</v>
      </c>
      <c r="B23" s="11" t="s">
        <v>72</v>
      </c>
      <c r="C23" s="12">
        <v>17920</v>
      </c>
      <c r="D23" s="13">
        <v>1465</v>
      </c>
      <c r="E23" s="21" t="s">
        <v>6</v>
      </c>
      <c r="F23" s="11" t="s">
        <v>51</v>
      </c>
      <c r="G23" s="11" t="s">
        <v>74</v>
      </c>
      <c r="H23" s="11">
        <v>255</v>
      </c>
      <c r="I23" s="11" t="s">
        <v>57</v>
      </c>
      <c r="J23" s="14" t="s">
        <v>52</v>
      </c>
      <c r="K23" s="22">
        <f>488446292/4</f>
        <v>122111573</v>
      </c>
      <c r="L23" s="22">
        <v>79865922</v>
      </c>
      <c r="M23" s="12">
        <v>79865922</v>
      </c>
      <c r="N23" s="71">
        <v>79854095</v>
      </c>
      <c r="O23" s="12">
        <v>61142136</v>
      </c>
      <c r="P23" s="66">
        <f t="shared" si="0"/>
        <v>65.404056337886999</v>
      </c>
      <c r="Q23" s="66">
        <f t="shared" si="1"/>
        <v>65.404056337886999</v>
      </c>
      <c r="R23" s="66">
        <f t="shared" si="2"/>
        <v>65.394370933212045</v>
      </c>
      <c r="S23" s="67">
        <f t="shared" si="3"/>
        <v>50.070713608774817</v>
      </c>
      <c r="T23" s="68">
        <v>1560</v>
      </c>
      <c r="U23" s="22">
        <v>10.5532321931376</v>
      </c>
      <c r="V23" s="22">
        <v>15391</v>
      </c>
      <c r="W23" s="23">
        <v>15984</v>
      </c>
      <c r="X23" s="22">
        <v>1461</v>
      </c>
      <c r="Y23" s="66">
        <f t="shared" si="4"/>
        <v>8.1529017857142847</v>
      </c>
      <c r="Z23" s="66">
        <f t="shared" si="5"/>
        <v>93.65384615384616</v>
      </c>
      <c r="AA23" s="22">
        <v>35201</v>
      </c>
      <c r="AB23" s="22">
        <v>3229</v>
      </c>
      <c r="AC23" s="22">
        <v>1014</v>
      </c>
      <c r="AD23" s="22">
        <v>54657.149212867902</v>
      </c>
      <c r="AE23" s="22">
        <v>5177.2477754962401</v>
      </c>
      <c r="AF23" s="22">
        <v>1160.9493497604401</v>
      </c>
      <c r="AG23" s="22">
        <v>15391</v>
      </c>
      <c r="AH23" s="22">
        <v>15978</v>
      </c>
      <c r="AI23" s="66">
        <v>2.5230096639083701</v>
      </c>
      <c r="AJ23" s="66">
        <v>2.6345446863762199</v>
      </c>
      <c r="AK23" s="66">
        <v>25.887819817089799</v>
      </c>
      <c r="AL23" s="67">
        <v>29.084427368211401</v>
      </c>
      <c r="AM23" s="12">
        <v>420</v>
      </c>
      <c r="AN23" s="12">
        <v>219</v>
      </c>
      <c r="AO23" s="12">
        <v>295</v>
      </c>
      <c r="AP23" s="12">
        <v>7</v>
      </c>
      <c r="AQ23" s="12">
        <v>520</v>
      </c>
      <c r="AR23" s="15">
        <f t="shared" si="6"/>
        <v>28.747433264887061</v>
      </c>
      <c r="AS23" s="15">
        <f t="shared" si="7"/>
        <v>14.989733059548255</v>
      </c>
      <c r="AT23" s="15">
        <f t="shared" si="9"/>
        <v>20.191649555099247</v>
      </c>
      <c r="AU23" s="16">
        <f t="shared" si="8"/>
        <v>0.4791238877481177</v>
      </c>
      <c r="AV23" s="74">
        <f t="shared" si="10"/>
        <v>0.35592060232717315</v>
      </c>
    </row>
    <row r="25" spans="1:48" x14ac:dyDescent="0.2">
      <c r="Z25" s="20"/>
    </row>
    <row r="28" spans="1:48" x14ac:dyDescent="0.2">
      <c r="N28" s="72"/>
    </row>
    <row r="33" spans="21:21" x14ac:dyDescent="0.2">
      <c r="U33" s="76"/>
    </row>
  </sheetData>
  <mergeCells count="5">
    <mergeCell ref="A1:J1"/>
    <mergeCell ref="K1:S1"/>
    <mergeCell ref="T1:W1"/>
    <mergeCell ref="X1:AL1"/>
    <mergeCell ref="AM1:AV1"/>
  </mergeCells>
  <conditionalFormatting sqref="P3:S23">
    <cfRule type="dataBar" priority="15">
      <dataBar>
        <cfvo type="num" val="0"/>
        <cfvo type="num" val="100"/>
        <color theme="4" tint="0.59999389629810485"/>
      </dataBar>
      <extLst>
        <ext xmlns:x14="http://schemas.microsoft.com/office/spreadsheetml/2009/9/main" uri="{B025F937-C7B1-47D3-B67F-A62EFF666E3E}">
          <x14:id>{316C9FD6-C965-7949-88ED-5561F02B3F9E}</x14:id>
        </ext>
      </extLst>
    </cfRule>
  </conditionalFormatting>
  <conditionalFormatting sqref="Y3:Y23 AS2:AT23">
    <cfRule type="dataBar" priority="14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{0966D865-7D4F-D74F-BF37-79CC2FA098F0}</x14:id>
        </ext>
      </extLst>
    </cfRule>
  </conditionalFormatting>
  <conditionalFormatting sqref="AB2">
    <cfRule type="dataBar" priority="13">
      <dataBar>
        <cfvo type="num" val="0"/>
        <cfvo type="max"/>
        <color theme="6" tint="0.79998168889431442"/>
      </dataBar>
      <extLst>
        <ext xmlns:x14="http://schemas.microsoft.com/office/spreadsheetml/2009/9/main" uri="{B025F937-C7B1-47D3-B67F-A62EFF666E3E}">
          <x14:id>{2A01C4E7-48C9-8344-A7B9-9D8D0F431BC7}</x14:id>
        </ext>
      </extLst>
    </cfRule>
  </conditionalFormatting>
  <conditionalFormatting sqref="V3:V23">
    <cfRule type="dataBar" priority="16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{39A84792-F14E-1048-B174-D2723722EBE0}</x14:id>
        </ext>
      </extLst>
    </cfRule>
  </conditionalFormatting>
  <conditionalFormatting sqref="W3:W23">
    <cfRule type="dataBar" priority="17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{FB2FA5AD-5145-C34E-BB49-16126E6C787A}</x14:id>
        </ext>
      </extLst>
    </cfRule>
  </conditionalFormatting>
  <conditionalFormatting sqref="AG3:AG23">
    <cfRule type="dataBar" priority="18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{F654CC2B-8644-1B46-8E93-9B7B680EAB36}</x14:id>
        </ext>
      </extLst>
    </cfRule>
  </conditionalFormatting>
  <conditionalFormatting sqref="AH3:AH23">
    <cfRule type="dataBar" priority="19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{447D94D5-3153-1D42-A41B-9DF47531B636}</x14:id>
        </ext>
      </extLst>
    </cfRule>
  </conditionalFormatting>
  <conditionalFormatting sqref="AC2:AC23">
    <cfRule type="dataBar" priority="20">
      <dataBar>
        <cfvo type="num" val="0"/>
        <cfvo type="max"/>
        <color theme="7" tint="0.59999389629810485"/>
      </dataBar>
      <extLst>
        <ext xmlns:x14="http://schemas.microsoft.com/office/spreadsheetml/2009/9/main" uri="{B025F937-C7B1-47D3-B67F-A62EFF666E3E}">
          <x14:id>{8295F9EA-F9F4-F544-A776-A10581F9B193}</x14:id>
        </ext>
      </extLst>
    </cfRule>
  </conditionalFormatting>
  <conditionalFormatting sqref="U3:U23 AI3:AJ23">
    <cfRule type="dataBar" priority="21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{79F315EC-1384-E846-8699-B8222A1E2D57}</x14:id>
        </ext>
      </extLst>
    </cfRule>
  </conditionalFormatting>
  <conditionalFormatting sqref="AK3:AL20 AK23:AL23 AK21:AK22">
    <cfRule type="dataBar" priority="12">
      <dataBar>
        <cfvo type="num" val="0"/>
        <cfvo type="num" val="100"/>
        <color theme="3" tint="0.39997558519241921"/>
      </dataBar>
      <extLst>
        <ext xmlns:x14="http://schemas.microsoft.com/office/spreadsheetml/2009/9/main" uri="{B025F937-C7B1-47D3-B67F-A62EFF666E3E}">
          <x14:id>{BF197786-7D3E-5D4D-AED4-82D1BC77D9FD}</x14:id>
        </ext>
      </extLst>
    </cfRule>
  </conditionalFormatting>
  <conditionalFormatting sqref="AR3:AT23">
    <cfRule type="dataBar" priority="11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{97EAB54A-99EF-FA4C-830D-473C3AA095FD}</x14:id>
        </ext>
      </extLst>
    </cfRule>
  </conditionalFormatting>
  <conditionalFormatting sqref="AU3:AU23">
    <cfRule type="dataBar" priority="10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{FC357B29-79C5-0744-B139-C13F89A2F925}</x14:id>
        </ext>
      </extLst>
    </cfRule>
  </conditionalFormatting>
  <conditionalFormatting sqref="AT3:AT23">
    <cfRule type="dataBar" priority="9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{983A2842-4A97-B049-95C2-B772AA009781}</x14:id>
        </ext>
      </extLst>
    </cfRule>
  </conditionalFormatting>
  <conditionalFormatting sqref="Z3:Z23">
    <cfRule type="dataBar" priority="8">
      <dataBar>
        <cfvo type="num" val="0"/>
        <cfvo type="num" val="100"/>
        <color theme="3" tint="0.59999389629810485"/>
      </dataBar>
      <extLst>
        <ext xmlns:x14="http://schemas.microsoft.com/office/spreadsheetml/2009/9/main" uri="{B025F937-C7B1-47D3-B67F-A62EFF666E3E}">
          <x14:id>{6E88D26A-3B6C-584A-9281-2D61FEFAF788}</x14:id>
        </ext>
      </extLst>
    </cfRule>
  </conditionalFormatting>
  <conditionalFormatting sqref="AV3:AV23">
    <cfRule type="dataBar" priority="7">
      <dataBar>
        <cfvo type="num" val="0"/>
        <cfvo type="num" val="100"/>
        <color theme="9" tint="0.59999389629810485"/>
      </dataBar>
      <extLst>
        <ext xmlns:x14="http://schemas.microsoft.com/office/spreadsheetml/2009/9/main" uri="{B025F937-C7B1-47D3-B67F-A62EFF666E3E}">
          <x14:id>{17F0492A-BC52-E54F-AA30-0ACF94640FBC}</x14:id>
        </ext>
      </extLst>
    </cfRule>
  </conditionalFormatting>
  <conditionalFormatting sqref="AB21">
    <cfRule type="dataBar" priority="6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{26A5A525-E623-8349-A65B-9D5E57008A93}</x14:id>
        </ext>
      </extLst>
    </cfRule>
  </conditionalFormatting>
  <conditionalFormatting sqref="AB22">
    <cfRule type="dataBar" priority="5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{96A7522B-77FF-2048-A4FC-F4A905965245}</x14:id>
        </ext>
      </extLst>
    </cfRule>
  </conditionalFormatting>
  <conditionalFormatting sqref="AE21">
    <cfRule type="dataBar" priority="4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{FE738DF9-A18C-404E-9B9A-36D42D2DC1FE}</x14:id>
        </ext>
      </extLst>
    </cfRule>
  </conditionalFormatting>
  <conditionalFormatting sqref="AE22">
    <cfRule type="dataBar" priority="3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{F1AD58D9-4DD7-3241-B53A-0F4FA2E533EF}</x14:id>
        </ext>
      </extLst>
    </cfRule>
  </conditionalFormatting>
  <conditionalFormatting sqref="AL21">
    <cfRule type="dataBar" priority="2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{BF4D17B1-92E5-C74F-9BF2-1322AD5A2AAC}</x14:id>
        </ext>
      </extLst>
    </cfRule>
  </conditionalFormatting>
  <conditionalFormatting sqref="AL22">
    <cfRule type="dataBar" priority="1">
      <dataBar>
        <cfvo type="num" val="0"/>
        <cfvo type="num" val="10"/>
        <color theme="3" tint="0.39997558519241921"/>
      </dataBar>
      <extLst>
        <ext xmlns:x14="http://schemas.microsoft.com/office/spreadsheetml/2009/9/main" uri="{B025F937-C7B1-47D3-B67F-A62EFF666E3E}">
          <x14:id>{BDBEB5A5-7643-5A4B-900E-708A08CC0925}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16C9FD6-C965-7949-88ED-5561F02B3F9E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P3:S23</xm:sqref>
        </x14:conditionalFormatting>
        <x14:conditionalFormatting xmlns:xm="http://schemas.microsoft.com/office/excel/2006/main">
          <x14:cfRule type="dataBar" id="{0966D865-7D4F-D74F-BF37-79CC2FA098F0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Y3:Y23 AS2:AT23</xm:sqref>
        </x14:conditionalFormatting>
        <x14:conditionalFormatting xmlns:xm="http://schemas.microsoft.com/office/excel/2006/main">
          <x14:cfRule type="dataBar" id="{2A01C4E7-48C9-8344-A7B9-9D8D0F431BC7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AB2</xm:sqref>
        </x14:conditionalFormatting>
        <x14:conditionalFormatting xmlns:xm="http://schemas.microsoft.com/office/excel/2006/main">
          <x14:cfRule type="dataBar" id="{39A84792-F14E-1048-B174-D2723722EBE0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V3:V23</xm:sqref>
        </x14:conditionalFormatting>
        <x14:conditionalFormatting xmlns:xm="http://schemas.microsoft.com/office/excel/2006/main">
          <x14:cfRule type="dataBar" id="{FB2FA5AD-5145-C34E-BB49-16126E6C787A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W3:W23</xm:sqref>
        </x14:conditionalFormatting>
        <x14:conditionalFormatting xmlns:xm="http://schemas.microsoft.com/office/excel/2006/main">
          <x14:cfRule type="dataBar" id="{F654CC2B-8644-1B46-8E93-9B7B680EAB36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AG3:AG23</xm:sqref>
        </x14:conditionalFormatting>
        <x14:conditionalFormatting xmlns:xm="http://schemas.microsoft.com/office/excel/2006/main">
          <x14:cfRule type="dataBar" id="{447D94D5-3153-1D42-A41B-9DF47531B636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AH3:AH23</xm:sqref>
        </x14:conditionalFormatting>
        <x14:conditionalFormatting xmlns:xm="http://schemas.microsoft.com/office/excel/2006/main">
          <x14:cfRule type="dataBar" id="{8295F9EA-F9F4-F544-A776-A10581F9B193}">
            <x14:dataBar minLength="0" maxLength="100" gradient="0">
              <x14:cfvo type="num">
                <xm:f>0</xm:f>
              </x14:cfvo>
              <x14:cfvo type="max"/>
              <x14:negativeFillColor rgb="FFFF0000"/>
              <x14:axisColor rgb="FF000000"/>
            </x14:dataBar>
          </x14:cfRule>
          <xm:sqref>AC2:AC23</xm:sqref>
        </x14:conditionalFormatting>
        <x14:conditionalFormatting xmlns:xm="http://schemas.microsoft.com/office/excel/2006/main">
          <x14:cfRule type="dataBar" id="{79F315EC-1384-E846-8699-B8222A1E2D57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U3:U23 AI3:AJ23</xm:sqref>
        </x14:conditionalFormatting>
        <x14:conditionalFormatting xmlns:xm="http://schemas.microsoft.com/office/excel/2006/main">
          <x14:cfRule type="dataBar" id="{BF197786-7D3E-5D4D-AED4-82D1BC77D9FD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AK3:AL20 AK23:AL23 AK21:AK22</xm:sqref>
        </x14:conditionalFormatting>
        <x14:conditionalFormatting xmlns:xm="http://schemas.microsoft.com/office/excel/2006/main">
          <x14:cfRule type="dataBar" id="{97EAB54A-99EF-FA4C-830D-473C3AA095FD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AR3:AT23</xm:sqref>
        </x14:conditionalFormatting>
        <x14:conditionalFormatting xmlns:xm="http://schemas.microsoft.com/office/excel/2006/main">
          <x14:cfRule type="dataBar" id="{FC357B29-79C5-0744-B139-C13F89A2F925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AU3:AU23</xm:sqref>
        </x14:conditionalFormatting>
        <x14:conditionalFormatting xmlns:xm="http://schemas.microsoft.com/office/excel/2006/main">
          <x14:cfRule type="dataBar" id="{983A2842-4A97-B049-95C2-B772AA009781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AT3:AT23</xm:sqref>
        </x14:conditionalFormatting>
        <x14:conditionalFormatting xmlns:xm="http://schemas.microsoft.com/office/excel/2006/main">
          <x14:cfRule type="dataBar" id="{6E88D26A-3B6C-584A-9281-2D61FEFAF788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Z3:Z23</xm:sqref>
        </x14:conditionalFormatting>
        <x14:conditionalFormatting xmlns:xm="http://schemas.microsoft.com/office/excel/2006/main">
          <x14:cfRule type="dataBar" id="{17F0492A-BC52-E54F-AA30-0ACF94640FBC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AV3:AV23</xm:sqref>
        </x14:conditionalFormatting>
        <x14:conditionalFormatting xmlns:xm="http://schemas.microsoft.com/office/excel/2006/main">
          <x14:cfRule type="dataBar" id="{26A5A525-E623-8349-A65B-9D5E57008A93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AB21</xm:sqref>
        </x14:conditionalFormatting>
        <x14:conditionalFormatting xmlns:xm="http://schemas.microsoft.com/office/excel/2006/main">
          <x14:cfRule type="dataBar" id="{96A7522B-77FF-2048-A4FC-F4A905965245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AB22</xm:sqref>
        </x14:conditionalFormatting>
        <x14:conditionalFormatting xmlns:xm="http://schemas.microsoft.com/office/excel/2006/main">
          <x14:cfRule type="dataBar" id="{FE738DF9-A18C-404E-9B9A-36D42D2DC1FE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AE21</xm:sqref>
        </x14:conditionalFormatting>
        <x14:conditionalFormatting xmlns:xm="http://schemas.microsoft.com/office/excel/2006/main">
          <x14:cfRule type="dataBar" id="{F1AD58D9-4DD7-3241-B53A-0F4FA2E533EF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AE22</xm:sqref>
        </x14:conditionalFormatting>
        <x14:conditionalFormatting xmlns:xm="http://schemas.microsoft.com/office/excel/2006/main">
          <x14:cfRule type="dataBar" id="{BF4D17B1-92E5-C74F-9BF2-1322AD5A2AAC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AL21</xm:sqref>
        </x14:conditionalFormatting>
        <x14:conditionalFormatting xmlns:xm="http://schemas.microsoft.com/office/excel/2006/main">
          <x14:cfRule type="dataBar" id="{BDBEB5A5-7643-5A4B-900E-708A08CC0925}">
            <x14:dataBar minLength="0" maxLength="100" gradient="0">
              <x14:cfvo type="num">
                <xm:f>0</xm:f>
              </x14:cfvo>
              <x14:cfvo type="num">
                <xm:f>10</xm:f>
              </x14:cfvo>
              <x14:negativeFillColor rgb="FFFF0000"/>
              <x14:axisColor rgb="FF000000"/>
            </x14:dataBar>
          </x14:cfRule>
          <xm:sqref>AL22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About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Ellwanger</dc:creator>
  <cp:lastModifiedBy>Yamawaki, Tracy</cp:lastModifiedBy>
  <dcterms:created xsi:type="dcterms:W3CDTF">2020-08-28T23:13:24Z</dcterms:created>
  <dcterms:modified xsi:type="dcterms:W3CDTF">2020-09-02T20:37:57Z</dcterms:modified>
</cp:coreProperties>
</file>