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imingl\Documents\GAU_NGS core lab\GAU RNA-Seq pipeline\2020 Group Meeting\Manuscripts_2020\HTP scRNA-seq paper\BMC Genomics\BMC Genomics_Sept2020\"/>
    </mc:Choice>
  </mc:AlternateContent>
  <xr:revisionPtr revIDLastSave="0" documentId="8_{806B3422-4C01-4958-8194-ECB5068F8B5A}" xr6:coauthVersionLast="44" xr6:coauthVersionMax="44" xr10:uidLastSave="{00000000-0000-0000-0000-000000000000}"/>
  <bookViews>
    <workbookView xWindow="28680" yWindow="-120" windowWidth="29040" windowHeight="15840" firstSheet="1" activeTab="6" xr2:uid="{B9C7CDA6-9680-409E-9948-EEAA5569918D}"/>
  </bookViews>
  <sheets>
    <sheet name="Table 1" sheetId="1" r:id="rId1"/>
    <sheet name="Supplemental Table 1" sheetId="2" r:id="rId2"/>
    <sheet name="Supplemental Table 2" sheetId="3" r:id="rId3"/>
    <sheet name="Supplemental Table 3" sheetId="4" r:id="rId4"/>
    <sheet name="About Supplemental Table 3" sheetId="5" r:id="rId5"/>
    <sheet name="Supplemental Table 4" sheetId="6" r:id="rId6"/>
    <sheet name="Supplemental Table 5" sheetId="7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V23" i="4" l="1"/>
  <c r="AU23" i="4"/>
  <c r="AT23" i="4"/>
  <c r="AS23" i="4"/>
  <c r="AR23" i="4"/>
  <c r="Z23" i="4"/>
  <c r="Y23" i="4"/>
  <c r="S23" i="4"/>
  <c r="K23" i="4"/>
  <c r="R23" i="4" s="1"/>
  <c r="AV22" i="4"/>
  <c r="AU22" i="4"/>
  <c r="AT22" i="4"/>
  <c r="AS22" i="4"/>
  <c r="AR22" i="4"/>
  <c r="Z22" i="4"/>
  <c r="Y22" i="4"/>
  <c r="K22" i="4"/>
  <c r="S22" i="4" s="1"/>
  <c r="AV21" i="4"/>
  <c r="AU21" i="4"/>
  <c r="AT21" i="4"/>
  <c r="AS21" i="4"/>
  <c r="AR21" i="4"/>
  <c r="Z21" i="4"/>
  <c r="Y21" i="4"/>
  <c r="S21" i="4"/>
  <c r="K21" i="4"/>
  <c r="R21" i="4" s="1"/>
  <c r="AV20" i="4"/>
  <c r="AU20" i="4"/>
  <c r="AT20" i="4"/>
  <c r="AS20" i="4"/>
  <c r="AR20" i="4"/>
  <c r="Z20" i="4"/>
  <c r="Y20" i="4"/>
  <c r="K20" i="4"/>
  <c r="S20" i="4" s="1"/>
  <c r="AV19" i="4"/>
  <c r="AU19" i="4"/>
  <c r="AT19" i="4"/>
  <c r="AS19" i="4"/>
  <c r="AR19" i="4"/>
  <c r="Z19" i="4"/>
  <c r="Y19" i="4"/>
  <c r="S19" i="4"/>
  <c r="K19" i="4"/>
  <c r="R19" i="4" s="1"/>
  <c r="AV18" i="4"/>
  <c r="AU18" i="4"/>
  <c r="AT18" i="4"/>
  <c r="AS18" i="4"/>
  <c r="AR18" i="4"/>
  <c r="Z18" i="4"/>
  <c r="Y18" i="4"/>
  <c r="K18" i="4"/>
  <c r="S18" i="4" s="1"/>
  <c r="AV17" i="4"/>
  <c r="AU17" i="4"/>
  <c r="AT17" i="4"/>
  <c r="AS17" i="4"/>
  <c r="AR17" i="4"/>
  <c r="Z17" i="4"/>
  <c r="Y17" i="4"/>
  <c r="S17" i="4"/>
  <c r="K17" i="4"/>
  <c r="R17" i="4" s="1"/>
  <c r="AV16" i="4"/>
  <c r="AU16" i="4"/>
  <c r="AT16" i="4"/>
  <c r="AS16" i="4"/>
  <c r="AR16" i="4"/>
  <c r="Z16" i="4"/>
  <c r="Y16" i="4"/>
  <c r="K16" i="4"/>
  <c r="S16" i="4" s="1"/>
  <c r="AV15" i="4"/>
  <c r="AU15" i="4"/>
  <c r="AT15" i="4"/>
  <c r="AS15" i="4"/>
  <c r="AR15" i="4"/>
  <c r="Z15" i="4"/>
  <c r="Y15" i="4"/>
  <c r="S15" i="4"/>
  <c r="K15" i="4"/>
  <c r="R15" i="4" s="1"/>
  <c r="AV14" i="4"/>
  <c r="AU14" i="4"/>
  <c r="AT14" i="4"/>
  <c r="AS14" i="4"/>
  <c r="AR14" i="4"/>
  <c r="Z14" i="4"/>
  <c r="Y14" i="4"/>
  <c r="K14" i="4"/>
  <c r="S14" i="4" s="1"/>
  <c r="AV13" i="4"/>
  <c r="AU13" i="4"/>
  <c r="AT13" i="4"/>
  <c r="AS13" i="4"/>
  <c r="AR13" i="4"/>
  <c r="Z13" i="4"/>
  <c r="Y13" i="4"/>
  <c r="S13" i="4"/>
  <c r="K13" i="4"/>
  <c r="R13" i="4" s="1"/>
  <c r="AV12" i="4"/>
  <c r="AU12" i="4"/>
  <c r="AT12" i="4"/>
  <c r="AS12" i="4"/>
  <c r="AR12" i="4"/>
  <c r="Z12" i="4"/>
  <c r="Y12" i="4"/>
  <c r="K12" i="4"/>
  <c r="S12" i="4" s="1"/>
  <c r="AV11" i="4"/>
  <c r="AU11" i="4"/>
  <c r="AT11" i="4"/>
  <c r="AS11" i="4"/>
  <c r="AR11" i="4"/>
  <c r="Z11" i="4"/>
  <c r="Y11" i="4"/>
  <c r="S11" i="4"/>
  <c r="K11" i="4"/>
  <c r="R11" i="4" s="1"/>
  <c r="AV10" i="4"/>
  <c r="AU10" i="4"/>
  <c r="AT10" i="4"/>
  <c r="AS10" i="4"/>
  <c r="AR10" i="4"/>
  <c r="Z10" i="4"/>
  <c r="Y10" i="4"/>
  <c r="K10" i="4"/>
  <c r="S10" i="4" s="1"/>
  <c r="AV9" i="4"/>
  <c r="AU9" i="4"/>
  <c r="AT9" i="4"/>
  <c r="AS9" i="4"/>
  <c r="AR9" i="4"/>
  <c r="Z9" i="4"/>
  <c r="Y9" i="4"/>
  <c r="S9" i="4"/>
  <c r="K9" i="4"/>
  <c r="R9" i="4" s="1"/>
  <c r="AV8" i="4"/>
  <c r="AU8" i="4"/>
  <c r="AT8" i="4"/>
  <c r="AS8" i="4"/>
  <c r="AR8" i="4"/>
  <c r="Z8" i="4"/>
  <c r="Y8" i="4"/>
  <c r="K8" i="4"/>
  <c r="S8" i="4" s="1"/>
  <c r="AV7" i="4"/>
  <c r="AU7" i="4"/>
  <c r="AT7" i="4"/>
  <c r="AS7" i="4"/>
  <c r="AR7" i="4"/>
  <c r="Z7" i="4"/>
  <c r="Y7" i="4"/>
  <c r="S7" i="4"/>
  <c r="K7" i="4"/>
  <c r="R7" i="4" s="1"/>
  <c r="AV6" i="4"/>
  <c r="AU6" i="4"/>
  <c r="AT6" i="4"/>
  <c r="AS6" i="4"/>
  <c r="AR6" i="4"/>
  <c r="Z6" i="4"/>
  <c r="Y6" i="4"/>
  <c r="K6" i="4"/>
  <c r="S6" i="4" s="1"/>
  <c r="AV5" i="4"/>
  <c r="AU5" i="4"/>
  <c r="AT5" i="4"/>
  <c r="AS5" i="4"/>
  <c r="AR5" i="4"/>
  <c r="Z5" i="4"/>
  <c r="Y5" i="4"/>
  <c r="S5" i="4"/>
  <c r="K5" i="4"/>
  <c r="R5" i="4" s="1"/>
  <c r="AV4" i="4"/>
  <c r="AU4" i="4"/>
  <c r="AT4" i="4"/>
  <c r="AS4" i="4"/>
  <c r="AR4" i="4"/>
  <c r="Z4" i="4"/>
  <c r="Y4" i="4"/>
  <c r="K4" i="4"/>
  <c r="S4" i="4" s="1"/>
  <c r="AV3" i="4"/>
  <c r="AU3" i="4"/>
  <c r="AT3" i="4"/>
  <c r="AS3" i="4"/>
  <c r="AR3" i="4"/>
  <c r="Z3" i="4"/>
  <c r="Y3" i="4"/>
  <c r="S3" i="4"/>
  <c r="R3" i="4"/>
  <c r="Q3" i="4"/>
  <c r="P3" i="4"/>
  <c r="P8" i="4" l="1"/>
  <c r="P10" i="4"/>
  <c r="P14" i="4"/>
  <c r="P18" i="4"/>
  <c r="P20" i="4"/>
  <c r="Q4" i="4"/>
  <c r="Q6" i="4"/>
  <c r="Q8" i="4"/>
  <c r="Q10" i="4"/>
  <c r="Q12" i="4"/>
  <c r="Q14" i="4"/>
  <c r="Q16" i="4"/>
  <c r="Q18" i="4"/>
  <c r="Q20" i="4"/>
  <c r="Q22" i="4"/>
  <c r="P4" i="4"/>
  <c r="P6" i="4"/>
  <c r="P12" i="4"/>
  <c r="P16" i="4"/>
  <c r="P22" i="4"/>
  <c r="R4" i="4"/>
  <c r="R6" i="4"/>
  <c r="R8" i="4"/>
  <c r="R10" i="4"/>
  <c r="R12" i="4"/>
  <c r="R14" i="4"/>
  <c r="R16" i="4"/>
  <c r="R18" i="4"/>
  <c r="R20" i="4"/>
  <c r="R22" i="4"/>
  <c r="P5" i="4"/>
  <c r="P7" i="4"/>
  <c r="P9" i="4"/>
  <c r="P11" i="4"/>
  <c r="P13" i="4"/>
  <c r="P15" i="4"/>
  <c r="P17" i="4"/>
  <c r="P19" i="4"/>
  <c r="P21" i="4"/>
  <c r="P23" i="4"/>
  <c r="Q5" i="4"/>
  <c r="Q11" i="4"/>
  <c r="Q13" i="4"/>
  <c r="Q7" i="4"/>
  <c r="Q9" i="4"/>
  <c r="Q15" i="4"/>
  <c r="Q17" i="4"/>
  <c r="Q19" i="4"/>
  <c r="Q21" i="4"/>
  <c r="Q23" i="4"/>
</calcChain>
</file>

<file path=xl/sharedStrings.xml><?xml version="1.0" encoding="utf-8"?>
<sst xmlns="http://schemas.openxmlformats.org/spreadsheetml/2006/main" count="566" uniqueCount="305">
  <si>
    <t>Method</t>
  </si>
  <si>
    <t>Avg Cell Capture Efficiency</t>
  </si>
  <si>
    <t>Median nUMIs (EL4)</t>
  </si>
  <si>
    <t>Median nGenes (EL4)</t>
  </si>
  <si>
    <t>Avg Multiplet Rate</t>
  </si>
  <si>
    <t xml:space="preserve">Avg Library Pool Efficiency </t>
  </si>
  <si>
    <r>
      <t>GD</t>
    </r>
    <r>
      <rPr>
        <b/>
        <vertAlign val="subscript"/>
        <sz val="12"/>
        <color rgb="FFFFFFFF"/>
        <rFont val="Arial"/>
        <family val="2"/>
      </rPr>
      <t>50</t>
    </r>
    <r>
      <rPr>
        <b/>
        <sz val="12"/>
        <color rgb="FFFFFFFF"/>
        <rFont val="Arial"/>
        <family val="2"/>
      </rPr>
      <t xml:space="preserve"> (EL4)</t>
    </r>
  </si>
  <si>
    <t>20.2 FPKM</t>
  </si>
  <si>
    <t>13.6 FPKM</t>
  </si>
  <si>
    <t>16.8 FPKM</t>
  </si>
  <si>
    <t>25 FPKM</t>
  </si>
  <si>
    <t>26.7 FPKM</t>
  </si>
  <si>
    <t>37.9 FPKM</t>
  </si>
  <si>
    <t>112.1 FPKM</t>
  </si>
  <si>
    <t>Avg nDE genes</t>
  </si>
  <si>
    <t>Avg nDE genes (&gt; 1.5 FC in bulk)</t>
  </si>
  <si>
    <t>ddSEQ</t>
  </si>
  <si>
    <t>Drop-seq</t>
  </si>
  <si>
    <t>ICELL8 3' DE</t>
  </si>
  <si>
    <t>ICELL8 3' DE-UMI</t>
  </si>
  <si>
    <t>Table 1</t>
  </si>
  <si>
    <t>10x 3’ v2</t>
  </si>
  <si>
    <t>10x 3’ v3</t>
  </si>
  <si>
    <t>10x 5’ v1</t>
  </si>
  <si>
    <t>Partitioning</t>
  </si>
  <si>
    <t>Transcript Coverage</t>
  </si>
  <si>
    <t>Bead Occupancy</t>
  </si>
  <si>
    <t>Expected Cell Recovery</t>
  </si>
  <si>
    <t>Amplification Steps</t>
  </si>
  <si>
    <t>10x Chromium Single Cell 3' v2</t>
  </si>
  <si>
    <t>Droplet</t>
  </si>
  <si>
    <t>3' end</t>
  </si>
  <si>
    <t>Total cDNA + adapter PCR</t>
  </si>
  <si>
    <t>10x Chromium Single Cell 3' v3</t>
  </si>
  <si>
    <t>10x Chromium Single Cell 5' v1</t>
  </si>
  <si>
    <t>5' end</t>
  </si>
  <si>
    <t>Ilumnina/Bio-Rad ddSeq</t>
  </si>
  <si>
    <t>Nextera PCR</t>
  </si>
  <si>
    <t>Dolomite scRNA-Seq (Drop-seq)</t>
  </si>
  <si>
    <t>Undisclosed</t>
  </si>
  <si>
    <t>Total cDNA + Nextera PCR</t>
  </si>
  <si>
    <t>Takara ICELL8 (3' DE, 3' DE-UMI)</t>
  </si>
  <si>
    <t>Microwell</t>
  </si>
  <si>
    <t>N/A</t>
  </si>
  <si>
    <r>
      <rPr>
        <b/>
        <sz val="12"/>
        <color theme="9"/>
        <rFont val="Arial"/>
        <family val="2"/>
      </rPr>
      <t>Cell Barcode</t>
    </r>
    <r>
      <rPr>
        <sz val="12"/>
        <color theme="0"/>
        <rFont val="Arial"/>
        <family val="2"/>
      </rPr>
      <t xml:space="preserve"> and </t>
    </r>
    <r>
      <rPr>
        <u/>
        <sz val="12"/>
        <color rgb="FFFF0000"/>
        <rFont val="Arial"/>
        <family val="2"/>
      </rPr>
      <t>UMI</t>
    </r>
    <r>
      <rPr>
        <sz val="12"/>
        <color theme="0"/>
        <rFont val="Arial"/>
        <family val="2"/>
      </rPr>
      <t xml:space="preserve"> [bp] relative to mRNA</t>
    </r>
  </si>
  <si>
    <r>
      <t>5'-Gene[</t>
    </r>
    <r>
      <rPr>
        <u/>
        <sz val="12"/>
        <color rgb="FFFF0000"/>
        <rFont val="Arial"/>
        <family val="2"/>
      </rPr>
      <t>10</t>
    </r>
    <r>
      <rPr>
        <sz val="12"/>
        <rFont val="Arial"/>
        <family val="2"/>
      </rPr>
      <t>][</t>
    </r>
    <r>
      <rPr>
        <b/>
        <sz val="12"/>
        <color theme="9"/>
        <rFont val="Arial"/>
        <family val="2"/>
      </rPr>
      <t>16</t>
    </r>
    <r>
      <rPr>
        <sz val="12"/>
        <rFont val="Arial"/>
        <family val="2"/>
      </rPr>
      <t>]-3'</t>
    </r>
  </si>
  <si>
    <r>
      <t>5'-Gene[</t>
    </r>
    <r>
      <rPr>
        <u/>
        <sz val="12"/>
        <color rgb="FFFF0000"/>
        <rFont val="Arial"/>
        <family val="2"/>
      </rPr>
      <t>12</t>
    </r>
    <r>
      <rPr>
        <sz val="12"/>
        <rFont val="Arial"/>
        <family val="2"/>
      </rPr>
      <t>][</t>
    </r>
    <r>
      <rPr>
        <b/>
        <sz val="12"/>
        <color theme="9"/>
        <rFont val="Arial"/>
        <family val="2"/>
      </rPr>
      <t>16</t>
    </r>
    <r>
      <rPr>
        <sz val="12"/>
        <rFont val="Arial"/>
        <family val="2"/>
      </rPr>
      <t>]-3'</t>
    </r>
  </si>
  <si>
    <r>
      <t>5'-[</t>
    </r>
    <r>
      <rPr>
        <b/>
        <sz val="12"/>
        <color theme="9"/>
        <rFont val="Arial"/>
        <family val="2"/>
      </rPr>
      <t>16</t>
    </r>
    <r>
      <rPr>
        <sz val="12"/>
        <rFont val="Arial"/>
        <family val="2"/>
      </rPr>
      <t>][</t>
    </r>
    <r>
      <rPr>
        <u/>
        <sz val="12"/>
        <color rgb="FFFF0000"/>
        <rFont val="Arial"/>
        <family val="2"/>
      </rPr>
      <t>10</t>
    </r>
    <r>
      <rPr>
        <sz val="12"/>
        <rFont val="Arial"/>
        <family val="2"/>
      </rPr>
      <t>]Gene-3'</t>
    </r>
  </si>
  <si>
    <r>
      <t>5'-Gene[</t>
    </r>
    <r>
      <rPr>
        <u/>
        <sz val="12"/>
        <color rgb="FFFF0000"/>
        <rFont val="Arial"/>
        <family val="2"/>
      </rPr>
      <t>8</t>
    </r>
    <r>
      <rPr>
        <sz val="12"/>
        <rFont val="Arial"/>
        <family val="2"/>
      </rPr>
      <t>][3][</t>
    </r>
    <r>
      <rPr>
        <b/>
        <sz val="12"/>
        <color theme="9"/>
        <rFont val="Arial"/>
        <family val="2"/>
      </rPr>
      <t>6</t>
    </r>
    <r>
      <rPr>
        <sz val="12"/>
        <rFont val="Arial"/>
        <family val="2"/>
      </rPr>
      <t>][15][</t>
    </r>
    <r>
      <rPr>
        <b/>
        <sz val="12"/>
        <color theme="9"/>
        <rFont val="Arial"/>
        <family val="2"/>
      </rPr>
      <t>6</t>
    </r>
    <r>
      <rPr>
        <sz val="12"/>
        <rFont val="Arial"/>
        <family val="2"/>
      </rPr>
      <t>][15][</t>
    </r>
    <r>
      <rPr>
        <b/>
        <sz val="12"/>
        <color theme="9"/>
        <rFont val="Arial"/>
        <family val="2"/>
      </rPr>
      <t>6</t>
    </r>
    <r>
      <rPr>
        <sz val="12"/>
        <rFont val="Arial"/>
        <family val="2"/>
      </rPr>
      <t>]-3'</t>
    </r>
  </si>
  <si>
    <r>
      <t>5'-Gene[</t>
    </r>
    <r>
      <rPr>
        <u/>
        <sz val="12"/>
        <color rgb="FFFF0000"/>
        <rFont val="Arial"/>
        <family val="2"/>
      </rPr>
      <t>9</t>
    </r>
    <r>
      <rPr>
        <sz val="12"/>
        <rFont val="Arial"/>
        <family val="2"/>
      </rPr>
      <t>][</t>
    </r>
    <r>
      <rPr>
        <b/>
        <sz val="12"/>
        <color theme="9"/>
        <rFont val="Arial"/>
        <family val="2"/>
      </rPr>
      <t>12</t>
    </r>
    <r>
      <rPr>
        <sz val="12"/>
        <rFont val="Arial"/>
        <family val="2"/>
      </rPr>
      <t>]-3'</t>
    </r>
  </si>
  <si>
    <r>
      <t>5'-Gene[</t>
    </r>
    <r>
      <rPr>
        <u/>
        <sz val="12"/>
        <color rgb="FFFF0000"/>
        <rFont val="Arial"/>
        <family val="2"/>
      </rPr>
      <t>14</t>
    </r>
    <r>
      <rPr>
        <sz val="12"/>
        <rFont val="Arial"/>
        <family val="2"/>
      </rPr>
      <t>][</t>
    </r>
    <r>
      <rPr>
        <b/>
        <sz val="12"/>
        <color theme="9"/>
        <rFont val="Arial"/>
        <family val="2"/>
      </rPr>
      <t>11</t>
    </r>
    <r>
      <rPr>
        <sz val="12"/>
        <rFont val="Arial"/>
        <family val="2"/>
      </rPr>
      <t>]-3'</t>
    </r>
  </si>
  <si>
    <t>Sample ID</t>
  </si>
  <si>
    <t>Cell Mixture</t>
  </si>
  <si>
    <t>EL4 % viabile</t>
  </si>
  <si>
    <t>IVA12 % viable</t>
  </si>
  <si>
    <t>Jurkat % viable</t>
  </si>
  <si>
    <t>TALL % viable</t>
  </si>
  <si>
    <t>nCells Input</t>
  </si>
  <si>
    <t>10x 3' v2</t>
  </si>
  <si>
    <t>A</t>
  </si>
  <si>
    <t>10x 3' v3</t>
  </si>
  <si>
    <t>F</t>
  </si>
  <si>
    <t>G</t>
  </si>
  <si>
    <t>10x 5' v1</t>
  </si>
  <si>
    <t>B</t>
  </si>
  <si>
    <t>C</t>
  </si>
  <si>
    <t>D</t>
  </si>
  <si>
    <t>E</t>
  </si>
  <si>
    <t>H</t>
  </si>
  <si>
    <t xml:space="preserve">I </t>
  </si>
  <si>
    <t>Supplemental Table 2</t>
  </si>
  <si>
    <t>GENERAL</t>
  </si>
  <si>
    <t>TOTAL READS</t>
  </si>
  <si>
    <t>GENERAL METRICS</t>
  </si>
  <si>
    <t>CELL METRICS</t>
  </si>
  <si>
    <t>CELLTYPES</t>
  </si>
  <si>
    <t>sample ID</t>
  </si>
  <si>
    <t>method</t>
  </si>
  <si>
    <t>cell input</t>
  </si>
  <si>
    <t>expected 
cells</t>
  </si>
  <si>
    <t>sequencing</t>
  </si>
  <si>
    <t>alignment pipeline</t>
  </si>
  <si>
    <t>tags (UMI, Barcode)</t>
  </si>
  <si>
    <t>MAPQ</t>
  </si>
  <si>
    <t xml:space="preserve"> reference genome</t>
  </si>
  <si>
    <t>aligner</t>
  </si>
  <si>
    <t>read pairs (FASTQ)</t>
  </si>
  <si>
    <t>MAPQ filtered (M)</t>
  </si>
  <si>
    <t>has valid BC (V)</t>
  </si>
  <si>
    <t>cellular reads (C)</t>
  </si>
  <si>
    <t>tx aligned reads (T)</t>
  </si>
  <si>
    <t>%M</t>
  </si>
  <si>
    <t>%V</t>
  </si>
  <si>
    <t>%C</t>
  </si>
  <si>
    <t>%T</t>
  </si>
  <si>
    <t>barcodes (BC)</t>
  </si>
  <si>
    <t>Øreads/UMI</t>
  </si>
  <si>
    <t>mapped genes 
(mm10)</t>
  </si>
  <si>
    <t>mapped genes 
(hg19)</t>
  </si>
  <si>
    <t>cells</t>
  </si>
  <si>
    <t>%recovered 
cells</t>
  </si>
  <si>
    <t>%cells of 
all barcodes</t>
  </si>
  <si>
    <t>median
reads/cell</t>
  </si>
  <si>
    <t>median
UMI/cell</t>
  </si>
  <si>
    <t>median
genes/cell</t>
  </si>
  <si>
    <t>mean
reads/cell</t>
  </si>
  <si>
    <t>mean
UMI/cell</t>
  </si>
  <si>
    <t>mean
genes/cell</t>
  </si>
  <si>
    <t>detected genes 
(mm10)</t>
  </si>
  <si>
    <t>detected genes 
(hg19)</t>
  </si>
  <si>
    <t>%mito  reads</t>
  </si>
  <si>
    <t>%mito  UMI</t>
  </si>
  <si>
    <t>%ribo gene reads</t>
  </si>
  <si>
    <t>%ribo gene UMI</t>
  </si>
  <si>
    <t>EL4</t>
  </si>
  <si>
    <t>IVA12</t>
  </si>
  <si>
    <t>Jurkat</t>
  </si>
  <si>
    <t xml:space="preserve">TALL-104 </t>
  </si>
  <si>
    <t>Un-
classified</t>
  </si>
  <si>
    <t>%EL4</t>
  </si>
  <si>
    <t>%IVA12</t>
  </si>
  <si>
    <t>%Jurkat</t>
  </si>
  <si>
    <t xml:space="preserve">%TALL-104 </t>
  </si>
  <si>
    <t>%Un-
classified</t>
  </si>
  <si>
    <t>10x Genomics, Chromium 3' v2</t>
  </si>
  <si>
    <t>26x8x0x98</t>
  </si>
  <si>
    <t>CellRanger 3.0.2</t>
  </si>
  <si>
    <t>UB, CB</t>
  </si>
  <si>
    <t>hg19_Ensembl82 + mm10_Ensembl84</t>
  </si>
  <si>
    <t>STAR_2.5.1b</t>
  </si>
  <si>
    <t>10x Genomics, Chromium 3' v3</t>
  </si>
  <si>
    <t>26x8x0x91</t>
  </si>
  <si>
    <t>10x Genomics, Chromium 5' v1</t>
  </si>
  <si>
    <t>26x8x0x110</t>
  </si>
  <si>
    <t>Illumina Bio-Rad, ddSEQ</t>
  </si>
  <si>
    <t>68x8x0x150</t>
  </si>
  <si>
    <t>SureCell RNA Single-Cell 1.1.0</t>
  </si>
  <si>
    <t>XU, XB</t>
  </si>
  <si>
    <t>STAR_2.5.2b</t>
  </si>
  <si>
    <t>open-source / Dolomite Bio, Drop-seq</t>
  </si>
  <si>
    <t>21x8x0x138</t>
  </si>
  <si>
    <t>Dropseq tools 1.13</t>
  </si>
  <si>
    <t>XM, XC</t>
  </si>
  <si>
    <t>STAR 2.4.2a</t>
  </si>
  <si>
    <t>Takara Bio, ICELL8 3' DE</t>
  </si>
  <si>
    <t>25x8x0x131</t>
  </si>
  <si>
    <t>mappa v0.9</t>
  </si>
  <si>
    <t>1.TAG _CID</t>
  </si>
  <si>
    <t>STAR_2.7.0b</t>
  </si>
  <si>
    <t>Takara Bio, ICELL8 3' DE-UMI</t>
  </si>
  <si>
    <t>paired-end</t>
  </si>
  <si>
    <t>1.TAG _CID_UMI</t>
  </si>
  <si>
    <r>
      <t xml:space="preserve">Supplemental Table 3. Assessment of non-normalized single-cell RNA-seq data. </t>
    </r>
    <r>
      <rPr>
        <sz val="11"/>
        <color theme="1"/>
        <rFont val="Arial"/>
        <family val="2"/>
      </rPr>
      <t>Sequenced reads were demultiplexed and aligned against a combined human and mouse reference genome with each technologies' recommended software pipeline; all pipelines used a version of STAR for the alignment step. Aligned reads were MAPQ filtered and uniformly mapped against human and mouse gene annotations; read and UMI count matrices were derived using customized scripts. Cells and cell types were determined by similarity to bulk RNA-seq data.</t>
    </r>
  </si>
  <si>
    <t>Column legend:</t>
  </si>
  <si>
    <t>sample number</t>
  </si>
  <si>
    <t>Number of sample</t>
  </si>
  <si>
    <t>scRNA-seq technology</t>
  </si>
  <si>
    <t>Cell input</t>
  </si>
  <si>
    <t>expected cells</t>
  </si>
  <si>
    <t>Expected cells</t>
  </si>
  <si>
    <t>Read lengths (Read 1 x Index1 x Index 2 x Read 2)</t>
  </si>
  <si>
    <t>Used pipeline for read alignment (non-nomalized data only)</t>
  </si>
  <si>
    <t>Tags in BAM file for UMI and Barcode</t>
  </si>
  <si>
    <t>MAPQ threshold for read filtering</t>
  </si>
  <si>
    <t>reference genome</t>
  </si>
  <si>
    <t>Reference genome</t>
  </si>
  <si>
    <t>Read aligner used by pipeline</t>
  </si>
  <si>
    <t>Total read pair input</t>
  </si>
  <si>
    <t>Number of reads passing MAPQ filter</t>
  </si>
  <si>
    <t>Number of reads passing MAPQ filter and have valid barcode</t>
  </si>
  <si>
    <t>Number of reads passing MAPQ filter and are from cells</t>
  </si>
  <si>
    <t>Number of cellular reads assigned to gene</t>
  </si>
  <si>
    <t>Fraction of all reads passing MAPQ filter</t>
  </si>
  <si>
    <t>Fraction of all reads passing MAPQ filter and have valid barcode</t>
  </si>
  <si>
    <t>Fraction of all reads passing MAPQ filter and are from cells</t>
  </si>
  <si>
    <t>Fraction of all reads from cells assigned to gene</t>
  </si>
  <si>
    <t>Number of total sequenced barcodes</t>
  </si>
  <si>
    <t>Number of sequenced reads per UMI</t>
  </si>
  <si>
    <t>mapped genes (mm10)</t>
  </si>
  <si>
    <t>Number of murine genes with at least one read</t>
  </si>
  <si>
    <t>mapped genes (hg19)</t>
  </si>
  <si>
    <t>Number of human genes with at least one read</t>
  </si>
  <si>
    <t>CELL METRICS (based on cellular reads)</t>
  </si>
  <si>
    <t>Number of identified cells</t>
  </si>
  <si>
    <t>%recovered  cells</t>
  </si>
  <si>
    <t>Fraction of cells recovered from total cell input</t>
  </si>
  <si>
    <t>%cells of all barcodes</t>
  </si>
  <si>
    <t>Fraction of barcodes that are genuine cells</t>
  </si>
  <si>
    <t>median reads/cell</t>
  </si>
  <si>
    <t>Median number of reads per cell</t>
  </si>
  <si>
    <t>median UMI/cell</t>
  </si>
  <si>
    <t>Median number of UMI per cell</t>
  </si>
  <si>
    <t>median genes/cell</t>
  </si>
  <si>
    <t>Median number of detected genes per cell</t>
  </si>
  <si>
    <t>mean reads/cell</t>
  </si>
  <si>
    <t>Average number of reads per cell</t>
  </si>
  <si>
    <t>mean UMI/cell</t>
  </si>
  <si>
    <t>Average number of UMIs per cell</t>
  </si>
  <si>
    <t>mean genes/cell</t>
  </si>
  <si>
    <t>Average number of detected genes per cell</t>
  </si>
  <si>
    <t>detected genes (mm10)</t>
  </si>
  <si>
    <t>Total number of detected murine genes</t>
  </si>
  <si>
    <t>detected genes (hg19)</t>
  </si>
  <si>
    <t>Total number of detected human genes</t>
  </si>
  <si>
    <t>%mito reads</t>
  </si>
  <si>
    <t>Fraction of all cellular reads mapped to mitochondrial genes</t>
  </si>
  <si>
    <t>%mito UMI</t>
  </si>
  <si>
    <t>Fraction of all cellular UMI mapped to mitochondrial genes</t>
  </si>
  <si>
    <t xml:space="preserve">Fraction of all cellular reads mapped to ribosome-related genes (Gene Ontology GO:0005840) </t>
  </si>
  <si>
    <t>Fraction of all cellular UMIs mapped to ribosome-related genes (Gene Ontology GO:0005840)</t>
  </si>
  <si>
    <t>Number of detected EL4 cells</t>
  </si>
  <si>
    <t>Number of detected IVA12 cells</t>
  </si>
  <si>
    <t>Number of detected Jurkat cells</t>
  </si>
  <si>
    <t>Number of detected TALL-104 cells</t>
  </si>
  <si>
    <t>Unclassified</t>
  </si>
  <si>
    <t>Number of unclassified cells (i.e., not classified by any rule)</t>
  </si>
  <si>
    <t>Fraction of all cells that are of type EL4</t>
  </si>
  <si>
    <t>Fraction of all cells that are of type IVA12</t>
  </si>
  <si>
    <t>Fraction of all cells that are of type Jurkat</t>
  </si>
  <si>
    <t>Fraction of all cells that are of type TALL-104</t>
  </si>
  <si>
    <t>%Unclassified</t>
  </si>
  <si>
    <t>Fraction of all cells that are unclassified (i.e., not classified by any rule)</t>
  </si>
  <si>
    <t>TALL-104</t>
  </si>
  <si>
    <t>Norm Factor</t>
  </si>
  <si>
    <t>Reads (after downsampling)</t>
  </si>
  <si>
    <t>nCells above Inflection</t>
  </si>
  <si>
    <t>Cell Recovery Rate</t>
  </si>
  <si>
    <t>Multiplet Rate</t>
  </si>
  <si>
    <t>Fraction cell associated reads</t>
  </si>
  <si>
    <t>Mitochondrial Fraction Threshold</t>
  </si>
  <si>
    <t>nCells</t>
  </si>
  <si>
    <t>Median nReads</t>
  </si>
  <si>
    <t>Median nUMIs</t>
  </si>
  <si>
    <t>Median nGenes</t>
  </si>
  <si>
    <t>Supplemental Table 4</t>
  </si>
  <si>
    <t>nCells  ± sd</t>
  </si>
  <si>
    <t>median reads ± sd</t>
  </si>
  <si>
    <t>median UMIs  ± sd</t>
  </si>
  <si>
    <t>median genes ± sd</t>
  </si>
  <si>
    <t>655.75 ± 2.63</t>
  </si>
  <si>
    <t>52,280.88  ±  44.82</t>
  </si>
  <si>
    <t>27,553.5 ± 43.04</t>
  </si>
  <si>
    <t>4,613.25 ± 8.05</t>
  </si>
  <si>
    <t>27.5 ± 0.58</t>
  </si>
  <si>
    <t>51,201 ± 1342.48</t>
  </si>
  <si>
    <t>14,679.63 ± 64.47</t>
  </si>
  <si>
    <t>4,106.88 ± 7.79</t>
  </si>
  <si>
    <t>40.5  ± 0.58</t>
  </si>
  <si>
    <t>43,263.625  ± 254.09</t>
  </si>
  <si>
    <t>12,676.63  ± 217.63</t>
  </si>
  <si>
    <t>3,742  ± 9.97</t>
  </si>
  <si>
    <t>456.5  ± 0.58</t>
  </si>
  <si>
    <t>49,828.63  ± 63.77</t>
  </si>
  <si>
    <t>18,691.875  ± 60.74</t>
  </si>
  <si>
    <t>2,981.75  ± 3.5</t>
  </si>
  <si>
    <t>438.5 ± 1.17</t>
  </si>
  <si>
    <t>47,518.12 ± 19.8</t>
  </si>
  <si>
    <t>25,095.63 ± 42.59</t>
  </si>
  <si>
    <t>4,721.125 ± 9.52</t>
  </si>
  <si>
    <t>34.5 ± 1</t>
  </si>
  <si>
    <t>36,343.5 ± 1113.78</t>
  </si>
  <si>
    <t>10,017.25  ± 93.8</t>
  </si>
  <si>
    <t>3,379.5 ± 16.34</t>
  </si>
  <si>
    <t>27 ± 0</t>
  </si>
  <si>
    <t>56,397.75 ± 224.7</t>
  </si>
  <si>
    <t>14,692  ± 84.7</t>
  </si>
  <si>
    <t>4,062.25 ± 8.81</t>
  </si>
  <si>
    <t>443.75 ± 1.5</t>
  </si>
  <si>
    <t>40,742.88 ± 120.14</t>
  </si>
  <si>
    <t>13,242.75 ± 33.44</t>
  </si>
  <si>
    <t>2,668.38 ± 2.06</t>
  </si>
  <si>
    <t>615.25 ± 1.5</t>
  </si>
  <si>
    <t>40,019.88 ± 50.9</t>
  </si>
  <si>
    <t>18,832.5 ± 33.45</t>
  </si>
  <si>
    <t>4,773.63 ± 1.11</t>
  </si>
  <si>
    <t>26 ± 0</t>
  </si>
  <si>
    <t>53,374.5 ± 109.5</t>
  </si>
  <si>
    <t>11,027.25 ± 19.07</t>
  </si>
  <si>
    <t>3,887.875 ± 11.78</t>
  </si>
  <si>
    <t>83 ± 1.83</t>
  </si>
  <si>
    <t>23,522 ± 421.9</t>
  </si>
  <si>
    <t>6,335.625 ± 56.45</t>
  </si>
  <si>
    <t>2,634.38 ± 17.09</t>
  </si>
  <si>
    <t>348 ± 1.41</t>
  </si>
  <si>
    <t>42,004.25 ± 363.66</t>
  </si>
  <si>
    <t>17,143.25 ± 69.09</t>
  </si>
  <si>
    <t>2,648.625 ± 7.54</t>
  </si>
  <si>
    <t>Tall</t>
  </si>
  <si>
    <t>32.75 ± 1.5</t>
  </si>
  <si>
    <t>5,224.5 ± 83.5</t>
  </si>
  <si>
    <t>2,485.63 ± 90.57</t>
  </si>
  <si>
    <t>1,257.88 ± 20.95</t>
  </si>
  <si>
    <t>14.75 ± 0.5</t>
  </si>
  <si>
    <t>17,661.875 ± 267.97</t>
  </si>
  <si>
    <t>3,747.25 ± 127.94</t>
  </si>
  <si>
    <t>2,086.75 ± 27.07</t>
  </si>
  <si>
    <t>5 ± 0</t>
  </si>
  <si>
    <t>4,201.25 ± 30.23</t>
  </si>
  <si>
    <t>816.75 ± 7.41</t>
  </si>
  <si>
    <t>581.75 ± 4.86</t>
  </si>
  <si>
    <t>177 ± 0.82</t>
  </si>
  <si>
    <t>10,029.75 ± 86.96</t>
  </si>
  <si>
    <t>2,986.125 ± 23.48</t>
  </si>
  <si>
    <t>711.25 ± 0.5</t>
  </si>
  <si>
    <t>Supplemental Figure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</si>
</sst>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#,##0.0"/>
    <numFmt numFmtId="166" formatCode="0.000"/>
  </numFmts>
  <fonts count="22" x14ac:knownFonts="1">
    <font>
      <sz val="11"/>
      <color theme="1"/>
      <name val="Calibri"/>
      <family val="2"/>
      <scheme val="minor"/>
    </font>
    <font>
      <sz val="16"/>
      <color rgb="FF26231F"/>
      <name val="Arial"/>
    </font>
    <font>
      <sz val="16"/>
      <color rgb="FFFF0000"/>
      <name val="Arial"/>
    </font>
    <font>
      <b/>
      <sz val="12"/>
      <color rgb="FFFFFFFF"/>
      <name val="Arial"/>
      <family val="2"/>
    </font>
    <font>
      <b/>
      <vertAlign val="subscript"/>
      <sz val="12"/>
      <color rgb="FFFFFFFF"/>
      <name val="Arial"/>
      <family val="2"/>
    </font>
    <font>
      <sz val="16"/>
      <color rgb="FF26231F"/>
      <name val="Arial"/>
      <family val="2"/>
    </font>
    <font>
      <sz val="16"/>
      <color rgb="FFFF0000"/>
      <name val="Arial"/>
      <family val="2"/>
    </font>
    <font>
      <sz val="16"/>
      <color theme="1"/>
      <name val="Arial"/>
      <family val="2"/>
    </font>
    <font>
      <sz val="11"/>
      <color theme="1"/>
      <name val="Calibri"/>
      <family val="2"/>
      <scheme val="minor"/>
    </font>
    <font>
      <u/>
      <sz val="12"/>
      <color rgb="FFFF0000"/>
      <name val="Arial"/>
      <family val="2"/>
    </font>
    <font>
      <sz val="12"/>
      <name val="Arial"/>
      <family val="2"/>
    </font>
    <font>
      <sz val="12"/>
      <color theme="0"/>
      <name val="Arial"/>
      <family val="2"/>
    </font>
    <font>
      <b/>
      <sz val="12"/>
      <color theme="9"/>
      <name val="Arial"/>
      <family val="2"/>
    </font>
    <font>
      <b/>
      <sz val="12"/>
      <color theme="0"/>
      <name val="Arial"/>
      <family val="2"/>
    </font>
    <font>
      <sz val="12"/>
      <color theme="1"/>
      <name val="Arial"/>
      <family val="2"/>
    </font>
    <font>
      <b/>
      <sz val="11"/>
      <color rgb="FFFFFFFF"/>
      <name val="Arial"/>
      <family val="2"/>
    </font>
    <font>
      <b/>
      <sz val="11"/>
      <color theme="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rgb="FF000000"/>
      <name val="Arial"/>
      <family val="2"/>
    </font>
    <font>
      <b/>
      <sz val="11"/>
      <color rgb="FF800000"/>
      <name val="Arial"/>
      <family val="2"/>
    </font>
    <font>
      <b/>
      <sz val="12"/>
      <color theme="1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rgb="FF3270BA"/>
        <bgColor indexed="64"/>
      </patternFill>
    </fill>
    <fill>
      <patternFill patternType="solid">
        <fgColor rgb="FFEBF2FA"/>
        <bgColor indexed="64"/>
      </patternFill>
    </fill>
    <fill>
      <patternFill patternType="solid">
        <fgColor rgb="FFF5F9FC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rgb="FF0063C3"/>
        <bgColor indexed="64"/>
      </patternFill>
    </fill>
    <fill>
      <patternFill patternType="solid">
        <fgColor rgb="FFCBD3E9"/>
        <bgColor indexed="64"/>
      </patternFill>
    </fill>
    <fill>
      <patternFill patternType="solid">
        <fgColor rgb="FFE7EAF5"/>
        <bgColor indexed="64"/>
      </patternFill>
    </fill>
    <fill>
      <patternFill patternType="solid">
        <fgColor rgb="FFF3F5FB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1"/>
        <bgColor rgb="FF000000"/>
      </patternFill>
    </fill>
    <fill>
      <patternFill patternType="solid">
        <fgColor theme="1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203764"/>
        <bgColor rgb="FF000000"/>
      </patternFill>
    </fill>
    <fill>
      <patternFill patternType="solid">
        <fgColor rgb="FF345121"/>
        <bgColor indexed="64"/>
      </patternFill>
    </fill>
    <fill>
      <patternFill patternType="solid">
        <fgColor rgb="FFD9E1F2"/>
        <bgColor indexed="64"/>
      </patternFill>
    </fill>
  </fills>
  <borders count="14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thick">
        <color rgb="FFFFFFFF"/>
      </bottom>
      <diagonal/>
    </border>
    <border>
      <left style="medium">
        <color rgb="FFFFFFFF"/>
      </left>
      <right style="medium">
        <color rgb="FFFFFFFF"/>
      </right>
      <top style="thick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ck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ck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2">
    <xf numFmtId="0" fontId="0" fillId="0" borderId="0"/>
    <xf numFmtId="0" fontId="8" fillId="5" borderId="0" applyNumberFormat="0" applyBorder="0" applyAlignment="0" applyProtection="0"/>
  </cellStyleXfs>
  <cellXfs count="134">
    <xf numFmtId="0" fontId="0" fillId="0" borderId="0" xfId="0"/>
    <xf numFmtId="0" fontId="1" fillId="3" borderId="2" xfId="0" applyFont="1" applyFill="1" applyBorder="1" applyAlignment="1">
      <alignment horizontal="left" vertical="center" wrapText="1" readingOrder="1"/>
    </xf>
    <xf numFmtId="3" fontId="1" fillId="3" borderId="2" xfId="0" applyNumberFormat="1" applyFont="1" applyFill="1" applyBorder="1" applyAlignment="1">
      <alignment horizontal="left" vertical="center" wrapText="1" readingOrder="1"/>
    </xf>
    <xf numFmtId="10" fontId="1" fillId="3" borderId="2" xfId="0" applyNumberFormat="1" applyFont="1" applyFill="1" applyBorder="1" applyAlignment="1">
      <alignment horizontal="left" vertical="center" wrapText="1" readingOrder="1"/>
    </xf>
    <xf numFmtId="0" fontId="1" fillId="4" borderId="3" xfId="0" applyFont="1" applyFill="1" applyBorder="1" applyAlignment="1">
      <alignment horizontal="left" vertical="center" wrapText="1" readingOrder="1"/>
    </xf>
    <xf numFmtId="3" fontId="2" fillId="4" borderId="3" xfId="0" applyNumberFormat="1" applyFont="1" applyFill="1" applyBorder="1" applyAlignment="1">
      <alignment horizontal="left" vertical="center" wrapText="1" readingOrder="1"/>
    </xf>
    <xf numFmtId="10" fontId="1" fillId="4" borderId="3" xfId="0" applyNumberFormat="1" applyFont="1" applyFill="1" applyBorder="1" applyAlignment="1">
      <alignment horizontal="left" vertical="center" wrapText="1" readingOrder="1"/>
    </xf>
    <xf numFmtId="10" fontId="2" fillId="4" borderId="3" xfId="0" applyNumberFormat="1" applyFont="1" applyFill="1" applyBorder="1" applyAlignment="1">
      <alignment horizontal="left" vertical="center" wrapText="1" readingOrder="1"/>
    </xf>
    <xf numFmtId="0" fontId="1" fillId="3" borderId="3" xfId="0" applyFont="1" applyFill="1" applyBorder="1" applyAlignment="1">
      <alignment horizontal="left" vertical="center" wrapText="1" readingOrder="1"/>
    </xf>
    <xf numFmtId="3" fontId="1" fillId="3" borderId="3" xfId="0" applyNumberFormat="1" applyFont="1" applyFill="1" applyBorder="1" applyAlignment="1">
      <alignment horizontal="left" vertical="center" wrapText="1" readingOrder="1"/>
    </xf>
    <xf numFmtId="10" fontId="1" fillId="3" borderId="3" xfId="0" applyNumberFormat="1" applyFont="1" applyFill="1" applyBorder="1" applyAlignment="1">
      <alignment horizontal="left" vertical="center" wrapText="1" readingOrder="1"/>
    </xf>
    <xf numFmtId="3" fontId="1" fillId="4" borderId="3" xfId="0" applyNumberFormat="1" applyFont="1" applyFill="1" applyBorder="1" applyAlignment="1">
      <alignment horizontal="left" vertical="center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5" fillId="3" borderId="2" xfId="0" applyFont="1" applyFill="1" applyBorder="1" applyAlignment="1">
      <alignment horizontal="left" vertical="center" wrapText="1" readingOrder="1"/>
    </xf>
    <xf numFmtId="0" fontId="6" fillId="4" borderId="3" xfId="0" applyFont="1" applyFill="1" applyBorder="1" applyAlignment="1">
      <alignment horizontal="left" vertical="center" wrapText="1" readingOrder="1"/>
    </xf>
    <xf numFmtId="0" fontId="5" fillId="3" borderId="3" xfId="0" applyFont="1" applyFill="1" applyBorder="1" applyAlignment="1">
      <alignment horizontal="left" vertical="center" wrapText="1" readingOrder="1"/>
    </xf>
    <xf numFmtId="0" fontId="5" fillId="4" borderId="3" xfId="0" applyFont="1" applyFill="1" applyBorder="1" applyAlignment="1">
      <alignment horizontal="left" vertical="center" wrapText="1" readingOrder="1"/>
    </xf>
    <xf numFmtId="0" fontId="7" fillId="0" borderId="0" xfId="0" applyFont="1"/>
    <xf numFmtId="3" fontId="5" fillId="3" borderId="2" xfId="0" applyNumberFormat="1" applyFont="1" applyFill="1" applyBorder="1" applyAlignment="1">
      <alignment horizontal="left" vertical="center" wrapText="1" readingOrder="1"/>
    </xf>
    <xf numFmtId="3" fontId="7" fillId="4" borderId="3" xfId="0" applyNumberFormat="1" applyFont="1" applyFill="1" applyBorder="1" applyAlignment="1">
      <alignment horizontal="left" vertical="center" wrapText="1" readingOrder="1"/>
    </xf>
    <xf numFmtId="3" fontId="6" fillId="3" borderId="3" xfId="0" applyNumberFormat="1" applyFont="1" applyFill="1" applyBorder="1" applyAlignment="1">
      <alignment horizontal="left" vertical="center" wrapText="1" readingOrder="1"/>
    </xf>
    <xf numFmtId="3" fontId="5" fillId="4" borderId="3" xfId="0" applyNumberFormat="1" applyFont="1" applyFill="1" applyBorder="1" applyAlignment="1">
      <alignment horizontal="left" vertical="center" wrapText="1" readingOrder="1"/>
    </xf>
    <xf numFmtId="3" fontId="5" fillId="3" borderId="3" xfId="0" applyNumberFormat="1" applyFont="1" applyFill="1" applyBorder="1" applyAlignment="1">
      <alignment horizontal="left" vertical="center" wrapText="1" readingOrder="1"/>
    </xf>
    <xf numFmtId="0" fontId="11" fillId="6" borderId="1" xfId="0" applyFont="1" applyFill="1" applyBorder="1" applyAlignment="1">
      <alignment horizontal="left" vertical="center" wrapText="1" readingOrder="1"/>
    </xf>
    <xf numFmtId="0" fontId="10" fillId="7" borderId="2" xfId="0" applyFont="1" applyFill="1" applyBorder="1" applyAlignment="1">
      <alignment horizontal="left" vertical="center" wrapText="1" readingOrder="1"/>
    </xf>
    <xf numFmtId="9" fontId="10" fillId="7" borderId="2" xfId="0" applyNumberFormat="1" applyFont="1" applyFill="1" applyBorder="1" applyAlignment="1">
      <alignment horizontal="left" vertical="center" wrapText="1" readingOrder="1"/>
    </xf>
    <xf numFmtId="0" fontId="10" fillId="8" borderId="3" xfId="0" applyFont="1" applyFill="1" applyBorder="1" applyAlignment="1">
      <alignment horizontal="left" vertical="center" wrapText="1" readingOrder="1"/>
    </xf>
    <xf numFmtId="9" fontId="10" fillId="8" borderId="3" xfId="0" applyNumberFormat="1" applyFont="1" applyFill="1" applyBorder="1" applyAlignment="1">
      <alignment horizontal="left" vertical="center" wrapText="1" readingOrder="1"/>
    </xf>
    <xf numFmtId="10" fontId="10" fillId="8" borderId="3" xfId="0" applyNumberFormat="1" applyFont="1" applyFill="1" applyBorder="1" applyAlignment="1">
      <alignment horizontal="left" vertical="center" wrapText="1" readingOrder="1"/>
    </xf>
    <xf numFmtId="0" fontId="10" fillId="7" borderId="3" xfId="0" applyFont="1" applyFill="1" applyBorder="1" applyAlignment="1">
      <alignment horizontal="left" vertical="center" wrapText="1" readingOrder="1"/>
    </xf>
    <xf numFmtId="9" fontId="10" fillId="7" borderId="3" xfId="0" applyNumberFormat="1" applyFont="1" applyFill="1" applyBorder="1" applyAlignment="1">
      <alignment horizontal="left" vertical="center" wrapText="1" readingOrder="1"/>
    </xf>
    <xf numFmtId="0" fontId="3" fillId="2" borderId="4" xfId="0" applyFont="1" applyFill="1" applyBorder="1" applyAlignment="1">
      <alignment horizontal="center" vertical="center" wrapText="1" readingOrder="1"/>
    </xf>
    <xf numFmtId="0" fontId="7" fillId="5" borderId="4" xfId="1" applyFont="1" applyBorder="1" applyAlignment="1">
      <alignment horizontal="center" vertical="center"/>
    </xf>
    <xf numFmtId="3" fontId="7" fillId="5" borderId="4" xfId="1" applyNumberFormat="1" applyFont="1" applyBorder="1" applyAlignment="1">
      <alignment horizontal="center" vertical="center"/>
    </xf>
    <xf numFmtId="0" fontId="7" fillId="9" borderId="4" xfId="1" applyFont="1" applyFill="1" applyBorder="1" applyAlignment="1">
      <alignment horizontal="center" vertical="center"/>
    </xf>
    <xf numFmtId="3" fontId="7" fillId="9" borderId="4" xfId="1" applyNumberFormat="1" applyFont="1" applyFill="1" applyBorder="1" applyAlignment="1">
      <alignment horizontal="center" vertical="center"/>
    </xf>
    <xf numFmtId="0" fontId="13" fillId="10" borderId="0" xfId="0" applyFont="1" applyFill="1" applyAlignment="1">
      <alignment horizontal="center" vertical="center"/>
    </xf>
    <xf numFmtId="0" fontId="13" fillId="11" borderId="0" xfId="0" applyFont="1" applyFill="1" applyAlignment="1">
      <alignment horizontal="center" vertical="center"/>
    </xf>
    <xf numFmtId="0" fontId="13" fillId="12" borderId="0" xfId="0" applyFont="1" applyFill="1" applyAlignment="1">
      <alignment horizontal="center" vertical="center"/>
    </xf>
    <xf numFmtId="0" fontId="13" fillId="13" borderId="0" xfId="0" applyFont="1" applyFill="1" applyAlignment="1">
      <alignment horizontal="center" vertical="center"/>
    </xf>
    <xf numFmtId="0" fontId="13" fillId="14" borderId="0" xfId="0" applyFont="1" applyFill="1" applyAlignment="1">
      <alignment horizontal="center" vertical="center"/>
    </xf>
    <xf numFmtId="0" fontId="14" fillId="0" borderId="0" xfId="0" applyFont="1"/>
    <xf numFmtId="0" fontId="15" fillId="15" borderId="0" xfId="0" applyFont="1" applyFill="1" applyAlignment="1">
      <alignment vertical="center"/>
    </xf>
    <xf numFmtId="0" fontId="16" fillId="16" borderId="0" xfId="0" applyFont="1" applyFill="1" applyAlignment="1">
      <alignment vertical="center"/>
    </xf>
    <xf numFmtId="0" fontId="16" fillId="16" borderId="0" xfId="0" applyFont="1" applyFill="1" applyAlignment="1">
      <alignment horizontal="right" vertical="center" wrapText="1"/>
    </xf>
    <xf numFmtId="0" fontId="16" fillId="16" borderId="0" xfId="0" applyFont="1" applyFill="1" applyAlignment="1">
      <alignment horizontal="left" vertical="center"/>
    </xf>
    <xf numFmtId="0" fontId="16" fillId="16" borderId="0" xfId="0" applyFont="1" applyFill="1" applyAlignment="1">
      <alignment horizontal="right" vertical="center"/>
    </xf>
    <xf numFmtId="0" fontId="16" fillId="16" borderId="5" xfId="0" applyFont="1" applyFill="1" applyBorder="1" applyAlignment="1">
      <alignment vertical="center"/>
    </xf>
    <xf numFmtId="3" fontId="16" fillId="17" borderId="0" xfId="0" applyNumberFormat="1" applyFont="1" applyFill="1" applyAlignment="1">
      <alignment horizontal="right" vertical="center"/>
    </xf>
    <xf numFmtId="3" fontId="16" fillId="17" borderId="6" xfId="0" applyNumberFormat="1" applyFont="1" applyFill="1" applyBorder="1" applyAlignment="1">
      <alignment horizontal="right" vertical="center"/>
    </xf>
    <xf numFmtId="164" fontId="16" fillId="17" borderId="0" xfId="0" applyNumberFormat="1" applyFont="1" applyFill="1" applyAlignment="1">
      <alignment horizontal="right" vertical="center"/>
    </xf>
    <xf numFmtId="164" fontId="16" fillId="17" borderId="5" xfId="0" applyNumberFormat="1" applyFont="1" applyFill="1" applyBorder="1" applyAlignment="1">
      <alignment horizontal="right" vertical="center"/>
    </xf>
    <xf numFmtId="3" fontId="16" fillId="18" borderId="7" xfId="0" applyNumberFormat="1" applyFont="1" applyFill="1" applyBorder="1" applyAlignment="1">
      <alignment horizontal="right" vertical="center"/>
    </xf>
    <xf numFmtId="1" fontId="16" fillId="18" borderId="0" xfId="0" applyNumberFormat="1" applyFont="1" applyFill="1" applyAlignment="1">
      <alignment horizontal="right" vertical="center"/>
    </xf>
    <xf numFmtId="3" fontId="17" fillId="19" borderId="0" xfId="0" applyNumberFormat="1" applyFont="1" applyFill="1" applyAlignment="1">
      <alignment horizontal="right" vertical="center" wrapText="1"/>
    </xf>
    <xf numFmtId="3" fontId="17" fillId="19" borderId="5" xfId="0" applyNumberFormat="1" applyFont="1" applyFill="1" applyBorder="1" applyAlignment="1">
      <alignment horizontal="right" vertical="center" wrapText="1"/>
    </xf>
    <xf numFmtId="3" fontId="16" fillId="20" borderId="0" xfId="0" applyNumberFormat="1" applyFont="1" applyFill="1" applyAlignment="1">
      <alignment horizontal="right" vertical="center"/>
    </xf>
    <xf numFmtId="164" fontId="16" fillId="21" borderId="0" xfId="0" applyNumberFormat="1" applyFont="1" applyFill="1" applyAlignment="1">
      <alignment horizontal="right" vertical="center" wrapText="1"/>
    </xf>
    <xf numFmtId="164" fontId="16" fillId="20" borderId="0" xfId="0" applyNumberFormat="1" applyFont="1" applyFill="1" applyAlignment="1">
      <alignment horizontal="right" vertical="center" wrapText="1"/>
    </xf>
    <xf numFmtId="3" fontId="16" fillId="20" borderId="0" xfId="0" applyNumberFormat="1" applyFont="1" applyFill="1" applyAlignment="1">
      <alignment horizontal="right" vertical="center" wrapText="1"/>
    </xf>
    <xf numFmtId="3" fontId="15" fillId="22" borderId="0" xfId="0" applyNumberFormat="1" applyFont="1" applyFill="1" applyAlignment="1">
      <alignment horizontal="right" vertical="center" wrapText="1"/>
    </xf>
    <xf numFmtId="164" fontId="16" fillId="20" borderId="5" xfId="0" applyNumberFormat="1" applyFont="1" applyFill="1" applyBorder="1" applyAlignment="1">
      <alignment horizontal="right" vertical="center" wrapText="1"/>
    </xf>
    <xf numFmtId="0" fontId="16" fillId="23" borderId="0" xfId="0" applyFont="1" applyFill="1" applyAlignment="1">
      <alignment horizontal="right" vertical="center"/>
    </xf>
    <xf numFmtId="0" fontId="16" fillId="23" borderId="0" xfId="0" applyFont="1" applyFill="1" applyAlignment="1">
      <alignment horizontal="right" vertical="center" wrapText="1"/>
    </xf>
    <xf numFmtId="0" fontId="18" fillId="0" borderId="0" xfId="0" applyFont="1"/>
    <xf numFmtId="3" fontId="18" fillId="0" borderId="0" xfId="0" applyNumberFormat="1" applyFont="1"/>
    <xf numFmtId="0" fontId="18" fillId="0" borderId="0" xfId="0" applyFont="1" applyAlignment="1">
      <alignment horizontal="right"/>
    </xf>
    <xf numFmtId="0" fontId="18" fillId="0" borderId="0" xfId="0" applyFont="1" applyAlignment="1">
      <alignment horizontal="left"/>
    </xf>
    <xf numFmtId="0" fontId="18" fillId="0" borderId="5" xfId="0" applyFont="1" applyBorder="1"/>
    <xf numFmtId="3" fontId="18" fillId="0" borderId="8" xfId="0" applyNumberFormat="1" applyFont="1" applyBorder="1"/>
    <xf numFmtId="165" fontId="18" fillId="0" borderId="0" xfId="0" applyNumberFormat="1" applyFont="1"/>
    <xf numFmtId="165" fontId="18" fillId="0" borderId="5" xfId="0" applyNumberFormat="1" applyFont="1" applyBorder="1"/>
    <xf numFmtId="3" fontId="18" fillId="0" borderId="7" xfId="0" applyNumberFormat="1" applyFont="1" applyBorder="1"/>
    <xf numFmtId="3" fontId="18" fillId="0" borderId="5" xfId="0" applyNumberFormat="1" applyFont="1" applyBorder="1"/>
    <xf numFmtId="164" fontId="18" fillId="0" borderId="0" xfId="0" applyNumberFormat="1" applyFont="1"/>
    <xf numFmtId="164" fontId="19" fillId="0" borderId="0" xfId="0" applyNumberFormat="1" applyFont="1"/>
    <xf numFmtId="3" fontId="18" fillId="0" borderId="0" xfId="0" applyNumberFormat="1" applyFont="1" applyAlignment="1">
      <alignment horizontal="right"/>
    </xf>
    <xf numFmtId="3" fontId="18" fillId="0" borderId="5" xfId="0" applyNumberFormat="1" applyFont="1" applyBorder="1" applyAlignment="1">
      <alignment horizontal="right"/>
    </xf>
    <xf numFmtId="3" fontId="18" fillId="0" borderId="9" xfId="0" applyNumberFormat="1" applyFont="1" applyBorder="1"/>
    <xf numFmtId="3" fontId="14" fillId="0" borderId="0" xfId="0" applyNumberFormat="1" applyFont="1"/>
    <xf numFmtId="164" fontId="14" fillId="0" borderId="0" xfId="0" applyNumberFormat="1" applyFont="1"/>
    <xf numFmtId="1" fontId="14" fillId="0" borderId="0" xfId="0" applyNumberFormat="1" applyFont="1"/>
    <xf numFmtId="11" fontId="14" fillId="0" borderId="0" xfId="0" applyNumberFormat="1" applyFont="1"/>
    <xf numFmtId="2" fontId="14" fillId="0" borderId="0" xfId="0" applyNumberFormat="1" applyFont="1"/>
    <xf numFmtId="164" fontId="14" fillId="0" borderId="0" xfId="0" applyNumberFormat="1" applyFont="1" applyAlignment="1">
      <alignment horizontal="right"/>
    </xf>
    <xf numFmtId="0" fontId="20" fillId="0" borderId="0" xfId="0" applyFont="1"/>
    <xf numFmtId="0" fontId="17" fillId="0" borderId="0" xfId="0" applyFont="1" applyAlignment="1">
      <alignment horizontal="left" vertical="justify" wrapText="1"/>
    </xf>
    <xf numFmtId="0" fontId="17" fillId="0" borderId="0" xfId="0" applyFont="1" applyAlignment="1">
      <alignment horizontal="left" vertical="justify" wrapText="1"/>
    </xf>
    <xf numFmtId="0" fontId="16" fillId="10" borderId="0" xfId="0" applyFont="1" applyFill="1" applyAlignment="1">
      <alignment vertical="center"/>
    </xf>
    <xf numFmtId="0" fontId="15" fillId="15" borderId="0" xfId="0" applyFont="1" applyFill="1" applyAlignment="1">
      <alignment horizontal="left" vertical="center"/>
    </xf>
    <xf numFmtId="0" fontId="16" fillId="16" borderId="0" xfId="0" applyFont="1" applyFill="1" applyAlignment="1">
      <alignment horizontal="left" vertical="center" wrapText="1"/>
    </xf>
    <xf numFmtId="0" fontId="16" fillId="16" borderId="5" xfId="0" applyFont="1" applyFill="1" applyBorder="1" applyAlignment="1">
      <alignment horizontal="left" vertical="center"/>
    </xf>
    <xf numFmtId="0" fontId="16" fillId="11" borderId="10" xfId="0" applyFont="1" applyFill="1" applyBorder="1" applyAlignment="1">
      <alignment vertical="center"/>
    </xf>
    <xf numFmtId="0" fontId="16" fillId="11" borderId="0" xfId="0" applyFont="1" applyFill="1" applyAlignment="1">
      <alignment vertical="center"/>
    </xf>
    <xf numFmtId="3" fontId="16" fillId="17" borderId="0" xfId="0" applyNumberFormat="1" applyFont="1" applyFill="1" applyAlignment="1">
      <alignment horizontal="left" vertical="center"/>
    </xf>
    <xf numFmtId="164" fontId="16" fillId="17" borderId="0" xfId="0" applyNumberFormat="1" applyFont="1" applyFill="1" applyAlignment="1">
      <alignment horizontal="left" vertical="center"/>
    </xf>
    <xf numFmtId="0" fontId="16" fillId="12" borderId="0" xfId="0" applyFont="1" applyFill="1" applyAlignment="1">
      <alignment vertical="center"/>
    </xf>
    <xf numFmtId="3" fontId="16" fillId="18" borderId="0" xfId="0" applyNumberFormat="1" applyFont="1" applyFill="1" applyAlignment="1">
      <alignment horizontal="left" vertical="center"/>
    </xf>
    <xf numFmtId="1" fontId="16" fillId="18" borderId="0" xfId="0" applyNumberFormat="1" applyFont="1" applyFill="1" applyAlignment="1">
      <alignment horizontal="left" vertical="center"/>
    </xf>
    <xf numFmtId="3" fontId="17" fillId="19" borderId="0" xfId="0" applyNumberFormat="1" applyFont="1" applyFill="1" applyAlignment="1">
      <alignment horizontal="left" vertical="center" wrapText="1"/>
    </xf>
    <xf numFmtId="0" fontId="16" fillId="13" borderId="7" xfId="0" applyFont="1" applyFill="1" applyBorder="1" applyAlignment="1">
      <alignment vertical="center"/>
    </xf>
    <xf numFmtId="0" fontId="16" fillId="13" borderId="0" xfId="0" applyFont="1" applyFill="1" applyAlignment="1">
      <alignment vertical="center"/>
    </xf>
    <xf numFmtId="3" fontId="16" fillId="20" borderId="0" xfId="0" applyNumberFormat="1" applyFont="1" applyFill="1" applyAlignment="1">
      <alignment horizontal="left" vertical="center"/>
    </xf>
    <xf numFmtId="164" fontId="16" fillId="21" borderId="0" xfId="0" applyNumberFormat="1" applyFont="1" applyFill="1" applyAlignment="1">
      <alignment horizontal="left" vertical="center" wrapText="1"/>
    </xf>
    <xf numFmtId="164" fontId="16" fillId="20" borderId="0" xfId="0" applyNumberFormat="1" applyFont="1" applyFill="1" applyAlignment="1">
      <alignment horizontal="left" vertical="center" wrapText="1"/>
    </xf>
    <xf numFmtId="3" fontId="16" fillId="20" borderId="0" xfId="0" applyNumberFormat="1" applyFont="1" applyFill="1" applyAlignment="1">
      <alignment horizontal="left" vertical="center" wrapText="1"/>
    </xf>
    <xf numFmtId="3" fontId="15" fillId="22" borderId="0" xfId="0" applyNumberFormat="1" applyFont="1" applyFill="1" applyAlignment="1">
      <alignment horizontal="left" vertical="center" wrapText="1"/>
    </xf>
    <xf numFmtId="164" fontId="16" fillId="20" borderId="5" xfId="0" applyNumberFormat="1" applyFont="1" applyFill="1" applyBorder="1" applyAlignment="1">
      <alignment horizontal="left" vertical="center" wrapText="1"/>
    </xf>
    <xf numFmtId="0" fontId="16" fillId="14" borderId="0" xfId="0" applyFont="1" applyFill="1" applyAlignment="1">
      <alignment vertical="center"/>
    </xf>
    <xf numFmtId="0" fontId="16" fillId="23" borderId="0" xfId="0" applyFont="1" applyFill="1" applyAlignment="1">
      <alignment horizontal="left" vertical="center"/>
    </xf>
    <xf numFmtId="0" fontId="13" fillId="2" borderId="0" xfId="0" applyFont="1" applyFill="1"/>
    <xf numFmtId="0" fontId="13" fillId="2" borderId="11" xfId="0" applyFont="1" applyFill="1" applyBorder="1"/>
    <xf numFmtId="0" fontId="13" fillId="2" borderId="12" xfId="0" applyFont="1" applyFill="1" applyBorder="1"/>
    <xf numFmtId="0" fontId="13" fillId="2" borderId="13" xfId="0" applyFont="1" applyFill="1" applyBorder="1"/>
    <xf numFmtId="0" fontId="13" fillId="2" borderId="4" xfId="0" applyFont="1" applyFill="1" applyBorder="1" applyAlignment="1">
      <alignment horizontal="center" vertical="center" wrapText="1" readingOrder="1"/>
    </xf>
    <xf numFmtId="0" fontId="13" fillId="2" borderId="4" xfId="0" applyFont="1" applyFill="1" applyBorder="1" applyAlignment="1">
      <alignment wrapText="1"/>
    </xf>
    <xf numFmtId="0" fontId="14" fillId="24" borderId="4" xfId="1" applyFont="1" applyFill="1" applyBorder="1" applyAlignment="1">
      <alignment horizontal="center" vertical="center"/>
    </xf>
    <xf numFmtId="166" fontId="14" fillId="24" borderId="4" xfId="0" applyNumberFormat="1" applyFont="1" applyFill="1" applyBorder="1" applyAlignment="1">
      <alignment horizontal="center" vertical="center"/>
    </xf>
    <xf numFmtId="3" fontId="14" fillId="24" borderId="4" xfId="0" applyNumberFormat="1" applyFont="1" applyFill="1" applyBorder="1" applyAlignment="1">
      <alignment horizontal="center" vertical="center"/>
    </xf>
    <xf numFmtId="3" fontId="14" fillId="24" borderId="4" xfId="1" applyNumberFormat="1" applyFont="1" applyFill="1" applyBorder="1" applyAlignment="1">
      <alignment horizontal="center" vertical="center"/>
    </xf>
    <xf numFmtId="4" fontId="14" fillId="24" borderId="4" xfId="1" applyNumberFormat="1" applyFont="1" applyFill="1" applyBorder="1" applyAlignment="1">
      <alignment horizontal="center" vertical="center"/>
    </xf>
    <xf numFmtId="0" fontId="14" fillId="9" borderId="4" xfId="1" applyFont="1" applyFill="1" applyBorder="1" applyAlignment="1">
      <alignment horizontal="center" vertical="center"/>
    </xf>
    <xf numFmtId="166" fontId="14" fillId="9" borderId="4" xfId="0" applyNumberFormat="1" applyFont="1" applyFill="1" applyBorder="1" applyAlignment="1">
      <alignment horizontal="center" vertical="center"/>
    </xf>
    <xf numFmtId="3" fontId="14" fillId="9" borderId="4" xfId="0" applyNumberFormat="1" applyFont="1" applyFill="1" applyBorder="1" applyAlignment="1">
      <alignment horizontal="center" vertical="center"/>
    </xf>
    <xf numFmtId="3" fontId="14" fillId="9" borderId="4" xfId="1" applyNumberFormat="1" applyFont="1" applyFill="1" applyBorder="1" applyAlignment="1">
      <alignment horizontal="center" vertical="center"/>
    </xf>
    <xf numFmtId="4" fontId="14" fillId="9" borderId="4" xfId="1" applyNumberFormat="1" applyFont="1" applyFill="1" applyBorder="1" applyAlignment="1">
      <alignment horizontal="center" vertical="center"/>
    </xf>
    <xf numFmtId="0" fontId="14" fillId="9" borderId="4" xfId="0" applyFont="1" applyFill="1" applyBorder="1" applyAlignment="1">
      <alignment horizontal="center" vertical="center"/>
    </xf>
    <xf numFmtId="166" fontId="0" fillId="0" borderId="0" xfId="0" applyNumberFormat="1"/>
    <xf numFmtId="3" fontId="0" fillId="0" borderId="0" xfId="0" applyNumberFormat="1"/>
    <xf numFmtId="0" fontId="13" fillId="2" borderId="4" xfId="0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horizontal="left" vertical="center"/>
    </xf>
    <xf numFmtId="0" fontId="14" fillId="24" borderId="4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21" fillId="0" borderId="0" xfId="0" applyFont="1"/>
  </cellXfs>
  <cellStyles count="2">
    <cellStyle name="20% - Accent1" xfId="1" builtinId="3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D7886A-03A8-42F8-BC63-C37D9E467064}">
  <sheetPr>
    <pageSetUpPr fitToPage="1"/>
  </sheetPr>
  <dimension ref="A1:I10"/>
  <sheetViews>
    <sheetView workbookViewId="0">
      <selection activeCell="K6" sqref="K6"/>
    </sheetView>
  </sheetViews>
  <sheetFormatPr defaultRowHeight="14.5" x14ac:dyDescent="0.35"/>
  <cols>
    <col min="1" max="1" width="26.453125" bestFit="1" customWidth="1"/>
    <col min="2" max="2" width="16.1796875" customWidth="1"/>
    <col min="3" max="3" width="19" customWidth="1"/>
    <col min="4" max="4" width="20.54296875" customWidth="1"/>
    <col min="5" max="5" width="10.7265625" bestFit="1" customWidth="1"/>
    <col min="6" max="6" width="13.453125" bestFit="1" customWidth="1"/>
    <col min="7" max="7" width="18.453125" bestFit="1" customWidth="1"/>
    <col min="8" max="8" width="16" customWidth="1"/>
    <col min="9" max="9" width="15.26953125" customWidth="1"/>
  </cols>
  <sheetData>
    <row r="1" spans="1:9" ht="47" thickBot="1" x14ac:dyDescent="0.4">
      <c r="A1" s="12" t="s">
        <v>0</v>
      </c>
      <c r="B1" s="12" t="s">
        <v>4</v>
      </c>
      <c r="C1" s="12" t="s">
        <v>1</v>
      </c>
      <c r="D1" s="12" t="s">
        <v>5</v>
      </c>
      <c r="E1" s="12" t="s">
        <v>2</v>
      </c>
      <c r="F1" s="12" t="s">
        <v>3</v>
      </c>
      <c r="G1" s="12" t="s">
        <v>6</v>
      </c>
      <c r="H1" s="12" t="s">
        <v>14</v>
      </c>
      <c r="I1" s="12" t="s">
        <v>15</v>
      </c>
    </row>
    <row r="2" spans="1:9" ht="39" customHeight="1" thickTop="1" thickBot="1" x14ac:dyDescent="0.4">
      <c r="A2" s="1" t="s">
        <v>21</v>
      </c>
      <c r="B2" s="3">
        <v>4.5799999999999999E-3</v>
      </c>
      <c r="C2" s="3">
        <v>0.29499999999999998</v>
      </c>
      <c r="D2" s="3">
        <v>0.57899999999999996</v>
      </c>
      <c r="E2" s="2">
        <v>21570</v>
      </c>
      <c r="F2" s="2">
        <v>3881.5</v>
      </c>
      <c r="G2" s="13" t="s">
        <v>7</v>
      </c>
      <c r="H2" s="18">
        <v>3313.5</v>
      </c>
      <c r="I2" s="18">
        <v>2711.4</v>
      </c>
    </row>
    <row r="3" spans="1:9" ht="39" customHeight="1" thickBot="1" x14ac:dyDescent="0.4">
      <c r="A3" s="4" t="s">
        <v>22</v>
      </c>
      <c r="B3" s="6">
        <v>1.7500000000000002E-2</v>
      </c>
      <c r="C3" s="7">
        <v>0.61899999999999999</v>
      </c>
      <c r="D3" s="6">
        <v>0.75900000000000001</v>
      </c>
      <c r="E3" s="5">
        <v>28006</v>
      </c>
      <c r="F3" s="5">
        <v>4776</v>
      </c>
      <c r="G3" s="14" t="s">
        <v>8</v>
      </c>
      <c r="H3" s="19">
        <v>4005.1</v>
      </c>
      <c r="I3" s="19">
        <v>3387.9</v>
      </c>
    </row>
    <row r="4" spans="1:9" ht="39" customHeight="1" thickBot="1" x14ac:dyDescent="0.4">
      <c r="A4" s="8" t="s">
        <v>23</v>
      </c>
      <c r="B4" s="10">
        <v>4.9199999999999999E-3</v>
      </c>
      <c r="C4" s="10">
        <v>0.50700000000000001</v>
      </c>
      <c r="D4" s="10">
        <v>0.76500000000000001</v>
      </c>
      <c r="E4" s="9">
        <v>25988</v>
      </c>
      <c r="F4" s="9">
        <v>4470</v>
      </c>
      <c r="G4" s="15" t="s">
        <v>9</v>
      </c>
      <c r="H4" s="20">
        <v>4796.5</v>
      </c>
      <c r="I4" s="20">
        <v>3491.1</v>
      </c>
    </row>
    <row r="5" spans="1:9" ht="39" customHeight="1" thickBot="1" x14ac:dyDescent="0.4">
      <c r="A5" s="4" t="s">
        <v>16</v>
      </c>
      <c r="B5" s="7">
        <v>4.47E-3</v>
      </c>
      <c r="C5" s="6">
        <v>1.01E-2</v>
      </c>
      <c r="D5" s="6">
        <v>0.18099999999999999</v>
      </c>
      <c r="E5" s="11">
        <v>10466</v>
      </c>
      <c r="F5" s="11">
        <v>3644</v>
      </c>
      <c r="G5" s="16" t="s">
        <v>10</v>
      </c>
      <c r="H5" s="21">
        <v>2739.9</v>
      </c>
      <c r="I5" s="21">
        <v>2397.4</v>
      </c>
    </row>
    <row r="6" spans="1:9" ht="39" customHeight="1" thickBot="1" x14ac:dyDescent="0.4">
      <c r="A6" s="8" t="s">
        <v>17</v>
      </c>
      <c r="B6" s="10">
        <v>5.5100000000000001E-3</v>
      </c>
      <c r="C6" s="10">
        <v>3.5699999999999998E-3</v>
      </c>
      <c r="D6" s="10">
        <v>0.17799999999999999</v>
      </c>
      <c r="E6" s="9">
        <v>8791</v>
      </c>
      <c r="F6" s="9">
        <v>3255</v>
      </c>
      <c r="G6" s="15" t="s">
        <v>11</v>
      </c>
      <c r="H6" s="22">
        <v>2824.1</v>
      </c>
      <c r="I6" s="22">
        <v>2504.3000000000002</v>
      </c>
    </row>
    <row r="7" spans="1:9" ht="39" customHeight="1" thickBot="1" x14ac:dyDescent="0.4">
      <c r="A7" s="4" t="s">
        <v>18</v>
      </c>
      <c r="B7" s="6">
        <v>2.18E-2</v>
      </c>
      <c r="C7" s="6">
        <v>8.6300000000000002E-2</v>
      </c>
      <c r="D7" s="7">
        <v>0.93</v>
      </c>
      <c r="E7" s="11">
        <v>16909</v>
      </c>
      <c r="F7" s="11">
        <v>2848.5</v>
      </c>
      <c r="G7" s="16" t="s">
        <v>12</v>
      </c>
      <c r="H7" s="21">
        <v>1815.3</v>
      </c>
      <c r="I7" s="21">
        <v>1528</v>
      </c>
    </row>
    <row r="8" spans="1:9" ht="39" customHeight="1" thickBot="1" x14ac:dyDescent="0.4">
      <c r="A8" s="8" t="s">
        <v>19</v>
      </c>
      <c r="B8" s="10">
        <v>9.7999999999999997E-3</v>
      </c>
      <c r="C8" s="10">
        <v>7.1999999999999995E-2</v>
      </c>
      <c r="D8" s="10">
        <v>0.92900000000000005</v>
      </c>
      <c r="E8" s="9">
        <v>2792</v>
      </c>
      <c r="F8" s="9">
        <v>1288</v>
      </c>
      <c r="G8" s="15" t="s">
        <v>13</v>
      </c>
      <c r="H8" s="22">
        <v>985.3</v>
      </c>
      <c r="I8" s="22">
        <v>860.6</v>
      </c>
    </row>
    <row r="10" spans="1:9" ht="20" x14ac:dyDescent="0.4">
      <c r="A10" s="17" t="s">
        <v>20</v>
      </c>
    </row>
  </sheetData>
  <pageMargins left="0.7" right="0.7" top="0.75" bottom="0.75" header="0.3" footer="0.3"/>
  <pageSetup scale="6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24B093-FE02-4D78-B6D4-AA43A972C5F8}">
  <dimension ref="A1:G7"/>
  <sheetViews>
    <sheetView workbookViewId="0">
      <selection activeCell="E15" sqref="E15"/>
    </sheetView>
  </sheetViews>
  <sheetFormatPr defaultRowHeight="14.5" x14ac:dyDescent="0.35"/>
  <cols>
    <col min="1" max="1" width="21.54296875" customWidth="1"/>
    <col min="2" max="2" width="14.1796875" customWidth="1"/>
    <col min="3" max="3" width="14.26953125" customWidth="1"/>
    <col min="4" max="4" width="13.453125" customWidth="1"/>
    <col min="5" max="5" width="14.7265625" customWidth="1"/>
    <col min="6" max="6" width="18.7265625" customWidth="1"/>
    <col min="7" max="7" width="17.1796875" customWidth="1"/>
  </cols>
  <sheetData>
    <row r="1" spans="1:7" ht="47" thickBot="1" x14ac:dyDescent="0.4">
      <c r="A1" s="23" t="s">
        <v>0</v>
      </c>
      <c r="B1" s="23" t="s">
        <v>24</v>
      </c>
      <c r="C1" s="23" t="s">
        <v>25</v>
      </c>
      <c r="D1" s="23" t="s">
        <v>26</v>
      </c>
      <c r="E1" s="23" t="s">
        <v>27</v>
      </c>
      <c r="F1" s="23" t="s">
        <v>44</v>
      </c>
      <c r="G1" s="23" t="s">
        <v>28</v>
      </c>
    </row>
    <row r="2" spans="1:7" ht="32" thickTop="1" thickBot="1" x14ac:dyDescent="0.4">
      <c r="A2" s="24" t="s">
        <v>29</v>
      </c>
      <c r="B2" s="24" t="s">
        <v>30</v>
      </c>
      <c r="C2" s="24" t="s">
        <v>31</v>
      </c>
      <c r="D2" s="25">
        <v>0.9</v>
      </c>
      <c r="E2" s="25">
        <v>0.57999999999999996</v>
      </c>
      <c r="F2" s="24" t="s">
        <v>45</v>
      </c>
      <c r="G2" s="24" t="s">
        <v>32</v>
      </c>
    </row>
    <row r="3" spans="1:7" ht="31.5" thickBot="1" x14ac:dyDescent="0.4">
      <c r="A3" s="26" t="s">
        <v>33</v>
      </c>
      <c r="B3" s="26" t="s">
        <v>30</v>
      </c>
      <c r="C3" s="26" t="s">
        <v>31</v>
      </c>
      <c r="D3" s="27">
        <v>0.9</v>
      </c>
      <c r="E3" s="28">
        <v>0.625</v>
      </c>
      <c r="F3" s="26" t="s">
        <v>46</v>
      </c>
      <c r="G3" s="28" t="s">
        <v>32</v>
      </c>
    </row>
    <row r="4" spans="1:7" ht="32" thickTop="1" thickBot="1" x14ac:dyDescent="0.4">
      <c r="A4" s="29" t="s">
        <v>34</v>
      </c>
      <c r="B4" s="29" t="s">
        <v>30</v>
      </c>
      <c r="C4" s="29" t="s">
        <v>35</v>
      </c>
      <c r="D4" s="30">
        <v>0.9</v>
      </c>
      <c r="E4" s="30">
        <v>0.57999999999999996</v>
      </c>
      <c r="F4" s="29" t="s">
        <v>47</v>
      </c>
      <c r="G4" s="24" t="s">
        <v>32</v>
      </c>
    </row>
    <row r="5" spans="1:7" ht="47" thickBot="1" x14ac:dyDescent="0.4">
      <c r="A5" s="26" t="s">
        <v>36</v>
      </c>
      <c r="B5" s="26" t="s">
        <v>30</v>
      </c>
      <c r="C5" s="26" t="s">
        <v>31</v>
      </c>
      <c r="D5" s="27">
        <v>0.05</v>
      </c>
      <c r="E5" s="27">
        <v>0.05</v>
      </c>
      <c r="F5" s="26" t="s">
        <v>48</v>
      </c>
      <c r="G5" s="26" t="s">
        <v>37</v>
      </c>
    </row>
    <row r="6" spans="1:7" ht="31.5" thickBot="1" x14ac:dyDescent="0.4">
      <c r="A6" s="29" t="s">
        <v>38</v>
      </c>
      <c r="B6" s="29" t="s">
        <v>30</v>
      </c>
      <c r="C6" s="29" t="s">
        <v>31</v>
      </c>
      <c r="D6" s="30" t="s">
        <v>39</v>
      </c>
      <c r="E6" s="30">
        <v>2.7E-2</v>
      </c>
      <c r="F6" s="29" t="s">
        <v>49</v>
      </c>
      <c r="G6" s="29" t="s">
        <v>40</v>
      </c>
    </row>
    <row r="7" spans="1:7" ht="31.5" thickBot="1" x14ac:dyDescent="0.4">
      <c r="A7" s="26" t="s">
        <v>41</v>
      </c>
      <c r="B7" s="26" t="s">
        <v>42</v>
      </c>
      <c r="C7" s="26" t="s">
        <v>31</v>
      </c>
      <c r="D7" s="26" t="s">
        <v>43</v>
      </c>
      <c r="E7" s="27">
        <v>0.25</v>
      </c>
      <c r="F7" s="26" t="s">
        <v>50</v>
      </c>
      <c r="G7" s="28" t="s">
        <v>32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4F4BE8-5865-4713-9F43-263E65B25671}">
  <dimension ref="A1:H27"/>
  <sheetViews>
    <sheetView workbookViewId="0">
      <selection activeCell="M8" sqref="M8"/>
    </sheetView>
  </sheetViews>
  <sheetFormatPr defaultRowHeight="14.5" x14ac:dyDescent="0.35"/>
  <cols>
    <col min="1" max="1" width="12.26953125" bestFit="1" customWidth="1"/>
    <col min="2" max="2" width="26.453125" bestFit="1" customWidth="1"/>
    <col min="3" max="3" width="14.1796875" bestFit="1" customWidth="1"/>
    <col min="4" max="4" width="11.81640625" customWidth="1"/>
    <col min="5" max="5" width="11.26953125" customWidth="1"/>
    <col min="6" max="6" width="11.54296875" customWidth="1"/>
    <col min="7" max="7" width="11.26953125" customWidth="1"/>
    <col min="8" max="8" width="16.7265625" customWidth="1"/>
  </cols>
  <sheetData>
    <row r="1" spans="1:8" ht="31" x14ac:dyDescent="0.35">
      <c r="A1" s="31" t="s">
        <v>51</v>
      </c>
      <c r="B1" s="31" t="s">
        <v>0</v>
      </c>
      <c r="C1" s="31" t="s">
        <v>52</v>
      </c>
      <c r="D1" s="31" t="s">
        <v>53</v>
      </c>
      <c r="E1" s="31" t="s">
        <v>54</v>
      </c>
      <c r="F1" s="31" t="s">
        <v>55</v>
      </c>
      <c r="G1" s="31" t="s">
        <v>56</v>
      </c>
      <c r="H1" s="31" t="s">
        <v>57</v>
      </c>
    </row>
    <row r="2" spans="1:8" ht="20" x14ac:dyDescent="0.35">
      <c r="A2" s="32">
        <v>1</v>
      </c>
      <c r="B2" s="32" t="s">
        <v>58</v>
      </c>
      <c r="C2" s="32" t="s">
        <v>59</v>
      </c>
      <c r="D2" s="33">
        <v>93</v>
      </c>
      <c r="E2" s="33">
        <v>95</v>
      </c>
      <c r="F2" s="33">
        <v>96</v>
      </c>
      <c r="G2" s="33">
        <v>50</v>
      </c>
      <c r="H2" s="33">
        <v>8700</v>
      </c>
    </row>
    <row r="3" spans="1:8" ht="20" x14ac:dyDescent="0.35">
      <c r="A3" s="34">
        <v>2</v>
      </c>
      <c r="B3" s="34" t="s">
        <v>58</v>
      </c>
      <c r="C3" s="34" t="s">
        <v>59</v>
      </c>
      <c r="D3" s="35">
        <v>93</v>
      </c>
      <c r="E3" s="35">
        <v>95</v>
      </c>
      <c r="F3" s="35">
        <v>96</v>
      </c>
      <c r="G3" s="35">
        <v>50</v>
      </c>
      <c r="H3" s="35">
        <v>3500</v>
      </c>
    </row>
    <row r="4" spans="1:8" ht="20" x14ac:dyDescent="0.35">
      <c r="A4" s="32">
        <v>21</v>
      </c>
      <c r="B4" s="32" t="s">
        <v>60</v>
      </c>
      <c r="C4" s="32" t="s">
        <v>61</v>
      </c>
      <c r="D4" s="33">
        <v>98</v>
      </c>
      <c r="E4" s="33">
        <v>93</v>
      </c>
      <c r="F4" s="33">
        <v>99</v>
      </c>
      <c r="G4" s="33">
        <v>65</v>
      </c>
      <c r="H4" s="33">
        <v>4800</v>
      </c>
    </row>
    <row r="5" spans="1:8" ht="20" x14ac:dyDescent="0.35">
      <c r="A5" s="34">
        <v>22</v>
      </c>
      <c r="B5" s="34" t="s">
        <v>60</v>
      </c>
      <c r="C5" s="34" t="s">
        <v>62</v>
      </c>
      <c r="D5" s="35">
        <v>98</v>
      </c>
      <c r="E5" s="35">
        <v>93</v>
      </c>
      <c r="F5" s="35">
        <v>99</v>
      </c>
      <c r="G5" s="35">
        <v>65</v>
      </c>
      <c r="H5" s="35">
        <v>4800</v>
      </c>
    </row>
    <row r="6" spans="1:8" ht="20" x14ac:dyDescent="0.35">
      <c r="A6" s="32">
        <v>23</v>
      </c>
      <c r="B6" s="32" t="s">
        <v>60</v>
      </c>
      <c r="C6" s="32" t="s">
        <v>61</v>
      </c>
      <c r="D6" s="33">
        <v>98</v>
      </c>
      <c r="E6" s="33">
        <v>93</v>
      </c>
      <c r="F6" s="33">
        <v>99</v>
      </c>
      <c r="G6" s="33">
        <v>65</v>
      </c>
      <c r="H6" s="33">
        <v>9600</v>
      </c>
    </row>
    <row r="7" spans="1:8" ht="20" x14ac:dyDescent="0.35">
      <c r="A7" s="34">
        <v>24</v>
      </c>
      <c r="B7" s="34" t="s">
        <v>60</v>
      </c>
      <c r="C7" s="34" t="s">
        <v>62</v>
      </c>
      <c r="D7" s="35">
        <v>98</v>
      </c>
      <c r="E7" s="35">
        <v>93</v>
      </c>
      <c r="F7" s="35">
        <v>99</v>
      </c>
      <c r="G7" s="35">
        <v>65</v>
      </c>
      <c r="H7" s="35">
        <v>9600</v>
      </c>
    </row>
    <row r="8" spans="1:8" ht="20" x14ac:dyDescent="0.35">
      <c r="A8" s="32">
        <v>5</v>
      </c>
      <c r="B8" s="32" t="s">
        <v>63</v>
      </c>
      <c r="C8" s="32" t="s">
        <v>64</v>
      </c>
      <c r="D8" s="33">
        <v>89</v>
      </c>
      <c r="E8" s="33">
        <v>92</v>
      </c>
      <c r="F8" s="33">
        <v>99</v>
      </c>
      <c r="G8" s="33">
        <v>89</v>
      </c>
      <c r="H8" s="33">
        <v>8700</v>
      </c>
    </row>
    <row r="9" spans="1:8" ht="20" x14ac:dyDescent="0.35">
      <c r="A9" s="34">
        <v>6</v>
      </c>
      <c r="B9" s="34" t="s">
        <v>63</v>
      </c>
      <c r="C9" s="34" t="s">
        <v>64</v>
      </c>
      <c r="D9" s="35">
        <v>89</v>
      </c>
      <c r="E9" s="35">
        <v>92</v>
      </c>
      <c r="F9" s="35">
        <v>99</v>
      </c>
      <c r="G9" s="35">
        <v>89</v>
      </c>
      <c r="H9" s="35">
        <v>3500</v>
      </c>
    </row>
    <row r="10" spans="1:8" ht="20" x14ac:dyDescent="0.35">
      <c r="A10" s="32">
        <v>9</v>
      </c>
      <c r="B10" s="32" t="s">
        <v>16</v>
      </c>
      <c r="C10" s="32" t="s">
        <v>65</v>
      </c>
      <c r="D10" s="33">
        <v>98</v>
      </c>
      <c r="E10" s="33">
        <v>98</v>
      </c>
      <c r="F10" s="33">
        <v>95</v>
      </c>
      <c r="G10" s="33">
        <v>71</v>
      </c>
      <c r="H10" s="33">
        <v>9000</v>
      </c>
    </row>
    <row r="11" spans="1:8" ht="20" x14ac:dyDescent="0.35">
      <c r="A11" s="34">
        <v>10</v>
      </c>
      <c r="B11" s="34" t="s">
        <v>16</v>
      </c>
      <c r="C11" s="34" t="s">
        <v>65</v>
      </c>
      <c r="D11" s="35">
        <v>98</v>
      </c>
      <c r="E11" s="35">
        <v>98</v>
      </c>
      <c r="F11" s="35">
        <v>95</v>
      </c>
      <c r="G11" s="35">
        <v>71</v>
      </c>
      <c r="H11" s="35">
        <v>9000</v>
      </c>
    </row>
    <row r="12" spans="1:8" ht="20" x14ac:dyDescent="0.35">
      <c r="A12" s="32">
        <v>11</v>
      </c>
      <c r="B12" s="32" t="s">
        <v>16</v>
      </c>
      <c r="C12" s="32" t="s">
        <v>65</v>
      </c>
      <c r="D12" s="33">
        <v>98</v>
      </c>
      <c r="E12" s="33">
        <v>98</v>
      </c>
      <c r="F12" s="33">
        <v>95</v>
      </c>
      <c r="G12" s="33">
        <v>71</v>
      </c>
      <c r="H12" s="33">
        <v>11250</v>
      </c>
    </row>
    <row r="13" spans="1:8" ht="20" x14ac:dyDescent="0.35">
      <c r="A13" s="34">
        <v>12</v>
      </c>
      <c r="B13" s="34" t="s">
        <v>16</v>
      </c>
      <c r="C13" s="34" t="s">
        <v>65</v>
      </c>
      <c r="D13" s="35">
        <v>98</v>
      </c>
      <c r="E13" s="35">
        <v>98</v>
      </c>
      <c r="F13" s="35">
        <v>95</v>
      </c>
      <c r="G13" s="35">
        <v>71</v>
      </c>
      <c r="H13" s="35">
        <v>11250</v>
      </c>
    </row>
    <row r="14" spans="1:8" ht="20" x14ac:dyDescent="0.35">
      <c r="A14" s="32">
        <v>13</v>
      </c>
      <c r="B14" s="32" t="s">
        <v>16</v>
      </c>
      <c r="C14" s="32" t="s">
        <v>66</v>
      </c>
      <c r="D14" s="33">
        <v>98</v>
      </c>
      <c r="E14" s="33">
        <v>98</v>
      </c>
      <c r="F14" s="33">
        <v>95</v>
      </c>
      <c r="G14" s="33">
        <v>71</v>
      </c>
      <c r="H14" s="33">
        <v>11250</v>
      </c>
    </row>
    <row r="15" spans="1:8" ht="20" x14ac:dyDescent="0.35">
      <c r="A15" s="34">
        <v>14</v>
      </c>
      <c r="B15" s="34" t="s">
        <v>16</v>
      </c>
      <c r="C15" s="34" t="s">
        <v>66</v>
      </c>
      <c r="D15" s="35">
        <v>98</v>
      </c>
      <c r="E15" s="35">
        <v>98</v>
      </c>
      <c r="F15" s="35">
        <v>95</v>
      </c>
      <c r="G15" s="35">
        <v>71</v>
      </c>
      <c r="H15" s="35">
        <v>11250</v>
      </c>
    </row>
    <row r="16" spans="1:8" ht="20" x14ac:dyDescent="0.35">
      <c r="A16" s="32">
        <v>15</v>
      </c>
      <c r="B16" s="32" t="s">
        <v>16</v>
      </c>
      <c r="C16" s="32" t="s">
        <v>66</v>
      </c>
      <c r="D16" s="33">
        <v>98</v>
      </c>
      <c r="E16" s="33">
        <v>98</v>
      </c>
      <c r="F16" s="33">
        <v>95</v>
      </c>
      <c r="G16" s="33">
        <v>71</v>
      </c>
      <c r="H16" s="33">
        <v>11250</v>
      </c>
    </row>
    <row r="17" spans="1:8" ht="20" x14ac:dyDescent="0.35">
      <c r="A17" s="34">
        <v>16</v>
      </c>
      <c r="B17" s="34" t="s">
        <v>16</v>
      </c>
      <c r="C17" s="34" t="s">
        <v>66</v>
      </c>
      <c r="D17" s="35">
        <v>98</v>
      </c>
      <c r="E17" s="35">
        <v>98</v>
      </c>
      <c r="F17" s="35">
        <v>95</v>
      </c>
      <c r="G17" s="35">
        <v>71</v>
      </c>
      <c r="H17" s="35">
        <v>11250</v>
      </c>
    </row>
    <row r="18" spans="1:8" ht="20" x14ac:dyDescent="0.35">
      <c r="A18" s="32">
        <v>19</v>
      </c>
      <c r="B18" s="32" t="s">
        <v>17</v>
      </c>
      <c r="C18" s="32" t="s">
        <v>67</v>
      </c>
      <c r="D18" s="33">
        <v>95</v>
      </c>
      <c r="E18" s="33">
        <v>86</v>
      </c>
      <c r="F18" s="33">
        <v>92</v>
      </c>
      <c r="G18" s="33">
        <v>80</v>
      </c>
      <c r="H18" s="33">
        <v>90000</v>
      </c>
    </row>
    <row r="19" spans="1:8" ht="20" x14ac:dyDescent="0.35">
      <c r="A19" s="34">
        <v>20</v>
      </c>
      <c r="B19" s="34" t="s">
        <v>17</v>
      </c>
      <c r="C19" s="34" t="s">
        <v>67</v>
      </c>
      <c r="D19" s="35">
        <v>95</v>
      </c>
      <c r="E19" s="35">
        <v>86</v>
      </c>
      <c r="F19" s="35">
        <v>92</v>
      </c>
      <c r="G19" s="35">
        <v>80</v>
      </c>
      <c r="H19" s="35">
        <v>180000</v>
      </c>
    </row>
    <row r="20" spans="1:8" ht="20" x14ac:dyDescent="0.35">
      <c r="A20" s="32">
        <v>27</v>
      </c>
      <c r="B20" s="32" t="s">
        <v>18</v>
      </c>
      <c r="C20" s="32" t="s">
        <v>68</v>
      </c>
      <c r="D20" s="33">
        <v>98</v>
      </c>
      <c r="E20" s="33">
        <v>94</v>
      </c>
      <c r="F20" s="33">
        <v>97</v>
      </c>
      <c r="G20" s="33">
        <v>76</v>
      </c>
      <c r="H20" s="33">
        <v>17920</v>
      </c>
    </row>
    <row r="21" spans="1:8" ht="20" x14ac:dyDescent="0.35">
      <c r="A21" s="34">
        <v>28</v>
      </c>
      <c r="B21" s="34" t="s">
        <v>18</v>
      </c>
      <c r="C21" s="34" t="s">
        <v>69</v>
      </c>
      <c r="D21" s="35">
        <v>95</v>
      </c>
      <c r="E21" s="35">
        <v>63</v>
      </c>
      <c r="F21" s="35">
        <v>97</v>
      </c>
      <c r="G21" s="35">
        <v>70</v>
      </c>
      <c r="H21" s="35">
        <v>17920</v>
      </c>
    </row>
    <row r="22" spans="1:8" ht="20" x14ac:dyDescent="0.35">
      <c r="A22" s="32">
        <v>29</v>
      </c>
      <c r="B22" s="32" t="s">
        <v>19</v>
      </c>
      <c r="C22" s="32" t="s">
        <v>69</v>
      </c>
      <c r="D22" s="33">
        <v>95</v>
      </c>
      <c r="E22" s="33">
        <v>63</v>
      </c>
      <c r="F22" s="33">
        <v>97</v>
      </c>
      <c r="G22" s="33">
        <v>70</v>
      </c>
      <c r="H22" s="33">
        <v>17920</v>
      </c>
    </row>
    <row r="27" spans="1:8" ht="20" x14ac:dyDescent="0.4">
      <c r="A27" s="17" t="s">
        <v>70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F4E6A0-205C-41E0-AC72-CD07537883DB}">
  <dimension ref="A1:AV33"/>
  <sheetViews>
    <sheetView workbookViewId="0">
      <selection activeCell="I31" sqref="I31"/>
    </sheetView>
  </sheetViews>
  <sheetFormatPr defaultColWidth="11.81640625" defaultRowHeight="15.5" x14ac:dyDescent="0.35"/>
  <cols>
    <col min="1" max="1" width="10.36328125" style="41" bestFit="1" customWidth="1"/>
    <col min="2" max="2" width="35.1796875" style="41" bestFit="1" customWidth="1"/>
    <col min="3" max="3" width="9.81640625" style="41" bestFit="1" customWidth="1"/>
    <col min="4" max="4" width="9.90625" style="41" bestFit="1" customWidth="1"/>
    <col min="5" max="5" width="14.1796875" style="41" bestFit="1" customWidth="1"/>
    <col min="6" max="6" width="28.7265625" style="41" bestFit="1" customWidth="1"/>
    <col min="7" max="7" width="20.26953125" style="41" bestFit="1" customWidth="1"/>
    <col min="8" max="8" width="6.90625" style="41" bestFit="1" customWidth="1"/>
    <col min="9" max="9" width="36.36328125" style="41" bestFit="1" customWidth="1"/>
    <col min="10" max="10" width="12.81640625" style="41" bestFit="1" customWidth="1"/>
    <col min="11" max="11" width="19.6328125" style="41" bestFit="1" customWidth="1"/>
    <col min="12" max="12" width="23" style="41" bestFit="1" customWidth="1"/>
    <col min="13" max="13" width="20" style="41" customWidth="1"/>
    <col min="14" max="17" width="20" style="79" customWidth="1"/>
    <col min="18" max="21" width="11.81640625" style="80"/>
    <col min="22" max="22" width="15.08984375" style="41" bestFit="1" customWidth="1"/>
    <col min="23" max="23" width="15.26953125" style="81" bestFit="1" customWidth="1"/>
    <col min="24" max="24" width="16.36328125" style="79" customWidth="1"/>
    <col min="25" max="25" width="16.36328125" style="79" bestFit="1" customWidth="1"/>
    <col min="26" max="26" width="12.6328125" style="41" bestFit="1" customWidth="1"/>
    <col min="27" max="27" width="14.54296875" style="80" customWidth="1"/>
    <col min="28" max="28" width="17.453125" style="80" customWidth="1"/>
    <col min="29" max="32" width="14" style="79" customWidth="1"/>
    <col min="33" max="34" width="16.1796875" style="79" bestFit="1" customWidth="1"/>
    <col min="35" max="35" width="16.90625" style="79" customWidth="1"/>
    <col min="36" max="36" width="16.90625" style="79" bestFit="1" customWidth="1"/>
    <col min="37" max="40" width="14.1796875" style="80" customWidth="1"/>
    <col min="41" max="48" width="12.90625" style="41" customWidth="1"/>
    <col min="49" max="16384" width="11.81640625" style="41"/>
  </cols>
  <sheetData>
    <row r="1" spans="1:48" ht="16" thickBot="1" x14ac:dyDescent="0.4">
      <c r="A1" s="36" t="s">
        <v>71</v>
      </c>
      <c r="B1" s="36"/>
      <c r="C1" s="36"/>
      <c r="D1" s="36"/>
      <c r="E1" s="36"/>
      <c r="F1" s="36"/>
      <c r="G1" s="36"/>
      <c r="H1" s="36"/>
      <c r="I1" s="36"/>
      <c r="J1" s="36"/>
      <c r="K1" s="37" t="s">
        <v>72</v>
      </c>
      <c r="L1" s="37"/>
      <c r="M1" s="37"/>
      <c r="N1" s="37"/>
      <c r="O1" s="37"/>
      <c r="P1" s="37"/>
      <c r="Q1" s="37"/>
      <c r="R1" s="37"/>
      <c r="S1" s="37"/>
      <c r="T1" s="38" t="s">
        <v>73</v>
      </c>
      <c r="U1" s="38"/>
      <c r="V1" s="38"/>
      <c r="W1" s="38"/>
      <c r="X1" s="39" t="s">
        <v>74</v>
      </c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40" t="s">
        <v>75</v>
      </c>
      <c r="AN1" s="40"/>
      <c r="AO1" s="40"/>
      <c r="AP1" s="40"/>
      <c r="AQ1" s="40"/>
      <c r="AR1" s="40"/>
      <c r="AS1" s="40"/>
      <c r="AT1" s="40"/>
      <c r="AU1" s="40"/>
      <c r="AV1" s="40"/>
    </row>
    <row r="2" spans="1:48" ht="28" x14ac:dyDescent="0.35">
      <c r="A2" s="42" t="s">
        <v>76</v>
      </c>
      <c r="B2" s="43" t="s">
        <v>77</v>
      </c>
      <c r="C2" s="44" t="s">
        <v>78</v>
      </c>
      <c r="D2" s="44" t="s">
        <v>79</v>
      </c>
      <c r="E2" s="45" t="s">
        <v>80</v>
      </c>
      <c r="F2" s="43" t="s">
        <v>81</v>
      </c>
      <c r="G2" s="43" t="s">
        <v>82</v>
      </c>
      <c r="H2" s="46" t="s">
        <v>83</v>
      </c>
      <c r="I2" s="43" t="s">
        <v>84</v>
      </c>
      <c r="J2" s="47" t="s">
        <v>85</v>
      </c>
      <c r="K2" s="48" t="s">
        <v>86</v>
      </c>
      <c r="L2" s="48" t="s">
        <v>87</v>
      </c>
      <c r="M2" s="48" t="s">
        <v>88</v>
      </c>
      <c r="N2" s="49" t="s">
        <v>89</v>
      </c>
      <c r="O2" s="48" t="s">
        <v>90</v>
      </c>
      <c r="P2" s="50" t="s">
        <v>91</v>
      </c>
      <c r="Q2" s="50" t="s">
        <v>92</v>
      </c>
      <c r="R2" s="50" t="s">
        <v>93</v>
      </c>
      <c r="S2" s="51" t="s">
        <v>94</v>
      </c>
      <c r="T2" s="52" t="s">
        <v>95</v>
      </c>
      <c r="U2" s="53" t="s">
        <v>96</v>
      </c>
      <c r="V2" s="54" t="s">
        <v>97</v>
      </c>
      <c r="W2" s="55" t="s">
        <v>98</v>
      </c>
      <c r="X2" s="56" t="s">
        <v>99</v>
      </c>
      <c r="Y2" s="57" t="s">
        <v>100</v>
      </c>
      <c r="Z2" s="58" t="s">
        <v>101</v>
      </c>
      <c r="AA2" s="59" t="s">
        <v>102</v>
      </c>
      <c r="AB2" s="60" t="s">
        <v>103</v>
      </c>
      <c r="AC2" s="54" t="s">
        <v>104</v>
      </c>
      <c r="AD2" s="59" t="s">
        <v>105</v>
      </c>
      <c r="AE2" s="60" t="s">
        <v>106</v>
      </c>
      <c r="AF2" s="59" t="s">
        <v>107</v>
      </c>
      <c r="AG2" s="54" t="s">
        <v>108</v>
      </c>
      <c r="AH2" s="54" t="s">
        <v>109</v>
      </c>
      <c r="AI2" s="58" t="s">
        <v>110</v>
      </c>
      <c r="AJ2" s="58" t="s">
        <v>111</v>
      </c>
      <c r="AK2" s="58" t="s">
        <v>112</v>
      </c>
      <c r="AL2" s="61" t="s">
        <v>113</v>
      </c>
      <c r="AM2" s="62" t="s">
        <v>114</v>
      </c>
      <c r="AN2" s="62" t="s">
        <v>115</v>
      </c>
      <c r="AO2" s="62" t="s">
        <v>116</v>
      </c>
      <c r="AP2" s="62" t="s">
        <v>117</v>
      </c>
      <c r="AQ2" s="63" t="s">
        <v>118</v>
      </c>
      <c r="AR2" s="62" t="s">
        <v>119</v>
      </c>
      <c r="AS2" s="62" t="s">
        <v>120</v>
      </c>
      <c r="AT2" s="62" t="s">
        <v>121</v>
      </c>
      <c r="AU2" s="62" t="s">
        <v>122</v>
      </c>
      <c r="AV2" s="63" t="s">
        <v>123</v>
      </c>
    </row>
    <row r="3" spans="1:48" x14ac:dyDescent="0.35">
      <c r="A3" s="64">
        <v>1</v>
      </c>
      <c r="B3" s="64" t="s">
        <v>124</v>
      </c>
      <c r="C3" s="65">
        <v>8700</v>
      </c>
      <c r="D3" s="66">
        <v>5000</v>
      </c>
      <c r="E3" s="67" t="s">
        <v>125</v>
      </c>
      <c r="F3" s="64" t="s">
        <v>126</v>
      </c>
      <c r="G3" s="64" t="s">
        <v>127</v>
      </c>
      <c r="H3" s="64">
        <v>255</v>
      </c>
      <c r="I3" s="64" t="s">
        <v>128</v>
      </c>
      <c r="J3" s="68" t="s">
        <v>129</v>
      </c>
      <c r="K3" s="65">
        <v>1017107589</v>
      </c>
      <c r="L3" s="65">
        <v>751827164</v>
      </c>
      <c r="M3" s="65">
        <v>739741237</v>
      </c>
      <c r="N3" s="69">
        <v>619314840</v>
      </c>
      <c r="O3" s="65">
        <v>405814995</v>
      </c>
      <c r="P3" s="70">
        <f t="shared" ref="P3:P23" si="0">L3/K3*100</f>
        <v>73.918154984880374</v>
      </c>
      <c r="Q3" s="70">
        <f t="shared" ref="Q3:Q23" si="1">M3/K3*100</f>
        <v>72.729890623203289</v>
      </c>
      <c r="R3" s="70">
        <f t="shared" ref="R3:R23" si="2">N3/K3*100</f>
        <v>60.889806220883479</v>
      </c>
      <c r="S3" s="71">
        <f t="shared" ref="S3:S23" si="3">O3/K3*100</f>
        <v>39.898925088051826</v>
      </c>
      <c r="T3" s="72">
        <v>536170</v>
      </c>
      <c r="U3" s="65">
        <v>5.0189384447979402</v>
      </c>
      <c r="V3" s="65">
        <v>18555</v>
      </c>
      <c r="W3" s="73">
        <v>20126</v>
      </c>
      <c r="X3" s="65">
        <v>2647</v>
      </c>
      <c r="Y3" s="70">
        <f t="shared" ref="Y3:Y23" si="4">X3/C3 * 100</f>
        <v>30.425287356321839</v>
      </c>
      <c r="Z3" s="70">
        <f t="shared" ref="Z3:Z23" si="5">X3/T3*100</f>
        <v>0.49368670384393015</v>
      </c>
      <c r="AA3" s="65">
        <v>230236</v>
      </c>
      <c r="AB3" s="65">
        <v>43630</v>
      </c>
      <c r="AC3" s="65">
        <v>5192</v>
      </c>
      <c r="AD3" s="65">
        <v>233968.583301851</v>
      </c>
      <c r="AE3" s="65">
        <v>43196.166225916102</v>
      </c>
      <c r="AF3" s="65">
        <v>4807.6796373252701</v>
      </c>
      <c r="AG3" s="65">
        <v>18238</v>
      </c>
      <c r="AH3" s="65">
        <v>19910</v>
      </c>
      <c r="AI3" s="70">
        <v>1.4703899741309501</v>
      </c>
      <c r="AJ3" s="70">
        <v>1.21127686438306</v>
      </c>
      <c r="AK3" s="70">
        <v>31.033663504720899</v>
      </c>
      <c r="AL3" s="71">
        <v>30.611430700173202</v>
      </c>
      <c r="AM3" s="65">
        <v>1119</v>
      </c>
      <c r="AN3" s="65">
        <v>302</v>
      </c>
      <c r="AO3" s="65">
        <v>759</v>
      </c>
      <c r="AP3" s="65">
        <v>4</v>
      </c>
      <c r="AQ3" s="65">
        <v>463</v>
      </c>
      <c r="AR3" s="74">
        <f t="shared" ref="AR3:AR23" si="6">AM3/X3*100</f>
        <v>42.274272761616928</v>
      </c>
      <c r="AS3" s="74">
        <f t="shared" ref="AS3:AS23" si="7">AN3/X3*100</f>
        <v>11.40914242538723</v>
      </c>
      <c r="AT3" s="74">
        <f>AO3/X3*100</f>
        <v>28.673970532678506</v>
      </c>
      <c r="AU3" s="75">
        <f t="shared" ref="AU3:AU23" si="8">AP3/X3*100</f>
        <v>0.1511144692104269</v>
      </c>
      <c r="AV3" s="70">
        <f>AQ3/X3</f>
        <v>0.17491499811106914</v>
      </c>
    </row>
    <row r="4" spans="1:48" x14ac:dyDescent="0.35">
      <c r="A4" s="64">
        <v>2</v>
      </c>
      <c r="B4" s="64" t="s">
        <v>124</v>
      </c>
      <c r="C4" s="65">
        <v>3500</v>
      </c>
      <c r="D4" s="66">
        <v>2000</v>
      </c>
      <c r="E4" s="67" t="s">
        <v>125</v>
      </c>
      <c r="F4" s="64" t="s">
        <v>126</v>
      </c>
      <c r="G4" s="64" t="s">
        <v>127</v>
      </c>
      <c r="H4" s="64">
        <v>255</v>
      </c>
      <c r="I4" s="64" t="s">
        <v>128</v>
      </c>
      <c r="J4" s="68" t="s">
        <v>129</v>
      </c>
      <c r="K4" s="65">
        <f>406969524/4</f>
        <v>101742381</v>
      </c>
      <c r="L4" s="65">
        <v>71001270</v>
      </c>
      <c r="M4" s="65">
        <v>69938407</v>
      </c>
      <c r="N4" s="69">
        <v>55807308</v>
      </c>
      <c r="O4" s="65">
        <v>36146175</v>
      </c>
      <c r="P4" s="70">
        <f t="shared" si="0"/>
        <v>69.785343435200318</v>
      </c>
      <c r="Q4" s="70">
        <f t="shared" si="1"/>
        <v>68.740682410410656</v>
      </c>
      <c r="R4" s="70">
        <f t="shared" si="2"/>
        <v>54.851584414954871</v>
      </c>
      <c r="S4" s="71">
        <f t="shared" si="3"/>
        <v>35.527156574014128</v>
      </c>
      <c r="T4" s="72">
        <v>293615</v>
      </c>
      <c r="U4" s="65">
        <v>1.7687523186319301</v>
      </c>
      <c r="V4" s="65">
        <v>15978</v>
      </c>
      <c r="W4" s="73">
        <v>16537</v>
      </c>
      <c r="X4" s="65">
        <v>1003</v>
      </c>
      <c r="Y4" s="70">
        <f t="shared" si="4"/>
        <v>28.657142857142858</v>
      </c>
      <c r="Z4" s="70">
        <f t="shared" si="5"/>
        <v>0.34160380089573084</v>
      </c>
      <c r="AA4" s="65">
        <v>53662</v>
      </c>
      <c r="AB4" s="65">
        <v>30572</v>
      </c>
      <c r="AC4" s="65">
        <v>4269</v>
      </c>
      <c r="AD4" s="65">
        <v>55640.386839481602</v>
      </c>
      <c r="AE4" s="65">
        <v>31136.492522432702</v>
      </c>
      <c r="AF4" s="65">
        <v>3966.5064805583302</v>
      </c>
      <c r="AG4" s="65">
        <v>15624</v>
      </c>
      <c r="AH4" s="65">
        <v>16440</v>
      </c>
      <c r="AI4" s="70">
        <v>1.50608466870976</v>
      </c>
      <c r="AJ4" s="70">
        <v>1.5463287874531799</v>
      </c>
      <c r="AK4" s="70">
        <v>36.852527272941003</v>
      </c>
      <c r="AL4" s="71">
        <v>35.392884796698397</v>
      </c>
      <c r="AM4" s="65">
        <v>465</v>
      </c>
      <c r="AN4" s="65">
        <v>176</v>
      </c>
      <c r="AO4" s="65">
        <v>287</v>
      </c>
      <c r="AP4" s="65">
        <v>0</v>
      </c>
      <c r="AQ4" s="65">
        <v>75</v>
      </c>
      <c r="AR4" s="74">
        <f t="shared" si="6"/>
        <v>46.360917248255234</v>
      </c>
      <c r="AS4" s="74">
        <f t="shared" si="7"/>
        <v>17.547357926221334</v>
      </c>
      <c r="AT4" s="74">
        <f t="shared" ref="AT4:AT23" si="9">AO4/X4*100</f>
        <v>28.614157527417746</v>
      </c>
      <c r="AU4" s="75">
        <f t="shared" si="8"/>
        <v>0</v>
      </c>
      <c r="AV4" s="70">
        <f t="shared" ref="AV4:AV23" si="10">AQ4/X4</f>
        <v>7.4775672981056834E-2</v>
      </c>
    </row>
    <row r="5" spans="1:48" x14ac:dyDescent="0.35">
      <c r="A5" s="64">
        <v>21</v>
      </c>
      <c r="B5" s="64" t="s">
        <v>130</v>
      </c>
      <c r="C5" s="65">
        <v>4800</v>
      </c>
      <c r="D5" s="66">
        <v>3000</v>
      </c>
      <c r="E5" s="67" t="s">
        <v>131</v>
      </c>
      <c r="F5" s="64" t="s">
        <v>126</v>
      </c>
      <c r="G5" s="64" t="s">
        <v>127</v>
      </c>
      <c r="H5" s="64">
        <v>255</v>
      </c>
      <c r="I5" s="64" t="s">
        <v>128</v>
      </c>
      <c r="J5" s="68" t="s">
        <v>129</v>
      </c>
      <c r="K5" s="65">
        <f>1729965396/4</f>
        <v>432491349</v>
      </c>
      <c r="L5" s="65">
        <v>395778757</v>
      </c>
      <c r="M5" s="65">
        <v>388639413</v>
      </c>
      <c r="N5" s="69">
        <v>342999875</v>
      </c>
      <c r="O5" s="65">
        <v>231479660</v>
      </c>
      <c r="P5" s="70">
        <f t="shared" si="0"/>
        <v>91.511369629731021</v>
      </c>
      <c r="Q5" s="70">
        <f t="shared" si="1"/>
        <v>89.860621235223832</v>
      </c>
      <c r="R5" s="70">
        <f t="shared" si="2"/>
        <v>79.30791582145612</v>
      </c>
      <c r="S5" s="71">
        <f t="shared" si="3"/>
        <v>53.522379241856235</v>
      </c>
      <c r="T5" s="72">
        <v>1606317</v>
      </c>
      <c r="U5" s="65">
        <v>1.61904726414947</v>
      </c>
      <c r="V5" s="65">
        <v>19161</v>
      </c>
      <c r="W5" s="73">
        <v>22332</v>
      </c>
      <c r="X5" s="65">
        <v>3932</v>
      </c>
      <c r="Y5" s="70">
        <f t="shared" si="4"/>
        <v>81.916666666666671</v>
      </c>
      <c r="Z5" s="70">
        <f t="shared" si="5"/>
        <v>0.24478356389180966</v>
      </c>
      <c r="AA5" s="65">
        <v>82282</v>
      </c>
      <c r="AB5" s="65">
        <v>50594</v>
      </c>
      <c r="AC5" s="65">
        <v>5775</v>
      </c>
      <c r="AD5" s="65">
        <v>87232.928535096595</v>
      </c>
      <c r="AE5" s="65">
        <v>53549.321210579903</v>
      </c>
      <c r="AF5" s="65">
        <v>5727.4056459816902</v>
      </c>
      <c r="AG5" s="65">
        <v>18771</v>
      </c>
      <c r="AH5" s="65">
        <v>21752</v>
      </c>
      <c r="AI5" s="70">
        <v>3.75365377675084</v>
      </c>
      <c r="AJ5" s="70">
        <v>3.7687892307630202</v>
      </c>
      <c r="AK5" s="70">
        <v>29.705387937756601</v>
      </c>
      <c r="AL5" s="71">
        <v>29.530327189463499</v>
      </c>
      <c r="AM5" s="65">
        <v>1535</v>
      </c>
      <c r="AN5" s="65">
        <v>715</v>
      </c>
      <c r="AO5" s="65">
        <v>1558</v>
      </c>
      <c r="AP5" s="65">
        <v>0</v>
      </c>
      <c r="AQ5" s="65">
        <v>124</v>
      </c>
      <c r="AR5" s="74">
        <f t="shared" si="6"/>
        <v>39.038657171922686</v>
      </c>
      <c r="AS5" s="74">
        <f t="shared" si="7"/>
        <v>18.18413021363174</v>
      </c>
      <c r="AT5" s="74">
        <f t="shared" si="9"/>
        <v>39.623601220752796</v>
      </c>
      <c r="AU5" s="75">
        <f t="shared" si="8"/>
        <v>0</v>
      </c>
      <c r="AV5" s="70">
        <f t="shared" si="10"/>
        <v>3.1536113936927769E-2</v>
      </c>
    </row>
    <row r="6" spans="1:48" x14ac:dyDescent="0.35">
      <c r="A6" s="64">
        <v>22</v>
      </c>
      <c r="B6" s="64" t="s">
        <v>130</v>
      </c>
      <c r="C6" s="65">
        <v>4800</v>
      </c>
      <c r="D6" s="66">
        <v>3000</v>
      </c>
      <c r="E6" s="67" t="s">
        <v>131</v>
      </c>
      <c r="F6" s="64" t="s">
        <v>126</v>
      </c>
      <c r="G6" s="64" t="s">
        <v>127</v>
      </c>
      <c r="H6" s="64">
        <v>255</v>
      </c>
      <c r="I6" s="64" t="s">
        <v>128</v>
      </c>
      <c r="J6" s="68" t="s">
        <v>129</v>
      </c>
      <c r="K6" s="65">
        <f>1327895952/4</f>
        <v>331973988</v>
      </c>
      <c r="L6" s="65">
        <v>288927288</v>
      </c>
      <c r="M6" s="65">
        <v>280885605</v>
      </c>
      <c r="N6" s="69">
        <v>259055964</v>
      </c>
      <c r="O6" s="65">
        <v>153028485</v>
      </c>
      <c r="P6" s="70">
        <f t="shared" si="0"/>
        <v>87.033110558047696</v>
      </c>
      <c r="Q6" s="70">
        <f t="shared" si="1"/>
        <v>84.610727091063538</v>
      </c>
      <c r="R6" s="70">
        <f t="shared" si="2"/>
        <v>78.035018815992302</v>
      </c>
      <c r="S6" s="71">
        <f t="shared" si="3"/>
        <v>46.096528803937495</v>
      </c>
      <c r="T6" s="72">
        <v>1427766</v>
      </c>
      <c r="U6" s="65">
        <v>1.82721908574737</v>
      </c>
      <c r="V6" s="65">
        <v>19310</v>
      </c>
      <c r="W6" s="73">
        <v>21565</v>
      </c>
      <c r="X6" s="65">
        <v>1694</v>
      </c>
      <c r="Y6" s="70">
        <f t="shared" si="4"/>
        <v>35.291666666666664</v>
      </c>
      <c r="Z6" s="70">
        <f t="shared" si="5"/>
        <v>0.11864689311834012</v>
      </c>
      <c r="AA6" s="65">
        <v>159301</v>
      </c>
      <c r="AB6" s="65">
        <v>87401</v>
      </c>
      <c r="AC6" s="65">
        <v>7161</v>
      </c>
      <c r="AD6" s="65">
        <v>152925.598583235</v>
      </c>
      <c r="AE6" s="65">
        <v>82600.505903187703</v>
      </c>
      <c r="AF6" s="65">
        <v>6377.2491145218401</v>
      </c>
      <c r="AG6" s="65">
        <v>19035</v>
      </c>
      <c r="AH6" s="65">
        <v>21157</v>
      </c>
      <c r="AI6" s="70">
        <v>3.4927183654729399</v>
      </c>
      <c r="AJ6" s="70">
        <v>3.4693307512333802</v>
      </c>
      <c r="AK6" s="70">
        <v>29.5789819784206</v>
      </c>
      <c r="AL6" s="71">
        <v>29.2416398173911</v>
      </c>
      <c r="AM6" s="65">
        <v>609</v>
      </c>
      <c r="AN6" s="65">
        <v>457</v>
      </c>
      <c r="AO6" s="65">
        <v>307</v>
      </c>
      <c r="AP6" s="65">
        <v>10</v>
      </c>
      <c r="AQ6" s="65">
        <v>311</v>
      </c>
      <c r="AR6" s="74">
        <f t="shared" si="6"/>
        <v>35.950413223140501</v>
      </c>
      <c r="AS6" s="74">
        <f t="shared" si="7"/>
        <v>26.977567886658793</v>
      </c>
      <c r="AT6" s="74">
        <f t="shared" si="9"/>
        <v>18.122786304604485</v>
      </c>
      <c r="AU6" s="75">
        <f t="shared" si="8"/>
        <v>0.59031877213695394</v>
      </c>
      <c r="AV6" s="70">
        <f t="shared" si="10"/>
        <v>0.18358913813459268</v>
      </c>
    </row>
    <row r="7" spans="1:48" x14ac:dyDescent="0.35">
      <c r="A7" s="64">
        <v>23</v>
      </c>
      <c r="B7" s="64" t="s">
        <v>130</v>
      </c>
      <c r="C7" s="65">
        <v>9600</v>
      </c>
      <c r="D7" s="66">
        <v>6000</v>
      </c>
      <c r="E7" s="67" t="s">
        <v>131</v>
      </c>
      <c r="F7" s="64" t="s">
        <v>126</v>
      </c>
      <c r="G7" s="64" t="s">
        <v>127</v>
      </c>
      <c r="H7" s="64">
        <v>255</v>
      </c>
      <c r="I7" s="64" t="s">
        <v>128</v>
      </c>
      <c r="J7" s="68" t="s">
        <v>129</v>
      </c>
      <c r="K7" s="65">
        <f>3343448188/4</f>
        <v>835862047</v>
      </c>
      <c r="L7" s="65">
        <v>750715710</v>
      </c>
      <c r="M7" s="65">
        <v>735065782</v>
      </c>
      <c r="N7" s="69">
        <v>636062793</v>
      </c>
      <c r="O7" s="65">
        <v>430237690</v>
      </c>
      <c r="P7" s="70">
        <f t="shared" si="0"/>
        <v>89.813350503758429</v>
      </c>
      <c r="Q7" s="70">
        <f t="shared" si="1"/>
        <v>87.941040586569429</v>
      </c>
      <c r="R7" s="70">
        <f t="shared" si="2"/>
        <v>76.096623274486348</v>
      </c>
      <c r="S7" s="71">
        <f t="shared" si="3"/>
        <v>51.472332251975075</v>
      </c>
      <c r="T7" s="72">
        <v>2394789</v>
      </c>
      <c r="U7" s="65">
        <v>1.5517251059345001</v>
      </c>
      <c r="V7" s="65">
        <v>20519</v>
      </c>
      <c r="W7" s="73">
        <v>24031</v>
      </c>
      <c r="X7" s="65">
        <v>8037</v>
      </c>
      <c r="Y7" s="70">
        <f t="shared" si="4"/>
        <v>83.71875</v>
      </c>
      <c r="Z7" s="70">
        <f t="shared" si="5"/>
        <v>0.3356036794890907</v>
      </c>
      <c r="AA7" s="65">
        <v>74146</v>
      </c>
      <c r="AB7" s="65">
        <v>47791</v>
      </c>
      <c r="AC7" s="65">
        <v>6000</v>
      </c>
      <c r="AD7" s="65">
        <v>79141.818215752195</v>
      </c>
      <c r="AE7" s="65">
        <v>50787.762722408901</v>
      </c>
      <c r="AF7" s="65">
        <v>6124.8587781510496</v>
      </c>
      <c r="AG7" s="65">
        <v>20143</v>
      </c>
      <c r="AH7" s="65">
        <v>23521</v>
      </c>
      <c r="AI7" s="70">
        <v>2.7771569710687101</v>
      </c>
      <c r="AJ7" s="70">
        <v>2.82867140771627</v>
      </c>
      <c r="AK7" s="70">
        <v>30.619650268204101</v>
      </c>
      <c r="AL7" s="71">
        <v>30.1879113014813</v>
      </c>
      <c r="AM7" s="65">
        <v>2721</v>
      </c>
      <c r="AN7" s="65">
        <v>1764</v>
      </c>
      <c r="AO7" s="65">
        <v>3131</v>
      </c>
      <c r="AP7" s="65">
        <v>0</v>
      </c>
      <c r="AQ7" s="65">
        <v>421</v>
      </c>
      <c r="AR7" s="74">
        <f t="shared" si="6"/>
        <v>33.855916386711456</v>
      </c>
      <c r="AS7" s="74">
        <f t="shared" si="7"/>
        <v>21.948488241881297</v>
      </c>
      <c r="AT7" s="74">
        <f t="shared" si="9"/>
        <v>38.957322383974116</v>
      </c>
      <c r="AU7" s="75">
        <f t="shared" si="8"/>
        <v>0</v>
      </c>
      <c r="AV7" s="70">
        <f t="shared" si="10"/>
        <v>5.2382729874331221E-2</v>
      </c>
    </row>
    <row r="8" spans="1:48" x14ac:dyDescent="0.35">
      <c r="A8" s="64">
        <v>24</v>
      </c>
      <c r="B8" s="64" t="s">
        <v>130</v>
      </c>
      <c r="C8" s="65">
        <v>9600</v>
      </c>
      <c r="D8" s="66">
        <v>6000</v>
      </c>
      <c r="E8" s="67" t="s">
        <v>131</v>
      </c>
      <c r="F8" s="64" t="s">
        <v>126</v>
      </c>
      <c r="G8" s="64" t="s">
        <v>127</v>
      </c>
      <c r="H8" s="64">
        <v>255</v>
      </c>
      <c r="I8" s="64" t="s">
        <v>128</v>
      </c>
      <c r="J8" s="68" t="s">
        <v>129</v>
      </c>
      <c r="K8" s="65">
        <f>2770704228/4</f>
        <v>692676057</v>
      </c>
      <c r="L8" s="65">
        <v>612923427</v>
      </c>
      <c r="M8" s="65">
        <v>593547940</v>
      </c>
      <c r="N8" s="69">
        <v>540299142</v>
      </c>
      <c r="O8" s="65">
        <v>309838036</v>
      </c>
      <c r="P8" s="70">
        <f t="shared" si="0"/>
        <v>88.486301902015938</v>
      </c>
      <c r="Q8" s="70">
        <f t="shared" si="1"/>
        <v>85.689108783501666</v>
      </c>
      <c r="R8" s="70">
        <f t="shared" si="2"/>
        <v>78.001706070230171</v>
      </c>
      <c r="S8" s="71">
        <f t="shared" si="3"/>
        <v>44.730582625003308</v>
      </c>
      <c r="T8" s="72">
        <v>2277980</v>
      </c>
      <c r="U8" s="65">
        <v>1.70149354098283</v>
      </c>
      <c r="V8" s="65">
        <v>20564</v>
      </c>
      <c r="W8" s="73">
        <v>23734</v>
      </c>
      <c r="X8" s="65">
        <v>4493</v>
      </c>
      <c r="Y8" s="70">
        <f t="shared" si="4"/>
        <v>46.802083333333336</v>
      </c>
      <c r="Z8" s="70">
        <f t="shared" si="5"/>
        <v>0.1972361478151696</v>
      </c>
      <c r="AA8" s="65">
        <v>112140</v>
      </c>
      <c r="AB8" s="65">
        <v>65823</v>
      </c>
      <c r="AC8" s="65">
        <v>6667</v>
      </c>
      <c r="AD8" s="65">
        <v>120253.53705764499</v>
      </c>
      <c r="AE8" s="65">
        <v>70100.217671934093</v>
      </c>
      <c r="AF8" s="65">
        <v>5975.4386823948398</v>
      </c>
      <c r="AG8" s="65">
        <v>20291</v>
      </c>
      <c r="AH8" s="65">
        <v>23374</v>
      </c>
      <c r="AI8" s="70">
        <v>3.8662338409607</v>
      </c>
      <c r="AJ8" s="70">
        <v>3.8768475370007298</v>
      </c>
      <c r="AK8" s="70">
        <v>29.125902734549999</v>
      </c>
      <c r="AL8" s="71">
        <v>28.733375486101998</v>
      </c>
      <c r="AM8" s="65">
        <v>1454</v>
      </c>
      <c r="AN8" s="65">
        <v>1025</v>
      </c>
      <c r="AO8" s="65">
        <v>956</v>
      </c>
      <c r="AP8" s="65">
        <v>52</v>
      </c>
      <c r="AQ8" s="65">
        <v>1006</v>
      </c>
      <c r="AR8" s="74">
        <f t="shared" si="6"/>
        <v>32.361451146227466</v>
      </c>
      <c r="AS8" s="74">
        <f t="shared" si="7"/>
        <v>22.813265079011796</v>
      </c>
      <c r="AT8" s="74">
        <f t="shared" si="9"/>
        <v>21.277542844424659</v>
      </c>
      <c r="AU8" s="75">
        <f t="shared" si="8"/>
        <v>1.1573558869352325</v>
      </c>
      <c r="AV8" s="70">
        <f t="shared" si="10"/>
        <v>0.22390385043400846</v>
      </c>
    </row>
    <row r="9" spans="1:48" x14ac:dyDescent="0.35">
      <c r="A9" s="64">
        <v>5</v>
      </c>
      <c r="B9" s="64" t="s">
        <v>132</v>
      </c>
      <c r="C9" s="65">
        <v>8700</v>
      </c>
      <c r="D9" s="66">
        <v>5000</v>
      </c>
      <c r="E9" s="67" t="s">
        <v>133</v>
      </c>
      <c r="F9" s="64" t="s">
        <v>126</v>
      </c>
      <c r="G9" s="64" t="s">
        <v>127</v>
      </c>
      <c r="H9" s="64">
        <v>255</v>
      </c>
      <c r="I9" s="64" t="s">
        <v>128</v>
      </c>
      <c r="J9" s="68" t="s">
        <v>129</v>
      </c>
      <c r="K9" s="65">
        <f>1247468500/4</f>
        <v>311867125</v>
      </c>
      <c r="L9" s="65">
        <v>266114491</v>
      </c>
      <c r="M9" s="65">
        <v>253239261</v>
      </c>
      <c r="N9" s="69">
        <v>240305334</v>
      </c>
      <c r="O9" s="65">
        <v>174041457</v>
      </c>
      <c r="P9" s="70">
        <f t="shared" si="0"/>
        <v>85.329446314676488</v>
      </c>
      <c r="Q9" s="70">
        <f t="shared" si="1"/>
        <v>81.201011809115826</v>
      </c>
      <c r="R9" s="70">
        <f t="shared" si="2"/>
        <v>77.0537561469488</v>
      </c>
      <c r="S9" s="71">
        <f t="shared" si="3"/>
        <v>55.806285128642529</v>
      </c>
      <c r="T9" s="72">
        <v>518502</v>
      </c>
      <c r="U9" s="65">
        <v>1.82472654205371</v>
      </c>
      <c r="V9" s="65">
        <v>18552</v>
      </c>
      <c r="W9" s="73">
        <v>20691</v>
      </c>
      <c r="X9" s="65">
        <v>4107</v>
      </c>
      <c r="Y9" s="70">
        <f t="shared" si="4"/>
        <v>47.206896551724135</v>
      </c>
      <c r="Z9" s="70">
        <f t="shared" si="5"/>
        <v>0.79208951942326167</v>
      </c>
      <c r="AA9" s="65">
        <v>58848</v>
      </c>
      <c r="AB9" s="65">
        <v>32524</v>
      </c>
      <c r="AC9" s="65">
        <v>5019</v>
      </c>
      <c r="AD9" s="65">
        <v>58511.159970781599</v>
      </c>
      <c r="AE9" s="65">
        <v>31960.392500608701</v>
      </c>
      <c r="AF9" s="65">
        <v>4655.6654492330199</v>
      </c>
      <c r="AG9" s="65">
        <v>18428</v>
      </c>
      <c r="AH9" s="65">
        <v>20396</v>
      </c>
      <c r="AI9" s="70">
        <v>3.0956969062836599</v>
      </c>
      <c r="AJ9" s="70">
        <v>3.0313566185590899</v>
      </c>
      <c r="AK9" s="70">
        <v>28.1867147319963</v>
      </c>
      <c r="AL9" s="71">
        <v>29.862101037285999</v>
      </c>
      <c r="AM9" s="65">
        <v>1345</v>
      </c>
      <c r="AN9" s="65">
        <v>1019</v>
      </c>
      <c r="AO9" s="65">
        <v>1411</v>
      </c>
      <c r="AP9" s="65">
        <v>5</v>
      </c>
      <c r="AQ9" s="65">
        <v>327</v>
      </c>
      <c r="AR9" s="74">
        <f t="shared" si="6"/>
        <v>32.748965181397615</v>
      </c>
      <c r="AS9" s="74">
        <f t="shared" si="7"/>
        <v>24.811297784270756</v>
      </c>
      <c r="AT9" s="74">
        <f t="shared" si="9"/>
        <v>34.355977599220843</v>
      </c>
      <c r="AU9" s="75">
        <f t="shared" si="8"/>
        <v>0.12174336498660823</v>
      </c>
      <c r="AV9" s="70">
        <f t="shared" si="10"/>
        <v>7.9620160701241782E-2</v>
      </c>
    </row>
    <row r="10" spans="1:48" x14ac:dyDescent="0.35">
      <c r="A10" s="64">
        <v>6</v>
      </c>
      <c r="B10" s="64" t="s">
        <v>132</v>
      </c>
      <c r="C10" s="65">
        <v>3500</v>
      </c>
      <c r="D10" s="66">
        <v>2000</v>
      </c>
      <c r="E10" s="67" t="s">
        <v>133</v>
      </c>
      <c r="F10" s="64" t="s">
        <v>126</v>
      </c>
      <c r="G10" s="64" t="s">
        <v>127</v>
      </c>
      <c r="H10" s="64">
        <v>255</v>
      </c>
      <c r="I10" s="64" t="s">
        <v>128</v>
      </c>
      <c r="J10" s="68" t="s">
        <v>129</v>
      </c>
      <c r="K10" s="65">
        <f>1016279180/4</f>
        <v>254069795</v>
      </c>
      <c r="L10" s="65">
        <v>212014573</v>
      </c>
      <c r="M10" s="65">
        <v>201977415</v>
      </c>
      <c r="N10" s="69">
        <v>193085112</v>
      </c>
      <c r="O10" s="65">
        <v>137643085</v>
      </c>
      <c r="P10" s="70">
        <f t="shared" si="0"/>
        <v>83.447374372069689</v>
      </c>
      <c r="Q10" s="70">
        <f t="shared" si="1"/>
        <v>79.496822910413258</v>
      </c>
      <c r="R10" s="70">
        <f t="shared" si="2"/>
        <v>75.996877944503396</v>
      </c>
      <c r="S10" s="71">
        <f t="shared" si="3"/>
        <v>54.175304467026479</v>
      </c>
      <c r="T10" s="72">
        <v>409375</v>
      </c>
      <c r="U10" s="65">
        <v>2.3658359522083301</v>
      </c>
      <c r="V10" s="65">
        <v>17934</v>
      </c>
      <c r="W10" s="73">
        <v>19954</v>
      </c>
      <c r="X10" s="65">
        <v>1905</v>
      </c>
      <c r="Y10" s="70">
        <f t="shared" si="4"/>
        <v>54.428571428571423</v>
      </c>
      <c r="Z10" s="70">
        <f t="shared" si="5"/>
        <v>0.46534351145038172</v>
      </c>
      <c r="AA10" s="65">
        <v>101502</v>
      </c>
      <c r="AB10" s="65">
        <v>42595</v>
      </c>
      <c r="AC10" s="65">
        <v>5649</v>
      </c>
      <c r="AD10" s="65">
        <v>101357.014173228</v>
      </c>
      <c r="AE10" s="65">
        <v>42637.098687664002</v>
      </c>
      <c r="AF10" s="65">
        <v>5341.2761154855598</v>
      </c>
      <c r="AG10" s="65">
        <v>17830</v>
      </c>
      <c r="AH10" s="65">
        <v>19742</v>
      </c>
      <c r="AI10" s="70">
        <v>3.40456769041467</v>
      </c>
      <c r="AJ10" s="70">
        <v>3.2954984682519299</v>
      </c>
      <c r="AK10" s="70">
        <v>27.9277596836775</v>
      </c>
      <c r="AL10" s="71">
        <v>31.058181772568599</v>
      </c>
      <c r="AM10" s="65">
        <v>706</v>
      </c>
      <c r="AN10" s="65">
        <v>463</v>
      </c>
      <c r="AO10" s="65">
        <v>650</v>
      </c>
      <c r="AP10" s="65">
        <v>2</v>
      </c>
      <c r="AQ10" s="65">
        <v>84</v>
      </c>
      <c r="AR10" s="74">
        <f t="shared" si="6"/>
        <v>37.060367454068242</v>
      </c>
      <c r="AS10" s="74">
        <f t="shared" si="7"/>
        <v>24.30446194225722</v>
      </c>
      <c r="AT10" s="74">
        <f t="shared" si="9"/>
        <v>34.120734908136484</v>
      </c>
      <c r="AU10" s="75">
        <f t="shared" si="8"/>
        <v>0.10498687664041995</v>
      </c>
      <c r="AV10" s="70">
        <f t="shared" si="10"/>
        <v>4.4094488188976377E-2</v>
      </c>
    </row>
    <row r="11" spans="1:48" x14ac:dyDescent="0.35">
      <c r="A11" s="64">
        <v>9</v>
      </c>
      <c r="B11" s="64" t="s">
        <v>134</v>
      </c>
      <c r="C11" s="65">
        <v>9000</v>
      </c>
      <c r="D11" s="66">
        <v>240</v>
      </c>
      <c r="E11" s="67" t="s">
        <v>135</v>
      </c>
      <c r="F11" s="64" t="s">
        <v>136</v>
      </c>
      <c r="G11" s="64" t="s">
        <v>137</v>
      </c>
      <c r="H11" s="64">
        <v>50</v>
      </c>
      <c r="I11" s="64" t="s">
        <v>128</v>
      </c>
      <c r="J11" s="68" t="s">
        <v>138</v>
      </c>
      <c r="K11" s="65">
        <f>123201956/4</f>
        <v>30800489</v>
      </c>
      <c r="L11" s="65">
        <v>19043403</v>
      </c>
      <c r="M11" s="65">
        <v>16557627</v>
      </c>
      <c r="N11" s="69">
        <v>4751286</v>
      </c>
      <c r="O11" s="65">
        <v>3693468</v>
      </c>
      <c r="P11" s="70">
        <f t="shared" si="0"/>
        <v>61.828248895658767</v>
      </c>
      <c r="Q11" s="70">
        <f t="shared" si="1"/>
        <v>53.757675730408053</v>
      </c>
      <c r="R11" s="70">
        <f t="shared" si="2"/>
        <v>15.426008333828726</v>
      </c>
      <c r="S11" s="71">
        <f t="shared" si="3"/>
        <v>11.991588834839604</v>
      </c>
      <c r="T11" s="72">
        <v>150387</v>
      </c>
      <c r="U11" s="65">
        <v>5.05942220206855</v>
      </c>
      <c r="V11" s="65">
        <v>13127</v>
      </c>
      <c r="W11" s="73">
        <v>12935</v>
      </c>
      <c r="X11" s="65">
        <v>80</v>
      </c>
      <c r="Y11" s="70">
        <f t="shared" si="4"/>
        <v>0.88888888888888884</v>
      </c>
      <c r="Z11" s="70">
        <f t="shared" si="5"/>
        <v>5.3196087427769684E-2</v>
      </c>
      <c r="AA11" s="65">
        <v>51839</v>
      </c>
      <c r="AB11" s="65">
        <v>10344</v>
      </c>
      <c r="AC11" s="65">
        <v>3108</v>
      </c>
      <c r="AD11" s="65">
        <v>59391.074999999997</v>
      </c>
      <c r="AE11" s="65">
        <v>10557.5375</v>
      </c>
      <c r="AF11" s="65">
        <v>3179.4250000000002</v>
      </c>
      <c r="AG11" s="65">
        <v>10908</v>
      </c>
      <c r="AH11" s="65">
        <v>11482</v>
      </c>
      <c r="AI11" s="70">
        <v>3.1776909939384899</v>
      </c>
      <c r="AJ11" s="70">
        <v>3.1034428930462399</v>
      </c>
      <c r="AK11" s="70">
        <v>21.615782240430899</v>
      </c>
      <c r="AL11" s="71">
        <v>20.898322474807301</v>
      </c>
      <c r="AM11" s="65">
        <v>18</v>
      </c>
      <c r="AN11" s="65">
        <v>16</v>
      </c>
      <c r="AO11" s="65">
        <v>29</v>
      </c>
      <c r="AP11" s="65">
        <v>5</v>
      </c>
      <c r="AQ11" s="65">
        <v>12</v>
      </c>
      <c r="AR11" s="74">
        <f t="shared" si="6"/>
        <v>22.5</v>
      </c>
      <c r="AS11" s="74">
        <f t="shared" si="7"/>
        <v>20</v>
      </c>
      <c r="AT11" s="74">
        <f t="shared" si="9"/>
        <v>36.25</v>
      </c>
      <c r="AU11" s="75">
        <f t="shared" si="8"/>
        <v>6.25</v>
      </c>
      <c r="AV11" s="70">
        <f t="shared" si="10"/>
        <v>0.15</v>
      </c>
    </row>
    <row r="12" spans="1:48" x14ac:dyDescent="0.35">
      <c r="A12" s="64">
        <v>10</v>
      </c>
      <c r="B12" s="64" t="s">
        <v>134</v>
      </c>
      <c r="C12" s="65">
        <v>9000</v>
      </c>
      <c r="D12" s="66">
        <v>240</v>
      </c>
      <c r="E12" s="67" t="s">
        <v>135</v>
      </c>
      <c r="F12" s="64" t="s">
        <v>136</v>
      </c>
      <c r="G12" s="64" t="s">
        <v>137</v>
      </c>
      <c r="H12" s="64">
        <v>50</v>
      </c>
      <c r="I12" s="64" t="s">
        <v>128</v>
      </c>
      <c r="J12" s="68" t="s">
        <v>138</v>
      </c>
      <c r="K12" s="65">
        <f>181781592/4</f>
        <v>45445398</v>
      </c>
      <c r="L12" s="65">
        <v>28910051</v>
      </c>
      <c r="M12" s="65">
        <v>25081331</v>
      </c>
      <c r="N12" s="69">
        <v>7454373</v>
      </c>
      <c r="O12" s="65">
        <v>5916455</v>
      </c>
      <c r="P12" s="70">
        <f t="shared" si="0"/>
        <v>63.614914319817373</v>
      </c>
      <c r="Q12" s="70">
        <f t="shared" si="1"/>
        <v>55.190034863376049</v>
      </c>
      <c r="R12" s="70">
        <f t="shared" si="2"/>
        <v>16.402921589552371</v>
      </c>
      <c r="S12" s="71">
        <f t="shared" si="3"/>
        <v>13.018820959605195</v>
      </c>
      <c r="T12" s="72">
        <v>183078</v>
      </c>
      <c r="U12" s="65">
        <v>5.05196439077812</v>
      </c>
      <c r="V12" s="65">
        <v>13829</v>
      </c>
      <c r="W12" s="73">
        <v>14309</v>
      </c>
      <c r="X12" s="65">
        <v>89</v>
      </c>
      <c r="Y12" s="70">
        <f t="shared" si="4"/>
        <v>0.98888888888888882</v>
      </c>
      <c r="Z12" s="70">
        <f t="shared" si="5"/>
        <v>4.8613159418389978E-2</v>
      </c>
      <c r="AA12" s="65">
        <v>81821</v>
      </c>
      <c r="AB12" s="65">
        <v>14686</v>
      </c>
      <c r="AC12" s="65">
        <v>4245</v>
      </c>
      <c r="AD12" s="65">
        <v>83757</v>
      </c>
      <c r="AE12" s="65">
        <v>15285.7640449438</v>
      </c>
      <c r="AF12" s="65">
        <v>4180.1123595505596</v>
      </c>
      <c r="AG12" s="65">
        <v>11312</v>
      </c>
      <c r="AH12" s="65">
        <v>12384</v>
      </c>
      <c r="AI12" s="70">
        <v>2.7502110638887598</v>
      </c>
      <c r="AJ12" s="70">
        <v>2.87615162425221</v>
      </c>
      <c r="AK12" s="70">
        <v>21.311173667339599</v>
      </c>
      <c r="AL12" s="71">
        <v>21.090723350080101</v>
      </c>
      <c r="AM12" s="65">
        <v>24</v>
      </c>
      <c r="AN12" s="65">
        <v>17</v>
      </c>
      <c r="AO12" s="65">
        <v>41</v>
      </c>
      <c r="AP12" s="65">
        <v>1</v>
      </c>
      <c r="AQ12" s="65">
        <v>6</v>
      </c>
      <c r="AR12" s="74">
        <f t="shared" si="6"/>
        <v>26.966292134831459</v>
      </c>
      <c r="AS12" s="74">
        <f t="shared" si="7"/>
        <v>19.101123595505616</v>
      </c>
      <c r="AT12" s="74">
        <f t="shared" si="9"/>
        <v>46.067415730337082</v>
      </c>
      <c r="AU12" s="75">
        <f t="shared" si="8"/>
        <v>1.1235955056179776</v>
      </c>
      <c r="AV12" s="70">
        <f t="shared" si="10"/>
        <v>6.741573033707865E-2</v>
      </c>
    </row>
    <row r="13" spans="1:48" x14ac:dyDescent="0.35">
      <c r="A13" s="64">
        <v>11</v>
      </c>
      <c r="B13" s="64" t="s">
        <v>134</v>
      </c>
      <c r="C13" s="65">
        <v>11250</v>
      </c>
      <c r="D13" s="66">
        <v>300</v>
      </c>
      <c r="E13" s="67" t="s">
        <v>135</v>
      </c>
      <c r="F13" s="64" t="s">
        <v>136</v>
      </c>
      <c r="G13" s="64" t="s">
        <v>137</v>
      </c>
      <c r="H13" s="64">
        <v>50</v>
      </c>
      <c r="I13" s="64" t="s">
        <v>128</v>
      </c>
      <c r="J13" s="68" t="s">
        <v>138</v>
      </c>
      <c r="K13" s="65">
        <f>146120452/4</f>
        <v>36530113</v>
      </c>
      <c r="L13" s="65">
        <v>22965105</v>
      </c>
      <c r="M13" s="65">
        <v>19898371</v>
      </c>
      <c r="N13" s="69">
        <v>3287415</v>
      </c>
      <c r="O13" s="65">
        <v>2608128</v>
      </c>
      <c r="P13" s="70">
        <f t="shared" si="0"/>
        <v>62.866230389158659</v>
      </c>
      <c r="Q13" s="70">
        <f t="shared" si="1"/>
        <v>54.471145490297282</v>
      </c>
      <c r="R13" s="70">
        <f t="shared" si="2"/>
        <v>8.9991919816946631</v>
      </c>
      <c r="S13" s="71">
        <f t="shared" si="3"/>
        <v>7.1396658422600554</v>
      </c>
      <c r="T13" s="72">
        <v>161654</v>
      </c>
      <c r="U13" s="65">
        <v>6.2237392221190397</v>
      </c>
      <c r="V13" s="65">
        <v>13329</v>
      </c>
      <c r="W13" s="73">
        <v>13062</v>
      </c>
      <c r="X13" s="65">
        <v>35</v>
      </c>
      <c r="Y13" s="70">
        <f t="shared" si="4"/>
        <v>0.31111111111111112</v>
      </c>
      <c r="Z13" s="70">
        <f t="shared" si="5"/>
        <v>2.1651180917267743E-2</v>
      </c>
      <c r="AA13" s="65">
        <v>82198</v>
      </c>
      <c r="AB13" s="65">
        <v>11995</v>
      </c>
      <c r="AC13" s="65">
        <v>3891</v>
      </c>
      <c r="AD13" s="65">
        <v>93926.142857142899</v>
      </c>
      <c r="AE13" s="65">
        <v>13635.9428571429</v>
      </c>
      <c r="AF13" s="65">
        <v>3965.62857142857</v>
      </c>
      <c r="AG13" s="65">
        <v>10062</v>
      </c>
      <c r="AH13" s="65">
        <v>10665</v>
      </c>
      <c r="AI13" s="70">
        <v>3.1225844743816298</v>
      </c>
      <c r="AJ13" s="70">
        <v>3.4336362649615699</v>
      </c>
      <c r="AK13" s="70">
        <v>20.108483939438599</v>
      </c>
      <c r="AL13" s="71">
        <v>19.905666893618701</v>
      </c>
      <c r="AM13" s="65">
        <v>8</v>
      </c>
      <c r="AN13" s="65">
        <v>6</v>
      </c>
      <c r="AO13" s="65">
        <v>17</v>
      </c>
      <c r="AP13" s="65">
        <v>0</v>
      </c>
      <c r="AQ13" s="65">
        <v>4</v>
      </c>
      <c r="AR13" s="74">
        <f t="shared" si="6"/>
        <v>22.857142857142858</v>
      </c>
      <c r="AS13" s="74">
        <f t="shared" si="7"/>
        <v>17.142857142857142</v>
      </c>
      <c r="AT13" s="74">
        <f t="shared" si="9"/>
        <v>48.571428571428569</v>
      </c>
      <c r="AU13" s="75">
        <f t="shared" si="8"/>
        <v>0</v>
      </c>
      <c r="AV13" s="70">
        <f t="shared" si="10"/>
        <v>0.11428571428571428</v>
      </c>
    </row>
    <row r="14" spans="1:48" x14ac:dyDescent="0.35">
      <c r="A14" s="64">
        <v>12</v>
      </c>
      <c r="B14" s="64" t="s">
        <v>134</v>
      </c>
      <c r="C14" s="65">
        <v>11250</v>
      </c>
      <c r="D14" s="66">
        <v>300</v>
      </c>
      <c r="E14" s="67" t="s">
        <v>135</v>
      </c>
      <c r="F14" s="64" t="s">
        <v>136</v>
      </c>
      <c r="G14" s="64" t="s">
        <v>137</v>
      </c>
      <c r="H14" s="64">
        <v>50</v>
      </c>
      <c r="I14" s="64" t="s">
        <v>128</v>
      </c>
      <c r="J14" s="68" t="s">
        <v>138</v>
      </c>
      <c r="K14" s="65">
        <f>167700016/4</f>
        <v>41925004</v>
      </c>
      <c r="L14" s="65">
        <v>26597253</v>
      </c>
      <c r="M14" s="65">
        <v>23083467</v>
      </c>
      <c r="N14" s="69">
        <v>6791128</v>
      </c>
      <c r="O14" s="65">
        <v>5366744</v>
      </c>
      <c r="P14" s="70">
        <f t="shared" si="0"/>
        <v>63.440072659265581</v>
      </c>
      <c r="Q14" s="70">
        <f t="shared" si="1"/>
        <v>55.058950024190814</v>
      </c>
      <c r="R14" s="70">
        <f t="shared" si="2"/>
        <v>16.198276331708879</v>
      </c>
      <c r="S14" s="71">
        <f t="shared" si="3"/>
        <v>12.800819291513962</v>
      </c>
      <c r="T14" s="72">
        <v>170451</v>
      </c>
      <c r="U14" s="65">
        <v>5.34816391838278</v>
      </c>
      <c r="V14" s="65">
        <v>13657</v>
      </c>
      <c r="W14" s="73">
        <v>13471</v>
      </c>
      <c r="X14" s="65">
        <v>107</v>
      </c>
      <c r="Y14" s="70">
        <f t="shared" si="4"/>
        <v>0.95111111111111113</v>
      </c>
      <c r="Z14" s="70">
        <f t="shared" si="5"/>
        <v>6.2774639045825489E-2</v>
      </c>
      <c r="AA14" s="65">
        <v>58928</v>
      </c>
      <c r="AB14" s="65">
        <v>10308</v>
      </c>
      <c r="AC14" s="65">
        <v>3278</v>
      </c>
      <c r="AD14" s="65">
        <v>63468.485981308397</v>
      </c>
      <c r="AE14" s="65">
        <v>10575.925233644901</v>
      </c>
      <c r="AF14" s="65">
        <v>3288.82242990654</v>
      </c>
      <c r="AG14" s="65">
        <v>11358</v>
      </c>
      <c r="AH14" s="65">
        <v>11749</v>
      </c>
      <c r="AI14" s="70">
        <v>2.6759614395618598</v>
      </c>
      <c r="AJ14" s="70">
        <v>2.66826373065572</v>
      </c>
      <c r="AK14" s="70">
        <v>20.489537045180501</v>
      </c>
      <c r="AL14" s="71">
        <v>19.980240550733999</v>
      </c>
      <c r="AM14" s="65">
        <v>27</v>
      </c>
      <c r="AN14" s="65">
        <v>27</v>
      </c>
      <c r="AO14" s="65">
        <v>32</v>
      </c>
      <c r="AP14" s="65">
        <v>7</v>
      </c>
      <c r="AQ14" s="65">
        <v>14</v>
      </c>
      <c r="AR14" s="74">
        <f t="shared" si="6"/>
        <v>25.233644859813083</v>
      </c>
      <c r="AS14" s="74">
        <f t="shared" si="7"/>
        <v>25.233644859813083</v>
      </c>
      <c r="AT14" s="74">
        <f t="shared" si="9"/>
        <v>29.906542056074763</v>
      </c>
      <c r="AU14" s="75">
        <f t="shared" si="8"/>
        <v>6.5420560747663545</v>
      </c>
      <c r="AV14" s="70">
        <f t="shared" si="10"/>
        <v>0.13084112149532709</v>
      </c>
    </row>
    <row r="15" spans="1:48" x14ac:dyDescent="0.35">
      <c r="A15" s="64">
        <v>13</v>
      </c>
      <c r="B15" s="64" t="s">
        <v>134</v>
      </c>
      <c r="C15" s="65">
        <v>11250</v>
      </c>
      <c r="D15" s="66">
        <v>300</v>
      </c>
      <c r="E15" s="67" t="s">
        <v>135</v>
      </c>
      <c r="F15" s="64" t="s">
        <v>136</v>
      </c>
      <c r="G15" s="64" t="s">
        <v>137</v>
      </c>
      <c r="H15" s="64">
        <v>50</v>
      </c>
      <c r="I15" s="64" t="s">
        <v>128</v>
      </c>
      <c r="J15" s="68" t="s">
        <v>138</v>
      </c>
      <c r="K15" s="65">
        <f>166124452/4</f>
        <v>41531113</v>
      </c>
      <c r="L15" s="65">
        <v>27051344</v>
      </c>
      <c r="M15" s="65">
        <v>23376216</v>
      </c>
      <c r="N15" s="69">
        <v>8633681</v>
      </c>
      <c r="O15" s="65">
        <v>6874923</v>
      </c>
      <c r="P15" s="70">
        <f t="shared" si="0"/>
        <v>65.135128933337285</v>
      </c>
      <c r="Q15" s="70">
        <f t="shared" si="1"/>
        <v>56.286033075973663</v>
      </c>
      <c r="R15" s="70">
        <f t="shared" si="2"/>
        <v>20.788465264583685</v>
      </c>
      <c r="S15" s="71">
        <f t="shared" si="3"/>
        <v>16.553669052885724</v>
      </c>
      <c r="T15" s="72">
        <v>170941</v>
      </c>
      <c r="U15" s="65">
        <v>5.45051712515858</v>
      </c>
      <c r="V15" s="65">
        <v>13743</v>
      </c>
      <c r="W15" s="73">
        <v>13934</v>
      </c>
      <c r="X15" s="65">
        <v>161</v>
      </c>
      <c r="Y15" s="70">
        <f t="shared" si="4"/>
        <v>1.4311111111111112</v>
      </c>
      <c r="Z15" s="70">
        <f t="shared" si="5"/>
        <v>9.4184543204965457E-2</v>
      </c>
      <c r="AA15" s="65">
        <v>53623</v>
      </c>
      <c r="AB15" s="65">
        <v>9588</v>
      </c>
      <c r="AC15" s="65">
        <v>3286</v>
      </c>
      <c r="AD15" s="65">
        <v>53625.347826087003</v>
      </c>
      <c r="AE15" s="65">
        <v>9129.9254658385107</v>
      </c>
      <c r="AF15" s="65">
        <v>2849.2608695652202</v>
      </c>
      <c r="AG15" s="65">
        <v>11698</v>
      </c>
      <c r="AH15" s="65">
        <v>12379</v>
      </c>
      <c r="AI15" s="70">
        <v>4.5808658511520797</v>
      </c>
      <c r="AJ15" s="70">
        <v>4.7168846397625099</v>
      </c>
      <c r="AK15" s="70">
        <v>18.728238847184201</v>
      </c>
      <c r="AL15" s="71">
        <v>18.662491634230399</v>
      </c>
      <c r="AM15" s="65">
        <v>35</v>
      </c>
      <c r="AN15" s="65">
        <v>32</v>
      </c>
      <c r="AO15" s="65">
        <v>42</v>
      </c>
      <c r="AP15" s="65">
        <v>6</v>
      </c>
      <c r="AQ15" s="65">
        <v>46</v>
      </c>
      <c r="AR15" s="74">
        <f t="shared" si="6"/>
        <v>21.739130434782609</v>
      </c>
      <c r="AS15" s="74">
        <f t="shared" si="7"/>
        <v>19.875776397515526</v>
      </c>
      <c r="AT15" s="74">
        <f t="shared" si="9"/>
        <v>26.086956521739129</v>
      </c>
      <c r="AU15" s="75">
        <f t="shared" si="8"/>
        <v>3.7267080745341614</v>
      </c>
      <c r="AV15" s="70">
        <f t="shared" si="10"/>
        <v>0.2857142857142857</v>
      </c>
    </row>
    <row r="16" spans="1:48" x14ac:dyDescent="0.35">
      <c r="A16" s="64">
        <v>14</v>
      </c>
      <c r="B16" s="64" t="s">
        <v>134</v>
      </c>
      <c r="C16" s="65">
        <v>11250</v>
      </c>
      <c r="D16" s="66">
        <v>300</v>
      </c>
      <c r="E16" s="67" t="s">
        <v>135</v>
      </c>
      <c r="F16" s="64" t="s">
        <v>136</v>
      </c>
      <c r="G16" s="64" t="s">
        <v>137</v>
      </c>
      <c r="H16" s="64">
        <v>50</v>
      </c>
      <c r="I16" s="64" t="s">
        <v>128</v>
      </c>
      <c r="J16" s="68" t="s">
        <v>138</v>
      </c>
      <c r="K16" s="65">
        <f>203597508/4</f>
        <v>50899377</v>
      </c>
      <c r="L16" s="65">
        <v>32005697</v>
      </c>
      <c r="M16" s="65">
        <v>27656424</v>
      </c>
      <c r="N16" s="69">
        <v>11318735</v>
      </c>
      <c r="O16" s="65">
        <v>8987025</v>
      </c>
      <c r="P16" s="70">
        <f t="shared" si="0"/>
        <v>62.880331521542985</v>
      </c>
      <c r="Q16" s="70">
        <f t="shared" si="1"/>
        <v>54.335486267346653</v>
      </c>
      <c r="R16" s="70">
        <f t="shared" si="2"/>
        <v>22.23747257260143</v>
      </c>
      <c r="S16" s="71">
        <f t="shared" si="3"/>
        <v>17.656453830466333</v>
      </c>
      <c r="T16" s="72">
        <v>179428</v>
      </c>
      <c r="U16" s="65">
        <v>5.5426327863668101</v>
      </c>
      <c r="V16" s="65">
        <v>14024</v>
      </c>
      <c r="W16" s="73">
        <v>14234</v>
      </c>
      <c r="X16" s="65">
        <v>165</v>
      </c>
      <c r="Y16" s="70">
        <f t="shared" si="4"/>
        <v>1.4666666666666666</v>
      </c>
      <c r="Z16" s="70">
        <f t="shared" si="5"/>
        <v>9.1958891588826724E-2</v>
      </c>
      <c r="AA16" s="65">
        <v>63705</v>
      </c>
      <c r="AB16" s="65">
        <v>11696</v>
      </c>
      <c r="AC16" s="65">
        <v>3642</v>
      </c>
      <c r="AD16" s="65">
        <v>68598.393939393907</v>
      </c>
      <c r="AE16" s="65">
        <v>11471.5454545455</v>
      </c>
      <c r="AF16" s="65">
        <v>3344.2545454545502</v>
      </c>
      <c r="AG16" s="65">
        <v>12150</v>
      </c>
      <c r="AH16" s="65">
        <v>12614</v>
      </c>
      <c r="AI16" s="70">
        <v>4.7564127172228901</v>
      </c>
      <c r="AJ16" s="70">
        <v>4.8282977063892298</v>
      </c>
      <c r="AK16" s="70">
        <v>19.247570803463901</v>
      </c>
      <c r="AL16" s="71">
        <v>19.3407850046767</v>
      </c>
      <c r="AM16" s="65">
        <v>46</v>
      </c>
      <c r="AN16" s="65">
        <v>32</v>
      </c>
      <c r="AO16" s="65">
        <v>47</v>
      </c>
      <c r="AP16" s="65">
        <v>8</v>
      </c>
      <c r="AQ16" s="65">
        <v>32</v>
      </c>
      <c r="AR16" s="74">
        <f t="shared" si="6"/>
        <v>27.878787878787882</v>
      </c>
      <c r="AS16" s="74">
        <f t="shared" si="7"/>
        <v>19.393939393939394</v>
      </c>
      <c r="AT16" s="74">
        <f t="shared" si="9"/>
        <v>28.484848484848484</v>
      </c>
      <c r="AU16" s="75">
        <f t="shared" si="8"/>
        <v>4.8484848484848486</v>
      </c>
      <c r="AV16" s="70">
        <f t="shared" si="10"/>
        <v>0.19393939393939394</v>
      </c>
    </row>
    <row r="17" spans="1:48" x14ac:dyDescent="0.35">
      <c r="A17" s="64">
        <v>15</v>
      </c>
      <c r="B17" s="64" t="s">
        <v>134</v>
      </c>
      <c r="C17" s="65">
        <v>11250</v>
      </c>
      <c r="D17" s="66">
        <v>300</v>
      </c>
      <c r="E17" s="67" t="s">
        <v>135</v>
      </c>
      <c r="F17" s="64" t="s">
        <v>136</v>
      </c>
      <c r="G17" s="64" t="s">
        <v>137</v>
      </c>
      <c r="H17" s="64">
        <v>50</v>
      </c>
      <c r="I17" s="64" t="s">
        <v>128</v>
      </c>
      <c r="J17" s="68" t="s">
        <v>138</v>
      </c>
      <c r="K17" s="65">
        <f>179823640/4</f>
        <v>44955910</v>
      </c>
      <c r="L17" s="65">
        <v>28812120</v>
      </c>
      <c r="M17" s="65">
        <v>24855697</v>
      </c>
      <c r="N17" s="69">
        <v>9595206</v>
      </c>
      <c r="O17" s="65">
        <v>7666639</v>
      </c>
      <c r="P17" s="70">
        <f t="shared" si="0"/>
        <v>64.089727023654959</v>
      </c>
      <c r="Q17" s="70">
        <f t="shared" si="1"/>
        <v>55.28905320790971</v>
      </c>
      <c r="R17" s="70">
        <f t="shared" si="2"/>
        <v>21.343591977117136</v>
      </c>
      <c r="S17" s="71">
        <f t="shared" si="3"/>
        <v>17.053684376536925</v>
      </c>
      <c r="T17" s="72">
        <v>180188</v>
      </c>
      <c r="U17" s="65">
        <v>5.5714247608646996</v>
      </c>
      <c r="V17" s="65">
        <v>13893</v>
      </c>
      <c r="W17" s="73">
        <v>14044</v>
      </c>
      <c r="X17" s="65">
        <v>130</v>
      </c>
      <c r="Y17" s="70">
        <f t="shared" si="4"/>
        <v>1.1555555555555554</v>
      </c>
      <c r="Z17" s="70">
        <f t="shared" si="5"/>
        <v>7.2146868825892954E-2</v>
      </c>
      <c r="AA17" s="65">
        <v>69966</v>
      </c>
      <c r="AB17" s="65">
        <v>12036</v>
      </c>
      <c r="AC17" s="65">
        <v>3620</v>
      </c>
      <c r="AD17" s="65">
        <v>73809.276923076904</v>
      </c>
      <c r="AE17" s="65">
        <v>12091.507692307699</v>
      </c>
      <c r="AF17" s="65">
        <v>3279.72307692308</v>
      </c>
      <c r="AG17" s="65">
        <v>11944</v>
      </c>
      <c r="AH17" s="65">
        <v>12255</v>
      </c>
      <c r="AI17" s="70">
        <v>4.8498566320913303</v>
      </c>
      <c r="AJ17" s="70">
        <v>4.8489737785197002</v>
      </c>
      <c r="AK17" s="70">
        <v>20.785627182915501</v>
      </c>
      <c r="AL17" s="71">
        <v>20.528675577247299</v>
      </c>
      <c r="AM17" s="65">
        <v>28</v>
      </c>
      <c r="AN17" s="65">
        <v>37</v>
      </c>
      <c r="AO17" s="65">
        <v>28</v>
      </c>
      <c r="AP17" s="65">
        <v>7</v>
      </c>
      <c r="AQ17" s="65">
        <v>30</v>
      </c>
      <c r="AR17" s="74">
        <f t="shared" si="6"/>
        <v>21.53846153846154</v>
      </c>
      <c r="AS17" s="74">
        <f t="shared" si="7"/>
        <v>28.46153846153846</v>
      </c>
      <c r="AT17" s="74">
        <f t="shared" si="9"/>
        <v>21.53846153846154</v>
      </c>
      <c r="AU17" s="75">
        <f t="shared" si="8"/>
        <v>5.384615384615385</v>
      </c>
      <c r="AV17" s="70">
        <f t="shared" si="10"/>
        <v>0.23076923076923078</v>
      </c>
    </row>
    <row r="18" spans="1:48" x14ac:dyDescent="0.35">
      <c r="A18" s="64">
        <v>16</v>
      </c>
      <c r="B18" s="64" t="s">
        <v>134</v>
      </c>
      <c r="C18" s="65">
        <v>11250</v>
      </c>
      <c r="D18" s="66">
        <v>300</v>
      </c>
      <c r="E18" s="67" t="s">
        <v>135</v>
      </c>
      <c r="F18" s="64" t="s">
        <v>136</v>
      </c>
      <c r="G18" s="64" t="s">
        <v>137</v>
      </c>
      <c r="H18" s="64">
        <v>50</v>
      </c>
      <c r="I18" s="64" t="s">
        <v>128</v>
      </c>
      <c r="J18" s="68" t="s">
        <v>138</v>
      </c>
      <c r="K18" s="65">
        <f>169557064/4</f>
        <v>42389266</v>
      </c>
      <c r="L18" s="65">
        <v>26621437</v>
      </c>
      <c r="M18" s="65">
        <v>23021146</v>
      </c>
      <c r="N18" s="69">
        <v>7539275</v>
      </c>
      <c r="O18" s="65">
        <v>5993872</v>
      </c>
      <c r="P18" s="70">
        <f t="shared" si="0"/>
        <v>62.802307074625915</v>
      </c>
      <c r="Q18" s="70">
        <f t="shared" si="1"/>
        <v>54.30890452314037</v>
      </c>
      <c r="R18" s="70">
        <f t="shared" si="2"/>
        <v>17.785811625046772</v>
      </c>
      <c r="S18" s="71">
        <f t="shared" si="3"/>
        <v>14.140070271563559</v>
      </c>
      <c r="T18" s="72">
        <v>169551</v>
      </c>
      <c r="U18" s="65">
        <v>5.9748735593342603</v>
      </c>
      <c r="V18" s="65">
        <v>13554</v>
      </c>
      <c r="W18" s="73">
        <v>13840</v>
      </c>
      <c r="X18" s="65">
        <v>77</v>
      </c>
      <c r="Y18" s="70">
        <f t="shared" si="4"/>
        <v>0.68444444444444441</v>
      </c>
      <c r="Z18" s="70">
        <f t="shared" si="5"/>
        <v>4.5414064204870513E-2</v>
      </c>
      <c r="AA18" s="65">
        <v>88334</v>
      </c>
      <c r="AB18" s="65">
        <v>14291</v>
      </c>
      <c r="AC18" s="65">
        <v>4055</v>
      </c>
      <c r="AD18" s="65">
        <v>97912.662337662303</v>
      </c>
      <c r="AE18" s="65">
        <v>14837.649350649301</v>
      </c>
      <c r="AF18" s="65">
        <v>4070.3246753246799</v>
      </c>
      <c r="AG18" s="65">
        <v>11237</v>
      </c>
      <c r="AH18" s="65">
        <v>11908</v>
      </c>
      <c r="AI18" s="70">
        <v>4.6701197489702801</v>
      </c>
      <c r="AJ18" s="70">
        <v>4.8397580784234897</v>
      </c>
      <c r="AK18" s="70">
        <v>18.939677056834</v>
      </c>
      <c r="AL18" s="71">
        <v>19.197397516497698</v>
      </c>
      <c r="AM18" s="65">
        <v>22</v>
      </c>
      <c r="AN18" s="65">
        <v>17</v>
      </c>
      <c r="AO18" s="65">
        <v>33</v>
      </c>
      <c r="AP18" s="65">
        <v>0</v>
      </c>
      <c r="AQ18" s="65">
        <v>5</v>
      </c>
      <c r="AR18" s="74">
        <f t="shared" si="6"/>
        <v>28.571428571428569</v>
      </c>
      <c r="AS18" s="74">
        <f t="shared" si="7"/>
        <v>22.077922077922079</v>
      </c>
      <c r="AT18" s="74">
        <f t="shared" si="9"/>
        <v>42.857142857142854</v>
      </c>
      <c r="AU18" s="75">
        <f t="shared" si="8"/>
        <v>0</v>
      </c>
      <c r="AV18" s="70">
        <f t="shared" si="10"/>
        <v>6.4935064935064929E-2</v>
      </c>
    </row>
    <row r="19" spans="1:48" x14ac:dyDescent="0.35">
      <c r="A19" s="64">
        <v>19</v>
      </c>
      <c r="B19" s="64" t="s">
        <v>139</v>
      </c>
      <c r="C19" s="65">
        <v>90000</v>
      </c>
      <c r="D19" s="66">
        <v>500</v>
      </c>
      <c r="E19" s="67" t="s">
        <v>140</v>
      </c>
      <c r="F19" s="64" t="s">
        <v>141</v>
      </c>
      <c r="G19" s="64" t="s">
        <v>142</v>
      </c>
      <c r="H19" s="64">
        <v>255</v>
      </c>
      <c r="I19" s="64" t="s">
        <v>128</v>
      </c>
      <c r="J19" s="68" t="s">
        <v>143</v>
      </c>
      <c r="K19" s="65">
        <f>449633700/4</f>
        <v>112408425</v>
      </c>
      <c r="L19" s="65">
        <v>58013782</v>
      </c>
      <c r="M19" s="65">
        <v>58013782</v>
      </c>
      <c r="N19" s="69">
        <v>18503017</v>
      </c>
      <c r="O19" s="65">
        <v>15352446</v>
      </c>
      <c r="P19" s="70">
        <f t="shared" si="0"/>
        <v>51.60981661294516</v>
      </c>
      <c r="Q19" s="70">
        <f t="shared" si="1"/>
        <v>51.60981661294516</v>
      </c>
      <c r="R19" s="70">
        <f t="shared" si="2"/>
        <v>16.460525089645191</v>
      </c>
      <c r="S19" s="71">
        <f t="shared" si="3"/>
        <v>13.657736063822618</v>
      </c>
      <c r="T19" s="72">
        <v>787661</v>
      </c>
      <c r="U19" s="65">
        <v>6.3416992175437104</v>
      </c>
      <c r="V19" s="65">
        <v>15088</v>
      </c>
      <c r="W19" s="73">
        <v>15614</v>
      </c>
      <c r="X19" s="65">
        <v>179</v>
      </c>
      <c r="Y19" s="70">
        <f t="shared" si="4"/>
        <v>0.19888888888888889</v>
      </c>
      <c r="Z19" s="70">
        <f t="shared" si="5"/>
        <v>2.2725512625355323E-2</v>
      </c>
      <c r="AA19" s="65">
        <v>78119</v>
      </c>
      <c r="AB19" s="65">
        <v>11142</v>
      </c>
      <c r="AC19" s="65">
        <v>3430</v>
      </c>
      <c r="AD19" s="65">
        <v>103368.81005586599</v>
      </c>
      <c r="AE19" s="65">
        <v>14477.0502793296</v>
      </c>
      <c r="AF19" s="65">
        <v>3485.7094972066998</v>
      </c>
      <c r="AG19" s="65">
        <v>12661</v>
      </c>
      <c r="AH19" s="65">
        <v>12767</v>
      </c>
      <c r="AI19" s="70">
        <v>1.7548343762290399</v>
      </c>
      <c r="AJ19" s="70">
        <v>1.9606578223731099</v>
      </c>
      <c r="AK19" s="70">
        <v>17.757300693322701</v>
      </c>
      <c r="AL19" s="71">
        <v>19.788089674360801</v>
      </c>
      <c r="AM19" s="65">
        <v>45</v>
      </c>
      <c r="AN19" s="65">
        <v>34</v>
      </c>
      <c r="AO19" s="65">
        <v>83</v>
      </c>
      <c r="AP19" s="65">
        <v>0</v>
      </c>
      <c r="AQ19" s="65">
        <v>17</v>
      </c>
      <c r="AR19" s="74">
        <f t="shared" si="6"/>
        <v>25.139664804469277</v>
      </c>
      <c r="AS19" s="74">
        <f t="shared" si="7"/>
        <v>18.994413407821227</v>
      </c>
      <c r="AT19" s="74">
        <f t="shared" si="9"/>
        <v>46.368715083798882</v>
      </c>
      <c r="AU19" s="75">
        <f t="shared" si="8"/>
        <v>0</v>
      </c>
      <c r="AV19" s="70">
        <f t="shared" si="10"/>
        <v>9.4972067039106142E-2</v>
      </c>
    </row>
    <row r="20" spans="1:48" x14ac:dyDescent="0.35">
      <c r="A20" s="64">
        <v>20</v>
      </c>
      <c r="B20" s="64" t="s">
        <v>139</v>
      </c>
      <c r="C20" s="65">
        <v>180000</v>
      </c>
      <c r="D20" s="66">
        <v>2500</v>
      </c>
      <c r="E20" s="67" t="s">
        <v>140</v>
      </c>
      <c r="F20" s="64" t="s">
        <v>141</v>
      </c>
      <c r="G20" s="64" t="s">
        <v>142</v>
      </c>
      <c r="H20" s="64">
        <v>255</v>
      </c>
      <c r="I20" s="64" t="s">
        <v>128</v>
      </c>
      <c r="J20" s="68" t="s">
        <v>143</v>
      </c>
      <c r="K20" s="65">
        <f>1539984824/4</f>
        <v>384996206</v>
      </c>
      <c r="L20" s="65">
        <v>192252029</v>
      </c>
      <c r="M20" s="65">
        <v>192252029</v>
      </c>
      <c r="N20" s="69">
        <v>63398766</v>
      </c>
      <c r="O20" s="65">
        <v>52189823</v>
      </c>
      <c r="P20" s="70">
        <f t="shared" si="0"/>
        <v>49.936084045461996</v>
      </c>
      <c r="Q20" s="70">
        <f t="shared" si="1"/>
        <v>49.936084045461996</v>
      </c>
      <c r="R20" s="70">
        <f t="shared" si="2"/>
        <v>16.467374226539778</v>
      </c>
      <c r="S20" s="71">
        <f t="shared" si="3"/>
        <v>13.555931769363983</v>
      </c>
      <c r="T20" s="72">
        <v>2358013</v>
      </c>
      <c r="U20" s="65">
        <v>6.55539454517141</v>
      </c>
      <c r="V20" s="65">
        <v>17752</v>
      </c>
      <c r="W20" s="73">
        <v>17384</v>
      </c>
      <c r="X20" s="65">
        <v>879</v>
      </c>
      <c r="Y20" s="70">
        <f t="shared" si="4"/>
        <v>0.48833333333333334</v>
      </c>
      <c r="Z20" s="70">
        <f t="shared" si="5"/>
        <v>3.72771481751797E-2</v>
      </c>
      <c r="AA20" s="65">
        <v>58166</v>
      </c>
      <c r="AB20" s="65">
        <v>8299</v>
      </c>
      <c r="AC20" s="65">
        <v>2952</v>
      </c>
      <c r="AD20" s="65">
        <v>72126.013651877103</v>
      </c>
      <c r="AE20" s="65">
        <v>10020.540386803201</v>
      </c>
      <c r="AF20" s="65">
        <v>3052.4243458475498</v>
      </c>
      <c r="AG20" s="65">
        <v>15157</v>
      </c>
      <c r="AH20" s="65">
        <v>14074</v>
      </c>
      <c r="AI20" s="70">
        <v>1.35911555017153</v>
      </c>
      <c r="AJ20" s="70">
        <v>1.4377950952502201</v>
      </c>
      <c r="AK20" s="70">
        <v>15.210645569731099</v>
      </c>
      <c r="AL20" s="71">
        <v>16.6535673416526</v>
      </c>
      <c r="AM20" s="65">
        <v>329</v>
      </c>
      <c r="AN20" s="65">
        <v>216</v>
      </c>
      <c r="AO20" s="65">
        <v>255</v>
      </c>
      <c r="AP20" s="65">
        <v>0</v>
      </c>
      <c r="AQ20" s="65">
        <v>79</v>
      </c>
      <c r="AR20" s="74">
        <f t="shared" si="6"/>
        <v>37.42889647326507</v>
      </c>
      <c r="AS20" s="74">
        <f t="shared" si="7"/>
        <v>24.573378839590443</v>
      </c>
      <c r="AT20" s="74">
        <f t="shared" si="9"/>
        <v>29.010238907849828</v>
      </c>
      <c r="AU20" s="75">
        <f t="shared" si="8"/>
        <v>0</v>
      </c>
      <c r="AV20" s="70">
        <f t="shared" si="10"/>
        <v>8.987485779294653E-2</v>
      </c>
    </row>
    <row r="21" spans="1:48" x14ac:dyDescent="0.35">
      <c r="A21" s="64">
        <v>27</v>
      </c>
      <c r="B21" s="64" t="s">
        <v>144</v>
      </c>
      <c r="C21" s="65">
        <v>17920</v>
      </c>
      <c r="D21" s="66">
        <v>1684</v>
      </c>
      <c r="E21" s="67" t="s">
        <v>145</v>
      </c>
      <c r="F21" s="64" t="s">
        <v>146</v>
      </c>
      <c r="G21" s="64" t="s">
        <v>147</v>
      </c>
      <c r="H21" s="64">
        <v>255</v>
      </c>
      <c r="I21" s="64" t="s">
        <v>128</v>
      </c>
      <c r="J21" s="68" t="s">
        <v>148</v>
      </c>
      <c r="K21" s="65">
        <f>664389736/4</f>
        <v>166097434</v>
      </c>
      <c r="L21" s="65">
        <v>113828896</v>
      </c>
      <c r="M21" s="65">
        <v>113828896</v>
      </c>
      <c r="N21" s="69">
        <v>113828856</v>
      </c>
      <c r="O21" s="65">
        <v>90761700</v>
      </c>
      <c r="P21" s="70">
        <f t="shared" si="0"/>
        <v>68.531399467616097</v>
      </c>
      <c r="Q21" s="70">
        <f t="shared" si="1"/>
        <v>68.531399467616097</v>
      </c>
      <c r="R21" s="70">
        <f t="shared" si="2"/>
        <v>68.531375385365678</v>
      </c>
      <c r="S21" s="71">
        <f t="shared" si="3"/>
        <v>54.643649702619726</v>
      </c>
      <c r="T21" s="72">
        <v>1704</v>
      </c>
      <c r="U21" s="76" t="s">
        <v>43</v>
      </c>
      <c r="V21" s="65">
        <v>17888</v>
      </c>
      <c r="W21" s="73">
        <v>20047</v>
      </c>
      <c r="X21" s="65">
        <v>1702</v>
      </c>
      <c r="Y21" s="70">
        <f t="shared" si="4"/>
        <v>9.4977678571428559</v>
      </c>
      <c r="Z21" s="70">
        <f t="shared" si="5"/>
        <v>99.882629107981231</v>
      </c>
      <c r="AA21" s="65">
        <v>68526.5</v>
      </c>
      <c r="AB21" s="76" t="s">
        <v>43</v>
      </c>
      <c r="AC21" s="65">
        <v>3248.5</v>
      </c>
      <c r="AD21" s="65">
        <v>66879.468860164503</v>
      </c>
      <c r="AE21" s="76" t="s">
        <v>43</v>
      </c>
      <c r="AF21" s="65">
        <v>2879.2162162162199</v>
      </c>
      <c r="AG21" s="65">
        <v>17888</v>
      </c>
      <c r="AH21" s="65">
        <v>20047</v>
      </c>
      <c r="AI21" s="70">
        <v>3.1443780801813999</v>
      </c>
      <c r="AJ21" s="76" t="s">
        <v>43</v>
      </c>
      <c r="AK21" s="70">
        <v>19.3247041428268</v>
      </c>
      <c r="AL21" s="77" t="s">
        <v>43</v>
      </c>
      <c r="AM21" s="65">
        <v>451</v>
      </c>
      <c r="AN21" s="65">
        <v>452</v>
      </c>
      <c r="AO21" s="65">
        <v>310</v>
      </c>
      <c r="AP21" s="65">
        <v>19</v>
      </c>
      <c r="AQ21" s="65">
        <v>470</v>
      </c>
      <c r="AR21" s="74">
        <f t="shared" si="6"/>
        <v>26.498237367802584</v>
      </c>
      <c r="AS21" s="74">
        <f t="shared" si="7"/>
        <v>26.556991774383075</v>
      </c>
      <c r="AT21" s="74">
        <f t="shared" si="9"/>
        <v>18.213866039952997</v>
      </c>
      <c r="AU21" s="75">
        <f t="shared" si="8"/>
        <v>1.1163337250293772</v>
      </c>
      <c r="AV21" s="70">
        <f t="shared" si="10"/>
        <v>0.27614571092831963</v>
      </c>
    </row>
    <row r="22" spans="1:48" x14ac:dyDescent="0.35">
      <c r="A22" s="64">
        <v>28</v>
      </c>
      <c r="B22" s="64" t="s">
        <v>144</v>
      </c>
      <c r="C22" s="65">
        <v>17920</v>
      </c>
      <c r="D22" s="66">
        <v>1498</v>
      </c>
      <c r="E22" s="67" t="s">
        <v>145</v>
      </c>
      <c r="F22" s="64" t="s">
        <v>146</v>
      </c>
      <c r="G22" s="64" t="s">
        <v>147</v>
      </c>
      <c r="H22" s="64">
        <v>255</v>
      </c>
      <c r="I22" s="64" t="s">
        <v>128</v>
      </c>
      <c r="J22" s="68" t="s">
        <v>148</v>
      </c>
      <c r="K22" s="65">
        <f>1024098228/4</f>
        <v>256024557</v>
      </c>
      <c r="L22" s="65">
        <v>69652544</v>
      </c>
      <c r="M22" s="65">
        <v>69652544</v>
      </c>
      <c r="N22" s="69">
        <v>69652375</v>
      </c>
      <c r="O22" s="65">
        <v>54345300</v>
      </c>
      <c r="P22" s="70">
        <f t="shared" si="0"/>
        <v>27.205415299283185</v>
      </c>
      <c r="Q22" s="70">
        <f t="shared" si="1"/>
        <v>27.205415299283185</v>
      </c>
      <c r="R22" s="70">
        <f t="shared" si="2"/>
        <v>27.205349289990178</v>
      </c>
      <c r="S22" s="71">
        <f t="shared" si="3"/>
        <v>21.226596634634546</v>
      </c>
      <c r="T22" s="72">
        <v>1518</v>
      </c>
      <c r="U22" s="76" t="s">
        <v>43</v>
      </c>
      <c r="V22" s="65">
        <v>16350</v>
      </c>
      <c r="W22" s="73">
        <v>17374</v>
      </c>
      <c r="X22" s="65">
        <v>1514</v>
      </c>
      <c r="Y22" s="70">
        <f t="shared" si="4"/>
        <v>8.4486607142857153</v>
      </c>
      <c r="Z22" s="70">
        <f t="shared" si="5"/>
        <v>99.736495388669297</v>
      </c>
      <c r="AA22" s="65">
        <v>16340.5</v>
      </c>
      <c r="AB22" s="76" t="s">
        <v>43</v>
      </c>
      <c r="AC22" s="65">
        <v>2042</v>
      </c>
      <c r="AD22" s="65">
        <v>46005.531704095098</v>
      </c>
      <c r="AE22" s="76" t="s">
        <v>43</v>
      </c>
      <c r="AF22" s="65">
        <v>2256.38507265522</v>
      </c>
      <c r="AG22" s="65">
        <v>16350</v>
      </c>
      <c r="AH22" s="65">
        <v>17374</v>
      </c>
      <c r="AI22" s="70">
        <v>4.3441935181147198</v>
      </c>
      <c r="AJ22" s="76" t="s">
        <v>43</v>
      </c>
      <c r="AK22" s="70">
        <v>17.1161314777911</v>
      </c>
      <c r="AL22" s="77" t="s">
        <v>43</v>
      </c>
      <c r="AM22" s="65">
        <v>493</v>
      </c>
      <c r="AN22" s="65">
        <v>205</v>
      </c>
      <c r="AO22" s="65">
        <v>371</v>
      </c>
      <c r="AP22" s="65">
        <v>10</v>
      </c>
      <c r="AQ22" s="65">
        <v>435</v>
      </c>
      <c r="AR22" s="74">
        <f t="shared" si="6"/>
        <v>32.562747688243064</v>
      </c>
      <c r="AS22" s="74">
        <f t="shared" si="7"/>
        <v>13.540290620871861</v>
      </c>
      <c r="AT22" s="74">
        <f t="shared" si="9"/>
        <v>24.504623513870541</v>
      </c>
      <c r="AU22" s="75">
        <f t="shared" si="8"/>
        <v>0.66050198150594452</v>
      </c>
      <c r="AV22" s="70">
        <f t="shared" si="10"/>
        <v>0.28731836195508587</v>
      </c>
    </row>
    <row r="23" spans="1:48" ht="16" thickBot="1" x14ac:dyDescent="0.4">
      <c r="A23" s="64">
        <v>29</v>
      </c>
      <c r="B23" s="64" t="s">
        <v>149</v>
      </c>
      <c r="C23" s="65">
        <v>17920</v>
      </c>
      <c r="D23" s="66">
        <v>1465</v>
      </c>
      <c r="E23" s="67" t="s">
        <v>150</v>
      </c>
      <c r="F23" s="64" t="s">
        <v>146</v>
      </c>
      <c r="G23" s="64" t="s">
        <v>151</v>
      </c>
      <c r="H23" s="64">
        <v>255</v>
      </c>
      <c r="I23" s="64" t="s">
        <v>128</v>
      </c>
      <c r="J23" s="68" t="s">
        <v>148</v>
      </c>
      <c r="K23" s="65">
        <f>488446292/4</f>
        <v>122111573</v>
      </c>
      <c r="L23" s="65">
        <v>79865922</v>
      </c>
      <c r="M23" s="65">
        <v>79865922</v>
      </c>
      <c r="N23" s="78">
        <v>79854095</v>
      </c>
      <c r="O23" s="65">
        <v>61142136</v>
      </c>
      <c r="P23" s="70">
        <f t="shared" si="0"/>
        <v>65.404056337886999</v>
      </c>
      <c r="Q23" s="70">
        <f t="shared" si="1"/>
        <v>65.404056337886999</v>
      </c>
      <c r="R23" s="70">
        <f t="shared" si="2"/>
        <v>65.394370933212045</v>
      </c>
      <c r="S23" s="71">
        <f t="shared" si="3"/>
        <v>50.070713608774817</v>
      </c>
      <c r="T23" s="72">
        <v>1560</v>
      </c>
      <c r="U23" s="65">
        <v>10.5532321931376</v>
      </c>
      <c r="V23" s="65">
        <v>15391</v>
      </c>
      <c r="W23" s="73">
        <v>15984</v>
      </c>
      <c r="X23" s="65">
        <v>1461</v>
      </c>
      <c r="Y23" s="70">
        <f t="shared" si="4"/>
        <v>8.1529017857142847</v>
      </c>
      <c r="Z23" s="70">
        <f t="shared" si="5"/>
        <v>93.65384615384616</v>
      </c>
      <c r="AA23" s="65">
        <v>35201</v>
      </c>
      <c r="AB23" s="65">
        <v>3229</v>
      </c>
      <c r="AC23" s="65">
        <v>1014</v>
      </c>
      <c r="AD23" s="65">
        <v>54657.149212867902</v>
      </c>
      <c r="AE23" s="65">
        <v>5177.2477754962401</v>
      </c>
      <c r="AF23" s="65">
        <v>1160.9493497604401</v>
      </c>
      <c r="AG23" s="65">
        <v>15391</v>
      </c>
      <c r="AH23" s="65">
        <v>15978</v>
      </c>
      <c r="AI23" s="70">
        <v>2.5230096639083701</v>
      </c>
      <c r="AJ23" s="70">
        <v>2.6345446863762199</v>
      </c>
      <c r="AK23" s="70">
        <v>25.887819817089799</v>
      </c>
      <c r="AL23" s="71">
        <v>29.084427368211401</v>
      </c>
      <c r="AM23" s="65">
        <v>420</v>
      </c>
      <c r="AN23" s="65">
        <v>219</v>
      </c>
      <c r="AO23" s="65">
        <v>295</v>
      </c>
      <c r="AP23" s="65">
        <v>7</v>
      </c>
      <c r="AQ23" s="65">
        <v>520</v>
      </c>
      <c r="AR23" s="74">
        <f t="shared" si="6"/>
        <v>28.747433264887061</v>
      </c>
      <c r="AS23" s="74">
        <f t="shared" si="7"/>
        <v>14.989733059548255</v>
      </c>
      <c r="AT23" s="74">
        <f t="shared" si="9"/>
        <v>20.191649555099247</v>
      </c>
      <c r="AU23" s="75">
        <f t="shared" si="8"/>
        <v>0.4791238877481177</v>
      </c>
      <c r="AV23" s="70">
        <f t="shared" si="10"/>
        <v>0.35592060232717315</v>
      </c>
    </row>
    <row r="25" spans="1:48" x14ac:dyDescent="0.35">
      <c r="Z25" s="82"/>
    </row>
    <row r="28" spans="1:48" x14ac:dyDescent="0.35">
      <c r="N28" s="83"/>
    </row>
    <row r="33" spans="21:21" x14ac:dyDescent="0.35">
      <c r="U33" s="84"/>
    </row>
  </sheetData>
  <mergeCells count="5">
    <mergeCell ref="A1:J1"/>
    <mergeCell ref="K1:S1"/>
    <mergeCell ref="T1:W1"/>
    <mergeCell ref="X1:AL1"/>
    <mergeCell ref="AM1:AV1"/>
  </mergeCells>
  <conditionalFormatting sqref="P3:S23">
    <cfRule type="dataBar" priority="15">
      <dataBar>
        <cfvo type="num" val="0"/>
        <cfvo type="num" val="100"/>
        <color theme="4" tint="0.59999389629810485"/>
      </dataBar>
      <extLst>
        <ext xmlns:x14="http://schemas.microsoft.com/office/spreadsheetml/2009/9/main" uri="{B025F937-C7B1-47D3-B67F-A62EFF666E3E}">
          <x14:id>{0529BC96-0720-4713-BF1A-D05D3712D034}</x14:id>
        </ext>
      </extLst>
    </cfRule>
  </conditionalFormatting>
  <conditionalFormatting sqref="Y3:Y23 AS2:AT23">
    <cfRule type="dataBar" priority="14">
      <dataBar>
        <cfvo type="num" val="0"/>
        <cfvo type="num" val="100"/>
        <color theme="9" tint="0.59999389629810485"/>
      </dataBar>
      <extLst>
        <ext xmlns:x14="http://schemas.microsoft.com/office/spreadsheetml/2009/9/main" uri="{B025F937-C7B1-47D3-B67F-A62EFF666E3E}">
          <x14:id>{3FB65CED-46DF-4C9C-B0CF-76514499FA61}</x14:id>
        </ext>
      </extLst>
    </cfRule>
  </conditionalFormatting>
  <conditionalFormatting sqref="AB2">
    <cfRule type="dataBar" priority="13">
      <dataBar>
        <cfvo type="num" val="0"/>
        <cfvo type="max"/>
        <color theme="6" tint="0.79998168889431442"/>
      </dataBar>
      <extLst>
        <ext xmlns:x14="http://schemas.microsoft.com/office/spreadsheetml/2009/9/main" uri="{B025F937-C7B1-47D3-B67F-A62EFF666E3E}">
          <x14:id>{88758D8D-ACA7-4DC0-8A03-92B4223FEE0B}</x14:id>
        </ext>
      </extLst>
    </cfRule>
  </conditionalFormatting>
  <conditionalFormatting sqref="V3:V23">
    <cfRule type="dataBar" priority="16">
      <dataBar>
        <cfvo type="num" val="0"/>
        <cfvo type="max"/>
        <color theme="7" tint="0.59999389629810485"/>
      </dataBar>
      <extLst>
        <ext xmlns:x14="http://schemas.microsoft.com/office/spreadsheetml/2009/9/main" uri="{B025F937-C7B1-47D3-B67F-A62EFF666E3E}">
          <x14:id>{9CCA238D-62AA-4530-A3BA-B1B7E1CB056A}</x14:id>
        </ext>
      </extLst>
    </cfRule>
  </conditionalFormatting>
  <conditionalFormatting sqref="W3:W23">
    <cfRule type="dataBar" priority="17">
      <dataBar>
        <cfvo type="num" val="0"/>
        <cfvo type="max"/>
        <color theme="7" tint="0.59999389629810485"/>
      </dataBar>
      <extLst>
        <ext xmlns:x14="http://schemas.microsoft.com/office/spreadsheetml/2009/9/main" uri="{B025F937-C7B1-47D3-B67F-A62EFF666E3E}">
          <x14:id>{55558175-B7F5-4838-91F2-B7F9E4127FA9}</x14:id>
        </ext>
      </extLst>
    </cfRule>
  </conditionalFormatting>
  <conditionalFormatting sqref="AG3:AG23">
    <cfRule type="dataBar" priority="18">
      <dataBar>
        <cfvo type="num" val="0"/>
        <cfvo type="max"/>
        <color theme="7" tint="0.59999389629810485"/>
      </dataBar>
      <extLst>
        <ext xmlns:x14="http://schemas.microsoft.com/office/spreadsheetml/2009/9/main" uri="{B025F937-C7B1-47D3-B67F-A62EFF666E3E}">
          <x14:id>{CDD51050-5DF5-46D6-B661-FF5E710D4693}</x14:id>
        </ext>
      </extLst>
    </cfRule>
  </conditionalFormatting>
  <conditionalFormatting sqref="AH3:AH23">
    <cfRule type="dataBar" priority="19">
      <dataBar>
        <cfvo type="num" val="0"/>
        <cfvo type="max"/>
        <color theme="7" tint="0.59999389629810485"/>
      </dataBar>
      <extLst>
        <ext xmlns:x14="http://schemas.microsoft.com/office/spreadsheetml/2009/9/main" uri="{B025F937-C7B1-47D3-B67F-A62EFF666E3E}">
          <x14:id>{9E32317A-F81B-4ABD-992B-C7B9FDCE5BB9}</x14:id>
        </ext>
      </extLst>
    </cfRule>
  </conditionalFormatting>
  <conditionalFormatting sqref="AC2:AC23">
    <cfRule type="dataBar" priority="20">
      <dataBar>
        <cfvo type="num" val="0"/>
        <cfvo type="max"/>
        <color theme="7" tint="0.59999389629810485"/>
      </dataBar>
      <extLst>
        <ext xmlns:x14="http://schemas.microsoft.com/office/spreadsheetml/2009/9/main" uri="{B025F937-C7B1-47D3-B67F-A62EFF666E3E}">
          <x14:id>{5E5B1470-FED1-444F-AEAA-AAB0A94F9949}</x14:id>
        </ext>
      </extLst>
    </cfRule>
  </conditionalFormatting>
  <conditionalFormatting sqref="U3:U23 AI3:AJ23">
    <cfRule type="dataBar" priority="21">
      <dataBar>
        <cfvo type="num" val="0"/>
        <cfvo type="num" val="10"/>
        <color theme="3" tint="0.39997558519241921"/>
      </dataBar>
      <extLst>
        <ext xmlns:x14="http://schemas.microsoft.com/office/spreadsheetml/2009/9/main" uri="{B025F937-C7B1-47D3-B67F-A62EFF666E3E}">
          <x14:id>{8393A8B5-F578-4724-8827-5CD0951ED21A}</x14:id>
        </ext>
      </extLst>
    </cfRule>
  </conditionalFormatting>
  <conditionalFormatting sqref="AK3:AL20 AK23:AL23 AK21:AK22">
    <cfRule type="dataBar" priority="12">
      <dataBar>
        <cfvo type="num" val="0"/>
        <cfvo type="num" val="100"/>
        <color theme="3" tint="0.39997558519241921"/>
      </dataBar>
      <extLst>
        <ext xmlns:x14="http://schemas.microsoft.com/office/spreadsheetml/2009/9/main" uri="{B025F937-C7B1-47D3-B67F-A62EFF666E3E}">
          <x14:id>{B11A5C37-484B-4541-B655-79D03AAF1ED0}</x14:id>
        </ext>
      </extLst>
    </cfRule>
  </conditionalFormatting>
  <conditionalFormatting sqref="AR3:AT23">
    <cfRule type="dataBar" priority="11">
      <dataBar>
        <cfvo type="num" val="0"/>
        <cfvo type="num" val="100"/>
        <color theme="9" tint="0.59999389629810485"/>
      </dataBar>
      <extLst>
        <ext xmlns:x14="http://schemas.microsoft.com/office/spreadsheetml/2009/9/main" uri="{B025F937-C7B1-47D3-B67F-A62EFF666E3E}">
          <x14:id>{CAEA7898-2436-4DBD-8CCB-57AA51060CEB}</x14:id>
        </ext>
      </extLst>
    </cfRule>
  </conditionalFormatting>
  <conditionalFormatting sqref="AU3:AU23">
    <cfRule type="dataBar" priority="10">
      <dataBar>
        <cfvo type="num" val="0"/>
        <cfvo type="num" val="100"/>
        <color theme="9" tint="0.59999389629810485"/>
      </dataBar>
      <extLst>
        <ext xmlns:x14="http://schemas.microsoft.com/office/spreadsheetml/2009/9/main" uri="{B025F937-C7B1-47D3-B67F-A62EFF666E3E}">
          <x14:id>{66853E6C-D079-4A9C-96C4-770F455E8E95}</x14:id>
        </ext>
      </extLst>
    </cfRule>
  </conditionalFormatting>
  <conditionalFormatting sqref="AT3:AT23">
    <cfRule type="dataBar" priority="9">
      <dataBar>
        <cfvo type="num" val="0"/>
        <cfvo type="num" val="100"/>
        <color theme="9" tint="0.59999389629810485"/>
      </dataBar>
      <extLst>
        <ext xmlns:x14="http://schemas.microsoft.com/office/spreadsheetml/2009/9/main" uri="{B025F937-C7B1-47D3-B67F-A62EFF666E3E}">
          <x14:id>{9DE085B2-4F24-452A-B6D9-3F15B5D0F83A}</x14:id>
        </ext>
      </extLst>
    </cfRule>
  </conditionalFormatting>
  <conditionalFormatting sqref="Z3:Z23">
    <cfRule type="dataBar" priority="8">
      <dataBar>
        <cfvo type="num" val="0"/>
        <cfvo type="num" val="100"/>
        <color theme="3" tint="0.59999389629810485"/>
      </dataBar>
      <extLst>
        <ext xmlns:x14="http://schemas.microsoft.com/office/spreadsheetml/2009/9/main" uri="{B025F937-C7B1-47D3-B67F-A62EFF666E3E}">
          <x14:id>{CB44C519-B641-4152-A95B-AA23B959D9DE}</x14:id>
        </ext>
      </extLst>
    </cfRule>
  </conditionalFormatting>
  <conditionalFormatting sqref="AV3:AV23">
    <cfRule type="dataBar" priority="7">
      <dataBar>
        <cfvo type="num" val="0"/>
        <cfvo type="num" val="100"/>
        <color theme="9" tint="0.59999389629810485"/>
      </dataBar>
      <extLst>
        <ext xmlns:x14="http://schemas.microsoft.com/office/spreadsheetml/2009/9/main" uri="{B025F937-C7B1-47D3-B67F-A62EFF666E3E}">
          <x14:id>{8B320D0D-1232-401C-AA88-9708B62D6D6A}</x14:id>
        </ext>
      </extLst>
    </cfRule>
  </conditionalFormatting>
  <conditionalFormatting sqref="AB21">
    <cfRule type="dataBar" priority="6">
      <dataBar>
        <cfvo type="num" val="0"/>
        <cfvo type="num" val="10"/>
        <color theme="3" tint="0.39997558519241921"/>
      </dataBar>
      <extLst>
        <ext xmlns:x14="http://schemas.microsoft.com/office/spreadsheetml/2009/9/main" uri="{B025F937-C7B1-47D3-B67F-A62EFF666E3E}">
          <x14:id>{C8B948C7-284C-41A9-8297-AB2E6318CFF9}</x14:id>
        </ext>
      </extLst>
    </cfRule>
  </conditionalFormatting>
  <conditionalFormatting sqref="AB22">
    <cfRule type="dataBar" priority="5">
      <dataBar>
        <cfvo type="num" val="0"/>
        <cfvo type="num" val="10"/>
        <color theme="3" tint="0.39997558519241921"/>
      </dataBar>
      <extLst>
        <ext xmlns:x14="http://schemas.microsoft.com/office/spreadsheetml/2009/9/main" uri="{B025F937-C7B1-47D3-B67F-A62EFF666E3E}">
          <x14:id>{D15C0C85-FCBC-4650-AC2E-1EF620C7D4AC}</x14:id>
        </ext>
      </extLst>
    </cfRule>
  </conditionalFormatting>
  <conditionalFormatting sqref="AE21">
    <cfRule type="dataBar" priority="4">
      <dataBar>
        <cfvo type="num" val="0"/>
        <cfvo type="num" val="10"/>
        <color theme="3" tint="0.39997558519241921"/>
      </dataBar>
      <extLst>
        <ext xmlns:x14="http://schemas.microsoft.com/office/spreadsheetml/2009/9/main" uri="{B025F937-C7B1-47D3-B67F-A62EFF666E3E}">
          <x14:id>{2FC13B4B-6184-4C79-B925-CE05F2CF383F}</x14:id>
        </ext>
      </extLst>
    </cfRule>
  </conditionalFormatting>
  <conditionalFormatting sqref="AE22">
    <cfRule type="dataBar" priority="3">
      <dataBar>
        <cfvo type="num" val="0"/>
        <cfvo type="num" val="10"/>
        <color theme="3" tint="0.39997558519241921"/>
      </dataBar>
      <extLst>
        <ext xmlns:x14="http://schemas.microsoft.com/office/spreadsheetml/2009/9/main" uri="{B025F937-C7B1-47D3-B67F-A62EFF666E3E}">
          <x14:id>{BB8C868B-AA9C-4D52-B1DE-6D9A31B17940}</x14:id>
        </ext>
      </extLst>
    </cfRule>
  </conditionalFormatting>
  <conditionalFormatting sqref="AL21">
    <cfRule type="dataBar" priority="2">
      <dataBar>
        <cfvo type="num" val="0"/>
        <cfvo type="num" val="10"/>
        <color theme="3" tint="0.39997558519241921"/>
      </dataBar>
      <extLst>
        <ext xmlns:x14="http://schemas.microsoft.com/office/spreadsheetml/2009/9/main" uri="{B025F937-C7B1-47D3-B67F-A62EFF666E3E}">
          <x14:id>{2F75A492-0BA1-4E0C-B3A4-D82DC1745F91}</x14:id>
        </ext>
      </extLst>
    </cfRule>
  </conditionalFormatting>
  <conditionalFormatting sqref="AL22">
    <cfRule type="dataBar" priority="1">
      <dataBar>
        <cfvo type="num" val="0"/>
        <cfvo type="num" val="10"/>
        <color theme="3" tint="0.39997558519241921"/>
      </dataBar>
      <extLst>
        <ext xmlns:x14="http://schemas.microsoft.com/office/spreadsheetml/2009/9/main" uri="{B025F937-C7B1-47D3-B67F-A62EFF666E3E}">
          <x14:id>{D2AD9795-F862-4943-B262-55D6BD410E2C}</x14:id>
        </ext>
      </extLst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0529BC96-0720-4713-BF1A-D05D3712D034}">
            <x14:dataBar minLength="0" maxLength="100" gradient="0">
              <x14:cfvo type="num">
                <xm:f>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P3:S23</xm:sqref>
        </x14:conditionalFormatting>
        <x14:conditionalFormatting xmlns:xm="http://schemas.microsoft.com/office/excel/2006/main">
          <x14:cfRule type="dataBar" id="{3FB65CED-46DF-4C9C-B0CF-76514499FA61}">
            <x14:dataBar minLength="0" maxLength="100" gradient="0">
              <x14:cfvo type="num">
                <xm:f>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Y3:Y23 AS2:AT23</xm:sqref>
        </x14:conditionalFormatting>
        <x14:conditionalFormatting xmlns:xm="http://schemas.microsoft.com/office/excel/2006/main">
          <x14:cfRule type="dataBar" id="{88758D8D-ACA7-4DC0-8A03-92B4223FEE0B}">
            <x14:dataBar minLength="0" maxLength="100" gradient="0">
              <x14:cfvo type="num">
                <xm:f>0</xm:f>
              </x14:cfvo>
              <x14:cfvo type="max"/>
              <x14:negativeFillColor rgb="FFFF0000"/>
              <x14:axisColor rgb="FF000000"/>
            </x14:dataBar>
          </x14:cfRule>
          <xm:sqref>AB2</xm:sqref>
        </x14:conditionalFormatting>
        <x14:conditionalFormatting xmlns:xm="http://schemas.microsoft.com/office/excel/2006/main">
          <x14:cfRule type="dataBar" id="{9CCA238D-62AA-4530-A3BA-B1B7E1CB056A}">
            <x14:dataBar minLength="0" maxLength="100" gradient="0">
              <x14:cfvo type="num">
                <xm:f>0</xm:f>
              </x14:cfvo>
              <x14:cfvo type="max"/>
              <x14:negativeFillColor rgb="FFFF0000"/>
              <x14:axisColor rgb="FF000000"/>
            </x14:dataBar>
          </x14:cfRule>
          <xm:sqref>V3:V23</xm:sqref>
        </x14:conditionalFormatting>
        <x14:conditionalFormatting xmlns:xm="http://schemas.microsoft.com/office/excel/2006/main">
          <x14:cfRule type="dataBar" id="{55558175-B7F5-4838-91F2-B7F9E4127FA9}">
            <x14:dataBar minLength="0" maxLength="100" gradient="0">
              <x14:cfvo type="num">
                <xm:f>0</xm:f>
              </x14:cfvo>
              <x14:cfvo type="max"/>
              <x14:negativeFillColor rgb="FFFF0000"/>
              <x14:axisColor rgb="FF000000"/>
            </x14:dataBar>
          </x14:cfRule>
          <xm:sqref>W3:W23</xm:sqref>
        </x14:conditionalFormatting>
        <x14:conditionalFormatting xmlns:xm="http://schemas.microsoft.com/office/excel/2006/main">
          <x14:cfRule type="dataBar" id="{CDD51050-5DF5-46D6-B661-FF5E710D4693}">
            <x14:dataBar minLength="0" maxLength="100" gradient="0">
              <x14:cfvo type="num">
                <xm:f>0</xm:f>
              </x14:cfvo>
              <x14:cfvo type="max"/>
              <x14:negativeFillColor rgb="FFFF0000"/>
              <x14:axisColor rgb="FF000000"/>
            </x14:dataBar>
          </x14:cfRule>
          <xm:sqref>AG3:AG23</xm:sqref>
        </x14:conditionalFormatting>
        <x14:conditionalFormatting xmlns:xm="http://schemas.microsoft.com/office/excel/2006/main">
          <x14:cfRule type="dataBar" id="{9E32317A-F81B-4ABD-992B-C7B9FDCE5BB9}">
            <x14:dataBar minLength="0" maxLength="100" gradient="0">
              <x14:cfvo type="num">
                <xm:f>0</xm:f>
              </x14:cfvo>
              <x14:cfvo type="max"/>
              <x14:negativeFillColor rgb="FFFF0000"/>
              <x14:axisColor rgb="FF000000"/>
            </x14:dataBar>
          </x14:cfRule>
          <xm:sqref>AH3:AH23</xm:sqref>
        </x14:conditionalFormatting>
        <x14:conditionalFormatting xmlns:xm="http://schemas.microsoft.com/office/excel/2006/main">
          <x14:cfRule type="dataBar" id="{5E5B1470-FED1-444F-AEAA-AAB0A94F9949}">
            <x14:dataBar minLength="0" maxLength="100" gradient="0">
              <x14:cfvo type="num">
                <xm:f>0</xm:f>
              </x14:cfvo>
              <x14:cfvo type="max"/>
              <x14:negativeFillColor rgb="FFFF0000"/>
              <x14:axisColor rgb="FF000000"/>
            </x14:dataBar>
          </x14:cfRule>
          <xm:sqref>AC2:AC23</xm:sqref>
        </x14:conditionalFormatting>
        <x14:conditionalFormatting xmlns:xm="http://schemas.microsoft.com/office/excel/2006/main">
          <x14:cfRule type="dataBar" id="{8393A8B5-F578-4724-8827-5CD0951ED21A}">
            <x14:dataBar minLength="0" maxLength="100" gradient="0">
              <x14:cfvo type="num">
                <xm:f>0</xm:f>
              </x14:cfvo>
              <x14:cfvo type="num">
                <xm:f>10</xm:f>
              </x14:cfvo>
              <x14:negativeFillColor rgb="FFFF0000"/>
              <x14:axisColor rgb="FF000000"/>
            </x14:dataBar>
          </x14:cfRule>
          <xm:sqref>U3:U23 AI3:AJ23</xm:sqref>
        </x14:conditionalFormatting>
        <x14:conditionalFormatting xmlns:xm="http://schemas.microsoft.com/office/excel/2006/main">
          <x14:cfRule type="dataBar" id="{B11A5C37-484B-4541-B655-79D03AAF1ED0}">
            <x14:dataBar minLength="0" maxLength="100" gradient="0">
              <x14:cfvo type="num">
                <xm:f>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AK3:AL20 AK23:AL23 AK21:AK22</xm:sqref>
        </x14:conditionalFormatting>
        <x14:conditionalFormatting xmlns:xm="http://schemas.microsoft.com/office/excel/2006/main">
          <x14:cfRule type="dataBar" id="{CAEA7898-2436-4DBD-8CCB-57AA51060CEB}">
            <x14:dataBar minLength="0" maxLength="100" gradient="0">
              <x14:cfvo type="num">
                <xm:f>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AR3:AT23</xm:sqref>
        </x14:conditionalFormatting>
        <x14:conditionalFormatting xmlns:xm="http://schemas.microsoft.com/office/excel/2006/main">
          <x14:cfRule type="dataBar" id="{66853E6C-D079-4A9C-96C4-770F455E8E95}">
            <x14:dataBar minLength="0" maxLength="100" gradient="0">
              <x14:cfvo type="num">
                <xm:f>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AU3:AU23</xm:sqref>
        </x14:conditionalFormatting>
        <x14:conditionalFormatting xmlns:xm="http://schemas.microsoft.com/office/excel/2006/main">
          <x14:cfRule type="dataBar" id="{9DE085B2-4F24-452A-B6D9-3F15B5D0F83A}">
            <x14:dataBar minLength="0" maxLength="100" gradient="0">
              <x14:cfvo type="num">
                <xm:f>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AT3:AT23</xm:sqref>
        </x14:conditionalFormatting>
        <x14:conditionalFormatting xmlns:xm="http://schemas.microsoft.com/office/excel/2006/main">
          <x14:cfRule type="dataBar" id="{CB44C519-B641-4152-A95B-AA23B959D9DE}">
            <x14:dataBar minLength="0" maxLength="100" gradient="0">
              <x14:cfvo type="num">
                <xm:f>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Z3:Z23</xm:sqref>
        </x14:conditionalFormatting>
        <x14:conditionalFormatting xmlns:xm="http://schemas.microsoft.com/office/excel/2006/main">
          <x14:cfRule type="dataBar" id="{8B320D0D-1232-401C-AA88-9708B62D6D6A}">
            <x14:dataBar minLength="0" maxLength="100" gradient="0">
              <x14:cfvo type="num">
                <xm:f>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AV3:AV23</xm:sqref>
        </x14:conditionalFormatting>
        <x14:conditionalFormatting xmlns:xm="http://schemas.microsoft.com/office/excel/2006/main">
          <x14:cfRule type="dataBar" id="{C8B948C7-284C-41A9-8297-AB2E6318CFF9}">
            <x14:dataBar minLength="0" maxLength="100" gradient="0">
              <x14:cfvo type="num">
                <xm:f>0</xm:f>
              </x14:cfvo>
              <x14:cfvo type="num">
                <xm:f>10</xm:f>
              </x14:cfvo>
              <x14:negativeFillColor rgb="FFFF0000"/>
              <x14:axisColor rgb="FF000000"/>
            </x14:dataBar>
          </x14:cfRule>
          <xm:sqref>AB21</xm:sqref>
        </x14:conditionalFormatting>
        <x14:conditionalFormatting xmlns:xm="http://schemas.microsoft.com/office/excel/2006/main">
          <x14:cfRule type="dataBar" id="{D15C0C85-FCBC-4650-AC2E-1EF620C7D4AC}">
            <x14:dataBar minLength="0" maxLength="100" gradient="0">
              <x14:cfvo type="num">
                <xm:f>0</xm:f>
              </x14:cfvo>
              <x14:cfvo type="num">
                <xm:f>10</xm:f>
              </x14:cfvo>
              <x14:negativeFillColor rgb="FFFF0000"/>
              <x14:axisColor rgb="FF000000"/>
            </x14:dataBar>
          </x14:cfRule>
          <xm:sqref>AB22</xm:sqref>
        </x14:conditionalFormatting>
        <x14:conditionalFormatting xmlns:xm="http://schemas.microsoft.com/office/excel/2006/main">
          <x14:cfRule type="dataBar" id="{2FC13B4B-6184-4C79-B925-CE05F2CF383F}">
            <x14:dataBar minLength="0" maxLength="100" gradient="0">
              <x14:cfvo type="num">
                <xm:f>0</xm:f>
              </x14:cfvo>
              <x14:cfvo type="num">
                <xm:f>10</xm:f>
              </x14:cfvo>
              <x14:negativeFillColor rgb="FFFF0000"/>
              <x14:axisColor rgb="FF000000"/>
            </x14:dataBar>
          </x14:cfRule>
          <xm:sqref>AE21</xm:sqref>
        </x14:conditionalFormatting>
        <x14:conditionalFormatting xmlns:xm="http://schemas.microsoft.com/office/excel/2006/main">
          <x14:cfRule type="dataBar" id="{BB8C868B-AA9C-4D52-B1DE-6D9A31B17940}">
            <x14:dataBar minLength="0" maxLength="100" gradient="0">
              <x14:cfvo type="num">
                <xm:f>0</xm:f>
              </x14:cfvo>
              <x14:cfvo type="num">
                <xm:f>10</xm:f>
              </x14:cfvo>
              <x14:negativeFillColor rgb="FFFF0000"/>
              <x14:axisColor rgb="FF000000"/>
            </x14:dataBar>
          </x14:cfRule>
          <xm:sqref>AE22</xm:sqref>
        </x14:conditionalFormatting>
        <x14:conditionalFormatting xmlns:xm="http://schemas.microsoft.com/office/excel/2006/main">
          <x14:cfRule type="dataBar" id="{2F75A492-0BA1-4E0C-B3A4-D82DC1745F91}">
            <x14:dataBar minLength="0" maxLength="100" gradient="0">
              <x14:cfvo type="num">
                <xm:f>0</xm:f>
              </x14:cfvo>
              <x14:cfvo type="num">
                <xm:f>10</xm:f>
              </x14:cfvo>
              <x14:negativeFillColor rgb="FFFF0000"/>
              <x14:axisColor rgb="FF000000"/>
            </x14:dataBar>
          </x14:cfRule>
          <xm:sqref>AL21</xm:sqref>
        </x14:conditionalFormatting>
        <x14:conditionalFormatting xmlns:xm="http://schemas.microsoft.com/office/excel/2006/main">
          <x14:cfRule type="dataBar" id="{D2AD9795-F862-4943-B262-55D6BD410E2C}">
            <x14:dataBar minLength="0" maxLength="100" gradient="0">
              <x14:cfvo type="num">
                <xm:f>0</xm:f>
              </x14:cfvo>
              <x14:cfvo type="num">
                <xm:f>10</xm:f>
              </x14:cfvo>
              <x14:negativeFillColor rgb="FFFF0000"/>
              <x14:axisColor rgb="FF000000"/>
            </x14:dataBar>
          </x14:cfRule>
          <xm:sqref>AL22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95651C-1225-4D52-A7A9-B439B32DF021}">
  <dimension ref="A1:B62"/>
  <sheetViews>
    <sheetView topLeftCell="A49" workbookViewId="0">
      <selection activeCell="J33" sqref="J33"/>
    </sheetView>
  </sheetViews>
  <sheetFormatPr defaultRowHeight="14.5" x14ac:dyDescent="0.35"/>
  <cols>
    <col min="1" max="1" width="41.7265625" bestFit="1" customWidth="1"/>
    <col min="2" max="2" width="86.81640625" bestFit="1" customWidth="1"/>
  </cols>
  <sheetData>
    <row r="1" spans="1:2" x14ac:dyDescent="0.35">
      <c r="A1" s="85"/>
      <c r="B1" s="64"/>
    </row>
    <row r="2" spans="1:2" x14ac:dyDescent="0.35">
      <c r="A2" s="86" t="s">
        <v>152</v>
      </c>
      <c r="B2" s="86"/>
    </row>
    <row r="3" spans="1:2" x14ac:dyDescent="0.35">
      <c r="A3" s="87"/>
      <c r="B3" s="87"/>
    </row>
    <row r="4" spans="1:2" x14ac:dyDescent="0.35">
      <c r="A4" s="64" t="s">
        <v>153</v>
      </c>
      <c r="B4" s="64"/>
    </row>
    <row r="5" spans="1:2" x14ac:dyDescent="0.35">
      <c r="A5" s="64"/>
      <c r="B5" s="64"/>
    </row>
    <row r="6" spans="1:2" x14ac:dyDescent="0.35">
      <c r="A6" s="88" t="s">
        <v>71</v>
      </c>
      <c r="B6" s="88"/>
    </row>
    <row r="7" spans="1:2" x14ac:dyDescent="0.35">
      <c r="A7" s="89" t="s">
        <v>154</v>
      </c>
      <c r="B7" s="64" t="s">
        <v>155</v>
      </c>
    </row>
    <row r="8" spans="1:2" x14ac:dyDescent="0.35">
      <c r="A8" s="45" t="s">
        <v>77</v>
      </c>
      <c r="B8" s="64" t="s">
        <v>156</v>
      </c>
    </row>
    <row r="9" spans="1:2" x14ac:dyDescent="0.35">
      <c r="A9" s="45" t="s">
        <v>78</v>
      </c>
      <c r="B9" s="64" t="s">
        <v>157</v>
      </c>
    </row>
    <row r="10" spans="1:2" ht="28" x14ac:dyDescent="0.35">
      <c r="A10" s="90" t="s">
        <v>158</v>
      </c>
      <c r="B10" s="64" t="s">
        <v>159</v>
      </c>
    </row>
    <row r="11" spans="1:2" x14ac:dyDescent="0.35">
      <c r="A11" s="45" t="s">
        <v>80</v>
      </c>
      <c r="B11" s="64" t="s">
        <v>160</v>
      </c>
    </row>
    <row r="12" spans="1:2" x14ac:dyDescent="0.35">
      <c r="A12" s="45" t="s">
        <v>81</v>
      </c>
      <c r="B12" s="64" t="s">
        <v>161</v>
      </c>
    </row>
    <row r="13" spans="1:2" x14ac:dyDescent="0.35">
      <c r="A13" s="45" t="s">
        <v>82</v>
      </c>
      <c r="B13" s="64" t="s">
        <v>162</v>
      </c>
    </row>
    <row r="14" spans="1:2" x14ac:dyDescent="0.35">
      <c r="A14" s="45" t="s">
        <v>83</v>
      </c>
      <c r="B14" s="64" t="s">
        <v>163</v>
      </c>
    </row>
    <row r="15" spans="1:2" x14ac:dyDescent="0.35">
      <c r="A15" s="45" t="s">
        <v>164</v>
      </c>
      <c r="B15" s="64" t="s">
        <v>165</v>
      </c>
    </row>
    <row r="16" spans="1:2" x14ac:dyDescent="0.35">
      <c r="A16" s="91" t="s">
        <v>85</v>
      </c>
      <c r="B16" s="64" t="s">
        <v>166</v>
      </c>
    </row>
    <row r="17" spans="1:2" x14ac:dyDescent="0.35">
      <c r="A17" s="64"/>
      <c r="B17" s="64"/>
    </row>
    <row r="18" spans="1:2" x14ac:dyDescent="0.35">
      <c r="A18" s="92" t="s">
        <v>72</v>
      </c>
      <c r="B18" s="93"/>
    </row>
    <row r="19" spans="1:2" x14ac:dyDescent="0.35">
      <c r="A19" s="94" t="s">
        <v>86</v>
      </c>
      <c r="B19" s="64" t="s">
        <v>167</v>
      </c>
    </row>
    <row r="20" spans="1:2" x14ac:dyDescent="0.35">
      <c r="A20" s="94" t="s">
        <v>87</v>
      </c>
      <c r="B20" s="64" t="s">
        <v>168</v>
      </c>
    </row>
    <row r="21" spans="1:2" x14ac:dyDescent="0.35">
      <c r="A21" s="94" t="s">
        <v>88</v>
      </c>
      <c r="B21" s="64" t="s">
        <v>169</v>
      </c>
    </row>
    <row r="22" spans="1:2" x14ac:dyDescent="0.35">
      <c r="A22" s="94" t="s">
        <v>89</v>
      </c>
      <c r="B22" s="64" t="s">
        <v>170</v>
      </c>
    </row>
    <row r="23" spans="1:2" x14ac:dyDescent="0.35">
      <c r="A23" s="94" t="s">
        <v>90</v>
      </c>
      <c r="B23" s="64" t="s">
        <v>171</v>
      </c>
    </row>
    <row r="24" spans="1:2" x14ac:dyDescent="0.35">
      <c r="A24" s="95" t="s">
        <v>91</v>
      </c>
      <c r="B24" s="64" t="s">
        <v>172</v>
      </c>
    </row>
    <row r="25" spans="1:2" x14ac:dyDescent="0.35">
      <c r="A25" s="95" t="s">
        <v>92</v>
      </c>
      <c r="B25" s="64" t="s">
        <v>173</v>
      </c>
    </row>
    <row r="26" spans="1:2" x14ac:dyDescent="0.35">
      <c r="A26" s="95" t="s">
        <v>93</v>
      </c>
      <c r="B26" s="64" t="s">
        <v>174</v>
      </c>
    </row>
    <row r="27" spans="1:2" x14ac:dyDescent="0.35">
      <c r="A27" s="95" t="s">
        <v>94</v>
      </c>
      <c r="B27" s="64" t="s">
        <v>175</v>
      </c>
    </row>
    <row r="28" spans="1:2" x14ac:dyDescent="0.35">
      <c r="A28" s="64"/>
      <c r="B28" s="64"/>
    </row>
    <row r="29" spans="1:2" x14ac:dyDescent="0.35">
      <c r="A29" s="96" t="s">
        <v>73</v>
      </c>
      <c r="B29" s="96"/>
    </row>
    <row r="30" spans="1:2" x14ac:dyDescent="0.35">
      <c r="A30" s="97" t="s">
        <v>95</v>
      </c>
      <c r="B30" s="64" t="s">
        <v>176</v>
      </c>
    </row>
    <row r="31" spans="1:2" x14ac:dyDescent="0.35">
      <c r="A31" s="98" t="s">
        <v>96</v>
      </c>
      <c r="B31" s="64" t="s">
        <v>177</v>
      </c>
    </row>
    <row r="32" spans="1:2" x14ac:dyDescent="0.35">
      <c r="A32" s="99" t="s">
        <v>178</v>
      </c>
      <c r="B32" s="64" t="s">
        <v>179</v>
      </c>
    </row>
    <row r="33" spans="1:2" x14ac:dyDescent="0.35">
      <c r="A33" s="99" t="s">
        <v>180</v>
      </c>
      <c r="B33" s="64" t="s">
        <v>181</v>
      </c>
    </row>
    <row r="34" spans="1:2" x14ac:dyDescent="0.35">
      <c r="A34" s="64"/>
      <c r="B34" s="64"/>
    </row>
    <row r="35" spans="1:2" x14ac:dyDescent="0.35">
      <c r="A35" s="100" t="s">
        <v>182</v>
      </c>
      <c r="B35" s="101"/>
    </row>
    <row r="36" spans="1:2" x14ac:dyDescent="0.35">
      <c r="A36" s="102" t="s">
        <v>99</v>
      </c>
      <c r="B36" s="64" t="s">
        <v>183</v>
      </c>
    </row>
    <row r="37" spans="1:2" x14ac:dyDescent="0.35">
      <c r="A37" s="103" t="s">
        <v>184</v>
      </c>
      <c r="B37" s="64" t="s">
        <v>185</v>
      </c>
    </row>
    <row r="38" spans="1:2" x14ac:dyDescent="0.35">
      <c r="A38" s="104" t="s">
        <v>186</v>
      </c>
      <c r="B38" s="64" t="s">
        <v>187</v>
      </c>
    </row>
    <row r="39" spans="1:2" x14ac:dyDescent="0.35">
      <c r="A39" s="105" t="s">
        <v>188</v>
      </c>
      <c r="B39" s="64" t="s">
        <v>189</v>
      </c>
    </row>
    <row r="40" spans="1:2" x14ac:dyDescent="0.35">
      <c r="A40" s="106" t="s">
        <v>190</v>
      </c>
      <c r="B40" s="64" t="s">
        <v>191</v>
      </c>
    </row>
    <row r="41" spans="1:2" x14ac:dyDescent="0.35">
      <c r="A41" s="99" t="s">
        <v>192</v>
      </c>
      <c r="B41" s="64" t="s">
        <v>193</v>
      </c>
    </row>
    <row r="42" spans="1:2" x14ac:dyDescent="0.35">
      <c r="A42" s="105" t="s">
        <v>194</v>
      </c>
      <c r="B42" s="64" t="s">
        <v>195</v>
      </c>
    </row>
    <row r="43" spans="1:2" x14ac:dyDescent="0.35">
      <c r="A43" s="106" t="s">
        <v>196</v>
      </c>
      <c r="B43" s="64" t="s">
        <v>197</v>
      </c>
    </row>
    <row r="44" spans="1:2" x14ac:dyDescent="0.35">
      <c r="A44" s="105" t="s">
        <v>198</v>
      </c>
      <c r="B44" s="64" t="s">
        <v>199</v>
      </c>
    </row>
    <row r="45" spans="1:2" x14ac:dyDescent="0.35">
      <c r="A45" s="99" t="s">
        <v>200</v>
      </c>
      <c r="B45" s="64" t="s">
        <v>201</v>
      </c>
    </row>
    <row r="46" spans="1:2" x14ac:dyDescent="0.35">
      <c r="A46" s="99" t="s">
        <v>202</v>
      </c>
      <c r="B46" s="64" t="s">
        <v>203</v>
      </c>
    </row>
    <row r="47" spans="1:2" x14ac:dyDescent="0.35">
      <c r="A47" s="104" t="s">
        <v>204</v>
      </c>
      <c r="B47" s="64" t="s">
        <v>205</v>
      </c>
    </row>
    <row r="48" spans="1:2" x14ac:dyDescent="0.35">
      <c r="A48" s="104" t="s">
        <v>206</v>
      </c>
      <c r="B48" s="64" t="s">
        <v>207</v>
      </c>
    </row>
    <row r="49" spans="1:2" x14ac:dyDescent="0.35">
      <c r="A49" s="104" t="s">
        <v>112</v>
      </c>
      <c r="B49" s="64" t="s">
        <v>208</v>
      </c>
    </row>
    <row r="50" spans="1:2" x14ac:dyDescent="0.35">
      <c r="A50" s="107" t="s">
        <v>113</v>
      </c>
      <c r="B50" s="64" t="s">
        <v>209</v>
      </c>
    </row>
    <row r="51" spans="1:2" x14ac:dyDescent="0.35">
      <c r="A51" s="64"/>
      <c r="B51" s="64"/>
    </row>
    <row r="52" spans="1:2" x14ac:dyDescent="0.35">
      <c r="A52" s="108" t="s">
        <v>75</v>
      </c>
      <c r="B52" s="108"/>
    </row>
    <row r="53" spans="1:2" x14ac:dyDescent="0.35">
      <c r="A53" s="109" t="s">
        <v>114</v>
      </c>
      <c r="B53" s="64" t="s">
        <v>210</v>
      </c>
    </row>
    <row r="54" spans="1:2" x14ac:dyDescent="0.35">
      <c r="A54" s="109" t="s">
        <v>115</v>
      </c>
      <c r="B54" s="64" t="s">
        <v>211</v>
      </c>
    </row>
    <row r="55" spans="1:2" x14ac:dyDescent="0.35">
      <c r="A55" s="109" t="s">
        <v>116</v>
      </c>
      <c r="B55" s="64" t="s">
        <v>212</v>
      </c>
    </row>
    <row r="56" spans="1:2" x14ac:dyDescent="0.35">
      <c r="A56" s="109" t="s">
        <v>117</v>
      </c>
      <c r="B56" s="64" t="s">
        <v>213</v>
      </c>
    </row>
    <row r="57" spans="1:2" x14ac:dyDescent="0.35">
      <c r="A57" s="109" t="s">
        <v>214</v>
      </c>
      <c r="B57" s="64" t="s">
        <v>215</v>
      </c>
    </row>
    <row r="58" spans="1:2" x14ac:dyDescent="0.35">
      <c r="A58" s="109" t="s">
        <v>119</v>
      </c>
      <c r="B58" s="64" t="s">
        <v>216</v>
      </c>
    </row>
    <row r="59" spans="1:2" x14ac:dyDescent="0.35">
      <c r="A59" s="109" t="s">
        <v>120</v>
      </c>
      <c r="B59" s="64" t="s">
        <v>217</v>
      </c>
    </row>
    <row r="60" spans="1:2" x14ac:dyDescent="0.35">
      <c r="A60" s="109" t="s">
        <v>121</v>
      </c>
      <c r="B60" s="64" t="s">
        <v>218</v>
      </c>
    </row>
    <row r="61" spans="1:2" x14ac:dyDescent="0.35">
      <c r="A61" s="109" t="s">
        <v>122</v>
      </c>
      <c r="B61" s="64" t="s">
        <v>219</v>
      </c>
    </row>
    <row r="62" spans="1:2" x14ac:dyDescent="0.35">
      <c r="A62" s="109" t="s">
        <v>220</v>
      </c>
      <c r="B62" s="64" t="s">
        <v>221</v>
      </c>
    </row>
  </sheetData>
  <mergeCells count="1">
    <mergeCell ref="A2:B2"/>
  </mergeCells>
  <conditionalFormatting sqref="A40">
    <cfRule type="dataBar" priority="2">
      <dataBar>
        <cfvo type="num" val="0"/>
        <cfvo type="max"/>
        <color theme="6" tint="0.79998168889431442"/>
      </dataBar>
      <extLst>
        <ext xmlns:x14="http://schemas.microsoft.com/office/spreadsheetml/2009/9/main" uri="{B025F937-C7B1-47D3-B67F-A62EFF666E3E}">
          <x14:id>{9C9B5B81-ABEC-45E9-B702-DAF0E6AA997A}</x14:id>
        </ext>
      </extLst>
    </cfRule>
  </conditionalFormatting>
  <conditionalFormatting sqref="A41">
    <cfRule type="dataBar" priority="3">
      <dataBar>
        <cfvo type="num" val="0"/>
        <cfvo type="max"/>
        <color theme="7" tint="0.59999389629810485"/>
      </dataBar>
      <extLst>
        <ext xmlns:x14="http://schemas.microsoft.com/office/spreadsheetml/2009/9/main" uri="{B025F937-C7B1-47D3-B67F-A62EFF666E3E}">
          <x14:id>{E14AAA82-2FCB-407A-9ABD-004FF0F1E55B}</x14:id>
        </ext>
      </extLst>
    </cfRule>
  </conditionalFormatting>
  <conditionalFormatting sqref="A59:A60">
    <cfRule type="dataBar" priority="1">
      <dataBar>
        <cfvo type="num" val="0"/>
        <cfvo type="num" val="100"/>
        <color theme="9" tint="0.59999389629810485"/>
      </dataBar>
      <extLst>
        <ext xmlns:x14="http://schemas.microsoft.com/office/spreadsheetml/2009/9/main" uri="{B025F937-C7B1-47D3-B67F-A62EFF666E3E}">
          <x14:id>{84B2D605-9DAF-4CDD-93CE-3567429DE71C}</x14:id>
        </ext>
      </extLst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9C9B5B81-ABEC-45E9-B702-DAF0E6AA997A}">
            <x14:dataBar minLength="0" maxLength="100" gradient="0">
              <x14:cfvo type="num">
                <xm:f>0</xm:f>
              </x14:cfvo>
              <x14:cfvo type="max"/>
              <x14:negativeFillColor rgb="FFFF0000"/>
              <x14:axisColor rgb="FF000000"/>
            </x14:dataBar>
          </x14:cfRule>
          <xm:sqref>A40</xm:sqref>
        </x14:conditionalFormatting>
        <x14:conditionalFormatting xmlns:xm="http://schemas.microsoft.com/office/excel/2006/main">
          <x14:cfRule type="dataBar" id="{E14AAA82-2FCB-407A-9ABD-004FF0F1E55B}">
            <x14:dataBar minLength="0" maxLength="100" gradient="0">
              <x14:cfvo type="num">
                <xm:f>0</xm:f>
              </x14:cfvo>
              <x14:cfvo type="max"/>
              <x14:negativeFillColor rgb="FFFF0000"/>
              <x14:axisColor rgb="FF000000"/>
            </x14:dataBar>
          </x14:cfRule>
          <xm:sqref>A41</xm:sqref>
        </x14:conditionalFormatting>
        <x14:conditionalFormatting xmlns:xm="http://schemas.microsoft.com/office/excel/2006/main">
          <x14:cfRule type="dataBar" id="{84B2D605-9DAF-4CDD-93CE-3567429DE71C}">
            <x14:dataBar minLength="0" maxLength="100" gradient="0">
              <x14:cfvo type="num">
                <xm:f>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A59:A60</xm:sqref>
        </x14:conditionalFormatting>
      </x14:conditionalFormatting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17A123-670B-4911-B06C-6B6CB26DE37B}">
  <dimension ref="A1:Y33"/>
  <sheetViews>
    <sheetView workbookViewId="0">
      <selection activeCell="F27" sqref="F27"/>
    </sheetView>
  </sheetViews>
  <sheetFormatPr defaultRowHeight="14.5" x14ac:dyDescent="0.35"/>
  <cols>
    <col min="1" max="1" width="12.26953125" bestFit="1" customWidth="1"/>
    <col min="2" max="2" width="19.81640625" bestFit="1" customWidth="1"/>
    <col min="3" max="3" width="8.26953125" bestFit="1" customWidth="1"/>
    <col min="4" max="4" width="19.7265625" customWidth="1"/>
    <col min="5" max="5" width="11.26953125" bestFit="1" customWidth="1"/>
    <col min="6" max="6" width="11.7265625" bestFit="1" customWidth="1"/>
    <col min="7" max="7" width="11.1796875" bestFit="1" customWidth="1"/>
    <col min="8" max="8" width="14.7265625" bestFit="1" customWidth="1"/>
    <col min="9" max="9" width="16.26953125" bestFit="1" customWidth="1"/>
    <col min="10" max="10" width="8.1796875" bestFit="1" customWidth="1"/>
    <col min="11" max="11" width="9.7265625" bestFit="1" customWidth="1"/>
    <col min="13" max="13" width="9.7265625" bestFit="1" customWidth="1"/>
    <col min="14" max="14" width="8.1796875" bestFit="1" customWidth="1"/>
    <col min="15" max="15" width="9.7265625" bestFit="1" customWidth="1"/>
    <col min="17" max="17" width="9.7265625" bestFit="1" customWidth="1"/>
    <col min="18" max="18" width="8.1796875" bestFit="1" customWidth="1"/>
    <col min="19" max="19" width="9.7265625" bestFit="1" customWidth="1"/>
    <col min="21" max="21" width="9.7265625" bestFit="1" customWidth="1"/>
    <col min="22" max="22" width="8.453125" customWidth="1"/>
    <col min="23" max="23" width="9.7265625" bestFit="1" customWidth="1"/>
    <col min="25" max="25" width="9.7265625" bestFit="1" customWidth="1"/>
  </cols>
  <sheetData>
    <row r="1" spans="1:25" ht="15.5" x14ac:dyDescent="0.35">
      <c r="A1" s="110"/>
      <c r="B1" s="110"/>
      <c r="C1" s="110"/>
      <c r="D1" s="110"/>
      <c r="E1" s="110"/>
      <c r="F1" s="110"/>
      <c r="G1" s="110"/>
      <c r="H1" s="110"/>
      <c r="I1" s="110"/>
      <c r="J1" s="111" t="s">
        <v>114</v>
      </c>
      <c r="K1" s="112"/>
      <c r="L1" s="112"/>
      <c r="M1" s="113"/>
      <c r="N1" s="111" t="s">
        <v>115</v>
      </c>
      <c r="O1" s="112"/>
      <c r="P1" s="112"/>
      <c r="Q1" s="113"/>
      <c r="R1" s="111" t="s">
        <v>116</v>
      </c>
      <c r="S1" s="112"/>
      <c r="T1" s="112"/>
      <c r="U1" s="113"/>
      <c r="V1" s="111" t="s">
        <v>222</v>
      </c>
      <c r="W1" s="112"/>
      <c r="X1" s="112"/>
      <c r="Y1" s="113"/>
    </row>
    <row r="2" spans="1:25" ht="46.5" x14ac:dyDescent="0.35">
      <c r="A2" s="114" t="s">
        <v>51</v>
      </c>
      <c r="B2" s="114" t="s">
        <v>0</v>
      </c>
      <c r="C2" s="115" t="s">
        <v>223</v>
      </c>
      <c r="D2" s="115" t="s">
        <v>224</v>
      </c>
      <c r="E2" s="114" t="s">
        <v>225</v>
      </c>
      <c r="F2" s="115" t="s">
        <v>226</v>
      </c>
      <c r="G2" s="115" t="s">
        <v>227</v>
      </c>
      <c r="H2" s="114" t="s">
        <v>228</v>
      </c>
      <c r="I2" s="114" t="s">
        <v>229</v>
      </c>
      <c r="J2" s="115" t="s">
        <v>230</v>
      </c>
      <c r="K2" s="115" t="s">
        <v>231</v>
      </c>
      <c r="L2" s="115" t="s">
        <v>232</v>
      </c>
      <c r="M2" s="115" t="s">
        <v>233</v>
      </c>
      <c r="N2" s="115" t="s">
        <v>230</v>
      </c>
      <c r="O2" s="115" t="s">
        <v>231</v>
      </c>
      <c r="P2" s="115" t="s">
        <v>232</v>
      </c>
      <c r="Q2" s="115" t="s">
        <v>233</v>
      </c>
      <c r="R2" s="115" t="s">
        <v>230</v>
      </c>
      <c r="S2" s="115" t="s">
        <v>231</v>
      </c>
      <c r="T2" s="115" t="s">
        <v>232</v>
      </c>
      <c r="U2" s="115" t="s">
        <v>233</v>
      </c>
      <c r="V2" s="115" t="s">
        <v>230</v>
      </c>
      <c r="W2" s="115" t="s">
        <v>231</v>
      </c>
      <c r="X2" s="115" t="s">
        <v>232</v>
      </c>
      <c r="Y2" s="115" t="s">
        <v>233</v>
      </c>
    </row>
    <row r="3" spans="1:25" ht="15.5" x14ac:dyDescent="0.35">
      <c r="A3" s="116">
        <v>1</v>
      </c>
      <c r="B3" s="116" t="s">
        <v>58</v>
      </c>
      <c r="C3" s="117">
        <v>0.160688314986111</v>
      </c>
      <c r="D3" s="118">
        <v>163736253</v>
      </c>
      <c r="E3" s="119">
        <v>2647</v>
      </c>
      <c r="F3" s="117">
        <v>0.30425287400000001</v>
      </c>
      <c r="G3" s="117">
        <v>1.5740000000000001E-2</v>
      </c>
      <c r="H3" s="120">
        <v>0.60890116400000005</v>
      </c>
      <c r="I3" s="120">
        <v>0.1</v>
      </c>
      <c r="J3" s="118">
        <v>1048</v>
      </c>
      <c r="K3" s="118">
        <v>47805</v>
      </c>
      <c r="L3" s="118">
        <v>20214.5</v>
      </c>
      <c r="M3" s="118">
        <v>3800.5</v>
      </c>
      <c r="N3" s="118">
        <v>333</v>
      </c>
      <c r="O3" s="118">
        <v>56410</v>
      </c>
      <c r="P3" s="118">
        <v>23455</v>
      </c>
      <c r="Q3" s="118">
        <v>4075</v>
      </c>
      <c r="R3" s="118">
        <v>728</v>
      </c>
      <c r="S3" s="118">
        <v>26016.5</v>
      </c>
      <c r="T3" s="118">
        <v>9876</v>
      </c>
      <c r="U3" s="118">
        <v>2947</v>
      </c>
      <c r="V3" s="118">
        <v>117</v>
      </c>
      <c r="W3" s="118">
        <v>5866</v>
      </c>
      <c r="X3" s="118">
        <v>1873</v>
      </c>
      <c r="Y3" s="118">
        <v>888</v>
      </c>
    </row>
    <row r="4" spans="1:25" ht="15.5" x14ac:dyDescent="0.35">
      <c r="A4" s="121">
        <v>2</v>
      </c>
      <c r="B4" s="121" t="s">
        <v>58</v>
      </c>
      <c r="C4" s="122">
        <v>0.66818910953007404</v>
      </c>
      <c r="D4" s="123">
        <v>67954454</v>
      </c>
      <c r="E4" s="124">
        <v>1002</v>
      </c>
      <c r="F4" s="122">
        <v>0.28628571400000002</v>
      </c>
      <c r="G4" s="122">
        <v>4.4450000000000002E-3</v>
      </c>
      <c r="H4" s="125">
        <v>0.54844870099999998</v>
      </c>
      <c r="I4" s="125">
        <v>0.1</v>
      </c>
      <c r="J4" s="123">
        <v>436</v>
      </c>
      <c r="K4" s="123">
        <v>48806.5</v>
      </c>
      <c r="L4" s="123">
        <v>26279</v>
      </c>
      <c r="M4" s="123">
        <v>4120</v>
      </c>
      <c r="N4" s="123">
        <v>97</v>
      </c>
      <c r="O4" s="123">
        <v>55524</v>
      </c>
      <c r="P4" s="123">
        <v>28722</v>
      </c>
      <c r="Q4" s="123">
        <v>4285</v>
      </c>
      <c r="R4" s="123">
        <v>283</v>
      </c>
      <c r="S4" s="123">
        <v>25198</v>
      </c>
      <c r="T4" s="123">
        <v>12839</v>
      </c>
      <c r="U4" s="123">
        <v>3162</v>
      </c>
      <c r="V4" s="123">
        <v>45</v>
      </c>
      <c r="W4" s="123">
        <v>5702</v>
      </c>
      <c r="X4" s="123">
        <v>2491</v>
      </c>
      <c r="Y4" s="123">
        <v>1070</v>
      </c>
    </row>
    <row r="5" spans="1:25" ht="15.5" x14ac:dyDescent="0.35">
      <c r="A5" s="116">
        <v>21</v>
      </c>
      <c r="B5" s="116" t="s">
        <v>60</v>
      </c>
      <c r="C5" s="117">
        <v>0.53437383249142301</v>
      </c>
      <c r="D5" s="118">
        <v>230934412</v>
      </c>
      <c r="E5" s="119">
        <v>3902</v>
      </c>
      <c r="F5" s="117">
        <v>0.81291666699999998</v>
      </c>
      <c r="G5" s="117">
        <v>2.3300000000000001E-2</v>
      </c>
      <c r="H5" s="120">
        <v>0.78123764399999995</v>
      </c>
      <c r="I5" s="120">
        <v>0.1</v>
      </c>
      <c r="J5" s="118">
        <v>1471</v>
      </c>
      <c r="K5" s="118">
        <v>48766</v>
      </c>
      <c r="L5" s="118">
        <v>28918</v>
      </c>
      <c r="M5" s="118">
        <v>4707</v>
      </c>
      <c r="N5" s="118">
        <v>636</v>
      </c>
      <c r="O5" s="118">
        <v>58594.5</v>
      </c>
      <c r="P5" s="118">
        <v>34565.5</v>
      </c>
      <c r="Q5" s="118">
        <v>5108</v>
      </c>
      <c r="R5" s="118">
        <v>1527</v>
      </c>
      <c r="S5" s="118">
        <v>33520</v>
      </c>
      <c r="T5" s="118">
        <v>17569</v>
      </c>
      <c r="U5" s="118">
        <v>4317</v>
      </c>
      <c r="V5" s="118">
        <v>593</v>
      </c>
      <c r="W5" s="118">
        <v>4707</v>
      </c>
      <c r="X5" s="118">
        <v>1833</v>
      </c>
      <c r="Y5" s="118">
        <v>900</v>
      </c>
    </row>
    <row r="6" spans="1:25" ht="15.5" x14ac:dyDescent="0.35">
      <c r="A6" s="121">
        <v>22</v>
      </c>
      <c r="B6" s="121" t="s">
        <v>60</v>
      </c>
      <c r="C6" s="122">
        <v>0.25047763186337302</v>
      </c>
      <c r="D6" s="123">
        <v>82983095</v>
      </c>
      <c r="E6" s="124">
        <v>1693</v>
      </c>
      <c r="F6" s="122">
        <v>0.35270833299999999</v>
      </c>
      <c r="G6" s="122">
        <v>3.2899999999999999E-2</v>
      </c>
      <c r="H6" s="125">
        <v>0.76105387499999999</v>
      </c>
      <c r="I6" s="125">
        <v>0.15</v>
      </c>
      <c r="J6" s="123">
        <v>567</v>
      </c>
      <c r="K6" s="123">
        <v>48756</v>
      </c>
      <c r="L6" s="123">
        <v>28833</v>
      </c>
      <c r="M6" s="123">
        <v>5247</v>
      </c>
      <c r="N6" s="123">
        <v>442</v>
      </c>
      <c r="O6" s="123">
        <v>48416</v>
      </c>
      <c r="P6" s="123">
        <v>28641.5</v>
      </c>
      <c r="Q6" s="123">
        <v>5113</v>
      </c>
      <c r="R6" s="123">
        <v>276</v>
      </c>
      <c r="S6" s="123">
        <v>25459.5</v>
      </c>
      <c r="T6" s="123">
        <v>10833</v>
      </c>
      <c r="U6" s="123">
        <v>3559.5</v>
      </c>
      <c r="V6" s="123">
        <v>270</v>
      </c>
      <c r="W6" s="123">
        <v>8250.5</v>
      </c>
      <c r="X6" s="123">
        <v>2537.5</v>
      </c>
      <c r="Y6" s="123">
        <v>1348.5</v>
      </c>
    </row>
    <row r="7" spans="1:25" ht="15.5" x14ac:dyDescent="0.35">
      <c r="A7" s="116">
        <v>23</v>
      </c>
      <c r="B7" s="116" t="s">
        <v>60</v>
      </c>
      <c r="C7" s="117">
        <v>0.64669783173861295</v>
      </c>
      <c r="D7" s="118">
        <v>540785373</v>
      </c>
      <c r="E7" s="119">
        <v>8266</v>
      </c>
      <c r="F7" s="117">
        <v>0.86104166699999996</v>
      </c>
      <c r="G7" s="117">
        <v>4.1799999999999997E-2</v>
      </c>
      <c r="H7" s="120">
        <v>0.73915283600000004</v>
      </c>
      <c r="I7" s="120">
        <v>0.1</v>
      </c>
      <c r="J7" s="118">
        <v>2655</v>
      </c>
      <c r="K7" s="118">
        <v>49735</v>
      </c>
      <c r="L7" s="118">
        <v>28042</v>
      </c>
      <c r="M7" s="118">
        <v>4607</v>
      </c>
      <c r="N7" s="118">
        <v>1624</v>
      </c>
      <c r="O7" s="118">
        <v>58903</v>
      </c>
      <c r="P7" s="118">
        <v>33213.5</v>
      </c>
      <c r="Q7" s="118">
        <v>5034.5</v>
      </c>
      <c r="R7" s="118">
        <v>3131</v>
      </c>
      <c r="S7" s="118">
        <v>35513</v>
      </c>
      <c r="T7" s="118">
        <v>17155</v>
      </c>
      <c r="U7" s="118">
        <v>4372</v>
      </c>
      <c r="V7" s="118">
        <v>1202</v>
      </c>
      <c r="W7" s="118">
        <v>5310</v>
      </c>
      <c r="X7" s="118">
        <v>1797</v>
      </c>
      <c r="Y7" s="118">
        <v>912</v>
      </c>
    </row>
    <row r="8" spans="1:25" ht="15.5" x14ac:dyDescent="0.35">
      <c r="A8" s="121">
        <v>24</v>
      </c>
      <c r="B8" s="121" t="s">
        <v>60</v>
      </c>
      <c r="C8" s="122">
        <v>0.293180033198296</v>
      </c>
      <c r="D8" s="123">
        <v>202933363</v>
      </c>
      <c r="E8" s="124">
        <v>4307</v>
      </c>
      <c r="F8" s="122">
        <v>0.44864583299999999</v>
      </c>
      <c r="G8" s="122">
        <v>0.05</v>
      </c>
      <c r="H8" s="125">
        <v>0.75557932800000005</v>
      </c>
      <c r="I8" s="125">
        <v>0.15</v>
      </c>
      <c r="J8" s="123">
        <v>1266</v>
      </c>
      <c r="K8" s="123">
        <v>46313</v>
      </c>
      <c r="L8" s="123">
        <v>26530.5</v>
      </c>
      <c r="M8" s="123">
        <v>5064.5</v>
      </c>
      <c r="N8" s="123">
        <v>853</v>
      </c>
      <c r="O8" s="123">
        <v>48723</v>
      </c>
      <c r="P8" s="123">
        <v>27935</v>
      </c>
      <c r="Q8" s="123">
        <v>5074</v>
      </c>
      <c r="R8" s="123">
        <v>852</v>
      </c>
      <c r="S8" s="123">
        <v>24479</v>
      </c>
      <c r="T8" s="123">
        <v>9886.5</v>
      </c>
      <c r="U8" s="123">
        <v>3384</v>
      </c>
      <c r="V8" s="123">
        <v>690</v>
      </c>
      <c r="W8" s="123">
        <v>7841</v>
      </c>
      <c r="X8" s="123">
        <v>2212.5</v>
      </c>
      <c r="Y8" s="123">
        <v>1203</v>
      </c>
    </row>
    <row r="9" spans="1:25" ht="15.5" x14ac:dyDescent="0.35">
      <c r="A9" s="116">
        <v>5</v>
      </c>
      <c r="B9" s="116" t="s">
        <v>63</v>
      </c>
      <c r="C9" s="117">
        <v>0.68816037359214</v>
      </c>
      <c r="D9" s="118">
        <v>214551040</v>
      </c>
      <c r="E9" s="119">
        <v>4091</v>
      </c>
      <c r="F9" s="117">
        <v>0.47022988500000001</v>
      </c>
      <c r="G9" s="117">
        <v>1.5664999999999998E-2</v>
      </c>
      <c r="H9" s="120">
        <v>0.76988118999999999</v>
      </c>
      <c r="I9" s="120">
        <v>0.1</v>
      </c>
      <c r="J9" s="118">
        <v>1252</v>
      </c>
      <c r="K9" s="118">
        <v>46972.5</v>
      </c>
      <c r="L9" s="118">
        <v>25214</v>
      </c>
      <c r="M9" s="118">
        <v>4377</v>
      </c>
      <c r="N9" s="118">
        <v>989</v>
      </c>
      <c r="O9" s="118">
        <v>46880</v>
      </c>
      <c r="P9" s="118">
        <v>25288</v>
      </c>
      <c r="Q9" s="118">
        <v>4659</v>
      </c>
      <c r="R9" s="118">
        <v>1385</v>
      </c>
      <c r="S9" s="118">
        <v>37469</v>
      </c>
      <c r="T9" s="118">
        <v>18672</v>
      </c>
      <c r="U9" s="118">
        <v>4636</v>
      </c>
      <c r="V9" s="118">
        <v>77</v>
      </c>
      <c r="W9" s="118">
        <v>5298</v>
      </c>
      <c r="X9" s="118">
        <v>2624</v>
      </c>
      <c r="Y9" s="118">
        <v>1327</v>
      </c>
    </row>
    <row r="10" spans="1:25" ht="15.5" x14ac:dyDescent="0.35">
      <c r="A10" s="121">
        <v>6</v>
      </c>
      <c r="B10" s="121" t="s">
        <v>63</v>
      </c>
      <c r="C10" s="122">
        <v>0.43604287608404102</v>
      </c>
      <c r="D10" s="123">
        <v>110766357</v>
      </c>
      <c r="E10" s="124">
        <v>1900</v>
      </c>
      <c r="F10" s="122">
        <v>0.54285714299999999</v>
      </c>
      <c r="G10" s="122">
        <v>6.7999999999999996E-3</v>
      </c>
      <c r="H10" s="125">
        <v>0.75999071600000001</v>
      </c>
      <c r="I10" s="125">
        <v>0.1</v>
      </c>
      <c r="J10" s="123">
        <v>652</v>
      </c>
      <c r="K10" s="123">
        <v>52333</v>
      </c>
      <c r="L10" s="123">
        <v>27618</v>
      </c>
      <c r="M10" s="123">
        <v>4622</v>
      </c>
      <c r="N10" s="123">
        <v>440</v>
      </c>
      <c r="O10" s="123">
        <v>47507</v>
      </c>
      <c r="P10" s="123">
        <v>25070</v>
      </c>
      <c r="Q10" s="123">
        <v>4713.5</v>
      </c>
      <c r="R10" s="123">
        <v>614</v>
      </c>
      <c r="S10" s="123">
        <v>40044.5</v>
      </c>
      <c r="T10" s="123">
        <v>18874.5</v>
      </c>
      <c r="U10" s="123">
        <v>4775</v>
      </c>
      <c r="V10" s="123">
        <v>32</v>
      </c>
      <c r="W10" s="123">
        <v>5236.5</v>
      </c>
      <c r="X10" s="123">
        <v>2614.5</v>
      </c>
      <c r="Y10" s="123">
        <v>1279.5</v>
      </c>
    </row>
    <row r="11" spans="1:25" ht="15.5" x14ac:dyDescent="0.35">
      <c r="A11" s="116">
        <v>9</v>
      </c>
      <c r="B11" s="116" t="s">
        <v>16</v>
      </c>
      <c r="C11" s="117">
        <v>0.99999646472770498</v>
      </c>
      <c r="D11" s="118">
        <v>30800489</v>
      </c>
      <c r="E11" s="119">
        <v>79</v>
      </c>
      <c r="F11" s="117">
        <v>8.777778E-3</v>
      </c>
      <c r="G11" s="117">
        <v>0</v>
      </c>
      <c r="H11" s="120">
        <v>0.15725123699999999</v>
      </c>
      <c r="I11" s="120">
        <v>0.1</v>
      </c>
      <c r="J11" s="118">
        <v>20</v>
      </c>
      <c r="K11" s="118">
        <v>48048.5</v>
      </c>
      <c r="L11" s="118">
        <v>7503.5</v>
      </c>
      <c r="M11" s="118">
        <v>2849</v>
      </c>
      <c r="N11" s="118">
        <v>17</v>
      </c>
      <c r="O11" s="118">
        <v>48058</v>
      </c>
      <c r="P11" s="118">
        <v>7620</v>
      </c>
      <c r="Q11" s="118">
        <v>2598</v>
      </c>
      <c r="R11" s="118">
        <v>29</v>
      </c>
      <c r="S11" s="118">
        <v>77830</v>
      </c>
      <c r="T11" s="118">
        <v>9368</v>
      </c>
      <c r="U11" s="118">
        <v>3570</v>
      </c>
      <c r="V11" s="118">
        <v>11</v>
      </c>
      <c r="W11" s="118">
        <v>20110</v>
      </c>
      <c r="X11" s="118">
        <v>2457</v>
      </c>
      <c r="Y11" s="118">
        <v>1538</v>
      </c>
    </row>
    <row r="12" spans="1:25" ht="15.5" x14ac:dyDescent="0.35">
      <c r="A12" s="121">
        <v>10</v>
      </c>
      <c r="B12" s="121" t="s">
        <v>16</v>
      </c>
      <c r="C12" s="122">
        <v>0.57006276335620398</v>
      </c>
      <c r="D12" s="123">
        <v>25902263</v>
      </c>
      <c r="E12" s="124">
        <v>88</v>
      </c>
      <c r="F12" s="122">
        <v>9.7777780000000009E-3</v>
      </c>
      <c r="G12" s="122">
        <v>2.2800000000000001E-2</v>
      </c>
      <c r="H12" s="125">
        <v>0.16767542699999999</v>
      </c>
      <c r="I12" s="125">
        <v>0.1</v>
      </c>
      <c r="J12" s="123">
        <v>26</v>
      </c>
      <c r="K12" s="123">
        <v>49687</v>
      </c>
      <c r="L12" s="123">
        <v>13964.5</v>
      </c>
      <c r="M12" s="123">
        <v>4108</v>
      </c>
      <c r="N12" s="123">
        <v>21</v>
      </c>
      <c r="O12" s="123">
        <v>34354</v>
      </c>
      <c r="P12" s="123">
        <v>9852</v>
      </c>
      <c r="Q12" s="123">
        <v>3203</v>
      </c>
      <c r="R12" s="123">
        <v>45</v>
      </c>
      <c r="S12" s="123">
        <v>46797</v>
      </c>
      <c r="T12" s="123">
        <v>10713</v>
      </c>
      <c r="U12" s="123">
        <v>3785</v>
      </c>
      <c r="V12" s="123">
        <v>21</v>
      </c>
      <c r="W12" s="123">
        <v>14413</v>
      </c>
      <c r="X12" s="123">
        <v>2865</v>
      </c>
      <c r="Y12" s="123">
        <v>1634</v>
      </c>
    </row>
    <row r="13" spans="1:25" ht="15.5" x14ac:dyDescent="0.35">
      <c r="A13" s="116">
        <v>11</v>
      </c>
      <c r="B13" s="116" t="s">
        <v>16</v>
      </c>
      <c r="C13" s="117">
        <v>0.65359053484243801</v>
      </c>
      <c r="D13" s="118">
        <v>23888050</v>
      </c>
      <c r="E13" s="119">
        <v>56</v>
      </c>
      <c r="F13" s="117">
        <v>4.9777780000000004E-3</v>
      </c>
      <c r="G13" s="117">
        <v>0</v>
      </c>
      <c r="H13" s="120">
        <v>0.11439431</v>
      </c>
      <c r="I13" s="120">
        <v>0.1</v>
      </c>
      <c r="J13" s="118">
        <v>14</v>
      </c>
      <c r="K13" s="118">
        <v>43855.5</v>
      </c>
      <c r="L13" s="118">
        <v>8783</v>
      </c>
      <c r="M13" s="118">
        <v>3011</v>
      </c>
      <c r="N13" s="118">
        <v>13</v>
      </c>
      <c r="O13" s="118">
        <v>30741</v>
      </c>
      <c r="P13" s="118">
        <v>5149</v>
      </c>
      <c r="Q13" s="118">
        <v>2240</v>
      </c>
      <c r="R13" s="118">
        <v>24</v>
      </c>
      <c r="S13" s="118">
        <v>46789</v>
      </c>
      <c r="T13" s="118">
        <v>8114</v>
      </c>
      <c r="U13" s="118">
        <v>3363</v>
      </c>
      <c r="V13" s="118">
        <v>7</v>
      </c>
      <c r="W13" s="118">
        <v>21376</v>
      </c>
      <c r="X13" s="118">
        <v>2580</v>
      </c>
      <c r="Y13" s="118">
        <v>1408</v>
      </c>
    </row>
    <row r="14" spans="1:25" ht="15.5" x14ac:dyDescent="0.35">
      <c r="A14" s="121">
        <v>12</v>
      </c>
      <c r="B14" s="121" t="s">
        <v>16</v>
      </c>
      <c r="C14" s="122">
        <v>0.71148719150491102</v>
      </c>
      <c r="D14" s="123">
        <v>29805098</v>
      </c>
      <c r="E14" s="124">
        <v>98</v>
      </c>
      <c r="F14" s="122">
        <v>8.7111110000000005E-3</v>
      </c>
      <c r="G14" s="122">
        <v>0</v>
      </c>
      <c r="H14" s="125">
        <v>0.161845869</v>
      </c>
      <c r="I14" s="125">
        <v>0.1</v>
      </c>
      <c r="J14" s="123">
        <v>31</v>
      </c>
      <c r="K14" s="123">
        <v>43333</v>
      </c>
      <c r="L14" s="123">
        <v>9443</v>
      </c>
      <c r="M14" s="123">
        <v>3414</v>
      </c>
      <c r="N14" s="123">
        <v>27</v>
      </c>
      <c r="O14" s="123">
        <v>40296</v>
      </c>
      <c r="P14" s="123">
        <v>8297</v>
      </c>
      <c r="Q14" s="123">
        <v>3113</v>
      </c>
      <c r="R14" s="123">
        <v>34</v>
      </c>
      <c r="S14" s="123">
        <v>51067.5</v>
      </c>
      <c r="T14" s="123">
        <v>7852</v>
      </c>
      <c r="U14" s="123">
        <v>3352.5</v>
      </c>
      <c r="V14" s="123">
        <v>13</v>
      </c>
      <c r="W14" s="123">
        <v>20185</v>
      </c>
      <c r="X14" s="123">
        <v>3131</v>
      </c>
      <c r="Y14" s="123">
        <v>1698</v>
      </c>
    </row>
    <row r="15" spans="1:25" ht="15.5" x14ac:dyDescent="0.35">
      <c r="A15" s="116">
        <v>13</v>
      </c>
      <c r="B15" s="116" t="s">
        <v>16</v>
      </c>
      <c r="C15" s="117">
        <v>0.63309963358358501</v>
      </c>
      <c r="D15" s="118">
        <v>26285182</v>
      </c>
      <c r="E15" s="119">
        <v>106</v>
      </c>
      <c r="F15" s="117">
        <v>9.4222219999999992E-3</v>
      </c>
      <c r="G15" s="117">
        <v>0</v>
      </c>
      <c r="H15" s="120">
        <v>0.192603688</v>
      </c>
      <c r="I15" s="120">
        <v>0.1</v>
      </c>
      <c r="J15" s="118">
        <v>34</v>
      </c>
      <c r="K15" s="118">
        <v>51825.5</v>
      </c>
      <c r="L15" s="118">
        <v>10470</v>
      </c>
      <c r="M15" s="118">
        <v>3645.5</v>
      </c>
      <c r="N15" s="118">
        <v>30</v>
      </c>
      <c r="O15" s="118">
        <v>35508.5</v>
      </c>
      <c r="P15" s="118">
        <v>7672.5</v>
      </c>
      <c r="Q15" s="118">
        <v>2909.5</v>
      </c>
      <c r="R15" s="118">
        <v>39</v>
      </c>
      <c r="S15" s="118">
        <v>45504</v>
      </c>
      <c r="T15" s="118">
        <v>9412</v>
      </c>
      <c r="U15" s="118">
        <v>3727</v>
      </c>
      <c r="V15" s="118">
        <v>14</v>
      </c>
      <c r="W15" s="118">
        <v>14408</v>
      </c>
      <c r="X15" s="118">
        <v>2745</v>
      </c>
      <c r="Y15" s="118">
        <v>1584.5</v>
      </c>
    </row>
    <row r="16" spans="1:25" ht="15.5" x14ac:dyDescent="0.35">
      <c r="A16" s="121">
        <v>14</v>
      </c>
      <c r="B16" s="121" t="s">
        <v>16</v>
      </c>
      <c r="C16" s="122">
        <v>0.622906158237851</v>
      </c>
      <c r="D16" s="126">
        <v>31703429</v>
      </c>
      <c r="E16" s="124">
        <v>187</v>
      </c>
      <c r="F16" s="122">
        <v>1.6622221999999999E-2</v>
      </c>
      <c r="G16" s="122">
        <v>3.424E-2</v>
      </c>
      <c r="H16" s="125">
        <v>0.23347099099999999</v>
      </c>
      <c r="I16" s="125">
        <v>0.1</v>
      </c>
      <c r="J16" s="123">
        <v>47</v>
      </c>
      <c r="K16" s="123">
        <v>49043</v>
      </c>
      <c r="L16" s="123">
        <v>9478</v>
      </c>
      <c r="M16" s="123">
        <v>3570</v>
      </c>
      <c r="N16" s="123">
        <v>33</v>
      </c>
      <c r="O16" s="123">
        <v>46193</v>
      </c>
      <c r="P16" s="123">
        <v>10631</v>
      </c>
      <c r="Q16" s="123">
        <v>3540</v>
      </c>
      <c r="R16" s="123">
        <v>39</v>
      </c>
      <c r="S16" s="123">
        <v>52396</v>
      </c>
      <c r="T16" s="123">
        <v>9851</v>
      </c>
      <c r="U16" s="123">
        <v>3589</v>
      </c>
      <c r="V16" s="123">
        <v>17</v>
      </c>
      <c r="W16" s="123">
        <v>16539</v>
      </c>
      <c r="X16" s="123">
        <v>2591</v>
      </c>
      <c r="Y16" s="123">
        <v>1485</v>
      </c>
    </row>
    <row r="17" spans="1:25" ht="15.5" x14ac:dyDescent="0.35">
      <c r="A17" s="116">
        <v>15</v>
      </c>
      <c r="B17" s="116" t="s">
        <v>16</v>
      </c>
      <c r="C17" s="117">
        <v>0.47436731541763899</v>
      </c>
      <c r="D17" s="118">
        <v>21307903</v>
      </c>
      <c r="E17" s="119">
        <v>130</v>
      </c>
      <c r="F17" s="117">
        <v>1.1555556E-2</v>
      </c>
      <c r="G17" s="117">
        <v>0</v>
      </c>
      <c r="H17" s="120">
        <v>0.218497475</v>
      </c>
      <c r="I17" s="120">
        <v>0.1</v>
      </c>
      <c r="J17" s="118">
        <v>28</v>
      </c>
      <c r="K17" s="118">
        <v>49919</v>
      </c>
      <c r="L17" s="118">
        <v>14602</v>
      </c>
      <c r="M17" s="118">
        <v>4099</v>
      </c>
      <c r="N17" s="118">
        <v>35</v>
      </c>
      <c r="O17" s="118">
        <v>35795</v>
      </c>
      <c r="P17" s="118">
        <v>9964</v>
      </c>
      <c r="Q17" s="118">
        <v>3384</v>
      </c>
      <c r="R17" s="118">
        <v>26</v>
      </c>
      <c r="S17" s="118">
        <v>53363</v>
      </c>
      <c r="T17" s="118">
        <v>11046.5</v>
      </c>
      <c r="U17" s="118">
        <v>3881.5</v>
      </c>
      <c r="V17" s="118">
        <v>15</v>
      </c>
      <c r="W17" s="118">
        <v>17533</v>
      </c>
      <c r="X17" s="118">
        <v>3687</v>
      </c>
      <c r="Y17" s="118">
        <v>2084</v>
      </c>
    </row>
    <row r="18" spans="1:25" ht="15.5" x14ac:dyDescent="0.35">
      <c r="A18" s="121">
        <v>16</v>
      </c>
      <c r="B18" s="121" t="s">
        <v>16</v>
      </c>
      <c r="C18" s="122">
        <v>0.60292536150591702</v>
      </c>
      <c r="D18" s="123">
        <v>25558292</v>
      </c>
      <c r="E18" s="124">
        <v>119</v>
      </c>
      <c r="F18" s="122">
        <v>1.0577777999999999E-2</v>
      </c>
      <c r="G18" s="122">
        <v>1.7239999999999998E-2</v>
      </c>
      <c r="H18" s="125">
        <v>0.20255559300000001</v>
      </c>
      <c r="I18" s="125">
        <v>0.1</v>
      </c>
      <c r="J18" s="123">
        <v>27</v>
      </c>
      <c r="K18" s="123">
        <v>58091</v>
      </c>
      <c r="L18" s="123">
        <v>12452</v>
      </c>
      <c r="M18" s="123">
        <v>3977</v>
      </c>
      <c r="N18" s="123">
        <v>23</v>
      </c>
      <c r="O18" s="123">
        <v>48122</v>
      </c>
      <c r="P18" s="123">
        <v>9922</v>
      </c>
      <c r="Q18" s="123">
        <v>3345</v>
      </c>
      <c r="R18" s="123">
        <v>31</v>
      </c>
      <c r="S18" s="123">
        <v>54602</v>
      </c>
      <c r="T18" s="123">
        <v>10444</v>
      </c>
      <c r="U18" s="123">
        <v>3747</v>
      </c>
      <c r="V18" s="123">
        <v>15</v>
      </c>
      <c r="W18" s="123">
        <v>14974</v>
      </c>
      <c r="X18" s="123">
        <v>2673</v>
      </c>
      <c r="Y18" s="123">
        <v>1663</v>
      </c>
    </row>
    <row r="19" spans="1:25" ht="15.5" x14ac:dyDescent="0.35">
      <c r="A19" s="116">
        <v>19</v>
      </c>
      <c r="B19" s="116" t="s">
        <v>17</v>
      </c>
      <c r="C19" s="117">
        <v>0.314702551163136</v>
      </c>
      <c r="D19" s="118">
        <v>35404661</v>
      </c>
      <c r="E19" s="119">
        <v>142</v>
      </c>
      <c r="F19" s="117">
        <v>1.5777779999999999E-3</v>
      </c>
      <c r="G19" s="117">
        <v>1.4083999999999999E-2</v>
      </c>
      <c r="H19" s="120">
        <v>0.17130253000000001</v>
      </c>
      <c r="I19" s="120">
        <v>0.05</v>
      </c>
      <c r="J19" s="118">
        <v>40</v>
      </c>
      <c r="K19" s="118">
        <v>43595</v>
      </c>
      <c r="L19" s="118">
        <v>12868</v>
      </c>
      <c r="M19" s="118">
        <v>3735.5</v>
      </c>
      <c r="N19" s="118">
        <v>27</v>
      </c>
      <c r="O19" s="118">
        <v>56671</v>
      </c>
      <c r="P19" s="118">
        <v>14732</v>
      </c>
      <c r="Q19" s="118">
        <v>4070</v>
      </c>
      <c r="R19" s="118">
        <v>85</v>
      </c>
      <c r="S19" s="118">
        <v>23013</v>
      </c>
      <c r="T19" s="118">
        <v>6274</v>
      </c>
      <c r="U19" s="118">
        <v>2627</v>
      </c>
      <c r="V19" s="118">
        <v>5</v>
      </c>
      <c r="W19" s="118">
        <v>4231</v>
      </c>
      <c r="X19" s="118">
        <v>819</v>
      </c>
      <c r="Y19" s="118">
        <v>579</v>
      </c>
    </row>
    <row r="20" spans="1:25" ht="15.5" x14ac:dyDescent="0.35">
      <c r="A20" s="121">
        <v>20</v>
      </c>
      <c r="B20" s="121" t="s">
        <v>17</v>
      </c>
      <c r="C20" s="122">
        <v>0.67255993039710305</v>
      </c>
      <c r="D20" s="123">
        <v>259087039</v>
      </c>
      <c r="E20" s="124">
        <v>1003</v>
      </c>
      <c r="F20" s="122">
        <v>5.5722219999999999E-3</v>
      </c>
      <c r="G20" s="122">
        <v>9.0323000000000001E-3</v>
      </c>
      <c r="H20" s="125">
        <v>0.18469777600000001</v>
      </c>
      <c r="I20" s="125">
        <v>0.05</v>
      </c>
      <c r="J20" s="123">
        <v>323</v>
      </c>
      <c r="K20" s="123">
        <v>53496</v>
      </c>
      <c r="L20" s="123">
        <v>8351</v>
      </c>
      <c r="M20" s="123">
        <v>3172</v>
      </c>
      <c r="N20" s="123">
        <v>220</v>
      </c>
      <c r="O20" s="123">
        <v>55786.5</v>
      </c>
      <c r="P20" s="123">
        <v>8447.5</v>
      </c>
      <c r="Q20" s="123">
        <v>3122</v>
      </c>
      <c r="R20" s="123">
        <v>282</v>
      </c>
      <c r="S20" s="123">
        <v>26617</v>
      </c>
      <c r="T20" s="123">
        <v>3714.5</v>
      </c>
      <c r="U20" s="123">
        <v>2003.5</v>
      </c>
      <c r="V20" s="123">
        <v>4</v>
      </c>
      <c r="W20" s="123">
        <v>6344.5</v>
      </c>
      <c r="X20" s="123">
        <v>666</v>
      </c>
      <c r="Y20" s="123">
        <v>507.5</v>
      </c>
    </row>
    <row r="21" spans="1:25" ht="15.5" x14ac:dyDescent="0.35">
      <c r="A21" s="116">
        <v>27</v>
      </c>
      <c r="B21" s="116" t="s">
        <v>18</v>
      </c>
      <c r="C21" s="117">
        <v>0.39232780818879498</v>
      </c>
      <c r="D21" s="118">
        <v>65109930</v>
      </c>
      <c r="E21" s="119">
        <v>848</v>
      </c>
      <c r="F21" s="117">
        <v>9.1462054000000001E-2</v>
      </c>
      <c r="G21" s="117">
        <v>5.0800000000000003E-3</v>
      </c>
      <c r="H21" s="120">
        <v>0.95525461300000003</v>
      </c>
      <c r="I21" s="120">
        <v>0.1</v>
      </c>
      <c r="J21" s="118">
        <v>456</v>
      </c>
      <c r="K21" s="118">
        <v>49821.5</v>
      </c>
      <c r="L21" s="118">
        <v>18724</v>
      </c>
      <c r="M21" s="118">
        <v>2986</v>
      </c>
      <c r="N21" s="118">
        <v>443</v>
      </c>
      <c r="O21" s="118">
        <v>40811</v>
      </c>
      <c r="P21" s="118">
        <v>13292</v>
      </c>
      <c r="Q21" s="118">
        <v>2667</v>
      </c>
      <c r="R21" s="118">
        <v>349</v>
      </c>
      <c r="S21" s="118">
        <v>42411</v>
      </c>
      <c r="T21" s="118">
        <v>17213</v>
      </c>
      <c r="U21" s="118">
        <v>2645</v>
      </c>
      <c r="V21" s="118">
        <v>177</v>
      </c>
      <c r="W21" s="118">
        <v>9913</v>
      </c>
      <c r="X21" s="118">
        <v>2998</v>
      </c>
      <c r="Y21" s="118">
        <v>712</v>
      </c>
    </row>
    <row r="22" spans="1:25" ht="15.5" x14ac:dyDescent="0.35">
      <c r="A22" s="121">
        <v>28</v>
      </c>
      <c r="B22" s="121" t="s">
        <v>18</v>
      </c>
      <c r="C22" s="122">
        <v>0.85050700000000001</v>
      </c>
      <c r="D22" s="123">
        <v>217870176</v>
      </c>
      <c r="E22" s="124">
        <v>821</v>
      </c>
      <c r="F22" s="122">
        <v>8.1082588999999997E-2</v>
      </c>
      <c r="G22" s="122">
        <v>8.4599999999999995E-2</v>
      </c>
      <c r="H22" s="125">
        <v>0.90544937599999997</v>
      </c>
      <c r="I22" s="125">
        <v>0.1</v>
      </c>
      <c r="J22" s="123">
        <v>502</v>
      </c>
      <c r="K22" s="123">
        <v>71270</v>
      </c>
      <c r="L22" s="123">
        <v>12782.5</v>
      </c>
      <c r="M22" s="123">
        <v>2600.5</v>
      </c>
      <c r="N22" s="123">
        <v>282</v>
      </c>
      <c r="O22" s="123">
        <v>52615</v>
      </c>
      <c r="P22" s="123">
        <v>7206</v>
      </c>
      <c r="Q22" s="123">
        <v>2182.5</v>
      </c>
      <c r="R22" s="123">
        <v>405</v>
      </c>
      <c r="S22" s="123">
        <v>65023</v>
      </c>
      <c r="T22" s="123">
        <v>13185</v>
      </c>
      <c r="U22" s="123">
        <v>2294</v>
      </c>
      <c r="V22" s="123">
        <v>67</v>
      </c>
      <c r="W22" s="123">
        <v>14590</v>
      </c>
      <c r="X22" s="123">
        <v>1977</v>
      </c>
      <c r="Y22" s="123">
        <v>626</v>
      </c>
    </row>
    <row r="23" spans="1:25" ht="15.5" x14ac:dyDescent="0.35">
      <c r="A23" s="116">
        <v>29</v>
      </c>
      <c r="B23" s="116" t="s">
        <v>19</v>
      </c>
      <c r="C23" s="117">
        <v>0.73434889154042604</v>
      </c>
      <c r="D23" s="118">
        <v>89625441</v>
      </c>
      <c r="E23" s="119">
        <v>712</v>
      </c>
      <c r="F23" s="117">
        <v>7.1986606999999994E-2</v>
      </c>
      <c r="G23" s="117">
        <v>1.9599999999999999E-2</v>
      </c>
      <c r="H23" s="120">
        <v>0.92870896999999997</v>
      </c>
      <c r="I23" s="120">
        <v>0.05</v>
      </c>
      <c r="J23" s="118">
        <v>443</v>
      </c>
      <c r="K23" s="118">
        <v>57856</v>
      </c>
      <c r="L23" s="118">
        <v>2792</v>
      </c>
      <c r="M23" s="118">
        <v>1288</v>
      </c>
      <c r="N23" s="118">
        <v>214</v>
      </c>
      <c r="O23" s="118">
        <v>89618</v>
      </c>
      <c r="P23" s="118">
        <v>3396</v>
      </c>
      <c r="Q23" s="118">
        <v>1673.5</v>
      </c>
      <c r="R23" s="118">
        <v>322</v>
      </c>
      <c r="S23" s="118">
        <v>37856.5</v>
      </c>
      <c r="T23" s="118">
        <v>1891.5</v>
      </c>
      <c r="U23" s="118">
        <v>977.5</v>
      </c>
      <c r="V23" s="118">
        <v>24</v>
      </c>
      <c r="W23" s="118">
        <v>8450</v>
      </c>
      <c r="X23" s="118">
        <v>349</v>
      </c>
      <c r="Y23" s="118">
        <v>251</v>
      </c>
    </row>
    <row r="25" spans="1:25" x14ac:dyDescent="0.35">
      <c r="B25" s="64"/>
    </row>
    <row r="27" spans="1:25" x14ac:dyDescent="0.35">
      <c r="C27" s="127"/>
      <c r="D27" s="128"/>
    </row>
    <row r="28" spans="1:25" ht="20" x14ac:dyDescent="0.4">
      <c r="A28" s="17" t="s">
        <v>234</v>
      </c>
      <c r="C28" s="127"/>
      <c r="D28" s="128"/>
    </row>
    <row r="32" spans="1:25" x14ac:dyDescent="0.35">
      <c r="D32" s="128"/>
    </row>
    <row r="33" spans="4:4" x14ac:dyDescent="0.35">
      <c r="D33" s="128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84E9B4-338F-4BA4-BDC8-58EC37A3A61D}">
  <dimension ref="A1:F27"/>
  <sheetViews>
    <sheetView tabSelected="1" workbookViewId="0">
      <selection activeCell="I26" sqref="I26"/>
    </sheetView>
  </sheetViews>
  <sheetFormatPr defaultRowHeight="14.5" x14ac:dyDescent="0.35"/>
  <cols>
    <col min="1" max="1" width="13.1796875" customWidth="1"/>
    <col min="2" max="2" width="15.1796875" bestFit="1" customWidth="1"/>
    <col min="3" max="3" width="15.26953125" bestFit="1" customWidth="1"/>
    <col min="4" max="4" width="23.1796875" bestFit="1" customWidth="1"/>
    <col min="5" max="5" width="21.81640625" bestFit="1" customWidth="1"/>
    <col min="6" max="6" width="22.1796875" bestFit="1" customWidth="1"/>
    <col min="7" max="7" width="14" bestFit="1" customWidth="1"/>
    <col min="8" max="8" width="20.54296875" bestFit="1" customWidth="1"/>
    <col min="9" max="9" width="20" bestFit="1" customWidth="1"/>
    <col min="10" max="10" width="20.54296875" bestFit="1" customWidth="1"/>
    <col min="11" max="11" width="11" bestFit="1" customWidth="1"/>
    <col min="12" max="13" width="17" bestFit="1" customWidth="1"/>
    <col min="14" max="14" width="17.54296875" bestFit="1" customWidth="1"/>
    <col min="15" max="15" width="10.7265625" bestFit="1" customWidth="1"/>
    <col min="16" max="17" width="17" bestFit="1" customWidth="1"/>
    <col min="18" max="18" width="17.54296875" bestFit="1" customWidth="1"/>
  </cols>
  <sheetData>
    <row r="1" spans="1:6" ht="15.5" x14ac:dyDescent="0.35">
      <c r="A1" s="129"/>
      <c r="B1" s="129"/>
      <c r="C1" s="130" t="s">
        <v>114</v>
      </c>
      <c r="D1" s="129"/>
      <c r="E1" s="129"/>
      <c r="F1" s="129"/>
    </row>
    <row r="2" spans="1:6" ht="15.5" x14ac:dyDescent="0.35">
      <c r="A2" s="129" t="s">
        <v>51</v>
      </c>
      <c r="B2" s="129" t="s">
        <v>0</v>
      </c>
      <c r="C2" s="129" t="s">
        <v>235</v>
      </c>
      <c r="D2" s="129" t="s">
        <v>236</v>
      </c>
      <c r="E2" s="129" t="s">
        <v>237</v>
      </c>
      <c r="F2" s="129" t="s">
        <v>238</v>
      </c>
    </row>
    <row r="3" spans="1:6" ht="15.5" x14ac:dyDescent="0.35">
      <c r="A3" s="131">
        <v>6</v>
      </c>
      <c r="B3" s="131" t="s">
        <v>63</v>
      </c>
      <c r="C3" s="131" t="s">
        <v>239</v>
      </c>
      <c r="D3" s="131" t="s">
        <v>240</v>
      </c>
      <c r="E3" s="131" t="s">
        <v>241</v>
      </c>
      <c r="F3" s="131" t="s">
        <v>242</v>
      </c>
    </row>
    <row r="4" spans="1:6" ht="15.5" x14ac:dyDescent="0.35">
      <c r="A4" s="126">
        <v>15</v>
      </c>
      <c r="B4" s="126" t="s">
        <v>16</v>
      </c>
      <c r="C4" s="126" t="s">
        <v>243</v>
      </c>
      <c r="D4" s="126" t="s">
        <v>244</v>
      </c>
      <c r="E4" s="126" t="s">
        <v>245</v>
      </c>
      <c r="F4" s="126" t="s">
        <v>246</v>
      </c>
    </row>
    <row r="5" spans="1:6" ht="15.5" x14ac:dyDescent="0.35">
      <c r="A5" s="131">
        <v>19</v>
      </c>
      <c r="B5" s="131" t="s">
        <v>17</v>
      </c>
      <c r="C5" s="131" t="s">
        <v>247</v>
      </c>
      <c r="D5" s="131" t="s">
        <v>248</v>
      </c>
      <c r="E5" s="131" t="s">
        <v>249</v>
      </c>
      <c r="F5" s="131" t="s">
        <v>250</v>
      </c>
    </row>
    <row r="6" spans="1:6" ht="15.5" x14ac:dyDescent="0.35">
      <c r="A6" s="126">
        <v>27</v>
      </c>
      <c r="B6" s="126" t="s">
        <v>18</v>
      </c>
      <c r="C6" s="126" t="s">
        <v>251</v>
      </c>
      <c r="D6" s="126" t="s">
        <v>252</v>
      </c>
      <c r="E6" s="126" t="s">
        <v>253</v>
      </c>
      <c r="F6" s="126" t="s">
        <v>254</v>
      </c>
    </row>
    <row r="7" spans="1:6" ht="15.5" x14ac:dyDescent="0.35">
      <c r="A7" s="132"/>
      <c r="B7" s="132"/>
      <c r="C7" s="130" t="s">
        <v>115</v>
      </c>
      <c r="D7" s="132"/>
      <c r="E7" s="132"/>
      <c r="F7" s="132"/>
    </row>
    <row r="8" spans="1:6" ht="15.5" x14ac:dyDescent="0.35">
      <c r="A8" s="129" t="s">
        <v>51</v>
      </c>
      <c r="B8" s="129" t="s">
        <v>0</v>
      </c>
      <c r="C8" s="129" t="s">
        <v>235</v>
      </c>
      <c r="D8" s="129" t="s">
        <v>236</v>
      </c>
      <c r="E8" s="129" t="s">
        <v>237</v>
      </c>
      <c r="F8" s="129" t="s">
        <v>238</v>
      </c>
    </row>
    <row r="9" spans="1:6" ht="15.5" x14ac:dyDescent="0.35">
      <c r="A9" s="131">
        <v>6</v>
      </c>
      <c r="B9" s="131" t="s">
        <v>63</v>
      </c>
      <c r="C9" s="131" t="s">
        <v>255</v>
      </c>
      <c r="D9" s="131" t="s">
        <v>256</v>
      </c>
      <c r="E9" s="131" t="s">
        <v>257</v>
      </c>
      <c r="F9" s="131" t="s">
        <v>258</v>
      </c>
    </row>
    <row r="10" spans="1:6" ht="15.5" x14ac:dyDescent="0.35">
      <c r="A10" s="126">
        <v>15</v>
      </c>
      <c r="B10" s="126" t="s">
        <v>16</v>
      </c>
      <c r="C10" s="126" t="s">
        <v>259</v>
      </c>
      <c r="D10" s="126" t="s">
        <v>260</v>
      </c>
      <c r="E10" s="126" t="s">
        <v>261</v>
      </c>
      <c r="F10" s="126" t="s">
        <v>262</v>
      </c>
    </row>
    <row r="11" spans="1:6" ht="15.5" x14ac:dyDescent="0.35">
      <c r="A11" s="131">
        <v>19</v>
      </c>
      <c r="B11" s="131" t="s">
        <v>17</v>
      </c>
      <c r="C11" s="131" t="s">
        <v>263</v>
      </c>
      <c r="D11" s="131" t="s">
        <v>264</v>
      </c>
      <c r="E11" s="131" t="s">
        <v>265</v>
      </c>
      <c r="F11" s="131" t="s">
        <v>266</v>
      </c>
    </row>
    <row r="12" spans="1:6" ht="15.5" x14ac:dyDescent="0.35">
      <c r="A12" s="126">
        <v>27</v>
      </c>
      <c r="B12" s="126" t="s">
        <v>18</v>
      </c>
      <c r="C12" s="126" t="s">
        <v>267</v>
      </c>
      <c r="D12" s="126" t="s">
        <v>268</v>
      </c>
      <c r="E12" s="126" t="s">
        <v>269</v>
      </c>
      <c r="F12" s="126" t="s">
        <v>270</v>
      </c>
    </row>
    <row r="13" spans="1:6" ht="15.5" x14ac:dyDescent="0.35">
      <c r="A13" s="132"/>
      <c r="B13" s="132"/>
      <c r="C13" s="130" t="s">
        <v>116</v>
      </c>
      <c r="D13" s="132"/>
      <c r="E13" s="132"/>
      <c r="F13" s="132"/>
    </row>
    <row r="14" spans="1:6" ht="15.5" x14ac:dyDescent="0.35">
      <c r="A14" s="129" t="s">
        <v>51</v>
      </c>
      <c r="B14" s="129" t="s">
        <v>0</v>
      </c>
      <c r="C14" s="129" t="s">
        <v>235</v>
      </c>
      <c r="D14" s="129" t="s">
        <v>236</v>
      </c>
      <c r="E14" s="129" t="s">
        <v>237</v>
      </c>
      <c r="F14" s="129" t="s">
        <v>238</v>
      </c>
    </row>
    <row r="15" spans="1:6" ht="15.5" x14ac:dyDescent="0.35">
      <c r="A15" s="131">
        <v>6</v>
      </c>
      <c r="B15" s="131" t="s">
        <v>63</v>
      </c>
      <c r="C15" s="131" t="s">
        <v>271</v>
      </c>
      <c r="D15" s="131" t="s">
        <v>272</v>
      </c>
      <c r="E15" s="131" t="s">
        <v>273</v>
      </c>
      <c r="F15" s="131" t="s">
        <v>274</v>
      </c>
    </row>
    <row r="16" spans="1:6" ht="15.5" x14ac:dyDescent="0.35">
      <c r="A16" s="126">
        <v>15</v>
      </c>
      <c r="B16" s="126" t="s">
        <v>16</v>
      </c>
      <c r="C16" s="126" t="s">
        <v>275</v>
      </c>
      <c r="D16" s="126" t="s">
        <v>276</v>
      </c>
      <c r="E16" s="126" t="s">
        <v>277</v>
      </c>
      <c r="F16" s="126" t="s">
        <v>278</v>
      </c>
    </row>
    <row r="17" spans="1:6" ht="15.5" x14ac:dyDescent="0.35">
      <c r="A17" s="131">
        <v>19</v>
      </c>
      <c r="B17" s="131" t="s">
        <v>17</v>
      </c>
      <c r="C17" s="131" t="s">
        <v>279</v>
      </c>
      <c r="D17" s="131" t="s">
        <v>280</v>
      </c>
      <c r="E17" s="131" t="s">
        <v>281</v>
      </c>
      <c r="F17" s="131" t="s">
        <v>282</v>
      </c>
    </row>
    <row r="18" spans="1:6" ht="15.5" x14ac:dyDescent="0.35">
      <c r="A18" s="126">
        <v>27</v>
      </c>
      <c r="B18" s="126" t="s">
        <v>18</v>
      </c>
      <c r="C18" s="126" t="s">
        <v>283</v>
      </c>
      <c r="D18" s="126" t="s">
        <v>284</v>
      </c>
      <c r="E18" s="126" t="s">
        <v>285</v>
      </c>
      <c r="F18" s="126" t="s">
        <v>286</v>
      </c>
    </row>
    <row r="19" spans="1:6" ht="15.5" x14ac:dyDescent="0.35">
      <c r="A19" s="129"/>
      <c r="B19" s="129"/>
      <c r="C19" s="130" t="s">
        <v>287</v>
      </c>
      <c r="D19" s="129"/>
      <c r="E19" s="129"/>
      <c r="F19" s="129"/>
    </row>
    <row r="20" spans="1:6" ht="15.5" x14ac:dyDescent="0.35">
      <c r="A20" s="129" t="s">
        <v>51</v>
      </c>
      <c r="B20" s="129" t="s">
        <v>0</v>
      </c>
      <c r="C20" s="129" t="s">
        <v>235</v>
      </c>
      <c r="D20" s="129" t="s">
        <v>236</v>
      </c>
      <c r="E20" s="129" t="s">
        <v>237</v>
      </c>
      <c r="F20" s="129" t="s">
        <v>238</v>
      </c>
    </row>
    <row r="21" spans="1:6" ht="15.5" x14ac:dyDescent="0.35">
      <c r="A21" s="131">
        <v>6</v>
      </c>
      <c r="B21" s="131" t="s">
        <v>63</v>
      </c>
      <c r="C21" s="131" t="s">
        <v>288</v>
      </c>
      <c r="D21" s="131" t="s">
        <v>289</v>
      </c>
      <c r="E21" s="131" t="s">
        <v>290</v>
      </c>
      <c r="F21" s="131" t="s">
        <v>291</v>
      </c>
    </row>
    <row r="22" spans="1:6" ht="15.5" x14ac:dyDescent="0.35">
      <c r="A22" s="126">
        <v>15</v>
      </c>
      <c r="B22" s="126" t="s">
        <v>16</v>
      </c>
      <c r="C22" s="126" t="s">
        <v>292</v>
      </c>
      <c r="D22" s="126" t="s">
        <v>293</v>
      </c>
      <c r="E22" s="126" t="s">
        <v>294</v>
      </c>
      <c r="F22" s="126" t="s">
        <v>295</v>
      </c>
    </row>
    <row r="23" spans="1:6" ht="15.5" x14ac:dyDescent="0.35">
      <c r="A23" s="131">
        <v>19</v>
      </c>
      <c r="B23" s="131" t="s">
        <v>17</v>
      </c>
      <c r="C23" s="131" t="s">
        <v>296</v>
      </c>
      <c r="D23" s="131" t="s">
        <v>297</v>
      </c>
      <c r="E23" s="131" t="s">
        <v>298</v>
      </c>
      <c r="F23" s="131" t="s">
        <v>299</v>
      </c>
    </row>
    <row r="24" spans="1:6" ht="15.5" x14ac:dyDescent="0.35">
      <c r="A24" s="126">
        <v>27</v>
      </c>
      <c r="B24" s="126" t="s">
        <v>18</v>
      </c>
      <c r="C24" s="126" t="s">
        <v>300</v>
      </c>
      <c r="D24" s="126" t="s">
        <v>301</v>
      </c>
      <c r="E24" s="126" t="s">
        <v>302</v>
      </c>
      <c r="F24" s="126" t="s">
        <v>303</v>
      </c>
    </row>
    <row r="27" spans="1:6" ht="15.5" x14ac:dyDescent="0.35">
      <c r="A27" s="133" t="s">
        <v>304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i="http://www.w3.org/2001/XMLSchema-instance" xmlns:xsd="http://www.w3.org/2001/XMLSchema" xmlns="http://www.boldonjames.com/2008/01/sie/internal/label" sislVersion="0" policy="82ad3a63-90ad-4a46-a3cb-757f4658e205" origin="userSelected">
  <element uid="9036a7a1-5a4f-48d3-b24b-dfdab053dac9" value=""/>
  <element uid="98fd9816-b2d7-4f66-a4f1-22172171e0fb" value=""/>
  <element uid="7349a702-6462-4442-88eb-c64cd513835c" value=""/>
</sisl>
</file>

<file path=customXml/itemProps1.xml><?xml version="1.0" encoding="utf-8"?>
<ds:datastoreItem xmlns:ds="http://schemas.openxmlformats.org/officeDocument/2006/customXml" ds:itemID="{85879DB1-79D2-4FBB-AF86-11BF34B359B2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Table 1</vt:lpstr>
      <vt:lpstr>Supplemental Table 1</vt:lpstr>
      <vt:lpstr>Supplemental Table 2</vt:lpstr>
      <vt:lpstr>Supplemental Table 3</vt:lpstr>
      <vt:lpstr>About Supplemental Table 3</vt:lpstr>
      <vt:lpstr>Supplemental Table 4</vt:lpstr>
      <vt:lpstr>Supplemental Table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Yamawaki, Tracy</dc:creator>
  <cp:keywords>*$%IU-*$%IntProp</cp:keywords>
  <cp:lastModifiedBy>Li, Chi-Ming</cp:lastModifiedBy>
  <cp:lastPrinted>2020-02-27T00:24:35Z</cp:lastPrinted>
  <dcterms:created xsi:type="dcterms:W3CDTF">2020-02-26T00:57:36Z</dcterms:created>
  <dcterms:modified xsi:type="dcterms:W3CDTF">2020-09-04T05:29:47Z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98887592-a2a1-48c2-872b-969eab04ddb6</vt:lpwstr>
  </property>
  <property fmtid="{D5CDD505-2E9C-101B-9397-08002B2CF9AE}" pid="3" name="bjSaver">
    <vt:lpwstr>veG7fWv3j71ApDj4cdFeyHJrQ3sKFJGV</vt:lpwstr>
  </property>
  <property fmtid="{D5CDD505-2E9C-101B-9397-08002B2CF9AE}" pid="4" name="bjDocumentLabelXML">
    <vt:lpwstr>&lt;?xml version="1.0" encoding="us-ascii"?&gt;&lt;sisl xmlns:xsi="http://www.w3.org/2001/XMLSchema-instance" xmlns:xsd="http://www.w3.org/2001/XMLSchema" sislVersion="0" policy="82ad3a63-90ad-4a46-a3cb-757f4658e205" origin="userSelected" xmlns="http://www.boldonj</vt:lpwstr>
  </property>
  <property fmtid="{D5CDD505-2E9C-101B-9397-08002B2CF9AE}" pid="5" name="bjDocumentLabelXML-0">
    <vt:lpwstr>ames.com/2008/01/sie/internal/label"&gt;&lt;element uid="9036a7a1-5a4f-48d3-b24b-dfdab053dac9" value="" /&gt;&lt;element uid="98fd9816-b2d7-4f66-a4f1-22172171e0fb" value="" /&gt;&lt;element uid="7349a702-6462-4442-88eb-c64cd513835c" value="" /&gt;&lt;/sisl&gt;</vt:lpwstr>
  </property>
  <property fmtid="{D5CDD505-2E9C-101B-9397-08002B2CF9AE}" pid="6" name="bjDocumentSecurityLabel">
    <vt:lpwstr>Internal Use Only - Intellectual Property</vt:lpwstr>
  </property>
</Properties>
</file>