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https://d.docs.live.net/c7e0c0f8f0611940/Documents/Kurt/New/BIF - Mo and V sorption/Mo and V manuscript(1st submission)/"/>
    </mc:Choice>
  </mc:AlternateContent>
  <xr:revisionPtr revIDLastSave="0" documentId="13_ncr:1_{39F85A66-2953-428C-AE0A-6CB702FD0225}" xr6:coauthVersionLast="47" xr6:coauthVersionMax="47" xr10:uidLastSave="{00000000-0000-0000-0000-000000000000}"/>
  <bookViews>
    <workbookView xWindow="0" yWindow="780" windowWidth="26260" windowHeight="19920" activeTab="2" xr2:uid="{00000000-000D-0000-FFFF-FFFF00000000}"/>
  </bookViews>
  <sheets>
    <sheet name="Mo" sheetId="1" r:id="rId1"/>
    <sheet name="V" sheetId="2" r:id="rId2"/>
    <sheet name="Molar Mo ratio" sheetId="3" r:id="rId3"/>
    <sheet name="Molar V ratio"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3" l="1"/>
  <c r="T7" i="3"/>
  <c r="S8" i="3"/>
  <c r="S7" i="3"/>
  <c r="Q8" i="3"/>
  <c r="R8" i="3"/>
  <c r="R7" i="3"/>
  <c r="Q7" i="3"/>
  <c r="I29" i="4"/>
  <c r="K29" i="4" s="1"/>
  <c r="H29" i="4"/>
  <c r="G29" i="4"/>
  <c r="L29" i="4" s="1"/>
  <c r="M29" i="4" s="1"/>
  <c r="I28" i="4"/>
  <c r="K28" i="4" s="1"/>
  <c r="R21" i="4" s="1"/>
  <c r="H28" i="4"/>
  <c r="G28" i="4"/>
  <c r="L28" i="4" s="1"/>
  <c r="M28" i="4" s="1"/>
  <c r="I27" i="4"/>
  <c r="K27" i="4" s="1"/>
  <c r="H27" i="4"/>
  <c r="G27" i="4"/>
  <c r="L27" i="4" s="1"/>
  <c r="M27" i="4" s="1"/>
  <c r="I26" i="4"/>
  <c r="K26" i="4" s="1"/>
  <c r="H26" i="4"/>
  <c r="L26" i="4" s="1"/>
  <c r="M26" i="4" s="1"/>
  <c r="G26" i="4"/>
  <c r="K25" i="4"/>
  <c r="I25" i="4"/>
  <c r="H25" i="4"/>
  <c r="G25" i="4"/>
  <c r="L25" i="4" s="1"/>
  <c r="M25" i="4" s="1"/>
  <c r="I24" i="4"/>
  <c r="K24" i="4" s="1"/>
  <c r="H24" i="4"/>
  <c r="G24" i="4"/>
  <c r="L24" i="4" s="1"/>
  <c r="M24" i="4" s="1"/>
  <c r="L23" i="4"/>
  <c r="M23" i="4" s="1"/>
  <c r="K23" i="4"/>
  <c r="I23" i="4"/>
  <c r="H23" i="4"/>
  <c r="G23" i="4"/>
  <c r="I22" i="4"/>
  <c r="K22" i="4" s="1"/>
  <c r="H22" i="4"/>
  <c r="G22" i="4"/>
  <c r="L22" i="4" s="1"/>
  <c r="M22" i="4" s="1"/>
  <c r="K21" i="4"/>
  <c r="I21" i="4"/>
  <c r="H21" i="4"/>
  <c r="G21" i="4"/>
  <c r="L21" i="4" s="1"/>
  <c r="M21" i="4" s="1"/>
  <c r="I20" i="4"/>
  <c r="K20" i="4" s="1"/>
  <c r="H20" i="4"/>
  <c r="L20" i="4" s="1"/>
  <c r="M20" i="4" s="1"/>
  <c r="G20" i="4"/>
  <c r="I19" i="4"/>
  <c r="K19" i="4" s="1"/>
  <c r="H19" i="4"/>
  <c r="G19" i="4"/>
  <c r="L19" i="4" s="1"/>
  <c r="M19" i="4" s="1"/>
  <c r="I18" i="4"/>
  <c r="K18" i="4" s="1"/>
  <c r="H18" i="4"/>
  <c r="G18" i="4"/>
  <c r="L18" i="4" s="1"/>
  <c r="M18" i="4" s="1"/>
  <c r="I17" i="4"/>
  <c r="K17" i="4" s="1"/>
  <c r="H17" i="4"/>
  <c r="G17" i="4"/>
  <c r="L17" i="4" s="1"/>
  <c r="M17" i="4" s="1"/>
  <c r="I16" i="4"/>
  <c r="K16" i="4" s="1"/>
  <c r="H16" i="4"/>
  <c r="G16" i="4"/>
  <c r="L16" i="4" s="1"/>
  <c r="M16" i="4" s="1"/>
  <c r="I15" i="4"/>
  <c r="K15" i="4" s="1"/>
  <c r="H15" i="4"/>
  <c r="G15" i="4"/>
  <c r="L15" i="4" s="1"/>
  <c r="M15" i="4" s="1"/>
  <c r="I14" i="4"/>
  <c r="K14" i="4" s="1"/>
  <c r="R7" i="4" s="1"/>
  <c r="H14" i="4"/>
  <c r="G14" i="4"/>
  <c r="L14" i="4" s="1"/>
  <c r="M14" i="4" s="1"/>
  <c r="I13" i="4"/>
  <c r="K13" i="4" s="1"/>
  <c r="H13" i="4"/>
  <c r="G13" i="4"/>
  <c r="L13" i="4" s="1"/>
  <c r="M13" i="4" s="1"/>
  <c r="I12" i="4"/>
  <c r="K12" i="4" s="1"/>
  <c r="H12" i="4"/>
  <c r="L12" i="4" s="1"/>
  <c r="M12" i="4" s="1"/>
  <c r="G12" i="4"/>
  <c r="K11" i="4"/>
  <c r="I11" i="4"/>
  <c r="H11" i="4"/>
  <c r="G11" i="4"/>
  <c r="L11" i="4" s="1"/>
  <c r="M11" i="4" s="1"/>
  <c r="I10" i="4"/>
  <c r="K10" i="4" s="1"/>
  <c r="H10" i="4"/>
  <c r="G10" i="4"/>
  <c r="L10" i="4" s="1"/>
  <c r="M10" i="4" s="1"/>
  <c r="L9" i="4"/>
  <c r="M9" i="4" s="1"/>
  <c r="K9" i="4"/>
  <c r="I9" i="4"/>
  <c r="H9" i="4"/>
  <c r="G9" i="4"/>
  <c r="I8" i="4"/>
  <c r="K8" i="4" s="1"/>
  <c r="H8" i="4"/>
  <c r="G8" i="4"/>
  <c r="L8" i="4" s="1"/>
  <c r="M8" i="4" s="1"/>
  <c r="K7" i="4"/>
  <c r="I7" i="4"/>
  <c r="H7" i="4"/>
  <c r="G7" i="4"/>
  <c r="L7" i="4" s="1"/>
  <c r="M7" i="4" s="1"/>
  <c r="I6" i="4"/>
  <c r="K6" i="4" s="1"/>
  <c r="H6" i="4"/>
  <c r="L6" i="4" s="1"/>
  <c r="M6" i="4" s="1"/>
  <c r="G6" i="4"/>
  <c r="I5" i="4"/>
  <c r="K5" i="4" s="1"/>
  <c r="H5" i="4"/>
  <c r="G5" i="4"/>
  <c r="L5" i="4" s="1"/>
  <c r="M5" i="4" s="1"/>
  <c r="I4" i="4"/>
  <c r="K4" i="4" s="1"/>
  <c r="H4" i="4"/>
  <c r="G4" i="4"/>
  <c r="L4" i="4" s="1"/>
  <c r="M4" i="4" s="1"/>
  <c r="I3" i="4"/>
  <c r="K3" i="4" s="1"/>
  <c r="H3" i="4"/>
  <c r="G3" i="4"/>
  <c r="L3" i="4" s="1"/>
  <c r="M3" i="4" s="1"/>
  <c r="I2" i="4"/>
  <c r="K2" i="4" s="1"/>
  <c r="H2" i="4"/>
  <c r="G2" i="4"/>
  <c r="L2" i="4" s="1"/>
  <c r="M2" i="4" s="1"/>
  <c r="I27" i="3"/>
  <c r="K27" i="3" s="1"/>
  <c r="H27" i="3"/>
  <c r="G27" i="3"/>
  <c r="I26" i="3"/>
  <c r="K26" i="3" s="1"/>
  <c r="H26" i="3"/>
  <c r="G26" i="3"/>
  <c r="I25" i="3"/>
  <c r="K25" i="3" s="1"/>
  <c r="H25" i="3"/>
  <c r="G25" i="3"/>
  <c r="L25" i="3" s="1"/>
  <c r="M25" i="3" s="1"/>
  <c r="I24" i="3"/>
  <c r="K24" i="3" s="1"/>
  <c r="H24" i="3"/>
  <c r="G24" i="3"/>
  <c r="L24" i="3" s="1"/>
  <c r="M24" i="3" s="1"/>
  <c r="I23" i="3"/>
  <c r="K23" i="3" s="1"/>
  <c r="H23" i="3"/>
  <c r="G23" i="3"/>
  <c r="L23" i="3" s="1"/>
  <c r="M23" i="3" s="1"/>
  <c r="I22" i="3"/>
  <c r="K22" i="3" s="1"/>
  <c r="H22" i="3"/>
  <c r="G22" i="3"/>
  <c r="I21" i="3"/>
  <c r="K21" i="3" s="1"/>
  <c r="H21" i="3"/>
  <c r="G21" i="3"/>
  <c r="I20" i="3"/>
  <c r="K20" i="3" s="1"/>
  <c r="H20" i="3"/>
  <c r="G20" i="3"/>
  <c r="I19" i="3"/>
  <c r="K19" i="3" s="1"/>
  <c r="H19" i="3"/>
  <c r="G19" i="3"/>
  <c r="I18" i="3"/>
  <c r="K18" i="3" s="1"/>
  <c r="H18" i="3"/>
  <c r="G18" i="3"/>
  <c r="I17" i="3"/>
  <c r="K17" i="3" s="1"/>
  <c r="H17" i="3"/>
  <c r="G17" i="3"/>
  <c r="I16" i="3"/>
  <c r="K16" i="3" s="1"/>
  <c r="H16" i="3"/>
  <c r="G16" i="3"/>
  <c r="L16" i="3" s="1"/>
  <c r="M16" i="3" s="1"/>
  <c r="I15" i="3"/>
  <c r="K15" i="3" s="1"/>
  <c r="H15" i="3"/>
  <c r="G15" i="3"/>
  <c r="I14" i="3"/>
  <c r="K14" i="3" s="1"/>
  <c r="H14" i="3"/>
  <c r="G14" i="3"/>
  <c r="I13" i="3"/>
  <c r="K13" i="3" s="1"/>
  <c r="H13" i="3"/>
  <c r="G13" i="3"/>
  <c r="I12" i="3"/>
  <c r="K12" i="3" s="1"/>
  <c r="H12" i="3"/>
  <c r="G12" i="3"/>
  <c r="I11" i="3"/>
  <c r="K11" i="3" s="1"/>
  <c r="H11" i="3"/>
  <c r="G11" i="3"/>
  <c r="L11" i="3" s="1"/>
  <c r="M11" i="3" s="1"/>
  <c r="I10" i="3"/>
  <c r="K10" i="3" s="1"/>
  <c r="H10" i="3"/>
  <c r="G10" i="3"/>
  <c r="L10" i="3" s="1"/>
  <c r="M10" i="3" s="1"/>
  <c r="I9" i="3"/>
  <c r="K9" i="3" s="1"/>
  <c r="H9" i="3"/>
  <c r="G9" i="3"/>
  <c r="L9" i="3" s="1"/>
  <c r="M9" i="3" s="1"/>
  <c r="I8" i="3"/>
  <c r="K8" i="3" s="1"/>
  <c r="H8" i="3"/>
  <c r="G8" i="3"/>
  <c r="I7" i="3"/>
  <c r="K7" i="3" s="1"/>
  <c r="H7" i="3"/>
  <c r="G7" i="3"/>
  <c r="L7" i="3" s="1"/>
  <c r="M7" i="3" s="1"/>
  <c r="I6" i="3"/>
  <c r="K6" i="3" s="1"/>
  <c r="H6" i="3"/>
  <c r="G6" i="3"/>
  <c r="L6" i="3" s="1"/>
  <c r="M6" i="3" s="1"/>
  <c r="I5" i="3"/>
  <c r="K5" i="3" s="1"/>
  <c r="H5" i="3"/>
  <c r="G5" i="3"/>
  <c r="I4" i="3"/>
  <c r="K4" i="3" s="1"/>
  <c r="H4" i="3"/>
  <c r="G4" i="3"/>
  <c r="I3" i="3"/>
  <c r="K3" i="3" s="1"/>
  <c r="H3" i="3"/>
  <c r="G3" i="3"/>
  <c r="I2" i="3"/>
  <c r="K2" i="3" s="1"/>
  <c r="H2" i="3"/>
  <c r="G2" i="3"/>
  <c r="L2" i="3" s="1"/>
  <c r="M2" i="3" s="1"/>
  <c r="L3" i="3" l="1"/>
  <c r="M3" i="3" s="1"/>
  <c r="L4" i="3"/>
  <c r="M4" i="3" s="1"/>
  <c r="L12" i="3"/>
  <c r="M12" i="3" s="1"/>
  <c r="L13" i="3"/>
  <c r="M13" i="3" s="1"/>
  <c r="L18" i="3"/>
  <c r="M18" i="3" s="1"/>
  <c r="T20" i="3" s="1"/>
  <c r="L21" i="3"/>
  <c r="M21" i="3" s="1"/>
  <c r="L26" i="3"/>
  <c r="M26" i="3" s="1"/>
  <c r="R18" i="3"/>
  <c r="Q18" i="3"/>
  <c r="R16" i="3"/>
  <c r="R17" i="3"/>
  <c r="L5" i="3"/>
  <c r="M5" i="3" s="1"/>
  <c r="S5" i="3" s="1"/>
  <c r="L8" i="3"/>
  <c r="M8" i="3" s="1"/>
  <c r="T3" i="3" s="1"/>
  <c r="R5" i="3"/>
  <c r="L27" i="3"/>
  <c r="M27" i="3" s="1"/>
  <c r="L17" i="3"/>
  <c r="M17" i="3" s="1"/>
  <c r="T19" i="3" s="1"/>
  <c r="L22" i="3"/>
  <c r="M22" i="3" s="1"/>
  <c r="L14" i="3"/>
  <c r="M14" i="3" s="1"/>
  <c r="T16" i="3" s="1"/>
  <c r="L20" i="3"/>
  <c r="M20" i="3" s="1"/>
  <c r="T22" i="3" s="1"/>
  <c r="L15" i="3"/>
  <c r="M15" i="3" s="1"/>
  <c r="L19" i="3"/>
  <c r="M19" i="3" s="1"/>
  <c r="Q18" i="4"/>
  <c r="R18" i="4"/>
  <c r="T21" i="4"/>
  <c r="S21" i="4"/>
  <c r="R6" i="4"/>
  <c r="Q6" i="4"/>
  <c r="T16" i="4"/>
  <c r="S16" i="4"/>
  <c r="T7" i="4"/>
  <c r="S7" i="4"/>
  <c r="R3" i="4"/>
  <c r="Q3" i="4"/>
  <c r="T4" i="4"/>
  <c r="S4" i="4"/>
  <c r="R4" i="4"/>
  <c r="Q4" i="4"/>
  <c r="R5" i="4"/>
  <c r="Q5" i="4"/>
  <c r="R20" i="4"/>
  <c r="Q20" i="4"/>
  <c r="T6" i="4"/>
  <c r="S6" i="4"/>
  <c r="T2" i="4"/>
  <c r="S2" i="4"/>
  <c r="R16" i="4"/>
  <c r="Q16" i="4"/>
  <c r="Q21" i="4"/>
  <c r="R8" i="4"/>
  <c r="Q8" i="4"/>
  <c r="S17" i="4"/>
  <c r="T17" i="4"/>
  <c r="S18" i="4"/>
  <c r="T18" i="4"/>
  <c r="T19" i="4"/>
  <c r="S19" i="4"/>
  <c r="T5" i="4"/>
  <c r="S5" i="4"/>
  <c r="R19" i="4"/>
  <c r="Q19" i="4"/>
  <c r="S20" i="4"/>
  <c r="T20" i="4"/>
  <c r="T22" i="4"/>
  <c r="S22" i="4"/>
  <c r="R2" i="4"/>
  <c r="Q2" i="4"/>
  <c r="Q7" i="4"/>
  <c r="S3" i="4"/>
  <c r="T3" i="4"/>
  <c r="T8" i="4"/>
  <c r="S8" i="4"/>
  <c r="Q17" i="4"/>
  <c r="R17" i="4"/>
  <c r="Q22" i="4"/>
  <c r="R22" i="4"/>
  <c r="S6" i="3"/>
  <c r="T6" i="3"/>
  <c r="R2" i="3"/>
  <c r="Q2" i="3"/>
  <c r="R19" i="3"/>
  <c r="Q19" i="3"/>
  <c r="S20" i="3"/>
  <c r="R22" i="3"/>
  <c r="Q22" i="3"/>
  <c r="Q3" i="3"/>
  <c r="R3" i="3"/>
  <c r="S2" i="3"/>
  <c r="T2" i="3"/>
  <c r="Q20" i="3"/>
  <c r="R20" i="3"/>
  <c r="S3" i="3"/>
  <c r="T4" i="3"/>
  <c r="S4" i="3"/>
  <c r="R21" i="3"/>
  <c r="Q21" i="3"/>
  <c r="Q6" i="3"/>
  <c r="R6" i="3"/>
  <c r="R4" i="3"/>
  <c r="S18" i="3"/>
  <c r="T18" i="3"/>
  <c r="Q5" i="3"/>
  <c r="Q17" i="3"/>
  <c r="Q4" i="3"/>
  <c r="Q16" i="3"/>
  <c r="S22" i="3" l="1"/>
  <c r="T21" i="3"/>
  <c r="T17" i="3"/>
  <c r="T5" i="3"/>
  <c r="S16" i="3"/>
  <c r="S19" i="3"/>
  <c r="S17" i="3"/>
  <c r="S21" i="3"/>
</calcChain>
</file>

<file path=xl/sharedStrings.xml><?xml version="1.0" encoding="utf-8"?>
<sst xmlns="http://schemas.openxmlformats.org/spreadsheetml/2006/main" count="163" uniqueCount="37">
  <si>
    <t>Si</t>
  </si>
  <si>
    <t>no Si</t>
  </si>
  <si>
    <t>2.2 mM Si</t>
  </si>
  <si>
    <t xml:space="preserve">Note: column A specifies the Si concentration in each experimental setting;  </t>
    <phoneticPr fontId="1" type="noConversion"/>
  </si>
  <si>
    <t xml:space="preserve">column B shows the initial Mo concentration measured by the ICP-MS; </t>
    <phoneticPr fontId="1" type="noConversion"/>
  </si>
  <si>
    <t>column D is the substraction between column B and column C, which shows the amount of Mo adsorbed</t>
    <phoneticPr fontId="1" type="noConversion"/>
  </si>
  <si>
    <t>ini (ppm)</t>
    <phoneticPr fontId="1" type="noConversion"/>
  </si>
  <si>
    <t>equil (ppm)</t>
    <phoneticPr fontId="1" type="noConversion"/>
  </si>
  <si>
    <t>ads (ppm)</t>
    <phoneticPr fontId="1" type="noConversion"/>
  </si>
  <si>
    <t xml:space="preserve">column B shows the initial V concentration measured by the ICP-MS; </t>
    <phoneticPr fontId="1" type="noConversion"/>
  </si>
  <si>
    <t>column D is the substraction between column B and column C, which shows the amount of V adsorbed</t>
    <phoneticPr fontId="1" type="noConversion"/>
  </si>
  <si>
    <t>column C shows the amount of Mo left in the aqueous system after adsorption which is measured by the ICP-MS</t>
    <phoneticPr fontId="1" type="noConversion"/>
  </si>
  <si>
    <t>column C shows the amount of V left in the aqueous system after adsorption which is measured by the ICP-MS</t>
    <phoneticPr fontId="1" type="noConversion"/>
  </si>
  <si>
    <t>Fe</t>
    <phoneticPr fontId="1" type="noConversion"/>
  </si>
  <si>
    <t>mol</t>
    <phoneticPr fontId="1" type="noConversion"/>
  </si>
  <si>
    <t>Mo ini ppm</t>
    <phoneticPr fontId="1" type="noConversion"/>
  </si>
  <si>
    <t>Mo ads ppm</t>
    <phoneticPr fontId="1" type="noConversion"/>
  </si>
  <si>
    <t>Mo ini M</t>
    <phoneticPr fontId="1" type="noConversion"/>
  </si>
  <si>
    <t>Mo ads in M</t>
    <phoneticPr fontId="1" type="noConversion"/>
  </si>
  <si>
    <t>Mo ads mol</t>
    <phoneticPr fontId="1" type="noConversion"/>
  </si>
  <si>
    <t>Mo/Fe molar</t>
    <phoneticPr fontId="1" type="noConversion"/>
  </si>
  <si>
    <t>equilibrium Mo M</t>
    <phoneticPr fontId="1" type="noConversion"/>
  </si>
  <si>
    <t>equilibrium Mo molar (uM)</t>
    <phoneticPr fontId="1" type="noConversion"/>
  </si>
  <si>
    <t>0 Si average</t>
    <phoneticPr fontId="1" type="noConversion"/>
  </si>
  <si>
    <t>std</t>
    <phoneticPr fontId="1" type="noConversion"/>
  </si>
  <si>
    <t>0.1mL*1M</t>
    <phoneticPr fontId="1" type="noConversion"/>
  </si>
  <si>
    <t>2.2mM Si average</t>
    <phoneticPr fontId="1" type="noConversion"/>
  </si>
  <si>
    <t>V ini ppm</t>
    <phoneticPr fontId="1" type="noConversion"/>
  </si>
  <si>
    <t>V ads ppm</t>
    <phoneticPr fontId="1" type="noConversion"/>
  </si>
  <si>
    <t>V ini M</t>
    <phoneticPr fontId="1" type="noConversion"/>
  </si>
  <si>
    <t>V ads in M</t>
    <phoneticPr fontId="1" type="noConversion"/>
  </si>
  <si>
    <t>V ads mol</t>
    <phoneticPr fontId="1" type="noConversion"/>
  </si>
  <si>
    <t>V/Fe molar</t>
    <phoneticPr fontId="1" type="noConversion"/>
  </si>
  <si>
    <t>equilibrium V M</t>
    <phoneticPr fontId="1" type="noConversion"/>
  </si>
  <si>
    <t>equilibrium V molar (uM)</t>
    <phoneticPr fontId="1" type="noConversion"/>
  </si>
  <si>
    <t>**Highlighted data are used for linear regression</t>
    <phoneticPr fontId="1" type="noConversion"/>
  </si>
  <si>
    <t>Note: the diagram below is different with the inset of Fig. 2A because the diagram below shows the range from 0.000397 to 0.0037 while the inset of Fig.2A shows the whole range.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</si>
</sst>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9"/>
      <name val="Calibri"/>
      <family val="3"/>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2">
    <xf numFmtId="0" fontId="0" fillId="0" borderId="0" xfId="0"/>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0.25277777777777777"/>
                  <c:y val="0"/>
                </c:manualLayout>
              </c:layout>
              <c:numFmt formatCode="#,##0.000000_);[Red]\(#,##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trendlineLbl>
          </c:trendline>
          <c:xVal>
            <c:numRef>
              <c:f>'[1]Molar Mo ratio'!$S$2:$S$4</c:f>
              <c:numCache>
                <c:formatCode>General</c:formatCode>
                <c:ptCount val="3"/>
                <c:pt idx="0">
                  <c:v>0.10386399734621098</c:v>
                </c:pt>
                <c:pt idx="1">
                  <c:v>0.37856675444542787</c:v>
                </c:pt>
                <c:pt idx="2">
                  <c:v>1.0483557644801953</c:v>
                </c:pt>
              </c:numCache>
            </c:numRef>
          </c:xVal>
          <c:yVal>
            <c:numRef>
              <c:f>'[1]Molar Mo ratio'!$Q$2:$Q$4</c:f>
              <c:numCache>
                <c:formatCode>General</c:formatCode>
                <c:ptCount val="3"/>
                <c:pt idx="0">
                  <c:v>3.9713372707358573E-4</c:v>
                </c:pt>
                <c:pt idx="1">
                  <c:v>1.9571774134248582E-3</c:v>
                </c:pt>
                <c:pt idx="2">
                  <c:v>3.7014245713051985E-3</c:v>
                </c:pt>
              </c:numCache>
            </c:numRef>
          </c:yVal>
          <c:smooth val="0"/>
          <c:extLst>
            <c:ext xmlns:c16="http://schemas.microsoft.com/office/drawing/2014/chart" uri="{C3380CC4-5D6E-409C-BE32-E72D297353CC}">
              <c16:uniqueId val="{00000001-CD92-4D51-843C-23B8E1DF04B8}"/>
            </c:ext>
          </c:extLst>
        </c:ser>
        <c:ser>
          <c:idx val="1"/>
          <c:order val="1"/>
          <c:tx>
            <c:v>2.2mM Si</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intercept val="0"/>
            <c:dispRSqr val="1"/>
            <c:dispEq val="1"/>
            <c:trendlineLbl>
              <c:layout>
                <c:manualLayout>
                  <c:x val="1.7727909011373579E-2"/>
                  <c:y val="5.5263925342665505E-4"/>
                </c:manualLayout>
              </c:layout>
              <c:numFmt formatCode="#,##0.0000000_);[Red]\(#,##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trendlineLbl>
          </c:trendline>
          <c:xVal>
            <c:numRef>
              <c:f>'[1]Molar Mo ratio'!$S$16:$S$22</c:f>
              <c:numCache>
                <c:formatCode>General</c:formatCode>
                <c:ptCount val="7"/>
                <c:pt idx="0">
                  <c:v>0.9207887474519918</c:v>
                </c:pt>
                <c:pt idx="1">
                  <c:v>4.4672387701077341</c:v>
                </c:pt>
                <c:pt idx="2">
                  <c:v>8.7141010562333285</c:v>
                </c:pt>
                <c:pt idx="3">
                  <c:v>43.510115015873104</c:v>
                </c:pt>
                <c:pt idx="4">
                  <c:v>92.164520492269986</c:v>
                </c:pt>
                <c:pt idx="5">
                  <c:v>136.85978389911986</c:v>
                </c:pt>
                <c:pt idx="6">
                  <c:v>176.97756391083428</c:v>
                </c:pt>
              </c:numCache>
            </c:numRef>
          </c:xVal>
          <c:yVal>
            <c:numRef>
              <c:f>'[1]Molar Mo ratio'!$Q$16:$Q$22</c:f>
              <c:numCache>
                <c:formatCode>General</c:formatCode>
                <c:ptCount val="7"/>
                <c:pt idx="0">
                  <c:v>1.0844690166997312E-5</c:v>
                </c:pt>
                <c:pt idx="1">
                  <c:v>3.6773695587322789E-5</c:v>
                </c:pt>
                <c:pt idx="2">
                  <c:v>1.3864092541210577E-4</c:v>
                </c:pt>
                <c:pt idx="3">
                  <c:v>8.4961158717855394E-4</c:v>
                </c:pt>
                <c:pt idx="4">
                  <c:v>1.8123815087805837E-3</c:v>
                </c:pt>
                <c:pt idx="5">
                  <c:v>1.8331644233281648E-3</c:v>
                </c:pt>
                <c:pt idx="6">
                  <c:v>3.135322770091297E-3</c:v>
                </c:pt>
              </c:numCache>
            </c:numRef>
          </c:yVal>
          <c:smooth val="0"/>
          <c:extLst>
            <c:ext xmlns:c16="http://schemas.microsoft.com/office/drawing/2014/chart" uri="{C3380CC4-5D6E-409C-BE32-E72D297353CC}">
              <c16:uniqueId val="{00000003-CD92-4D51-843C-23B8E1DF04B8}"/>
            </c:ext>
          </c:extLst>
        </c:ser>
        <c:dLbls>
          <c:showLegendKey val="0"/>
          <c:showVal val="0"/>
          <c:showCatName val="0"/>
          <c:showSerName val="0"/>
          <c:showPercent val="0"/>
          <c:showBubbleSize val="0"/>
        </c:dLbls>
        <c:axId val="984835600"/>
        <c:axId val="798488992"/>
      </c:scatterChart>
      <c:valAx>
        <c:axId val="984835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zh-CN"/>
                  <a:t>Equilibrium Mo concentration (uM)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zh-CN"/>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798488992"/>
        <c:crosses val="autoZero"/>
        <c:crossBetween val="midCat"/>
      </c:valAx>
      <c:valAx>
        <c:axId val="798488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zh-CN"/>
                  <a:t>Mo/Fe molar ratio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zh-CN"/>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8483560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0.19444444444444445"/>
                  <c:y val="1.851851851851851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trendlineLbl>
          </c:trendline>
          <c:xVal>
            <c:numRef>
              <c:f>'[1]Molar V ratio'!$S$2:$S$7</c:f>
              <c:numCache>
                <c:formatCode>General</c:formatCode>
                <c:ptCount val="6"/>
                <c:pt idx="0">
                  <c:v>7.6806427773265019E-4</c:v>
                </c:pt>
                <c:pt idx="1">
                  <c:v>9.6255279048656443E-4</c:v>
                </c:pt>
                <c:pt idx="2">
                  <c:v>1.236085349301919E-3</c:v>
                </c:pt>
                <c:pt idx="3">
                  <c:v>3.1291124504917112E-2</c:v>
                </c:pt>
                <c:pt idx="4">
                  <c:v>0.26103024565284816</c:v>
                </c:pt>
                <c:pt idx="5">
                  <c:v>0.5657440151044657</c:v>
                </c:pt>
              </c:numCache>
            </c:numRef>
          </c:xVal>
          <c:yVal>
            <c:numRef>
              <c:f>'[1]Molar V ratio'!$Q$2:$Q$7</c:f>
              <c:numCache>
                <c:formatCode>General</c:formatCode>
                <c:ptCount val="6"/>
                <c:pt idx="0">
                  <c:v>7.4672676783474313E-4</c:v>
                </c:pt>
                <c:pt idx="1">
                  <c:v>3.8760816392057213E-3</c:v>
                </c:pt>
                <c:pt idx="2">
                  <c:v>7.1602701745612021E-3</c:v>
                </c:pt>
                <c:pt idx="3">
                  <c:v>3.6902383040917711E-2</c:v>
                </c:pt>
                <c:pt idx="4">
                  <c:v>7.6603203883330195E-2</c:v>
                </c:pt>
                <c:pt idx="5">
                  <c:v>0.11429492542519686</c:v>
                </c:pt>
              </c:numCache>
            </c:numRef>
          </c:yVal>
          <c:smooth val="0"/>
          <c:extLst>
            <c:ext xmlns:c16="http://schemas.microsoft.com/office/drawing/2014/chart" uri="{C3380CC4-5D6E-409C-BE32-E72D297353CC}">
              <c16:uniqueId val="{00000001-09FB-4D47-83B3-CD320F6900F8}"/>
            </c:ext>
          </c:extLst>
        </c:ser>
        <c:ser>
          <c:idx val="1"/>
          <c:order val="1"/>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intercept val="0"/>
            <c:dispRSqr val="1"/>
            <c:dispEq val="1"/>
            <c:trendlineLbl>
              <c:layout>
                <c:manualLayout>
                  <c:x val="3.2603455818022799E-2"/>
                  <c:y val="0.3275441090696996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trendlineLbl>
          </c:trendline>
          <c:xVal>
            <c:numRef>
              <c:f>'[1]Molar V ratio'!$S$16:$S$22</c:f>
              <c:numCache>
                <c:formatCode>General</c:formatCode>
                <c:ptCount val="7"/>
                <c:pt idx="0">
                  <c:v>1.8216144376497982E-2</c:v>
                </c:pt>
                <c:pt idx="1">
                  <c:v>8.8827339262592092E-2</c:v>
                </c:pt>
                <c:pt idx="2">
                  <c:v>0.20102398363881452</c:v>
                </c:pt>
                <c:pt idx="3">
                  <c:v>1.1406667672255537</c:v>
                </c:pt>
                <c:pt idx="4">
                  <c:v>2.1729553509307378</c:v>
                </c:pt>
                <c:pt idx="5">
                  <c:v>5.6403325662060482</c:v>
                </c:pt>
                <c:pt idx="6">
                  <c:v>7.143106664357572</c:v>
                </c:pt>
              </c:numCache>
            </c:numRef>
          </c:xVal>
          <c:yVal>
            <c:numRef>
              <c:f>'[1]Molar V ratio'!$Q$16:$Q$22</c:f>
              <c:numCache>
                <c:formatCode>General</c:formatCode>
                <c:ptCount val="7"/>
                <c:pt idx="0">
                  <c:v>6.5752172259303109E-4</c:v>
                </c:pt>
                <c:pt idx="1">
                  <c:v>3.336135186957421E-3</c:v>
                </c:pt>
                <c:pt idx="2">
                  <c:v>5.9892318584495877E-3</c:v>
                </c:pt>
                <c:pt idx="3">
                  <c:v>3.0430490567336418E-2</c:v>
                </c:pt>
                <c:pt idx="4">
                  <c:v>6.6227704945561461E-2</c:v>
                </c:pt>
                <c:pt idx="5">
                  <c:v>8.6521682366453079E-2</c:v>
                </c:pt>
                <c:pt idx="6">
                  <c:v>0.11452857129254818</c:v>
                </c:pt>
              </c:numCache>
            </c:numRef>
          </c:yVal>
          <c:smooth val="0"/>
          <c:extLst>
            <c:ext xmlns:c16="http://schemas.microsoft.com/office/drawing/2014/chart" uri="{C3380CC4-5D6E-409C-BE32-E72D297353CC}">
              <c16:uniqueId val="{00000003-09FB-4D47-83B3-CD320F6900F8}"/>
            </c:ext>
          </c:extLst>
        </c:ser>
        <c:dLbls>
          <c:showLegendKey val="0"/>
          <c:showVal val="0"/>
          <c:showCatName val="0"/>
          <c:showSerName val="0"/>
          <c:showPercent val="0"/>
          <c:showBubbleSize val="0"/>
        </c:dLbls>
        <c:axId val="1154523520"/>
        <c:axId val="798490480"/>
      </c:scatterChart>
      <c:valAx>
        <c:axId val="11545235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zh-CN"/>
                  <a:t>Equilibrium V concentration (uM)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zh-CN"/>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798490480"/>
        <c:crosses val="autoZero"/>
        <c:crossBetween val="midCat"/>
      </c:valAx>
      <c:valAx>
        <c:axId val="798490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zh-CN"/>
                  <a:t>V/Fe molar ratio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zh-CN"/>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545235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15</xdr:col>
      <xdr:colOff>431800</xdr:colOff>
      <xdr:row>24</xdr:row>
      <xdr:rowOff>79375</xdr:rowOff>
    </xdr:from>
    <xdr:to>
      <xdr:col>19</xdr:col>
      <xdr:colOff>152400</xdr:colOff>
      <xdr:row>39</xdr:row>
      <xdr:rowOff>155575</xdr:rowOff>
    </xdr:to>
    <xdr:graphicFrame macro="">
      <xdr:nvGraphicFramePr>
        <xdr:cNvPr id="3" name="Chart 2">
          <a:extLst>
            <a:ext uri="{FF2B5EF4-FFF2-40B4-BE49-F238E27FC236}">
              <a16:creationId xmlns:a16="http://schemas.microsoft.com/office/drawing/2014/main" id="{7311C18E-4002-4A10-8A0C-281DF9C177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114300</xdr:colOff>
      <xdr:row>32</xdr:row>
      <xdr:rowOff>47625</xdr:rowOff>
    </xdr:from>
    <xdr:to>
      <xdr:col>20</xdr:col>
      <xdr:colOff>63500</xdr:colOff>
      <xdr:row>47</xdr:row>
      <xdr:rowOff>123825</xdr:rowOff>
    </xdr:to>
    <xdr:graphicFrame macro="">
      <xdr:nvGraphicFramePr>
        <xdr:cNvPr id="3" name="Chart 2">
          <a:extLst>
            <a:ext uri="{FF2B5EF4-FFF2-40B4-BE49-F238E27FC236}">
              <a16:creationId xmlns:a16="http://schemas.microsoft.com/office/drawing/2014/main" id="{278A6992-0BCF-4850-B402-9449C9FBE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hwd9910/Files/Research/Papers/V%20Mo%20coprecipitation/Data/Coprecipitation_summary.xlsx" TargetMode="External"/><Relationship Id="rId1" Type="http://schemas.openxmlformats.org/officeDocument/2006/relationships/externalLinkPath" Target="/hwd9910/Files/Research/Papers/V%20Mo%20coprecipitation/Data/Coprecipitation_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
      <sheetName val="Mo_1"/>
      <sheetName val="V"/>
      <sheetName val="V_1"/>
      <sheetName val="Molar Mo ratio"/>
      <sheetName val="Molar V ratio"/>
      <sheetName val="Sheet1"/>
      <sheetName val="Python"/>
    </sheetNames>
    <sheetDataSet>
      <sheetData sheetId="0"/>
      <sheetData sheetId="1"/>
      <sheetData sheetId="2"/>
      <sheetData sheetId="3"/>
      <sheetData sheetId="4">
        <row r="2">
          <cell r="Q2">
            <v>3.9713372707358573E-4</v>
          </cell>
          <cell r="S2">
            <v>0.10386399734621098</v>
          </cell>
        </row>
        <row r="3">
          <cell r="Q3">
            <v>1.9571774134248582E-3</v>
          </cell>
          <cell r="S3">
            <v>0.37856675444542787</v>
          </cell>
        </row>
        <row r="4">
          <cell r="Q4">
            <v>3.7014245713051985E-3</v>
          </cell>
          <cell r="S4">
            <v>1.0483557644801953</v>
          </cell>
        </row>
        <row r="16">
          <cell r="Q16">
            <v>1.0844690166997312E-5</v>
          </cell>
          <cell r="S16">
            <v>0.9207887474519918</v>
          </cell>
        </row>
        <row r="17">
          <cell r="Q17">
            <v>3.6773695587322789E-5</v>
          </cell>
          <cell r="S17">
            <v>4.4672387701077341</v>
          </cell>
        </row>
        <row r="18">
          <cell r="Q18">
            <v>1.3864092541210577E-4</v>
          </cell>
          <cell r="S18">
            <v>8.7141010562333285</v>
          </cell>
        </row>
        <row r="19">
          <cell r="Q19">
            <v>8.4961158717855394E-4</v>
          </cell>
          <cell r="S19">
            <v>43.510115015873104</v>
          </cell>
        </row>
        <row r="20">
          <cell r="Q20">
            <v>1.8123815087805837E-3</v>
          </cell>
          <cell r="S20">
            <v>92.164520492269986</v>
          </cell>
        </row>
        <row r="21">
          <cell r="Q21">
            <v>1.8331644233281648E-3</v>
          </cell>
          <cell r="S21">
            <v>136.85978389911986</v>
          </cell>
        </row>
        <row r="22">
          <cell r="Q22">
            <v>3.135322770091297E-3</v>
          </cell>
          <cell r="S22">
            <v>176.97756391083428</v>
          </cell>
        </row>
      </sheetData>
      <sheetData sheetId="5">
        <row r="2">
          <cell r="Q2">
            <v>7.4672676783474313E-4</v>
          </cell>
          <cell r="S2">
            <v>7.6806427773265019E-4</v>
          </cell>
        </row>
        <row r="3">
          <cell r="Q3">
            <v>3.8760816392057213E-3</v>
          </cell>
          <cell r="S3">
            <v>9.6255279048656443E-4</v>
          </cell>
        </row>
        <row r="4">
          <cell r="Q4">
            <v>7.1602701745612021E-3</v>
          </cell>
          <cell r="S4">
            <v>1.236085349301919E-3</v>
          </cell>
        </row>
        <row r="5">
          <cell r="Q5">
            <v>3.6902383040917711E-2</v>
          </cell>
          <cell r="S5">
            <v>3.1291124504917112E-2</v>
          </cell>
        </row>
        <row r="6">
          <cell r="Q6">
            <v>7.6603203883330195E-2</v>
          </cell>
          <cell r="S6">
            <v>0.26103024565284816</v>
          </cell>
        </row>
        <row r="7">
          <cell r="Q7">
            <v>0.11429492542519686</v>
          </cell>
          <cell r="S7">
            <v>0.5657440151044657</v>
          </cell>
        </row>
        <row r="16">
          <cell r="Q16">
            <v>6.5752172259303109E-4</v>
          </cell>
          <cell r="S16">
            <v>1.8216144376497982E-2</v>
          </cell>
        </row>
        <row r="17">
          <cell r="Q17">
            <v>3.336135186957421E-3</v>
          </cell>
          <cell r="S17">
            <v>8.8827339262592092E-2</v>
          </cell>
        </row>
        <row r="18">
          <cell r="Q18">
            <v>5.9892318584495877E-3</v>
          </cell>
          <cell r="S18">
            <v>0.20102398363881452</v>
          </cell>
        </row>
        <row r="19">
          <cell r="Q19">
            <v>3.0430490567336418E-2</v>
          </cell>
          <cell r="S19">
            <v>1.1406667672255537</v>
          </cell>
        </row>
        <row r="20">
          <cell r="Q20">
            <v>6.6227704945561461E-2</v>
          </cell>
          <cell r="S20">
            <v>2.1729553509307378</v>
          </cell>
        </row>
        <row r="21">
          <cell r="Q21">
            <v>8.6521682366453079E-2</v>
          </cell>
          <cell r="S21">
            <v>5.6403325662060482</v>
          </cell>
        </row>
        <row r="22">
          <cell r="Q22">
            <v>0.11452857129254818</v>
          </cell>
          <cell r="S22">
            <v>7.143106664357572</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workbookViewId="0">
      <selection activeCell="G4" sqref="G4"/>
    </sheetView>
  </sheetViews>
  <sheetFormatPr baseColWidth="10" defaultColWidth="8.83203125" defaultRowHeight="15" x14ac:dyDescent="0.2"/>
  <sheetData>
    <row r="1" spans="1:7" x14ac:dyDescent="0.2">
      <c r="A1" t="s">
        <v>0</v>
      </c>
      <c r="B1" t="s">
        <v>6</v>
      </c>
      <c r="C1" t="s">
        <v>7</v>
      </c>
      <c r="D1" t="s">
        <v>8</v>
      </c>
    </row>
    <row r="2" spans="1:7" x14ac:dyDescent="0.2">
      <c r="A2" t="s">
        <v>1</v>
      </c>
      <c r="B2">
        <v>0.102564323643205</v>
      </c>
      <c r="C2">
        <v>1.3413912722940805E-2</v>
      </c>
      <c r="D2">
        <v>8.9150410920264198E-2</v>
      </c>
      <c r="G2" t="s">
        <v>3</v>
      </c>
    </row>
    <row r="3" spans="1:7" x14ac:dyDescent="0.2">
      <c r="A3" t="s">
        <v>1</v>
      </c>
      <c r="B3">
        <v>0.48372608675352602</v>
      </c>
      <c r="C3">
        <v>3.4296092086449403E-2</v>
      </c>
      <c r="D3">
        <v>0.44942999466707662</v>
      </c>
      <c r="G3" t="s">
        <v>4</v>
      </c>
    </row>
    <row r="4" spans="1:7" x14ac:dyDescent="0.2">
      <c r="A4" t="s">
        <v>1</v>
      </c>
      <c r="B4">
        <v>0.94839304365584298</v>
      </c>
      <c r="C4">
        <v>9.3826427229005471E-2</v>
      </c>
      <c r="D4">
        <v>0.85456661642683751</v>
      </c>
      <c r="G4" t="s">
        <v>11</v>
      </c>
    </row>
    <row r="5" spans="1:7" x14ac:dyDescent="0.2">
      <c r="A5" t="s">
        <v>1</v>
      </c>
      <c r="B5">
        <v>4.8336649885306198</v>
      </c>
      <c r="C5">
        <v>0.88730767654167408</v>
      </c>
      <c r="D5">
        <v>3.9463573119889457</v>
      </c>
      <c r="G5" t="s">
        <v>5</v>
      </c>
    </row>
    <row r="6" spans="1:7" x14ac:dyDescent="0.2">
      <c r="A6" t="s">
        <v>1</v>
      </c>
      <c r="B6">
        <v>10.2561417559244</v>
      </c>
      <c r="C6">
        <v>3.6685928364152298</v>
      </c>
      <c r="D6">
        <v>6.5875489195091701</v>
      </c>
    </row>
    <row r="7" spans="1:7" x14ac:dyDescent="0.2">
      <c r="A7" t="s">
        <v>1</v>
      </c>
      <c r="B7">
        <v>8.6722649059579798E-2</v>
      </c>
      <c r="C7">
        <v>6.5175883677970892E-3</v>
      </c>
      <c r="D7">
        <v>8.0205060691782709E-2</v>
      </c>
    </row>
    <row r="8" spans="1:7" x14ac:dyDescent="0.2">
      <c r="A8" t="s">
        <v>1</v>
      </c>
      <c r="B8">
        <v>0.42354830817173</v>
      </c>
      <c r="C8">
        <v>3.8350868091628187E-2</v>
      </c>
      <c r="D8">
        <v>0.38519744008010182</v>
      </c>
    </row>
    <row r="9" spans="1:7" x14ac:dyDescent="0.2">
      <c r="A9" t="s">
        <v>1</v>
      </c>
      <c r="B9">
        <v>0.83123837251116806</v>
      </c>
      <c r="C9">
        <v>0.10735304397474399</v>
      </c>
      <c r="D9">
        <v>0.72388532853642407</v>
      </c>
    </row>
    <row r="10" spans="1:7" x14ac:dyDescent="0.2">
      <c r="A10" t="s">
        <v>1</v>
      </c>
      <c r="B10">
        <v>4.3051736563246301</v>
      </c>
      <c r="C10">
        <v>1.3462999846410497</v>
      </c>
      <c r="D10">
        <v>2.9588736716835804</v>
      </c>
    </row>
    <row r="11" spans="1:7" x14ac:dyDescent="0.2">
      <c r="A11" t="s">
        <v>1</v>
      </c>
      <c r="B11">
        <v>9.0590991422481295</v>
      </c>
      <c r="C11">
        <v>3.9885367298762802</v>
      </c>
      <c r="D11">
        <v>5.0705624123718493</v>
      </c>
    </row>
    <row r="12" spans="1:7" x14ac:dyDescent="0.2">
      <c r="A12" t="s">
        <v>1</v>
      </c>
      <c r="B12">
        <v>13.4279821424229</v>
      </c>
      <c r="C12">
        <v>7.1422381974163196</v>
      </c>
      <c r="D12">
        <v>6.2857439450065806</v>
      </c>
    </row>
    <row r="13" spans="1:7" x14ac:dyDescent="0.2">
      <c r="A13" t="s">
        <v>1</v>
      </c>
      <c r="B13">
        <v>17.640320854955799</v>
      </c>
      <c r="C13">
        <v>10.1441284905733</v>
      </c>
      <c r="D13">
        <v>7.4961923643824999</v>
      </c>
    </row>
    <row r="14" spans="1:7" x14ac:dyDescent="0.2">
      <c r="A14" t="s">
        <v>2</v>
      </c>
      <c r="B14">
        <v>9.4358180319590701E-2</v>
      </c>
      <c r="C14">
        <v>9.0609334637857003E-2</v>
      </c>
      <c r="D14">
        <v>3.7488456817336979E-3</v>
      </c>
    </row>
    <row r="15" spans="1:7" x14ac:dyDescent="0.2">
      <c r="A15" t="s">
        <v>2</v>
      </c>
      <c r="B15">
        <v>0.45012597424145401</v>
      </c>
      <c r="C15">
        <v>0.44797349642929002</v>
      </c>
      <c r="D15">
        <v>2.1524778121639887E-3</v>
      </c>
    </row>
    <row r="16" spans="1:7" x14ac:dyDescent="0.2">
      <c r="A16" t="s">
        <v>2</v>
      </c>
      <c r="B16">
        <v>0.90020301115050505</v>
      </c>
      <c r="C16">
        <v>0.86838094129629895</v>
      </c>
      <c r="D16">
        <v>3.1822069854206103E-2</v>
      </c>
    </row>
    <row r="17" spans="1:4" x14ac:dyDescent="0.2">
      <c r="A17" t="s">
        <v>2</v>
      </c>
      <c r="B17">
        <v>4.5635933734400203</v>
      </c>
      <c r="C17">
        <v>4.3313365996893696</v>
      </c>
      <c r="D17">
        <v>0.23225677375065068</v>
      </c>
    </row>
    <row r="18" spans="1:4" x14ac:dyDescent="0.2">
      <c r="A18" t="s">
        <v>2</v>
      </c>
      <c r="B18">
        <v>9.4935540485810197</v>
      </c>
      <c r="C18">
        <v>9.0078100833004004</v>
      </c>
      <c r="D18">
        <v>0.48574396528061925</v>
      </c>
    </row>
    <row r="19" spans="1:4" x14ac:dyDescent="0.2">
      <c r="A19" t="s">
        <v>2</v>
      </c>
      <c r="B19">
        <v>14.023859822006701</v>
      </c>
      <c r="C19">
        <v>13.347546769485501</v>
      </c>
      <c r="D19">
        <v>0.67631305252120022</v>
      </c>
    </row>
    <row r="20" spans="1:4" x14ac:dyDescent="0.2">
      <c r="A20" t="s">
        <v>2</v>
      </c>
      <c r="B20">
        <v>18.005173586818199</v>
      </c>
      <c r="C20">
        <v>17.220747920489099</v>
      </c>
      <c r="D20">
        <v>0.78442566632909916</v>
      </c>
    </row>
    <row r="21" spans="1:4" x14ac:dyDescent="0.2">
      <c r="A21" t="s">
        <v>2</v>
      </c>
      <c r="B21">
        <v>8.6965838189883807E-2</v>
      </c>
      <c r="C21">
        <v>8.6090025998180206E-2</v>
      </c>
      <c r="D21">
        <v>8.7581219170360103E-4</v>
      </c>
    </row>
    <row r="22" spans="1:4" x14ac:dyDescent="0.2">
      <c r="A22" t="s">
        <v>2</v>
      </c>
      <c r="B22">
        <v>0.42281908392712497</v>
      </c>
      <c r="C22">
        <v>0.40928962355438397</v>
      </c>
      <c r="D22">
        <v>1.3529460372740998E-2</v>
      </c>
    </row>
    <row r="23" spans="1:4" x14ac:dyDescent="0.2">
      <c r="A23" t="s">
        <v>2</v>
      </c>
      <c r="B23">
        <v>0.83115563395530001</v>
      </c>
      <c r="C23">
        <v>0.80385505139487701</v>
      </c>
      <c r="D23">
        <v>2.7300582560423003E-2</v>
      </c>
    </row>
    <row r="24" spans="1:4" x14ac:dyDescent="0.2">
      <c r="A24" t="s">
        <v>2</v>
      </c>
      <c r="B24">
        <v>4.1483098393939501</v>
      </c>
      <c r="C24">
        <v>4.0182544718566797</v>
      </c>
      <c r="D24">
        <v>0.13005536753727043</v>
      </c>
    </row>
    <row r="25" spans="1:4" x14ac:dyDescent="0.2">
      <c r="A25" t="s">
        <v>2</v>
      </c>
      <c r="B25">
        <v>8.9656974595189105</v>
      </c>
      <c r="C25">
        <v>8.6785613991662096</v>
      </c>
      <c r="D25">
        <v>0.28713606035270089</v>
      </c>
    </row>
    <row r="26" spans="1:4" x14ac:dyDescent="0.2">
      <c r="A26" t="s">
        <v>2</v>
      </c>
      <c r="B26">
        <v>13.021275492315899</v>
      </c>
      <c r="C26">
        <v>12.9158457607556</v>
      </c>
      <c r="D26">
        <v>0.10542973156029944</v>
      </c>
    </row>
    <row r="27" spans="1:4" x14ac:dyDescent="0.2">
      <c r="A27" t="s">
        <v>2</v>
      </c>
      <c r="B27">
        <v>17.293861904516501</v>
      </c>
      <c r="C27">
        <v>16.741246594</v>
      </c>
      <c r="D27">
        <v>0.55261531051650081</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6BDD-2AF7-452A-B67A-BED60F704154}">
  <dimension ref="A1:G29"/>
  <sheetViews>
    <sheetView workbookViewId="0">
      <selection activeCell="G4" sqref="G4"/>
    </sheetView>
  </sheetViews>
  <sheetFormatPr baseColWidth="10" defaultColWidth="8.83203125" defaultRowHeight="15" x14ac:dyDescent="0.2"/>
  <sheetData>
    <row r="1" spans="1:7" x14ac:dyDescent="0.2">
      <c r="A1" t="s">
        <v>0</v>
      </c>
      <c r="B1" t="s">
        <v>6</v>
      </c>
      <c r="C1" t="s">
        <v>7</v>
      </c>
      <c r="D1" t="s">
        <v>8</v>
      </c>
    </row>
    <row r="2" spans="1:7" x14ac:dyDescent="0.2">
      <c r="A2" t="s">
        <v>1</v>
      </c>
      <c r="B2">
        <v>8.56031575199349E-2</v>
      </c>
      <c r="C2">
        <v>3.7370491192412203E-4</v>
      </c>
      <c r="D2">
        <v>8.5229452608010778E-2</v>
      </c>
      <c r="G2" t="s">
        <v>3</v>
      </c>
    </row>
    <row r="3" spans="1:7" x14ac:dyDescent="0.2">
      <c r="A3" t="s">
        <v>1</v>
      </c>
      <c r="B3">
        <v>0.41964295113995698</v>
      </c>
      <c r="C3">
        <v>4.4026620666126615E-4</v>
      </c>
      <c r="D3">
        <v>0.41920268493329571</v>
      </c>
      <c r="G3" t="s">
        <v>9</v>
      </c>
    </row>
    <row r="4" spans="1:7" x14ac:dyDescent="0.2">
      <c r="A4" t="s">
        <v>1</v>
      </c>
      <c r="B4">
        <v>0.84073340226448701</v>
      </c>
      <c r="C4">
        <v>4.8333364380515054E-4</v>
      </c>
      <c r="D4">
        <v>0.84025006862068186</v>
      </c>
      <c r="G4" t="s">
        <v>12</v>
      </c>
    </row>
    <row r="5" spans="1:7" x14ac:dyDescent="0.2">
      <c r="A5" t="s">
        <v>1</v>
      </c>
      <c r="B5">
        <v>4.1802929756278902</v>
      </c>
      <c r="C5">
        <v>1.9306101479907412E-2</v>
      </c>
      <c r="D5">
        <v>4.1609868741479827</v>
      </c>
      <c r="G5" t="s">
        <v>10</v>
      </c>
    </row>
    <row r="6" spans="1:7" x14ac:dyDescent="0.2">
      <c r="A6" t="s">
        <v>1</v>
      </c>
      <c r="B6">
        <v>9.1831419296402892</v>
      </c>
      <c r="C6">
        <v>0.15777745262679943</v>
      </c>
      <c r="D6">
        <v>9.0253644770134898</v>
      </c>
    </row>
    <row r="7" spans="1:7" x14ac:dyDescent="0.2">
      <c r="A7" t="s">
        <v>1</v>
      </c>
      <c r="B7">
        <v>13.2152094087627</v>
      </c>
      <c r="C7">
        <v>0.23744974417367715</v>
      </c>
      <c r="D7">
        <v>12.977759664589023</v>
      </c>
    </row>
    <row r="8" spans="1:7" x14ac:dyDescent="0.2">
      <c r="A8" t="s">
        <v>1</v>
      </c>
      <c r="B8">
        <v>17.3397937025426</v>
      </c>
      <c r="C8">
        <v>0.46869837705165551</v>
      </c>
      <c r="D8">
        <v>16.871095325490945</v>
      </c>
    </row>
    <row r="9" spans="1:7" x14ac:dyDescent="0.2">
      <c r="A9" t="s">
        <v>1</v>
      </c>
      <c r="B9">
        <v>8.4238286604004994E-2</v>
      </c>
      <c r="C9">
        <v>4.0879897422990696E-4</v>
      </c>
      <c r="D9">
        <v>8.3829487629775087E-2</v>
      </c>
    </row>
    <row r="10" spans="1:7" x14ac:dyDescent="0.2">
      <c r="A10" t="s">
        <v>1</v>
      </c>
      <c r="B10">
        <v>0.45888258075916599</v>
      </c>
      <c r="C10">
        <v>5.4038257628652442E-4</v>
      </c>
      <c r="D10">
        <v>0.45834219818287947</v>
      </c>
    </row>
    <row r="11" spans="1:7" x14ac:dyDescent="0.2">
      <c r="A11" t="s">
        <v>1</v>
      </c>
      <c r="B11">
        <v>0.78161108901003795</v>
      </c>
      <c r="C11">
        <v>7.7599011006357355E-4</v>
      </c>
      <c r="D11">
        <v>0.78083509889997438</v>
      </c>
    </row>
    <row r="12" spans="1:7" x14ac:dyDescent="0.2">
      <c r="A12" t="s">
        <v>1</v>
      </c>
      <c r="B12">
        <v>4.2062859424814896</v>
      </c>
      <c r="C12">
        <v>1.2573296165701464E-2</v>
      </c>
      <c r="D12">
        <v>4.1937126463157881</v>
      </c>
    </row>
    <row r="13" spans="1:7" x14ac:dyDescent="0.2">
      <c r="A13" t="s">
        <v>1</v>
      </c>
      <c r="B13">
        <v>8.4257610438167898</v>
      </c>
      <c r="C13">
        <v>0.10816016164432263</v>
      </c>
      <c r="D13">
        <v>8.3176008821724672</v>
      </c>
    </row>
    <row r="14" spans="1:7" x14ac:dyDescent="0.2">
      <c r="A14" t="s">
        <v>1</v>
      </c>
      <c r="B14">
        <v>13.2375417100903</v>
      </c>
      <c r="C14">
        <v>0.33893025841475222</v>
      </c>
      <c r="D14">
        <v>12.898611451675547</v>
      </c>
    </row>
    <row r="15" spans="1:7" x14ac:dyDescent="0.2">
      <c r="A15" t="s">
        <v>1</v>
      </c>
      <c r="B15">
        <v>18.184757720954099</v>
      </c>
      <c r="C15">
        <v>0.80808172798700539</v>
      </c>
      <c r="D15">
        <v>17.376675992967094</v>
      </c>
    </row>
    <row r="16" spans="1:7" x14ac:dyDescent="0.2">
      <c r="A16" t="s">
        <v>2</v>
      </c>
      <c r="B16">
        <v>8.6589389635113895E-2</v>
      </c>
      <c r="C16">
        <v>6.7324913112110363E-3</v>
      </c>
      <c r="D16">
        <v>7.9856898323902858E-2</v>
      </c>
    </row>
    <row r="17" spans="1:4" x14ac:dyDescent="0.2">
      <c r="A17" t="s">
        <v>2</v>
      </c>
      <c r="B17">
        <v>0.39700912415461498</v>
      </c>
      <c r="C17">
        <v>3.4767619499447122E-2</v>
      </c>
      <c r="D17">
        <v>0.36224150465516786</v>
      </c>
    </row>
    <row r="18" spans="1:4" x14ac:dyDescent="0.2">
      <c r="A18" t="s">
        <v>2</v>
      </c>
      <c r="B18">
        <v>0.787096491959282</v>
      </c>
      <c r="C18">
        <v>7.4546232010943347E-2</v>
      </c>
      <c r="D18">
        <v>0.71255025994833865</v>
      </c>
    </row>
    <row r="19" spans="1:4" x14ac:dyDescent="0.2">
      <c r="A19" t="s">
        <v>2</v>
      </c>
      <c r="B19">
        <v>4.1560722238970804</v>
      </c>
      <c r="C19">
        <v>0.55146232784926008</v>
      </c>
      <c r="D19">
        <v>3.6046098960478203</v>
      </c>
    </row>
    <row r="20" spans="1:4" x14ac:dyDescent="0.2">
      <c r="A20" t="s">
        <v>2</v>
      </c>
      <c r="B20">
        <v>8.7376788246980404</v>
      </c>
      <c r="C20">
        <v>0.93984728159408704</v>
      </c>
      <c r="D20">
        <v>7.7978315431039533</v>
      </c>
    </row>
    <row r="21" spans="1:4" x14ac:dyDescent="0.2">
      <c r="A21" t="s">
        <v>2</v>
      </c>
      <c r="B21">
        <v>12.7846266557869</v>
      </c>
      <c r="C21">
        <v>2.7597348875549006</v>
      </c>
      <c r="D21">
        <v>10.024891768231999</v>
      </c>
    </row>
    <row r="22" spans="1:4" x14ac:dyDescent="0.2">
      <c r="A22" t="s">
        <v>2</v>
      </c>
      <c r="B22">
        <v>16.794186176994302</v>
      </c>
      <c r="C22">
        <v>3.630683416222741</v>
      </c>
      <c r="D22">
        <v>13.163502760771561</v>
      </c>
    </row>
    <row r="23" spans="1:4" x14ac:dyDescent="0.2">
      <c r="A23" t="s">
        <v>2</v>
      </c>
      <c r="B23">
        <v>8.0832136250724496E-2</v>
      </c>
      <c r="C23">
        <v>1.1826116579565102E-2</v>
      </c>
      <c r="D23">
        <v>6.9006019671159394E-2</v>
      </c>
    </row>
    <row r="24" spans="1:4" x14ac:dyDescent="0.2">
      <c r="A24" t="s">
        <v>2</v>
      </c>
      <c r="B24">
        <v>0.44878917541327401</v>
      </c>
      <c r="C24">
        <v>5.5729673741281793E-2</v>
      </c>
      <c r="D24">
        <v>0.39305950167199222</v>
      </c>
    </row>
    <row r="25" spans="1:4" x14ac:dyDescent="0.2">
      <c r="A25" t="s">
        <v>2</v>
      </c>
      <c r="B25">
        <v>0.77366883532492903</v>
      </c>
      <c r="C25">
        <v>0.13025700252028094</v>
      </c>
      <c r="D25">
        <v>0.64341183280464809</v>
      </c>
    </row>
    <row r="26" spans="1:4" x14ac:dyDescent="0.2">
      <c r="A26" t="s">
        <v>2</v>
      </c>
      <c r="B26">
        <v>3.8955021429972798</v>
      </c>
      <c r="C26">
        <v>0.61064897460013379</v>
      </c>
      <c r="D26">
        <v>3.284853168397146</v>
      </c>
    </row>
    <row r="27" spans="1:4" x14ac:dyDescent="0.2">
      <c r="A27" t="s">
        <v>2</v>
      </c>
      <c r="B27">
        <v>8.4700804865053101</v>
      </c>
      <c r="C27">
        <v>1.2739596299341498</v>
      </c>
      <c r="D27">
        <v>7.1961208565711603</v>
      </c>
    </row>
    <row r="28" spans="1:4" x14ac:dyDescent="0.2">
      <c r="A28" t="s">
        <v>2</v>
      </c>
      <c r="B28">
        <v>12.5502530504288</v>
      </c>
      <c r="C28">
        <v>2.9866359308958206</v>
      </c>
      <c r="D28">
        <v>9.5636171195329798</v>
      </c>
    </row>
    <row r="29" spans="1:4" x14ac:dyDescent="0.2">
      <c r="A29" t="s">
        <v>2</v>
      </c>
      <c r="B29">
        <v>16.412479433286101</v>
      </c>
      <c r="C29">
        <v>3.6467136534247508</v>
      </c>
      <c r="D29">
        <v>12.765765779861351</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EC06-B17B-4E2B-89F5-38F90B789387}">
  <dimension ref="A1:AI27"/>
  <sheetViews>
    <sheetView tabSelected="1" topLeftCell="P1" workbookViewId="0">
      <selection activeCell="V3" sqref="V3"/>
    </sheetView>
  </sheetViews>
  <sheetFormatPr baseColWidth="10" defaultColWidth="8.83203125" defaultRowHeight="15" x14ac:dyDescent="0.2"/>
  <cols>
    <col min="7" max="7" width="12.5" bestFit="1" customWidth="1"/>
    <col min="8" max="8" width="12.5" customWidth="1"/>
    <col min="9" max="9" width="12.5" bestFit="1" customWidth="1"/>
    <col min="12" max="12" width="12.5" bestFit="1" customWidth="1"/>
    <col min="16" max="16" width="15.6640625" bestFit="1" customWidth="1"/>
    <col min="17" max="17" width="12.33203125" bestFit="1" customWidth="1"/>
    <col min="18" max="18" width="12.33203125" customWidth="1"/>
    <col min="19" max="19" width="23.33203125" bestFit="1" customWidth="1"/>
    <col min="22" max="22" width="9.6640625" bestFit="1" customWidth="1"/>
    <col min="24" max="24" width="21.6640625" bestFit="1" customWidth="1"/>
  </cols>
  <sheetData>
    <row r="1" spans="1:35" x14ac:dyDescent="0.2">
      <c r="A1" t="s">
        <v>13</v>
      </c>
      <c r="B1" t="s">
        <v>14</v>
      </c>
      <c r="D1" t="s">
        <v>15</v>
      </c>
      <c r="E1" t="s">
        <v>16</v>
      </c>
      <c r="G1" t="s">
        <v>17</v>
      </c>
      <c r="H1" t="s">
        <v>18</v>
      </c>
      <c r="I1" t="s">
        <v>19</v>
      </c>
      <c r="K1" t="s">
        <v>20</v>
      </c>
      <c r="L1" t="s">
        <v>21</v>
      </c>
      <c r="M1" t="s">
        <v>22</v>
      </c>
      <c r="P1" t="s">
        <v>23</v>
      </c>
      <c r="Q1" t="s">
        <v>20</v>
      </c>
      <c r="R1" t="s">
        <v>24</v>
      </c>
      <c r="S1" t="s">
        <v>22</v>
      </c>
      <c r="T1" t="s">
        <v>24</v>
      </c>
    </row>
    <row r="2" spans="1:35" x14ac:dyDescent="0.2">
      <c r="A2" t="s">
        <v>25</v>
      </c>
      <c r="B2">
        <v>1E-4</v>
      </c>
      <c r="C2" t="s">
        <v>1</v>
      </c>
      <c r="D2">
        <v>0.102564323643205</v>
      </c>
      <c r="E2">
        <v>8.9150410920264198E-2</v>
      </c>
      <c r="G2">
        <f>D2/(1000*95.95)</f>
        <v>1.0689351083189682E-6</v>
      </c>
      <c r="H2">
        <f>E2/(1000*95.95)</f>
        <v>9.2913403773073685E-7</v>
      </c>
      <c r="I2">
        <f>E2/(1000*95.95)*0.045</f>
        <v>4.1811031697883154E-8</v>
      </c>
      <c r="K2">
        <f>I2/$B$2</f>
        <v>4.181103169788315E-4</v>
      </c>
      <c r="L2">
        <f>G2-H2</f>
        <v>1.3980107058823133E-7</v>
      </c>
      <c r="M2">
        <f>L2*1000000</f>
        <v>0.13980107058823132</v>
      </c>
      <c r="Q2" s="1">
        <f>AVERAGE(K2, K7)</f>
        <v>3.9713372707358573E-4</v>
      </c>
      <c r="R2">
        <f>_xlfn.STDEV.P(K2, K7)</f>
        <v>2.0976589905245796E-5</v>
      </c>
      <c r="S2" s="1">
        <f>AVERAGE(M2,M7)</f>
        <v>0.10386399734621098</v>
      </c>
      <c r="T2">
        <f>_xlfn.STDEV.P(M2, M7)</f>
        <v>3.5937073242020334E-2</v>
      </c>
      <c r="V2" t="s">
        <v>35</v>
      </c>
    </row>
    <row r="3" spans="1:35" x14ac:dyDescent="0.2">
      <c r="C3" t="s">
        <v>1</v>
      </c>
      <c r="D3">
        <v>0.48372608675352602</v>
      </c>
      <c r="E3">
        <v>0.44942999466707662</v>
      </c>
      <c r="G3">
        <f t="shared" ref="G3:H6" si="0">D3/(1000*95.95)</f>
        <v>5.0414391532415431E-6</v>
      </c>
      <c r="H3">
        <f t="shared" si="0"/>
        <v>4.6840020288387351E-6</v>
      </c>
      <c r="I3">
        <f t="shared" ref="I3:I6" si="1">E3/(1000*95.95)*0.045</f>
        <v>2.1078009129774306E-7</v>
      </c>
      <c r="K3">
        <f t="shared" ref="K3:K6" si="2">I3/$B$2</f>
        <v>2.1078009129774306E-3</v>
      </c>
      <c r="L3">
        <f t="shared" ref="L3:L6" si="3">G3-H3</f>
        <v>3.5743712440280795E-7</v>
      </c>
      <c r="M3">
        <f t="shared" ref="M3:M6" si="4">L3*1000000</f>
        <v>0.35743712440280795</v>
      </c>
      <c r="Q3" s="1">
        <f>AVERAGE(K3, K8)</f>
        <v>1.9571774134248582E-3</v>
      </c>
      <c r="R3">
        <f>_xlfn.STDEV.P(K3, K8)</f>
        <v>1.506234995525725E-4</v>
      </c>
      <c r="S3" s="1">
        <f>AVERAGE(M3,M8)</f>
        <v>0.37856675444542787</v>
      </c>
      <c r="T3">
        <f>_xlfn.STDEV.P(M3, M8)</f>
        <v>2.1129630042619946E-2</v>
      </c>
      <c r="V3" s="1" t="s">
        <v>36</v>
      </c>
      <c r="W3" s="1"/>
      <c r="X3" s="1"/>
      <c r="Y3" s="1"/>
      <c r="Z3" s="1"/>
      <c r="AA3" s="1"/>
      <c r="AB3" s="1"/>
      <c r="AC3" s="1"/>
      <c r="AD3" s="1"/>
      <c r="AE3" s="1"/>
      <c r="AF3" s="1"/>
      <c r="AG3" s="1"/>
      <c r="AH3" s="1"/>
      <c r="AI3" s="1"/>
    </row>
    <row r="4" spans="1:35" x14ac:dyDescent="0.2">
      <c r="C4" t="s">
        <v>1</v>
      </c>
      <c r="D4">
        <v>0.94839304365584298</v>
      </c>
      <c r="E4">
        <v>0.85456661642683751</v>
      </c>
      <c r="G4">
        <f t="shared" si="0"/>
        <v>9.8842422475856494E-6</v>
      </c>
      <c r="H4">
        <f t="shared" si="0"/>
        <v>8.9063743244068532E-6</v>
      </c>
      <c r="I4">
        <f t="shared" si="1"/>
        <v>4.0078684459830836E-7</v>
      </c>
      <c r="K4">
        <f t="shared" si="2"/>
        <v>4.0078684459830833E-3</v>
      </c>
      <c r="L4">
        <f t="shared" si="3"/>
        <v>9.7786792317879615E-7</v>
      </c>
      <c r="M4">
        <f t="shared" si="4"/>
        <v>0.97786792317879612</v>
      </c>
      <c r="Q4" s="1">
        <f>AVERAGE(K4, K9)</f>
        <v>3.7014245713051985E-3</v>
      </c>
      <c r="R4">
        <f>_xlfn.STDEV.P(K4, K9)</f>
        <v>3.0644387467788459E-4</v>
      </c>
      <c r="S4" s="1">
        <f>AVERAGE(M4,M9)</f>
        <v>1.0483557644801953</v>
      </c>
      <c r="T4">
        <f>_xlfn.STDEV.P(M4, M9)</f>
        <v>7.0487841301399179E-2</v>
      </c>
    </row>
    <row r="5" spans="1:35" x14ac:dyDescent="0.2">
      <c r="C5" t="s">
        <v>1</v>
      </c>
      <c r="D5">
        <v>4.8336649885306198</v>
      </c>
      <c r="E5">
        <v>3.9463573119889457</v>
      </c>
      <c r="G5">
        <f t="shared" si="0"/>
        <v>5.0376914940392079E-5</v>
      </c>
      <c r="H5">
        <f t="shared" si="0"/>
        <v>4.1129310182271448E-5</v>
      </c>
      <c r="I5">
        <f t="shared" si="1"/>
        <v>1.850818958202215E-6</v>
      </c>
      <c r="K5">
        <f t="shared" si="2"/>
        <v>1.8508189582022151E-2</v>
      </c>
      <c r="L5">
        <f t="shared" si="3"/>
        <v>9.2476047581206309E-6</v>
      </c>
      <c r="M5">
        <f t="shared" si="4"/>
        <v>9.2476047581206302</v>
      </c>
      <c r="Q5">
        <f>AVERAGE(K5, K10)</f>
        <v>1.619256874753849E-2</v>
      </c>
      <c r="R5">
        <f>_xlfn.STDEV.P(K5, K10)</f>
        <v>2.3156208344836593E-3</v>
      </c>
      <c r="S5">
        <f>AVERAGE(M5,M10)</f>
        <v>11.639435441285691</v>
      </c>
      <c r="T5">
        <f>_xlfn.STDEV.P(M5, M10)</f>
        <v>2.3918306831650624</v>
      </c>
    </row>
    <row r="6" spans="1:35" x14ac:dyDescent="0.2">
      <c r="C6" t="s">
        <v>1</v>
      </c>
      <c r="D6">
        <v>10.2561417559244</v>
      </c>
      <c r="E6">
        <v>6.5875489195091701</v>
      </c>
      <c r="G6">
        <f t="shared" si="0"/>
        <v>1.0689048208363106E-4</v>
      </c>
      <c r="H6">
        <f t="shared" si="0"/>
        <v>6.8656059609267014E-5</v>
      </c>
      <c r="I6">
        <f t="shared" si="1"/>
        <v>3.0895226824170156E-6</v>
      </c>
      <c r="K6">
        <f t="shared" si="2"/>
        <v>3.0895226824170154E-2</v>
      </c>
      <c r="L6">
        <f t="shared" si="3"/>
        <v>3.8234422474364046E-5</v>
      </c>
      <c r="M6">
        <f t="shared" si="4"/>
        <v>38.234422474364045</v>
      </c>
      <c r="Q6">
        <f>AVERAGE(K6, K11)</f>
        <v>2.7337936942920575E-2</v>
      </c>
      <c r="R6">
        <f>_xlfn.STDEV.P(K6, K11)</f>
        <v>3.5572898812495802E-3</v>
      </c>
      <c r="S6">
        <f>AVERAGE(M6,M11)</f>
        <v>39.901665275099063</v>
      </c>
      <c r="T6">
        <f>_xlfn.STDEV.P(M6, M11)</f>
        <v>1.6672428007350213</v>
      </c>
    </row>
    <row r="7" spans="1:35" x14ac:dyDescent="0.2">
      <c r="C7" t="s">
        <v>1</v>
      </c>
      <c r="D7">
        <v>8.6722649059579798E-2</v>
      </c>
      <c r="E7">
        <v>8.0205060691782709E-2</v>
      </c>
      <c r="G7">
        <f t="shared" ref="G7:H27" si="5">D7/(1000*95.95)</f>
        <v>9.0383167336716829E-7</v>
      </c>
      <c r="H7">
        <f t="shared" ref="H7:H16" si="6">E7/(1000*95.95)</f>
        <v>8.3590474926297767E-7</v>
      </c>
      <c r="I7">
        <f t="shared" ref="I7:I27" si="7">E7/(1000*95.95)*0.045</f>
        <v>3.7615713716833993E-8</v>
      </c>
      <c r="K7">
        <f t="shared" ref="K7:K27" si="8">I7/$B$2</f>
        <v>3.761571371683399E-4</v>
      </c>
      <c r="L7">
        <f t="shared" ref="L7:L27" si="9">G7-H7</f>
        <v>6.7926924104190623E-8</v>
      </c>
      <c r="M7">
        <f t="shared" ref="M7:M27" si="10">L7*1000000</f>
        <v>6.7926924104190628E-2</v>
      </c>
      <c r="Q7">
        <f>AVERAGE(K12)</f>
        <v>2.9479778793673379E-2</v>
      </c>
      <c r="R7">
        <f>_xlfn.STDEV.P(K12)</f>
        <v>0</v>
      </c>
      <c r="S7">
        <f>AVERAGE(M12)</f>
        <v>74.437083870936107</v>
      </c>
      <c r="T7">
        <f>_xlfn.STDEV.P(M12)</f>
        <v>0</v>
      </c>
    </row>
    <row r="8" spans="1:35" x14ac:dyDescent="0.2">
      <c r="C8" t="s">
        <v>1</v>
      </c>
      <c r="D8">
        <v>0.42354830817173</v>
      </c>
      <c r="E8">
        <v>0.38519744008010182</v>
      </c>
      <c r="G8">
        <f t="shared" si="5"/>
        <v>4.4142606375375716E-6</v>
      </c>
      <c r="H8">
        <f t="shared" si="6"/>
        <v>4.0145642530495238E-6</v>
      </c>
      <c r="I8">
        <f t="shared" si="7"/>
        <v>1.8065539138722856E-7</v>
      </c>
      <c r="K8">
        <f t="shared" si="8"/>
        <v>1.8065539138722856E-3</v>
      </c>
      <c r="L8">
        <f t="shared" si="9"/>
        <v>3.9969638448804786E-7</v>
      </c>
      <c r="M8">
        <f t="shared" si="10"/>
        <v>0.39969638448804784</v>
      </c>
      <c r="Q8">
        <f>AVERAGE(K13)</f>
        <v>3.5156712495801191E-2</v>
      </c>
      <c r="R8">
        <f>_xlfn.STDEV.P(K13)</f>
        <v>0</v>
      </c>
      <c r="S8">
        <f>AVERAGE(M13)</f>
        <v>105.72306920868473</v>
      </c>
      <c r="T8">
        <f>_xlfn.STDEV.P(M13)</f>
        <v>0</v>
      </c>
    </row>
    <row r="9" spans="1:35" x14ac:dyDescent="0.2">
      <c r="C9" t="s">
        <v>1</v>
      </c>
      <c r="D9">
        <v>0.83123837251116806</v>
      </c>
      <c r="E9">
        <v>0.72388532853642407</v>
      </c>
      <c r="G9">
        <f t="shared" si="5"/>
        <v>8.6632451538422931E-6</v>
      </c>
      <c r="H9">
        <f t="shared" si="6"/>
        <v>7.5444015480606986E-6</v>
      </c>
      <c r="I9">
        <f t="shared" si="7"/>
        <v>3.3949806966273141E-7</v>
      </c>
      <c r="K9">
        <f t="shared" si="8"/>
        <v>3.3949806966273141E-3</v>
      </c>
      <c r="L9">
        <f t="shared" si="9"/>
        <v>1.1188436057815944E-6</v>
      </c>
      <c r="M9">
        <f t="shared" si="10"/>
        <v>1.1188436057815945</v>
      </c>
    </row>
    <row r="10" spans="1:35" x14ac:dyDescent="0.2">
      <c r="C10" t="s">
        <v>1</v>
      </c>
      <c r="D10">
        <v>4.3051736563246301</v>
      </c>
      <c r="E10">
        <v>2.9588736716835804</v>
      </c>
      <c r="G10">
        <f t="shared" si="5"/>
        <v>4.4868928153461489E-5</v>
      </c>
      <c r="H10">
        <f t="shared" si="6"/>
        <v>3.0837662029010737E-5</v>
      </c>
      <c r="I10">
        <f t="shared" si="7"/>
        <v>1.3876947913054832E-6</v>
      </c>
      <c r="K10">
        <f t="shared" si="8"/>
        <v>1.3876947913054832E-2</v>
      </c>
      <c r="L10">
        <f t="shared" si="9"/>
        <v>1.4031266124450752E-5</v>
      </c>
      <c r="M10">
        <f t="shared" si="10"/>
        <v>14.031266124450752</v>
      </c>
    </row>
    <row r="11" spans="1:35" x14ac:dyDescent="0.2">
      <c r="C11" t="s">
        <v>1</v>
      </c>
      <c r="D11">
        <v>9.0590991422481295</v>
      </c>
      <c r="E11">
        <v>5.0705624123718493</v>
      </c>
      <c r="G11">
        <f t="shared" si="5"/>
        <v>9.4414790435102972E-5</v>
      </c>
      <c r="H11">
        <f t="shared" si="6"/>
        <v>5.2845882359268881E-5</v>
      </c>
      <c r="I11">
        <f t="shared" si="7"/>
        <v>2.3780647061670995E-6</v>
      </c>
      <c r="K11">
        <f t="shared" si="8"/>
        <v>2.3780647061670993E-2</v>
      </c>
      <c r="L11">
        <f t="shared" si="9"/>
        <v>4.156890807583409E-5</v>
      </c>
      <c r="M11">
        <f t="shared" si="10"/>
        <v>41.568908075834088</v>
      </c>
    </row>
    <row r="12" spans="1:35" x14ac:dyDescent="0.2">
      <c r="C12" t="s">
        <v>1</v>
      </c>
      <c r="D12">
        <v>13.4279821424229</v>
      </c>
      <c r="E12">
        <v>6.2857439450065806</v>
      </c>
      <c r="G12">
        <f t="shared" si="5"/>
        <v>1.3994770341243252E-4</v>
      </c>
      <c r="H12">
        <f t="shared" si="6"/>
        <v>6.5510619541496408E-5</v>
      </c>
      <c r="I12">
        <f t="shared" si="7"/>
        <v>2.9479778793673382E-6</v>
      </c>
      <c r="K12">
        <f t="shared" si="8"/>
        <v>2.9479778793673379E-2</v>
      </c>
      <c r="L12">
        <f t="shared" si="9"/>
        <v>7.4437083870936108E-5</v>
      </c>
      <c r="M12">
        <f t="shared" si="10"/>
        <v>74.437083870936107</v>
      </c>
    </row>
    <row r="13" spans="1:35" x14ac:dyDescent="0.2">
      <c r="C13" t="s">
        <v>1</v>
      </c>
      <c r="D13">
        <v>17.640320854955799</v>
      </c>
      <c r="E13">
        <v>7.4961923643824999</v>
      </c>
      <c r="G13">
        <f t="shared" si="5"/>
        <v>1.8384909697713184E-4</v>
      </c>
      <c r="H13">
        <f t="shared" si="6"/>
        <v>7.8126027768447105E-5</v>
      </c>
      <c r="I13">
        <f t="shared" si="7"/>
        <v>3.5156712495801196E-6</v>
      </c>
      <c r="K13">
        <f t="shared" si="8"/>
        <v>3.5156712495801191E-2</v>
      </c>
      <c r="L13">
        <f t="shared" si="9"/>
        <v>1.0572306920868474E-4</v>
      </c>
      <c r="M13">
        <f t="shared" si="10"/>
        <v>105.72306920868473</v>
      </c>
    </row>
    <row r="14" spans="1:35" x14ac:dyDescent="0.2">
      <c r="C14" t="s">
        <v>2</v>
      </c>
      <c r="D14">
        <v>9.4358180319590701E-2</v>
      </c>
      <c r="E14">
        <v>3.7488456817336979E-3</v>
      </c>
      <c r="G14">
        <f t="shared" si="5"/>
        <v>9.8340990432090363E-7</v>
      </c>
      <c r="H14">
        <f t="shared" si="6"/>
        <v>3.9070825239538277E-8</v>
      </c>
      <c r="I14">
        <f t="shared" si="7"/>
        <v>1.7581871357792224E-9</v>
      </c>
      <c r="K14">
        <f t="shared" si="8"/>
        <v>1.7581871357792222E-5</v>
      </c>
      <c r="L14">
        <f t="shared" si="9"/>
        <v>9.4433907908136534E-7</v>
      </c>
      <c r="M14">
        <f t="shared" si="10"/>
        <v>0.94433907908136538</v>
      </c>
    </row>
    <row r="15" spans="1:35" x14ac:dyDescent="0.2">
      <c r="C15" t="s">
        <v>2</v>
      </c>
      <c r="D15">
        <v>0.45012597424145401</v>
      </c>
      <c r="E15">
        <v>2.1524778121639887E-3</v>
      </c>
      <c r="G15">
        <f t="shared" si="5"/>
        <v>4.6912555939703385E-6</v>
      </c>
      <c r="H15">
        <f t="shared" si="6"/>
        <v>2.2433327901656995E-8</v>
      </c>
      <c r="I15">
        <f t="shared" si="7"/>
        <v>1.0094997555745647E-9</v>
      </c>
      <c r="K15">
        <f t="shared" si="8"/>
        <v>1.0094997555745646E-5</v>
      </c>
      <c r="L15">
        <f t="shared" si="9"/>
        <v>4.6688222660686818E-6</v>
      </c>
      <c r="M15">
        <f t="shared" si="10"/>
        <v>4.6688222660686822</v>
      </c>
    </row>
    <row r="16" spans="1:35" x14ac:dyDescent="0.2">
      <c r="C16" t="s">
        <v>2</v>
      </c>
      <c r="D16">
        <v>0.90020301115050505</v>
      </c>
      <c r="E16">
        <v>3.1822069854206103E-2</v>
      </c>
      <c r="G16">
        <f t="shared" si="5"/>
        <v>9.3820011584211044E-6</v>
      </c>
      <c r="H16">
        <f t="shared" si="6"/>
        <v>3.3165263005946954E-7</v>
      </c>
      <c r="I16">
        <f t="shared" si="7"/>
        <v>1.492436835267613E-8</v>
      </c>
      <c r="K16">
        <f t="shared" si="8"/>
        <v>1.4924368352676131E-4</v>
      </c>
      <c r="L16">
        <f t="shared" si="9"/>
        <v>9.0503485283616342E-6</v>
      </c>
      <c r="M16">
        <f t="shared" si="10"/>
        <v>9.0503485283616349</v>
      </c>
      <c r="P16" t="s">
        <v>26</v>
      </c>
      <c r="Q16" s="1">
        <f t="shared" ref="Q16:Q22" si="11">AVERAGE(K14,K21)</f>
        <v>1.0844690166997312E-5</v>
      </c>
      <c r="R16">
        <f t="shared" ref="R16:R22" si="12">_xlfn.STDEV.P(K14, K21)</f>
        <v>6.7371811907949101E-6</v>
      </c>
      <c r="S16" s="1">
        <f t="shared" ref="S16:S22" si="13">AVERAGE(M14,M21)</f>
        <v>0.9207887474519918</v>
      </c>
      <c r="T16">
        <f t="shared" ref="T16:T22" si="14">_xlfn.STDEV.P(M14,M21)</f>
        <v>2.3550331629373644E-2</v>
      </c>
      <c r="V16" t="s">
        <v>35</v>
      </c>
    </row>
    <row r="17" spans="3:20" x14ac:dyDescent="0.2">
      <c r="C17" t="s">
        <v>2</v>
      </c>
      <c r="D17">
        <v>4.5635933734400203</v>
      </c>
      <c r="E17">
        <v>0.23225677375065068</v>
      </c>
      <c r="G17">
        <f t="shared" si="5"/>
        <v>4.7562202954038771E-5</v>
      </c>
      <c r="H17">
        <f t="shared" si="5"/>
        <v>2.4206021235086055E-6</v>
      </c>
      <c r="I17">
        <f t="shared" si="7"/>
        <v>1.0892709555788725E-7</v>
      </c>
      <c r="K17">
        <f t="shared" si="8"/>
        <v>1.0892709555788724E-3</v>
      </c>
      <c r="L17">
        <f t="shared" si="9"/>
        <v>4.5141600830530165E-5</v>
      </c>
      <c r="M17">
        <f t="shared" si="10"/>
        <v>45.141600830530166</v>
      </c>
      <c r="Q17" s="1">
        <f t="shared" si="11"/>
        <v>3.6773695587322789E-5</v>
      </c>
      <c r="R17">
        <f t="shared" si="12"/>
        <v>2.6678698031577141E-5</v>
      </c>
      <c r="S17" s="1">
        <f t="shared" si="13"/>
        <v>4.4672387701077341</v>
      </c>
      <c r="T17">
        <f t="shared" si="14"/>
        <v>0.2015834959609486</v>
      </c>
    </row>
    <row r="18" spans="3:20" x14ac:dyDescent="0.2">
      <c r="C18" t="s">
        <v>2</v>
      </c>
      <c r="D18">
        <v>9.4935540485810197</v>
      </c>
      <c r="E18">
        <v>0.48574396528061925</v>
      </c>
      <c r="G18">
        <f t="shared" si="5"/>
        <v>9.8942720673069509E-5</v>
      </c>
      <c r="H18">
        <f t="shared" si="5"/>
        <v>5.0624696746286527E-6</v>
      </c>
      <c r="I18">
        <f t="shared" si="7"/>
        <v>2.2781113535828937E-7</v>
      </c>
      <c r="K18">
        <f t="shared" si="8"/>
        <v>2.2781113535828936E-3</v>
      </c>
      <c r="L18">
        <f t="shared" si="9"/>
        <v>9.3880250998440852E-5</v>
      </c>
      <c r="M18">
        <f t="shared" si="10"/>
        <v>93.880250998440857</v>
      </c>
      <c r="Q18" s="1">
        <f t="shared" si="11"/>
        <v>1.3864092541210577E-4</v>
      </c>
      <c r="R18">
        <f t="shared" si="12"/>
        <v>1.060275811465553E-5</v>
      </c>
      <c r="S18" s="1">
        <f t="shared" si="13"/>
        <v>8.7141010562333285</v>
      </c>
      <c r="T18">
        <f t="shared" si="14"/>
        <v>0.33624747212830641</v>
      </c>
    </row>
    <row r="19" spans="3:20" x14ac:dyDescent="0.2">
      <c r="C19" t="s">
        <v>2</v>
      </c>
      <c r="D19">
        <v>14.023859822006701</v>
      </c>
      <c r="E19">
        <v>0.67631305252120022</v>
      </c>
      <c r="G19">
        <f t="shared" si="5"/>
        <v>1.4615799710272748E-4</v>
      </c>
      <c r="H19">
        <f t="shared" si="5"/>
        <v>7.0485987756248071E-6</v>
      </c>
      <c r="I19">
        <f t="shared" si="7"/>
        <v>3.171869449031163E-7</v>
      </c>
      <c r="K19">
        <f t="shared" si="8"/>
        <v>3.1718694490311629E-3</v>
      </c>
      <c r="L19">
        <f t="shared" si="9"/>
        <v>1.3910939832710267E-4</v>
      </c>
      <c r="M19">
        <f t="shared" si="10"/>
        <v>139.10939832710267</v>
      </c>
      <c r="Q19" s="1">
        <f t="shared" si="11"/>
        <v>8.4961158717855394E-4</v>
      </c>
      <c r="R19">
        <f t="shared" si="12"/>
        <v>2.3965936840031847E-4</v>
      </c>
      <c r="S19" s="1">
        <f t="shared" si="13"/>
        <v>43.510115015873104</v>
      </c>
      <c r="T19">
        <f t="shared" si="14"/>
        <v>1.6314858146570614</v>
      </c>
    </row>
    <row r="20" spans="3:20" x14ac:dyDescent="0.2">
      <c r="C20" t="s">
        <v>2</v>
      </c>
      <c r="D20">
        <v>18.005173586818199</v>
      </c>
      <c r="E20">
        <v>0.78442566632909916</v>
      </c>
      <c r="G20">
        <f t="shared" si="5"/>
        <v>1.8765162675162271E-4</v>
      </c>
      <c r="H20">
        <f t="shared" si="5"/>
        <v>8.1753586902459525E-6</v>
      </c>
      <c r="I20">
        <f t="shared" si="7"/>
        <v>3.6789114106106785E-7</v>
      </c>
      <c r="K20">
        <f t="shared" si="8"/>
        <v>3.6789114106106783E-3</v>
      </c>
      <c r="L20">
        <f t="shared" si="9"/>
        <v>1.7947626806137675E-4</v>
      </c>
      <c r="M20">
        <f t="shared" si="10"/>
        <v>179.47626806137674</v>
      </c>
      <c r="Q20" s="1">
        <f t="shared" si="11"/>
        <v>1.8123815087805837E-3</v>
      </c>
      <c r="R20">
        <f t="shared" si="12"/>
        <v>4.6572984480230983E-4</v>
      </c>
      <c r="S20" s="1">
        <f t="shared" si="13"/>
        <v>92.164520492269986</v>
      </c>
      <c r="T20">
        <f t="shared" si="14"/>
        <v>1.7157305061708783</v>
      </c>
    </row>
    <row r="21" spans="3:20" x14ac:dyDescent="0.2">
      <c r="C21" t="s">
        <v>2</v>
      </c>
      <c r="D21">
        <v>8.6965838189883807E-2</v>
      </c>
      <c r="E21">
        <v>8.7581219170360103E-4</v>
      </c>
      <c r="G21">
        <f t="shared" si="5"/>
        <v>9.0636621354751231E-7</v>
      </c>
      <c r="H21">
        <f t="shared" si="5"/>
        <v>9.1277977248942263E-9</v>
      </c>
      <c r="I21">
        <f t="shared" si="7"/>
        <v>4.1075089762024018E-10</v>
      </c>
      <c r="K21">
        <f t="shared" si="8"/>
        <v>4.1075089762024015E-6</v>
      </c>
      <c r="L21">
        <f t="shared" si="9"/>
        <v>8.9723841582261804E-7</v>
      </c>
      <c r="M21">
        <f t="shared" si="10"/>
        <v>0.8972384158226181</v>
      </c>
      <c r="Q21" s="1">
        <f t="shared" si="11"/>
        <v>1.8331644233281648E-3</v>
      </c>
      <c r="R21">
        <f t="shared" si="12"/>
        <v>1.338705025702998E-3</v>
      </c>
      <c r="S21" s="1">
        <f t="shared" si="13"/>
        <v>136.85978389911986</v>
      </c>
      <c r="T21">
        <f t="shared" si="14"/>
        <v>2.2496144279828201</v>
      </c>
    </row>
    <row r="22" spans="3:20" x14ac:dyDescent="0.2">
      <c r="C22" t="s">
        <v>2</v>
      </c>
      <c r="D22">
        <v>0.42281908392712497</v>
      </c>
      <c r="E22">
        <v>1.3529460372740998E-2</v>
      </c>
      <c r="G22">
        <f t="shared" si="5"/>
        <v>4.4066605932998956E-6</v>
      </c>
      <c r="H22">
        <f t="shared" si="5"/>
        <v>1.4100531915311098E-7</v>
      </c>
      <c r="I22">
        <f t="shared" si="7"/>
        <v>6.3452393618899935E-9</v>
      </c>
      <c r="K22">
        <f t="shared" si="8"/>
        <v>6.3452393618899927E-5</v>
      </c>
      <c r="L22">
        <f t="shared" si="9"/>
        <v>4.2656552741467847E-6</v>
      </c>
      <c r="M22">
        <f t="shared" si="10"/>
        <v>4.265655274146785</v>
      </c>
      <c r="Q22" s="1">
        <f t="shared" si="11"/>
        <v>3.135322770091297E-3</v>
      </c>
      <c r="R22">
        <f t="shared" si="12"/>
        <v>5.4358864051938125E-4</v>
      </c>
      <c r="S22" s="1">
        <f t="shared" si="13"/>
        <v>176.97756391083428</v>
      </c>
      <c r="T22">
        <f t="shared" si="14"/>
        <v>2.4987041505424656</v>
      </c>
    </row>
    <row r="23" spans="3:20" x14ac:dyDescent="0.2">
      <c r="C23" t="s">
        <v>2</v>
      </c>
      <c r="D23">
        <v>0.83115563395530001</v>
      </c>
      <c r="E23">
        <v>2.7300582560423003E-2</v>
      </c>
      <c r="G23">
        <f t="shared" si="5"/>
        <v>8.6623828447660239E-6</v>
      </c>
      <c r="H23">
        <f t="shared" si="5"/>
        <v>2.8452926066100057E-7</v>
      </c>
      <c r="I23">
        <f t="shared" si="7"/>
        <v>1.2803816729745026E-8</v>
      </c>
      <c r="K23">
        <f t="shared" si="8"/>
        <v>1.2803816729745025E-4</v>
      </c>
      <c r="L23">
        <f t="shared" si="9"/>
        <v>8.3778535841050228E-6</v>
      </c>
      <c r="M23">
        <f t="shared" si="10"/>
        <v>8.3778535841050221</v>
      </c>
    </row>
    <row r="24" spans="3:20" x14ac:dyDescent="0.2">
      <c r="C24" t="s">
        <v>2</v>
      </c>
      <c r="D24">
        <v>4.1483098393939501</v>
      </c>
      <c r="E24">
        <v>0.13005536753727043</v>
      </c>
      <c r="G24">
        <f t="shared" si="5"/>
        <v>4.3234078576278791E-5</v>
      </c>
      <c r="H24">
        <f t="shared" si="5"/>
        <v>1.3554493750627455E-6</v>
      </c>
      <c r="I24">
        <f t="shared" si="7"/>
        <v>6.099522187782354E-8</v>
      </c>
      <c r="K24">
        <f t="shared" si="8"/>
        <v>6.0995221877823541E-4</v>
      </c>
      <c r="L24">
        <f t="shared" si="9"/>
        <v>4.1878629201216046E-5</v>
      </c>
      <c r="M24">
        <f t="shared" si="10"/>
        <v>41.878629201216043</v>
      </c>
    </row>
    <row r="25" spans="3:20" x14ac:dyDescent="0.2">
      <c r="C25" t="s">
        <v>2</v>
      </c>
      <c r="D25">
        <v>8.9656974595189105</v>
      </c>
      <c r="E25">
        <v>0.28713606035270089</v>
      </c>
      <c r="G25">
        <f t="shared" si="5"/>
        <v>9.3441349239384159E-5</v>
      </c>
      <c r="H25">
        <f t="shared" si="5"/>
        <v>2.9925592532850535E-6</v>
      </c>
      <c r="I25">
        <f t="shared" si="7"/>
        <v>1.3466516639782741E-7</v>
      </c>
      <c r="K25">
        <f t="shared" si="8"/>
        <v>1.346651663978274E-3</v>
      </c>
      <c r="L25">
        <f t="shared" si="9"/>
        <v>9.0448789986099105E-5</v>
      </c>
      <c r="M25">
        <f t="shared" si="10"/>
        <v>90.448789986099101</v>
      </c>
    </row>
    <row r="26" spans="3:20" x14ac:dyDescent="0.2">
      <c r="C26" t="s">
        <v>2</v>
      </c>
      <c r="D26">
        <v>13.021275492315899</v>
      </c>
      <c r="E26">
        <v>0.10542973156029944</v>
      </c>
      <c r="G26">
        <f t="shared" si="5"/>
        <v>1.357089681325263E-4</v>
      </c>
      <c r="H26">
        <f t="shared" si="5"/>
        <v>1.0987986613892594E-6</v>
      </c>
      <c r="I26">
        <f t="shared" si="7"/>
        <v>4.944593976251667E-8</v>
      </c>
      <c r="K26">
        <f t="shared" si="8"/>
        <v>4.9445939762516667E-4</v>
      </c>
      <c r="L26">
        <f t="shared" si="9"/>
        <v>1.3461016947113703E-4</v>
      </c>
      <c r="M26">
        <f t="shared" si="10"/>
        <v>134.61016947113703</v>
      </c>
    </row>
    <row r="27" spans="3:20" x14ac:dyDescent="0.2">
      <c r="C27" t="s">
        <v>2</v>
      </c>
      <c r="D27">
        <v>17.293861904516501</v>
      </c>
      <c r="E27">
        <v>0.55261531051650081</v>
      </c>
      <c r="G27">
        <f t="shared" si="5"/>
        <v>1.8023826893711831E-4</v>
      </c>
      <c r="H27">
        <f t="shared" si="5"/>
        <v>5.7594091768264802E-6</v>
      </c>
      <c r="I27">
        <f t="shared" si="7"/>
        <v>2.5917341295719159E-7</v>
      </c>
      <c r="K27">
        <f t="shared" si="8"/>
        <v>2.5917341295719157E-3</v>
      </c>
      <c r="L27">
        <f t="shared" si="9"/>
        <v>1.7447885976029182E-4</v>
      </c>
      <c r="M27">
        <f t="shared" si="10"/>
        <v>174.47885976029181</v>
      </c>
    </row>
  </sheetData>
  <phoneticPr fontId="1"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F802-1AA6-4F61-B991-4DB8350F9838}">
  <dimension ref="A1:V29"/>
  <sheetViews>
    <sheetView topLeftCell="F1" workbookViewId="0">
      <selection activeCell="S16" sqref="S16:S22"/>
    </sheetView>
  </sheetViews>
  <sheetFormatPr baseColWidth="10" defaultColWidth="8.83203125" defaultRowHeight="15" x14ac:dyDescent="0.2"/>
  <cols>
    <col min="7" max="7" width="12.5" bestFit="1" customWidth="1"/>
    <col min="8" max="8" width="12.5" customWidth="1"/>
    <col min="9" max="9" width="12.5" bestFit="1" customWidth="1"/>
    <col min="12" max="12" width="12.5" bestFit="1" customWidth="1"/>
  </cols>
  <sheetData>
    <row r="1" spans="1:22" x14ac:dyDescent="0.2">
      <c r="A1" t="s">
        <v>13</v>
      </c>
      <c r="B1" t="s">
        <v>14</v>
      </c>
      <c r="D1" t="s">
        <v>27</v>
      </c>
      <c r="E1" t="s">
        <v>28</v>
      </c>
      <c r="G1" t="s">
        <v>29</v>
      </c>
      <c r="H1" t="s">
        <v>30</v>
      </c>
      <c r="I1" t="s">
        <v>31</v>
      </c>
      <c r="K1" t="s">
        <v>32</v>
      </c>
      <c r="L1" t="s">
        <v>33</v>
      </c>
      <c r="M1" t="s">
        <v>34</v>
      </c>
      <c r="P1" t="s">
        <v>23</v>
      </c>
      <c r="Q1" t="s">
        <v>32</v>
      </c>
      <c r="R1" t="s">
        <v>24</v>
      </c>
      <c r="S1" t="s">
        <v>22</v>
      </c>
      <c r="T1" t="s">
        <v>24</v>
      </c>
    </row>
    <row r="2" spans="1:22" x14ac:dyDescent="0.2">
      <c r="A2" t="s">
        <v>25</v>
      </c>
      <c r="B2">
        <v>1E-4</v>
      </c>
      <c r="C2" t="s">
        <v>1</v>
      </c>
      <c r="D2">
        <v>8.56031575199349E-2</v>
      </c>
      <c r="E2">
        <v>8.5229452608010778E-2</v>
      </c>
      <c r="G2">
        <f>D2/(1000*50.94)</f>
        <v>1.680470308597073E-6</v>
      </c>
      <c r="H2">
        <f>E2/(1000*50.94)</f>
        <v>1.6731341305066899E-6</v>
      </c>
      <c r="I2">
        <f>E2/(1000*50.94)*0.045</f>
        <v>7.5291035872801043E-8</v>
      </c>
      <c r="K2">
        <f>I2/$B$2</f>
        <v>7.5291035872801038E-4</v>
      </c>
      <c r="L2">
        <f>G2-H2</f>
        <v>7.3361780903831444E-9</v>
      </c>
      <c r="M2">
        <f>L2*100000</f>
        <v>7.3361780903831442E-4</v>
      </c>
      <c r="Q2" s="1">
        <f>AVERAGE(K2, K9)</f>
        <v>7.4672676783474313E-4</v>
      </c>
      <c r="R2">
        <f>_xlfn.STDEV.P(K2, K9)</f>
        <v>6.183590893267196E-6</v>
      </c>
      <c r="S2" s="1">
        <f>AVERAGE(M2,M9)</f>
        <v>7.6806427773265019E-4</v>
      </c>
      <c r="T2">
        <f>_xlfn.STDEV.P(M2, M9)</f>
        <v>3.4446468694335826E-5</v>
      </c>
      <c r="V2" t="s">
        <v>35</v>
      </c>
    </row>
    <row r="3" spans="1:22" x14ac:dyDescent="0.2">
      <c r="C3" t="s">
        <v>1</v>
      </c>
      <c r="D3">
        <v>0.41964295113995698</v>
      </c>
      <c r="E3">
        <v>0.41920268493329571</v>
      </c>
      <c r="G3">
        <f t="shared" ref="G3:H29" si="0">D3/(1000*50.94)</f>
        <v>8.2379849065558881E-6</v>
      </c>
      <c r="H3">
        <f t="shared" si="0"/>
        <v>8.2293420677914358E-6</v>
      </c>
      <c r="I3">
        <f t="shared" ref="I3:I29" si="1">E3/(1000*50.94)*0.045</f>
        <v>3.7032039305061461E-7</v>
      </c>
      <c r="K3">
        <f t="shared" ref="K3:K29" si="2">I3/$B$2</f>
        <v>3.7032039305061461E-3</v>
      </c>
      <c r="L3">
        <f t="shared" ref="L3:L29" si="3">G3-H3</f>
        <v>8.642838764452292E-9</v>
      </c>
      <c r="M3">
        <f t="shared" ref="M3:M29" si="4">L3*100000</f>
        <v>8.642838764452292E-4</v>
      </c>
      <c r="Q3" s="1">
        <f>AVERAGE(K3, K10)</f>
        <v>3.8760816392057213E-3</v>
      </c>
      <c r="R3">
        <f t="shared" ref="R3:R8" si="5">_xlfn.STDEV.P(K3, K10)</f>
        <v>1.7287770869957504E-4</v>
      </c>
      <c r="S3" s="1">
        <f>AVERAGE(M3,M10)</f>
        <v>9.6255279048656443E-4</v>
      </c>
      <c r="T3">
        <f t="shared" ref="T3:T8" si="6">_xlfn.STDEV.P(M3, M10)</f>
        <v>9.8268914041335284E-5</v>
      </c>
    </row>
    <row r="4" spans="1:22" x14ac:dyDescent="0.2">
      <c r="C4" t="s">
        <v>1</v>
      </c>
      <c r="D4">
        <v>0.84073340226448701</v>
      </c>
      <c r="E4">
        <v>0.84025006862068186</v>
      </c>
      <c r="G4">
        <f t="shared" si="0"/>
        <v>1.6504385596083373E-5</v>
      </c>
      <c r="H4">
        <f t="shared" si="0"/>
        <v>1.6494897303115072E-5</v>
      </c>
      <c r="I4">
        <f t="shared" si="1"/>
        <v>7.4227037864017827E-7</v>
      </c>
      <c r="K4">
        <f t="shared" si="2"/>
        <v>7.4227037864017823E-3</v>
      </c>
      <c r="L4">
        <f t="shared" si="3"/>
        <v>9.4882929683009196E-9</v>
      </c>
      <c r="M4">
        <f t="shared" si="4"/>
        <v>9.4882929683009196E-4</v>
      </c>
      <c r="Q4" s="1">
        <f>AVERAGE(K4, K11)</f>
        <v>7.1602701745612021E-3</v>
      </c>
      <c r="R4">
        <f t="shared" si="5"/>
        <v>2.6243361184058065E-4</v>
      </c>
      <c r="S4" s="1">
        <f>AVERAGE(M4,M11)</f>
        <v>1.236085349301919E-3</v>
      </c>
      <c r="T4">
        <f t="shared" si="6"/>
        <v>2.8725605247182696E-4</v>
      </c>
    </row>
    <row r="5" spans="1:22" x14ac:dyDescent="0.2">
      <c r="C5" t="s">
        <v>1</v>
      </c>
      <c r="D5">
        <v>4.1802929756278902</v>
      </c>
      <c r="E5">
        <v>4.1609868741479827</v>
      </c>
      <c r="G5">
        <f t="shared" si="0"/>
        <v>8.2063073726499613E-5</v>
      </c>
      <c r="H5">
        <f t="shared" si="0"/>
        <v>8.1684076838397772E-5</v>
      </c>
      <c r="I5">
        <f t="shared" si="1"/>
        <v>3.6757834577278995E-6</v>
      </c>
      <c r="K5">
        <f t="shared" si="2"/>
        <v>3.6757834577278992E-2</v>
      </c>
      <c r="L5">
        <f t="shared" si="3"/>
        <v>3.7899688810184113E-7</v>
      </c>
      <c r="M5">
        <f t="shared" si="4"/>
        <v>3.7899688810184115E-2</v>
      </c>
      <c r="Q5" s="1">
        <f>AVERAGE(K5, K12)</f>
        <v>3.6902383040917711E-2</v>
      </c>
      <c r="R5">
        <f t="shared" si="5"/>
        <v>1.4454846363871898E-4</v>
      </c>
      <c r="S5" s="1">
        <f>AVERAGE(M5,M12)</f>
        <v>3.1291124504917112E-2</v>
      </c>
      <c r="T5">
        <f t="shared" si="6"/>
        <v>6.6085643052670147E-3</v>
      </c>
    </row>
    <row r="6" spans="1:22" x14ac:dyDescent="0.2">
      <c r="C6" t="s">
        <v>1</v>
      </c>
      <c r="D6">
        <v>9.1831419296402892</v>
      </c>
      <c r="E6">
        <v>9.0253644770134898</v>
      </c>
      <c r="G6">
        <f t="shared" si="0"/>
        <v>1.80273693161372E-4</v>
      </c>
      <c r="H6">
        <f t="shared" si="0"/>
        <v>1.7717637371443835E-4</v>
      </c>
      <c r="I6">
        <f t="shared" si="1"/>
        <v>7.9729368171497262E-6</v>
      </c>
      <c r="K6">
        <f t="shared" si="2"/>
        <v>7.9729368171497256E-2</v>
      </c>
      <c r="L6">
        <f t="shared" si="3"/>
        <v>3.0973194469336416E-6</v>
      </c>
      <c r="M6">
        <f t="shared" si="4"/>
        <v>0.30973194469336418</v>
      </c>
      <c r="Q6" s="1">
        <f>AVERAGE(K6, K13)</f>
        <v>7.6603203883330195E-2</v>
      </c>
      <c r="R6">
        <f t="shared" si="5"/>
        <v>3.1261642881670604E-3</v>
      </c>
      <c r="S6" s="1">
        <f>AVERAGE(M6,M13)</f>
        <v>0.26103024565284816</v>
      </c>
      <c r="T6">
        <f t="shared" si="6"/>
        <v>4.8701699040516029E-2</v>
      </c>
    </row>
    <row r="7" spans="1:22" x14ac:dyDescent="0.2">
      <c r="C7" t="s">
        <v>1</v>
      </c>
      <c r="D7">
        <v>13.2152094087627</v>
      </c>
      <c r="E7">
        <v>12.977759664589023</v>
      </c>
      <c r="G7">
        <f t="shared" si="0"/>
        <v>2.5942696130276205E-4</v>
      </c>
      <c r="H7">
        <f t="shared" si="0"/>
        <v>2.5476560001156306E-4</v>
      </c>
      <c r="I7">
        <f t="shared" si="1"/>
        <v>1.1464452000520338E-5</v>
      </c>
      <c r="K7">
        <f t="shared" si="2"/>
        <v>0.11464452000520338</v>
      </c>
      <c r="L7">
        <f t="shared" si="3"/>
        <v>4.6613612911989861E-6</v>
      </c>
      <c r="M7">
        <f t="shared" si="4"/>
        <v>0.4661361291198986</v>
      </c>
      <c r="Q7" s="1">
        <f t="shared" ref="Q7:Q8" si="7">AVERAGE(K7, K14)</f>
        <v>0.11429492542519686</v>
      </c>
      <c r="R7">
        <f t="shared" si="5"/>
        <v>3.4959458000652366E-4</v>
      </c>
      <c r="S7" s="1">
        <f t="shared" ref="S7:S8" si="8">AVERAGE(M7,M14)</f>
        <v>0.5657440151044657</v>
      </c>
      <c r="T7">
        <f t="shared" si="6"/>
        <v>9.9607885984567338E-2</v>
      </c>
    </row>
    <row r="8" spans="1:22" x14ac:dyDescent="0.2">
      <c r="C8" t="s">
        <v>1</v>
      </c>
      <c r="D8">
        <v>17.3397937025426</v>
      </c>
      <c r="E8">
        <v>16.871095325490945</v>
      </c>
      <c r="G8">
        <f t="shared" si="0"/>
        <v>3.4039642132985081E-4</v>
      </c>
      <c r="H8">
        <f t="shared" si="0"/>
        <v>3.3119543238105506E-4</v>
      </c>
      <c r="I8">
        <f t="shared" si="1"/>
        <v>1.4903794457147478E-5</v>
      </c>
      <c r="K8">
        <f t="shared" si="2"/>
        <v>0.14903794457147476</v>
      </c>
      <c r="L8">
        <f t="shared" si="3"/>
        <v>9.2009889487957458E-6</v>
      </c>
      <c r="M8">
        <f t="shared" si="4"/>
        <v>0.92009889487957452</v>
      </c>
      <c r="Q8">
        <f t="shared" si="7"/>
        <v>0.15127107472817153</v>
      </c>
      <c r="R8">
        <f t="shared" si="5"/>
        <v>2.2331301566967665E-3</v>
      </c>
      <c r="S8">
        <f t="shared" si="8"/>
        <v>1.2532195769912264</v>
      </c>
      <c r="T8">
        <f t="shared" si="6"/>
        <v>0.33312068211165269</v>
      </c>
    </row>
    <row r="9" spans="1:22" x14ac:dyDescent="0.2">
      <c r="C9" t="s">
        <v>1</v>
      </c>
      <c r="D9">
        <v>8.4238286604004994E-2</v>
      </c>
      <c r="E9">
        <v>8.3829487629775087E-2</v>
      </c>
      <c r="G9">
        <f t="shared" si="0"/>
        <v>1.653676611778661E-6</v>
      </c>
      <c r="H9">
        <f t="shared" si="0"/>
        <v>1.6456515043143911E-6</v>
      </c>
      <c r="I9">
        <f t="shared" si="1"/>
        <v>7.4054317694147598E-8</v>
      </c>
      <c r="K9">
        <f t="shared" si="2"/>
        <v>7.4054317694147598E-4</v>
      </c>
      <c r="L9">
        <f t="shared" si="3"/>
        <v>8.0251074642698609E-9</v>
      </c>
      <c r="M9">
        <f t="shared" si="4"/>
        <v>8.0251074642698607E-4</v>
      </c>
    </row>
    <row r="10" spans="1:22" x14ac:dyDescent="0.2">
      <c r="C10" t="s">
        <v>1</v>
      </c>
      <c r="D10">
        <v>0.45888258075916599</v>
      </c>
      <c r="E10">
        <v>0.45834219818287947</v>
      </c>
      <c r="G10">
        <f t="shared" si="0"/>
        <v>9.0082956568348256E-6</v>
      </c>
      <c r="H10">
        <f t="shared" si="0"/>
        <v>8.9976874397895466E-6</v>
      </c>
      <c r="I10">
        <f t="shared" si="1"/>
        <v>4.048959347905296E-7</v>
      </c>
      <c r="K10">
        <f t="shared" si="2"/>
        <v>4.0489593479052961E-3</v>
      </c>
      <c r="L10">
        <f t="shared" si="3"/>
        <v>1.0608217045278998E-8</v>
      </c>
      <c r="M10">
        <f t="shared" si="4"/>
        <v>1.0608217045278998E-3</v>
      </c>
    </row>
    <row r="11" spans="1:22" x14ac:dyDescent="0.2">
      <c r="C11" t="s">
        <v>1</v>
      </c>
      <c r="D11">
        <v>0.78161108901003795</v>
      </c>
      <c r="E11">
        <v>0.78083509889997438</v>
      </c>
      <c r="G11">
        <f t="shared" si="0"/>
        <v>1.5343759108952454E-5</v>
      </c>
      <c r="H11">
        <f t="shared" si="0"/>
        <v>1.5328525694934716E-5</v>
      </c>
      <c r="I11">
        <f t="shared" si="1"/>
        <v>6.8978365627206217E-7</v>
      </c>
      <c r="K11">
        <f t="shared" si="2"/>
        <v>6.897836562720621E-3</v>
      </c>
      <c r="L11">
        <f t="shared" si="3"/>
        <v>1.523341401773746E-8</v>
      </c>
      <c r="M11">
        <f t="shared" si="4"/>
        <v>1.5233414017737459E-3</v>
      </c>
    </row>
    <row r="12" spans="1:22" x14ac:dyDescent="0.2">
      <c r="C12" t="s">
        <v>1</v>
      </c>
      <c r="D12">
        <v>4.2062859424814896</v>
      </c>
      <c r="E12">
        <v>4.1937126463157881</v>
      </c>
      <c r="G12">
        <f t="shared" si="0"/>
        <v>8.2573340056566345E-5</v>
      </c>
      <c r="H12">
        <f t="shared" si="0"/>
        <v>8.2326514454569844E-5</v>
      </c>
      <c r="I12">
        <f t="shared" si="1"/>
        <v>3.704693150455643E-6</v>
      </c>
      <c r="K12">
        <f t="shared" si="2"/>
        <v>3.704693150455643E-2</v>
      </c>
      <c r="L12">
        <f t="shared" si="3"/>
        <v>2.4682560199650115E-7</v>
      </c>
      <c r="M12">
        <f t="shared" si="4"/>
        <v>2.4682560199650115E-2</v>
      </c>
    </row>
    <row r="13" spans="1:22" x14ac:dyDescent="0.2">
      <c r="C13" t="s">
        <v>1</v>
      </c>
      <c r="D13">
        <v>8.4257610438167898</v>
      </c>
      <c r="E13">
        <v>8.3176008821724672</v>
      </c>
      <c r="G13">
        <f t="shared" si="0"/>
        <v>1.6540559567759696E-4</v>
      </c>
      <c r="H13">
        <f t="shared" si="0"/>
        <v>1.6328231021147364E-4</v>
      </c>
      <c r="I13">
        <f t="shared" si="1"/>
        <v>7.3477039595163136E-6</v>
      </c>
      <c r="K13">
        <f t="shared" si="2"/>
        <v>7.3477039595163135E-2</v>
      </c>
      <c r="L13">
        <f t="shared" si="3"/>
        <v>2.1232854661233213E-6</v>
      </c>
      <c r="M13">
        <f t="shared" si="4"/>
        <v>0.21232854661233214</v>
      </c>
    </row>
    <row r="14" spans="1:22" x14ac:dyDescent="0.2">
      <c r="C14" t="s">
        <v>1</v>
      </c>
      <c r="D14">
        <v>13.2375417100903</v>
      </c>
      <c r="E14">
        <v>12.898611451675547</v>
      </c>
      <c r="G14">
        <f t="shared" si="0"/>
        <v>2.5986536533353552E-4</v>
      </c>
      <c r="H14">
        <f t="shared" si="0"/>
        <v>2.532118463226452E-4</v>
      </c>
      <c r="I14">
        <f t="shared" si="1"/>
        <v>1.1394533084519034E-5</v>
      </c>
      <c r="K14">
        <f t="shared" si="2"/>
        <v>0.11394533084519033</v>
      </c>
      <c r="L14">
        <f t="shared" si="3"/>
        <v>6.6535190108903282E-6</v>
      </c>
      <c r="M14">
        <f t="shared" si="4"/>
        <v>0.66535190108903286</v>
      </c>
    </row>
    <row r="15" spans="1:22" x14ac:dyDescent="0.2">
      <c r="C15" t="s">
        <v>1</v>
      </c>
      <c r="D15">
        <v>18.184757720954099</v>
      </c>
      <c r="E15">
        <v>17.376675992967094</v>
      </c>
      <c r="G15">
        <f t="shared" si="0"/>
        <v>3.5698385789073616E-4</v>
      </c>
      <c r="H15">
        <f t="shared" si="0"/>
        <v>3.4112045529970737E-4</v>
      </c>
      <c r="I15">
        <f t="shared" si="1"/>
        <v>1.5350420488486831E-5</v>
      </c>
      <c r="K15">
        <f t="shared" si="2"/>
        <v>0.15350420488486829</v>
      </c>
      <c r="L15">
        <f t="shared" si="3"/>
        <v>1.5863402591028786E-5</v>
      </c>
      <c r="M15">
        <f t="shared" si="4"/>
        <v>1.5863402591028786</v>
      </c>
    </row>
    <row r="16" spans="1:22" x14ac:dyDescent="0.2">
      <c r="C16" t="s">
        <v>2</v>
      </c>
      <c r="D16">
        <v>8.6589389635113895E-2</v>
      </c>
      <c r="E16">
        <v>7.9856898323902858E-2</v>
      </c>
      <c r="G16">
        <f t="shared" si="0"/>
        <v>1.6998309704576736E-6</v>
      </c>
      <c r="H16">
        <f t="shared" si="0"/>
        <v>1.5676658485257727E-6</v>
      </c>
      <c r="I16">
        <f t="shared" si="1"/>
        <v>7.0544963183659771E-8</v>
      </c>
      <c r="K16">
        <f t="shared" si="2"/>
        <v>7.0544963183659772E-4</v>
      </c>
      <c r="L16">
        <f t="shared" si="3"/>
        <v>1.3216512193190097E-7</v>
      </c>
      <c r="M16">
        <f t="shared" si="4"/>
        <v>1.3216512193190097E-2</v>
      </c>
      <c r="P16" t="s">
        <v>26</v>
      </c>
      <c r="Q16" s="1">
        <f>AVERAGE(K16,K23)</f>
        <v>6.5752172259303109E-4</v>
      </c>
      <c r="R16">
        <f>_xlfn.STDEV.P(K16, K23)</f>
        <v>4.7927909243566632E-5</v>
      </c>
      <c r="S16" s="1">
        <f>AVERAGE(M16,M23)</f>
        <v>1.8216144376497982E-2</v>
      </c>
      <c r="T16">
        <f>_xlfn.STDEV.P(M16,M23)</f>
        <v>4.9996321833078918E-3</v>
      </c>
      <c r="V16" t="s">
        <v>35</v>
      </c>
    </row>
    <row r="17" spans="3:20" x14ac:dyDescent="0.2">
      <c r="C17" t="s">
        <v>2</v>
      </c>
      <c r="D17">
        <v>0.39700912415461498</v>
      </c>
      <c r="E17">
        <v>0.36224150465516786</v>
      </c>
      <c r="G17">
        <f t="shared" si="0"/>
        <v>7.7936616441816833E-6</v>
      </c>
      <c r="H17">
        <f t="shared" si="0"/>
        <v>7.1111406489039625E-6</v>
      </c>
      <c r="I17">
        <f t="shared" si="1"/>
        <v>3.2000132920067831E-7</v>
      </c>
      <c r="K17">
        <f t="shared" si="2"/>
        <v>3.2000132920067832E-3</v>
      </c>
      <c r="L17">
        <f t="shared" si="3"/>
        <v>6.8252099527772078E-7</v>
      </c>
      <c r="M17">
        <f t="shared" si="4"/>
        <v>6.8252099527772073E-2</v>
      </c>
      <c r="Q17" s="1">
        <f t="shared" ref="Q17:Q22" si="9">AVERAGE(K17,K24)</f>
        <v>3.336135186957421E-3</v>
      </c>
      <c r="R17">
        <f t="shared" ref="R17:R22" si="10">_xlfn.STDEV.P(K17, K24)</f>
        <v>1.361218949506378E-4</v>
      </c>
      <c r="S17" s="1">
        <f t="shared" ref="S17:S22" si="11">AVERAGE(M17,M24)</f>
        <v>8.8827339262592092E-2</v>
      </c>
      <c r="T17">
        <f t="shared" ref="T17:T22" si="12">_xlfn.STDEV.P(M17,M24)</f>
        <v>2.0575239734820051E-2</v>
      </c>
    </row>
    <row r="18" spans="3:20" x14ac:dyDescent="0.2">
      <c r="C18" t="s">
        <v>2</v>
      </c>
      <c r="D18">
        <v>0.787096491959282</v>
      </c>
      <c r="E18">
        <v>0.71255025994833865</v>
      </c>
      <c r="G18">
        <f t="shared" si="0"/>
        <v>1.5451442716122536E-5</v>
      </c>
      <c r="H18">
        <f t="shared" si="0"/>
        <v>1.3988030230630911E-5</v>
      </c>
      <c r="I18">
        <f t="shared" si="1"/>
        <v>6.2946136037839099E-7</v>
      </c>
      <c r="K18">
        <f t="shared" si="2"/>
        <v>6.2946136037839093E-3</v>
      </c>
      <c r="L18">
        <f t="shared" si="3"/>
        <v>1.4634124854916244E-6</v>
      </c>
      <c r="M18">
        <f t="shared" si="4"/>
        <v>0.14634124854916244</v>
      </c>
      <c r="Q18" s="1">
        <f t="shared" si="9"/>
        <v>5.9892318584495877E-3</v>
      </c>
      <c r="R18">
        <f t="shared" si="10"/>
        <v>3.0538174533432157E-4</v>
      </c>
      <c r="S18" s="1">
        <f t="shared" si="11"/>
        <v>0.20102398363881452</v>
      </c>
      <c r="T18">
        <f t="shared" si="12"/>
        <v>5.4682735089652018E-2</v>
      </c>
    </row>
    <row r="19" spans="3:20" x14ac:dyDescent="0.2">
      <c r="C19" t="s">
        <v>2</v>
      </c>
      <c r="D19">
        <v>4.1560722238970804</v>
      </c>
      <c r="E19">
        <v>3.6046098960478203</v>
      </c>
      <c r="G19">
        <f t="shared" si="0"/>
        <v>8.1587597642266991E-5</v>
      </c>
      <c r="H19">
        <f t="shared" si="0"/>
        <v>7.0761874677028271E-5</v>
      </c>
      <c r="I19">
        <f t="shared" si="1"/>
        <v>3.1842843604662719E-6</v>
      </c>
      <c r="K19">
        <f t="shared" si="2"/>
        <v>3.1842843604662718E-2</v>
      </c>
      <c r="L19">
        <f t="shared" si="3"/>
        <v>1.082572296523872E-5</v>
      </c>
      <c r="M19">
        <f t="shared" si="4"/>
        <v>1.082572296523872</v>
      </c>
      <c r="Q19" s="1">
        <f t="shared" si="9"/>
        <v>3.0430490567336418E-2</v>
      </c>
      <c r="R19">
        <f t="shared" si="10"/>
        <v>1.4123530373262982E-3</v>
      </c>
      <c r="S19" s="1">
        <f t="shared" si="11"/>
        <v>1.1406667672255537</v>
      </c>
      <c r="T19">
        <f t="shared" si="12"/>
        <v>5.8094470701681611E-2</v>
      </c>
    </row>
    <row r="20" spans="3:20" x14ac:dyDescent="0.2">
      <c r="C20" t="s">
        <v>2</v>
      </c>
      <c r="D20">
        <v>8.7376788246980404</v>
      </c>
      <c r="E20">
        <v>7.7978315431039533</v>
      </c>
      <c r="G20">
        <f t="shared" si="0"/>
        <v>1.7152883440710719E-4</v>
      </c>
      <c r="H20">
        <f t="shared" si="0"/>
        <v>1.5307875035539759E-4</v>
      </c>
      <c r="I20">
        <f t="shared" si="1"/>
        <v>6.8885437659928916E-6</v>
      </c>
      <c r="K20">
        <f t="shared" si="2"/>
        <v>6.8885437659928911E-2</v>
      </c>
      <c r="L20">
        <f t="shared" si="3"/>
        <v>1.845008405170959E-5</v>
      </c>
      <c r="M20">
        <f t="shared" si="4"/>
        <v>1.845008405170959</v>
      </c>
      <c r="Q20" s="1">
        <f t="shared" si="9"/>
        <v>6.6227704945561461E-2</v>
      </c>
      <c r="R20">
        <f t="shared" si="10"/>
        <v>2.657732714367457E-3</v>
      </c>
      <c r="S20" s="1">
        <f t="shared" si="11"/>
        <v>2.1729553509307378</v>
      </c>
      <c r="T20">
        <f t="shared" si="12"/>
        <v>0.32794694575978034</v>
      </c>
    </row>
    <row r="21" spans="3:20" x14ac:dyDescent="0.2">
      <c r="C21" t="s">
        <v>2</v>
      </c>
      <c r="D21">
        <v>12.7846266557869</v>
      </c>
      <c r="E21">
        <v>10.024891768231999</v>
      </c>
      <c r="G21">
        <f t="shared" si="0"/>
        <v>2.5097421782070868E-4</v>
      </c>
      <c r="H21">
        <f t="shared" si="0"/>
        <v>1.9679803235634079E-4</v>
      </c>
      <c r="I21">
        <f t="shared" si="1"/>
        <v>8.8559114560353351E-6</v>
      </c>
      <c r="K21">
        <f t="shared" si="2"/>
        <v>8.8559114560353341E-2</v>
      </c>
      <c r="L21">
        <f t="shared" si="3"/>
        <v>5.4176185464367894E-5</v>
      </c>
      <c r="M21">
        <f t="shared" si="4"/>
        <v>5.4176185464367892</v>
      </c>
      <c r="Q21" s="1">
        <f t="shared" si="9"/>
        <v>8.6521682366453079E-2</v>
      </c>
      <c r="R21">
        <f t="shared" si="10"/>
        <v>2.0374321939002557E-3</v>
      </c>
      <c r="S21" s="1">
        <f t="shared" si="11"/>
        <v>5.6403325662060482</v>
      </c>
      <c r="T21">
        <f t="shared" si="12"/>
        <v>0.22271401976925853</v>
      </c>
    </row>
    <row r="22" spans="3:20" x14ac:dyDescent="0.2">
      <c r="C22" t="s">
        <v>2</v>
      </c>
      <c r="D22">
        <v>16.794186176994302</v>
      </c>
      <c r="E22">
        <v>13.163502760771561</v>
      </c>
      <c r="G22">
        <f t="shared" si="0"/>
        <v>3.2968563362768556E-4</v>
      </c>
      <c r="H22">
        <f t="shared" si="0"/>
        <v>2.5841191128330506E-4</v>
      </c>
      <c r="I22">
        <f t="shared" si="1"/>
        <v>1.1628536007748728E-5</v>
      </c>
      <c r="K22">
        <f t="shared" si="2"/>
        <v>0.11628536007748727</v>
      </c>
      <c r="L22">
        <f t="shared" si="3"/>
        <v>7.1273722344380498E-5</v>
      </c>
      <c r="M22">
        <f t="shared" si="4"/>
        <v>7.1273722344380497</v>
      </c>
      <c r="Q22" s="1">
        <f t="shared" si="9"/>
        <v>0.11452857129254818</v>
      </c>
      <c r="R22">
        <f t="shared" si="10"/>
        <v>1.7567887849390881E-3</v>
      </c>
      <c r="S22" s="1">
        <f t="shared" si="11"/>
        <v>7.143106664357572</v>
      </c>
      <c r="T22">
        <f t="shared" si="12"/>
        <v>1.5734429919522341E-2</v>
      </c>
    </row>
    <row r="23" spans="3:20" x14ac:dyDescent="0.2">
      <c r="C23" t="s">
        <v>2</v>
      </c>
      <c r="D23">
        <v>8.0832136250724496E-2</v>
      </c>
      <c r="E23">
        <v>6.9006019671159394E-2</v>
      </c>
      <c r="G23">
        <f t="shared" si="0"/>
        <v>1.5868106841524244E-6</v>
      </c>
      <c r="H23">
        <f t="shared" si="0"/>
        <v>1.3546529185543657E-6</v>
      </c>
      <c r="I23">
        <f t="shared" si="1"/>
        <v>6.0959381334946449E-8</v>
      </c>
      <c r="K23">
        <f t="shared" si="2"/>
        <v>6.0959381334946446E-4</v>
      </c>
      <c r="L23">
        <f t="shared" si="3"/>
        <v>2.321577655980587E-7</v>
      </c>
      <c r="M23">
        <f t="shared" si="4"/>
        <v>2.3215776559805869E-2</v>
      </c>
    </row>
    <row r="24" spans="3:20" x14ac:dyDescent="0.2">
      <c r="C24" t="s">
        <v>2</v>
      </c>
      <c r="D24">
        <v>0.44878917541327401</v>
      </c>
      <c r="E24">
        <v>0.39305950167199222</v>
      </c>
      <c r="G24">
        <f t="shared" si="0"/>
        <v>8.8101526386586963E-6</v>
      </c>
      <c r="H24">
        <f t="shared" si="0"/>
        <v>7.7161268486845751E-6</v>
      </c>
      <c r="I24">
        <f t="shared" si="1"/>
        <v>3.4722570819080589E-7</v>
      </c>
      <c r="K24">
        <f t="shared" si="2"/>
        <v>3.4722570819080588E-3</v>
      </c>
      <c r="L24">
        <f t="shared" si="3"/>
        <v>1.0940257899741212E-6</v>
      </c>
      <c r="M24">
        <f t="shared" si="4"/>
        <v>0.10940257899741213</v>
      </c>
    </row>
    <row r="25" spans="3:20" x14ac:dyDescent="0.2">
      <c r="C25" t="s">
        <v>2</v>
      </c>
      <c r="D25">
        <v>0.77366883532492903</v>
      </c>
      <c r="E25">
        <v>0.64341183280464809</v>
      </c>
      <c r="G25">
        <f t="shared" si="0"/>
        <v>1.5187845216429702E-5</v>
      </c>
      <c r="H25">
        <f t="shared" si="0"/>
        <v>1.2630778029145036E-5</v>
      </c>
      <c r="I25">
        <f t="shared" si="1"/>
        <v>5.6838501131152663E-7</v>
      </c>
      <c r="K25">
        <f t="shared" si="2"/>
        <v>5.6838501131152661E-3</v>
      </c>
      <c r="L25">
        <f t="shared" si="3"/>
        <v>2.5570671872846659E-6</v>
      </c>
      <c r="M25">
        <f t="shared" si="4"/>
        <v>0.25570671872846656</v>
      </c>
    </row>
    <row r="26" spans="3:20" x14ac:dyDescent="0.2">
      <c r="C26" t="s">
        <v>2</v>
      </c>
      <c r="D26">
        <v>3.8955021429972798</v>
      </c>
      <c r="E26">
        <v>3.284853168397146</v>
      </c>
      <c r="G26">
        <f t="shared" si="0"/>
        <v>7.6472362445961518E-5</v>
      </c>
      <c r="H26">
        <f t="shared" si="0"/>
        <v>6.4484750066689167E-5</v>
      </c>
      <c r="I26">
        <f t="shared" si="1"/>
        <v>2.9018137530010123E-6</v>
      </c>
      <c r="K26">
        <f t="shared" si="2"/>
        <v>2.9018137530010122E-2</v>
      </c>
      <c r="L26">
        <f t="shared" si="3"/>
        <v>1.1987612379272351E-5</v>
      </c>
      <c r="M26">
        <f t="shared" si="4"/>
        <v>1.1987612379272352</v>
      </c>
    </row>
    <row r="27" spans="3:20" x14ac:dyDescent="0.2">
      <c r="C27" t="s">
        <v>2</v>
      </c>
      <c r="D27">
        <v>8.4700804865053101</v>
      </c>
      <c r="E27">
        <v>7.1961208565711603</v>
      </c>
      <c r="G27">
        <f t="shared" si="0"/>
        <v>1.6627562792511405E-4</v>
      </c>
      <c r="H27">
        <f t="shared" si="0"/>
        <v>1.4126660495820888E-4</v>
      </c>
      <c r="I27">
        <f t="shared" si="1"/>
        <v>6.3569972231193995E-6</v>
      </c>
      <c r="K27">
        <f t="shared" si="2"/>
        <v>6.3569972231193997E-2</v>
      </c>
      <c r="L27">
        <f t="shared" si="3"/>
        <v>2.5009022966905169E-5</v>
      </c>
      <c r="M27">
        <f t="shared" si="4"/>
        <v>2.500902296690517</v>
      </c>
    </row>
    <row r="28" spans="3:20" x14ac:dyDescent="0.2">
      <c r="C28" t="s">
        <v>2</v>
      </c>
      <c r="D28">
        <v>12.5502530504288</v>
      </c>
      <c r="E28">
        <v>9.5636171195329798</v>
      </c>
      <c r="G28">
        <f t="shared" si="0"/>
        <v>2.4637324402098157E-4</v>
      </c>
      <c r="H28">
        <f t="shared" si="0"/>
        <v>1.8774277816122851E-4</v>
      </c>
      <c r="I28">
        <f t="shared" si="1"/>
        <v>8.4484250172552829E-6</v>
      </c>
      <c r="K28">
        <f t="shared" si="2"/>
        <v>8.448425017255283E-2</v>
      </c>
      <c r="L28">
        <f t="shared" si="3"/>
        <v>5.8630465859753063E-5</v>
      </c>
      <c r="M28">
        <f t="shared" si="4"/>
        <v>5.8630465859753063</v>
      </c>
    </row>
    <row r="29" spans="3:20" x14ac:dyDescent="0.2">
      <c r="C29" t="s">
        <v>2</v>
      </c>
      <c r="D29">
        <v>16.412479433286101</v>
      </c>
      <c r="E29">
        <v>12.765765779861351</v>
      </c>
      <c r="G29">
        <f t="shared" si="0"/>
        <v>3.2219237207079118E-4</v>
      </c>
      <c r="H29">
        <f t="shared" si="0"/>
        <v>2.5060396112802023E-4</v>
      </c>
      <c r="I29">
        <f t="shared" si="1"/>
        <v>1.127717825076091E-5</v>
      </c>
      <c r="K29">
        <f t="shared" si="2"/>
        <v>0.11277178250760909</v>
      </c>
      <c r="L29">
        <f t="shared" si="3"/>
        <v>7.1588410942770948E-5</v>
      </c>
      <c r="M29">
        <f t="shared" si="4"/>
        <v>7.1588410942770944</v>
      </c>
    </row>
  </sheetData>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Mo</vt:lpstr>
      <vt:lpstr>V</vt:lpstr>
      <vt:lpstr>Molar Mo ratio</vt:lpstr>
      <vt:lpstr>Molar V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Weiduo Hao</dc:creator>
  <cp:lastModifiedBy>Kurt Konhauser</cp:lastModifiedBy>
  <dcterms:created xsi:type="dcterms:W3CDTF">2015-06-05T18:17:20Z</dcterms:created>
  <dcterms:modified xsi:type="dcterms:W3CDTF">2025-05-22T15:41:00Z</dcterms:modified>
</cp:coreProperties>
</file>