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RSFS081\Hem2$\131962\Forskning\Nefros_AJÖ\"/>
    </mc:Choice>
  </mc:AlternateContent>
  <bookViews>
    <workbookView xWindow="18840" yWindow="495" windowWidth="20325" windowHeight="26400"/>
  </bookViews>
  <sheets>
    <sheet name="NS calculator" sheetId="1" r:id="rId1"/>
    <sheet name="Blad2" sheetId="2" r:id="rId2"/>
  </sheets>
  <definedNames>
    <definedName name="_xlnm.Print_Area" localSheetId="0">'NS calculator'!$A$1:$F$54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0" i="2" l="1"/>
  <c r="A40" i="2"/>
  <c r="O39" i="2"/>
  <c r="N39" i="2"/>
  <c r="G39" i="2"/>
  <c r="F39" i="2"/>
  <c r="H39" i="2" s="1"/>
  <c r="A39" i="2"/>
  <c r="R39" i="2" s="1"/>
  <c r="O38" i="2"/>
  <c r="N38" i="2"/>
  <c r="M38" i="2"/>
  <c r="G38" i="2"/>
  <c r="X38" i="2" s="1"/>
  <c r="T69" i="2" s="1"/>
  <c r="F38" i="2"/>
  <c r="H38" i="2" s="1"/>
  <c r="A38" i="2"/>
  <c r="R38" i="2" s="1"/>
  <c r="R69" i="2" s="1"/>
  <c r="A24" i="1" s="1"/>
  <c r="R37" i="2"/>
  <c r="R68" i="2" s="1"/>
  <c r="N37" i="2"/>
  <c r="M37" i="2"/>
  <c r="F37" i="2"/>
  <c r="A37" i="2"/>
  <c r="R36" i="2"/>
  <c r="R67" i="2" s="1"/>
  <c r="A22" i="1" s="1"/>
  <c r="B36" i="2"/>
  <c r="A36" i="2"/>
  <c r="P35" i="2"/>
  <c r="O35" i="2"/>
  <c r="N35" i="2"/>
  <c r="H35" i="2"/>
  <c r="G35" i="2"/>
  <c r="X35" i="2" s="1"/>
  <c r="T66" i="2" s="1"/>
  <c r="F35" i="2"/>
  <c r="W35" i="2" s="1"/>
  <c r="A35" i="2"/>
  <c r="R35" i="2" s="1"/>
  <c r="R66" i="2" s="1"/>
  <c r="O34" i="2"/>
  <c r="N34" i="2"/>
  <c r="M34" i="2"/>
  <c r="G34" i="2"/>
  <c r="X34" i="2" s="1"/>
  <c r="T65" i="2" s="1"/>
  <c r="F34" i="2"/>
  <c r="H34" i="2" s="1"/>
  <c r="A34" i="2"/>
  <c r="R34" i="2" s="1"/>
  <c r="R65" i="2" s="1"/>
  <c r="R33" i="2"/>
  <c r="R64" i="2" s="1"/>
  <c r="A19" i="1" s="1"/>
  <c r="O33" i="2"/>
  <c r="N33" i="2"/>
  <c r="M33" i="2"/>
  <c r="J33" i="2"/>
  <c r="G33" i="2"/>
  <c r="F33" i="2"/>
  <c r="H33" i="2" s="1"/>
  <c r="W33" i="2" s="1"/>
  <c r="B33" i="2"/>
  <c r="A33" i="2"/>
  <c r="B32" i="2"/>
  <c r="A32" i="2"/>
  <c r="R32" i="2" s="1"/>
  <c r="R63" i="2" s="1"/>
  <c r="A18" i="1" s="1"/>
  <c r="R31" i="2"/>
  <c r="R62" i="2" s="1"/>
  <c r="A17" i="1" s="1"/>
  <c r="O31" i="2"/>
  <c r="N31" i="2"/>
  <c r="J31" i="2"/>
  <c r="I31" i="2"/>
  <c r="G31" i="2"/>
  <c r="F31" i="2"/>
  <c r="A31" i="2"/>
  <c r="O30" i="2"/>
  <c r="N30" i="2"/>
  <c r="M30" i="2"/>
  <c r="H30" i="2"/>
  <c r="W30" i="2" s="1"/>
  <c r="G30" i="2"/>
  <c r="F30" i="2"/>
  <c r="A30" i="2"/>
  <c r="R30" i="2" s="1"/>
  <c r="R61" i="2" s="1"/>
  <c r="A16" i="1" s="1"/>
  <c r="R29" i="2"/>
  <c r="R60" i="2" s="1"/>
  <c r="O29" i="2"/>
  <c r="N29" i="2"/>
  <c r="M29" i="2"/>
  <c r="K29" i="2"/>
  <c r="J29" i="2"/>
  <c r="G29" i="2"/>
  <c r="X29" i="2" s="1"/>
  <c r="T60" i="2" s="1"/>
  <c r="F29" i="2"/>
  <c r="H29" i="2" s="1"/>
  <c r="A29" i="2"/>
  <c r="P28" i="2"/>
  <c r="K28" i="2"/>
  <c r="B28" i="2"/>
  <c r="A28" i="2"/>
  <c r="R28" i="2" s="1"/>
  <c r="R59" i="2" s="1"/>
  <c r="A14" i="1" s="1"/>
  <c r="R27" i="2"/>
  <c r="R58" i="2" s="1"/>
  <c r="A13" i="1" s="1"/>
  <c r="P27" i="2"/>
  <c r="O27" i="2"/>
  <c r="N27" i="2"/>
  <c r="I27" i="2"/>
  <c r="G27" i="2"/>
  <c r="F27" i="2"/>
  <c r="B27" i="2"/>
  <c r="A27" i="2"/>
  <c r="P21" i="2"/>
  <c r="P40" i="2" s="1"/>
  <c r="O21" i="2"/>
  <c r="O40" i="2" s="1"/>
  <c r="N21" i="2"/>
  <c r="N40" i="2" s="1"/>
  <c r="M21" i="2"/>
  <c r="M39" i="2" s="1"/>
  <c r="K21" i="2"/>
  <c r="K37" i="2" s="1"/>
  <c r="J21" i="2"/>
  <c r="J27" i="2" s="1"/>
  <c r="I21" i="2"/>
  <c r="I36" i="2" s="1"/>
  <c r="G21" i="2"/>
  <c r="G40" i="2" s="1"/>
  <c r="F21" i="2"/>
  <c r="F40" i="2" s="1"/>
  <c r="H40" i="2" s="1"/>
  <c r="D21" i="2"/>
  <c r="C21" i="2"/>
  <c r="C33" i="2" s="1"/>
  <c r="B21" i="2"/>
  <c r="B40" i="2" s="1"/>
  <c r="Q18" i="2"/>
  <c r="L18" i="2"/>
  <c r="H18" i="2"/>
  <c r="E18" i="2"/>
  <c r="Q17" i="2"/>
  <c r="L17" i="2"/>
  <c r="H17" i="2"/>
  <c r="E17" i="2"/>
  <c r="Q16" i="2"/>
  <c r="L16" i="2"/>
  <c r="H16" i="2"/>
  <c r="E16" i="2"/>
  <c r="Q15" i="2"/>
  <c r="L15" i="2"/>
  <c r="H15" i="2"/>
  <c r="E15" i="2"/>
  <c r="Q14" i="2"/>
  <c r="L14" i="2"/>
  <c r="H14" i="2"/>
  <c r="E14" i="2"/>
  <c r="Q13" i="2"/>
  <c r="L13" i="2"/>
  <c r="H13" i="2"/>
  <c r="E13" i="2"/>
  <c r="Q12" i="2"/>
  <c r="L12" i="2"/>
  <c r="L21" i="2" s="1"/>
  <c r="H12" i="2"/>
  <c r="E12" i="2"/>
  <c r="Q11" i="2"/>
  <c r="L11" i="2"/>
  <c r="H11" i="2"/>
  <c r="E11" i="2"/>
  <c r="Q10" i="2"/>
  <c r="L10" i="2"/>
  <c r="H10" i="2"/>
  <c r="E10" i="2"/>
  <c r="Q9" i="2"/>
  <c r="L9" i="2"/>
  <c r="H9" i="2"/>
  <c r="E9" i="2"/>
  <c r="Q8" i="2"/>
  <c r="L8" i="2"/>
  <c r="H8" i="2"/>
  <c r="E8" i="2"/>
  <c r="Q7" i="2"/>
  <c r="L7" i="2"/>
  <c r="H7" i="2"/>
  <c r="E7" i="2"/>
  <c r="Q6" i="2"/>
  <c r="Q21" i="2" s="1"/>
  <c r="L6" i="2"/>
  <c r="H6" i="2"/>
  <c r="H21" i="2" s="1"/>
  <c r="E6" i="2"/>
  <c r="A23" i="1"/>
  <c r="A21" i="1"/>
  <c r="A20" i="1"/>
  <c r="A15" i="1"/>
  <c r="R16" i="2" l="1"/>
  <c r="Y68" i="2" s="1"/>
  <c r="R8" i="2"/>
  <c r="Y60" i="2" s="1"/>
  <c r="R13" i="2"/>
  <c r="Y65" i="2" s="1"/>
  <c r="D20" i="1" s="1"/>
  <c r="R15" i="2"/>
  <c r="Y67" i="2" s="1"/>
  <c r="D22" i="1" s="1"/>
  <c r="R18" i="2"/>
  <c r="R12" i="2"/>
  <c r="Y64" i="2" s="1"/>
  <c r="R10" i="2"/>
  <c r="Y62" i="2" s="1"/>
  <c r="D17" i="1" s="1"/>
  <c r="E40" i="2"/>
  <c r="W39" i="2"/>
  <c r="X39" i="2"/>
  <c r="R7" i="2"/>
  <c r="Y59" i="2" s="1"/>
  <c r="D14" i="1" s="1"/>
  <c r="R9" i="2"/>
  <c r="Y61" i="2" s="1"/>
  <c r="R17" i="2"/>
  <c r="Y69" i="2" s="1"/>
  <c r="X31" i="2"/>
  <c r="T62" i="2" s="1"/>
  <c r="E33" i="2"/>
  <c r="S33" i="2" s="1"/>
  <c r="C37" i="2"/>
  <c r="D36" i="2"/>
  <c r="D39" i="2"/>
  <c r="D35" i="2"/>
  <c r="D31" i="2"/>
  <c r="D27" i="2"/>
  <c r="D40" i="2"/>
  <c r="Q39" i="2"/>
  <c r="AE39" i="2" s="1"/>
  <c r="F42" i="2"/>
  <c r="X30" i="2"/>
  <c r="T61" i="2" s="1"/>
  <c r="P32" i="2"/>
  <c r="X33" i="2"/>
  <c r="T64" i="2" s="1"/>
  <c r="C36" i="2"/>
  <c r="D37" i="2"/>
  <c r="E28" i="2"/>
  <c r="S28" i="2" s="1"/>
  <c r="H31" i="2"/>
  <c r="W31" i="2" s="1"/>
  <c r="C32" i="2"/>
  <c r="D34" i="2"/>
  <c r="D38" i="2"/>
  <c r="E21" i="2"/>
  <c r="R14" i="2"/>
  <c r="Y66" i="2" s="1"/>
  <c r="D21" i="1" s="1"/>
  <c r="H27" i="2"/>
  <c r="X27" i="2" s="1"/>
  <c r="T58" i="2" s="1"/>
  <c r="W27" i="2"/>
  <c r="C28" i="2"/>
  <c r="L31" i="2"/>
  <c r="Z31" i="2" s="1"/>
  <c r="D32" i="2"/>
  <c r="K33" i="2"/>
  <c r="P38" i="2"/>
  <c r="P37" i="2"/>
  <c r="P33" i="2"/>
  <c r="Q33" i="2" s="1"/>
  <c r="P29" i="2"/>
  <c r="P34" i="2"/>
  <c r="D28" i="2"/>
  <c r="D30" i="2"/>
  <c r="W34" i="2"/>
  <c r="J36" i="2"/>
  <c r="J37" i="2"/>
  <c r="W38" i="2"/>
  <c r="R11" i="2"/>
  <c r="Y63" i="2" s="1"/>
  <c r="I37" i="2"/>
  <c r="I33" i="2"/>
  <c r="I29" i="2"/>
  <c r="I38" i="2"/>
  <c r="I34" i="2"/>
  <c r="I30" i="2"/>
  <c r="I39" i="2"/>
  <c r="Z27" i="2"/>
  <c r="B29" i="2"/>
  <c r="B42" i="2" s="1"/>
  <c r="W29" i="2"/>
  <c r="P30" i="2"/>
  <c r="I32" i="2"/>
  <c r="I35" i="2"/>
  <c r="K36" i="2"/>
  <c r="C38" i="2"/>
  <c r="C34" i="2"/>
  <c r="C30" i="2"/>
  <c r="C39" i="2"/>
  <c r="C35" i="2"/>
  <c r="C31" i="2"/>
  <c r="C27" i="2"/>
  <c r="E27" i="2" s="1"/>
  <c r="C40" i="2"/>
  <c r="L27" i="2"/>
  <c r="R6" i="2"/>
  <c r="J38" i="2"/>
  <c r="J34" i="2"/>
  <c r="J30" i="2"/>
  <c r="J39" i="2"/>
  <c r="J35" i="2"/>
  <c r="I28" i="2"/>
  <c r="C29" i="2"/>
  <c r="Q29" i="2"/>
  <c r="J32" i="2"/>
  <c r="D33" i="2"/>
  <c r="P36" i="2"/>
  <c r="G42" i="2"/>
  <c r="B38" i="2"/>
  <c r="B34" i="2"/>
  <c r="B30" i="2"/>
  <c r="B39" i="2"/>
  <c r="B35" i="2"/>
  <c r="K38" i="2"/>
  <c r="K34" i="2"/>
  <c r="K30" i="2"/>
  <c r="K27" i="2"/>
  <c r="K39" i="2"/>
  <c r="K35" i="2"/>
  <c r="K31" i="2"/>
  <c r="K40" i="2"/>
  <c r="J28" i="2"/>
  <c r="D29" i="2"/>
  <c r="B31" i="2"/>
  <c r="P31" i="2"/>
  <c r="K32" i="2"/>
  <c r="B37" i="2"/>
  <c r="Q38" i="2"/>
  <c r="AD38" i="2" s="1"/>
  <c r="P39" i="2"/>
  <c r="I40" i="2"/>
  <c r="L40" i="2" s="1"/>
  <c r="M28" i="2"/>
  <c r="M32" i="2"/>
  <c r="M36" i="2"/>
  <c r="G37" i="2"/>
  <c r="O37" i="2"/>
  <c r="M40" i="2"/>
  <c r="Q40" i="2" s="1"/>
  <c r="F28" i="2"/>
  <c r="N28" i="2"/>
  <c r="F32" i="2"/>
  <c r="N32" i="2"/>
  <c r="F36" i="2"/>
  <c r="N36" i="2"/>
  <c r="M27" i="2"/>
  <c r="G28" i="2"/>
  <c r="O28" i="2"/>
  <c r="O42" i="2" s="1"/>
  <c r="M31" i="2"/>
  <c r="G32" i="2"/>
  <c r="O32" i="2"/>
  <c r="M35" i="2"/>
  <c r="G36" i="2"/>
  <c r="O36" i="2"/>
  <c r="D16" i="1"/>
  <c r="D23" i="1"/>
  <c r="D18" i="1"/>
  <c r="D15" i="1"/>
  <c r="D24" i="1"/>
  <c r="D19" i="1"/>
  <c r="S27" i="2" l="1"/>
  <c r="AE33" i="2"/>
  <c r="AF33" i="2"/>
  <c r="AD33" i="2"/>
  <c r="H32" i="2"/>
  <c r="W32" i="2" s="1"/>
  <c r="AA30" i="2"/>
  <c r="T33" i="2"/>
  <c r="Q31" i="2"/>
  <c r="Q34" i="2"/>
  <c r="AD29" i="2"/>
  <c r="AF29" i="2"/>
  <c r="AE29" i="2"/>
  <c r="L39" i="2"/>
  <c r="Z39" i="2" s="1"/>
  <c r="AG29" i="2"/>
  <c r="V60" i="2" s="1"/>
  <c r="T36" i="2"/>
  <c r="AD39" i="2"/>
  <c r="AE38" i="2"/>
  <c r="P42" i="2"/>
  <c r="E35" i="2"/>
  <c r="T35" i="2" s="1"/>
  <c r="AF39" i="2"/>
  <c r="L32" i="2"/>
  <c r="Z32" i="2"/>
  <c r="Z30" i="2"/>
  <c r="L30" i="2"/>
  <c r="AB30" i="2" s="1"/>
  <c r="U61" i="2" s="1"/>
  <c r="AG33" i="2"/>
  <c r="V64" i="2" s="1"/>
  <c r="T28" i="2"/>
  <c r="AA31" i="2"/>
  <c r="U38" i="2"/>
  <c r="S69" i="2" s="1"/>
  <c r="L34" i="2"/>
  <c r="AA34" i="2" s="1"/>
  <c r="U27" i="2"/>
  <c r="S58" i="2" s="1"/>
  <c r="D42" i="2"/>
  <c r="AF38" i="2"/>
  <c r="Q32" i="2"/>
  <c r="AE32" i="2" s="1"/>
  <c r="AD32" i="2"/>
  <c r="AB36" i="2"/>
  <c r="U67" i="2" s="1"/>
  <c r="U28" i="2"/>
  <c r="S59" i="2" s="1"/>
  <c r="U36" i="2"/>
  <c r="S67" i="2" s="1"/>
  <c r="L35" i="2"/>
  <c r="AB35" i="2" s="1"/>
  <c r="U66" i="2" s="1"/>
  <c r="Z35" i="2"/>
  <c r="AG39" i="2"/>
  <c r="AB32" i="2"/>
  <c r="U63" i="2" s="1"/>
  <c r="E39" i="2"/>
  <c r="T39" i="2" s="1"/>
  <c r="S39" i="2"/>
  <c r="R21" i="2"/>
  <c r="Y58" i="2"/>
  <c r="D13" i="1" s="1"/>
  <c r="AF36" i="2"/>
  <c r="AD27" i="2"/>
  <c r="M42" i="2"/>
  <c r="Q27" i="2"/>
  <c r="AG31" i="2"/>
  <c r="V62" i="2" s="1"/>
  <c r="E30" i="2"/>
  <c r="S30" i="2" s="1"/>
  <c r="L38" i="2"/>
  <c r="AA38" i="2" s="1"/>
  <c r="AG38" i="2"/>
  <c r="V69" i="2" s="1"/>
  <c r="Q30" i="2"/>
  <c r="AG30" i="2" s="1"/>
  <c r="V61" i="2" s="1"/>
  <c r="AG32" i="2"/>
  <c r="V63" i="2" s="1"/>
  <c r="AF32" i="2"/>
  <c r="E37" i="2"/>
  <c r="U37" i="2" s="1"/>
  <c r="S68" i="2" s="1"/>
  <c r="AA32" i="2"/>
  <c r="T27" i="2"/>
  <c r="C42" i="2"/>
  <c r="L37" i="2"/>
  <c r="AB37" i="2" s="1"/>
  <c r="U68" i="2" s="1"/>
  <c r="X32" i="2"/>
  <c r="T63" i="2" s="1"/>
  <c r="Q28" i="2"/>
  <c r="AG28" i="2" s="1"/>
  <c r="V59" i="2" s="1"/>
  <c r="H28" i="2"/>
  <c r="H42" i="2" s="1"/>
  <c r="AB31" i="2"/>
  <c r="U62" i="2" s="1"/>
  <c r="L28" i="2"/>
  <c r="AB28" i="2" s="1"/>
  <c r="U59" i="2" s="1"/>
  <c r="X36" i="2"/>
  <c r="T67" i="2" s="1"/>
  <c r="X37" i="2"/>
  <c r="T68" i="2" s="1"/>
  <c r="E31" i="2"/>
  <c r="T31" i="2" s="1"/>
  <c r="S31" i="2"/>
  <c r="E34" i="2"/>
  <c r="T34" i="2" s="1"/>
  <c r="N42" i="2"/>
  <c r="E36" i="2"/>
  <c r="S36" i="2" s="1"/>
  <c r="T38" i="2"/>
  <c r="L29" i="2"/>
  <c r="H37" i="2"/>
  <c r="W37" i="2" s="1"/>
  <c r="E32" i="2"/>
  <c r="S32" i="2" s="1"/>
  <c r="AA27" i="2"/>
  <c r="Q35" i="2"/>
  <c r="W36" i="2"/>
  <c r="H36" i="2"/>
  <c r="Q36" i="2"/>
  <c r="AE36" i="2" s="1"/>
  <c r="AD36" i="2"/>
  <c r="Q37" i="2"/>
  <c r="K42" i="2"/>
  <c r="AB27" i="2"/>
  <c r="U58" i="2" s="1"/>
  <c r="S38" i="2"/>
  <c r="E38" i="2"/>
  <c r="U33" i="2"/>
  <c r="S64" i="2" s="1"/>
  <c r="AA35" i="2"/>
  <c r="E29" i="2"/>
  <c r="E42" i="2" s="1"/>
  <c r="L33" i="2"/>
  <c r="AA33" i="2" s="1"/>
  <c r="U30" i="2"/>
  <c r="S61" i="2" s="1"/>
  <c r="L36" i="2"/>
  <c r="Z36" i="2" s="1"/>
  <c r="I42" i="2"/>
  <c r="J42" i="2"/>
  <c r="W61" i="2" l="1"/>
  <c r="AE37" i="2"/>
  <c r="AD37" i="2"/>
  <c r="T37" i="2"/>
  <c r="U35" i="2"/>
  <c r="S66" i="2" s="1"/>
  <c r="S37" i="2"/>
  <c r="Z38" i="2"/>
  <c r="Z34" i="2"/>
  <c r="T29" i="2"/>
  <c r="U39" i="2"/>
  <c r="S34" i="2"/>
  <c r="Z28" i="2"/>
  <c r="AG27" i="2"/>
  <c r="V58" i="2" s="1"/>
  <c r="W58" i="2" s="1"/>
  <c r="Q42" i="2"/>
  <c r="AE27" i="2"/>
  <c r="AF27" i="2"/>
  <c r="T30" i="2"/>
  <c r="AA37" i="2"/>
  <c r="AB38" i="2"/>
  <c r="U69" i="2" s="1"/>
  <c r="W69" i="2" s="1"/>
  <c r="U34" i="2"/>
  <c r="S65" i="2" s="1"/>
  <c r="AA39" i="2"/>
  <c r="AF37" i="2"/>
  <c r="AA28" i="2"/>
  <c r="AB33" i="2"/>
  <c r="U64" i="2" s="1"/>
  <c r="W64" i="2" s="1"/>
  <c r="AB39" i="2"/>
  <c r="Z37" i="2"/>
  <c r="U31" i="2"/>
  <c r="S62" i="2" s="1"/>
  <c r="W62" i="2" s="1"/>
  <c r="AG36" i="2"/>
  <c r="V67" i="2" s="1"/>
  <c r="W67" i="2" s="1"/>
  <c r="S35" i="2"/>
  <c r="AE34" i="2"/>
  <c r="AF34" i="2"/>
  <c r="AD34" i="2"/>
  <c r="AG34" i="2"/>
  <c r="V65" i="2" s="1"/>
  <c r="AB29" i="2"/>
  <c r="U60" i="2" s="1"/>
  <c r="AA29" i="2"/>
  <c r="L42" i="2"/>
  <c r="X28" i="2"/>
  <c r="T59" i="2" s="1"/>
  <c r="W59" i="2" s="1"/>
  <c r="AE28" i="2"/>
  <c r="AE35" i="2"/>
  <c r="AF35" i="2"/>
  <c r="AG35" i="2"/>
  <c r="V66" i="2" s="1"/>
  <c r="Z29" i="2"/>
  <c r="W28" i="2"/>
  <c r="AF30" i="2"/>
  <c r="AD30" i="2"/>
  <c r="AE30" i="2"/>
  <c r="AF28" i="2"/>
  <c r="AE31" i="2"/>
  <c r="AF31" i="2"/>
  <c r="AB34" i="2"/>
  <c r="U65" i="2" s="1"/>
  <c r="Z33" i="2"/>
  <c r="AD35" i="2"/>
  <c r="AG37" i="2"/>
  <c r="V68" i="2" s="1"/>
  <c r="W68" i="2" s="1"/>
  <c r="AD31" i="2"/>
  <c r="S29" i="2"/>
  <c r="U29" i="2"/>
  <c r="S60" i="2" s="1"/>
  <c r="U32" i="2"/>
  <c r="S63" i="2" s="1"/>
  <c r="W63" i="2" s="1"/>
  <c r="AD28" i="2"/>
  <c r="AA36" i="2"/>
  <c r="T32" i="2"/>
  <c r="W60" i="2" l="1"/>
  <c r="W66" i="2"/>
  <c r="W65" i="2"/>
  <c r="W71" i="2" l="1"/>
  <c r="W72" i="2"/>
  <c r="X68" i="2" l="1"/>
  <c r="X60" i="2"/>
  <c r="X62" i="2"/>
  <c r="C17" i="1" s="1"/>
  <c r="X58" i="2"/>
  <c r="X59" i="2"/>
  <c r="X69" i="2"/>
  <c r="X66" i="2"/>
  <c r="X64" i="2"/>
  <c r="X61" i="2"/>
  <c r="X67" i="2"/>
  <c r="C22" i="1" s="1"/>
  <c r="X63" i="2"/>
  <c r="X65" i="2"/>
  <c r="Z59" i="2" l="1"/>
  <c r="AC59" i="2"/>
  <c r="B14" i="1" s="1"/>
  <c r="Z65" i="2"/>
  <c r="AC65" i="2"/>
  <c r="B20" i="1" s="1"/>
  <c r="AC64" i="2"/>
  <c r="B19" i="1" s="1"/>
  <c r="Z64" i="2"/>
  <c r="C19" i="1"/>
  <c r="AC63" i="2"/>
  <c r="B18" i="1" s="1"/>
  <c r="Z63" i="2"/>
  <c r="C18" i="1"/>
  <c r="Z62" i="2"/>
  <c r="AC62" i="2"/>
  <c r="B17" i="1" s="1"/>
  <c r="C20" i="1"/>
  <c r="AC58" i="2"/>
  <c r="B13" i="1" s="1"/>
  <c r="Z58" i="2"/>
  <c r="C13" i="1"/>
  <c r="C14" i="1"/>
  <c r="Z67" i="2"/>
  <c r="AC67" i="2"/>
  <c r="B22" i="1" s="1"/>
  <c r="AC60" i="2"/>
  <c r="B15" i="1" s="1"/>
  <c r="Z60" i="2"/>
  <c r="C15" i="1"/>
  <c r="AC66" i="2"/>
  <c r="B21" i="1" s="1"/>
  <c r="Z66" i="2"/>
  <c r="C21" i="1"/>
  <c r="AC69" i="2"/>
  <c r="B24" i="1" s="1"/>
  <c r="Z69" i="2"/>
  <c r="C24" i="1"/>
  <c r="AC61" i="2"/>
  <c r="B16" i="1" s="1"/>
  <c r="Z61" i="2"/>
  <c r="C16" i="1"/>
  <c r="AC68" i="2"/>
  <c r="B23" i="1" s="1"/>
  <c r="Z68" i="2"/>
  <c r="C23" i="1"/>
  <c r="AD61" i="2" l="1"/>
  <c r="E16" i="1" s="1"/>
  <c r="AA61" i="2"/>
  <c r="AB61" i="2" s="1"/>
  <c r="F16" i="1" s="1"/>
  <c r="AD64" i="2"/>
  <c r="E19" i="1" s="1"/>
  <c r="AA64" i="2"/>
  <c r="AB64" i="2" s="1"/>
  <c r="F19" i="1" s="1"/>
  <c r="AB60" i="2"/>
  <c r="F15" i="1" s="1"/>
  <c r="AA60" i="2"/>
  <c r="AD60" i="2"/>
  <c r="E15" i="1" s="1"/>
  <c r="AD66" i="2"/>
  <c r="E21" i="1" s="1"/>
  <c r="AA66" i="2"/>
  <c r="AB66" i="2" s="1"/>
  <c r="F21" i="1" s="1"/>
  <c r="AD69" i="2"/>
  <c r="E24" i="1" s="1"/>
  <c r="AB69" i="2"/>
  <c r="F24" i="1" s="1"/>
  <c r="AA69" i="2"/>
  <c r="AA62" i="2"/>
  <c r="AB62" i="2" s="1"/>
  <c r="F17" i="1" s="1"/>
  <c r="AD62" i="2"/>
  <c r="E17" i="1" s="1"/>
  <c r="AA65" i="2"/>
  <c r="AB65" i="2" s="1"/>
  <c r="F20" i="1" s="1"/>
  <c r="AD65" i="2"/>
  <c r="E20" i="1" s="1"/>
  <c r="AD58" i="2"/>
  <c r="E13" i="1" s="1"/>
  <c r="AA58" i="2"/>
  <c r="AB58" i="2" s="1"/>
  <c r="F13" i="1" s="1"/>
  <c r="AD67" i="2"/>
  <c r="E22" i="1" s="1"/>
  <c r="AA67" i="2"/>
  <c r="AB67" i="2" s="1"/>
  <c r="F22" i="1" s="1"/>
  <c r="AB68" i="2"/>
  <c r="F23" i="1" s="1"/>
  <c r="AA68" i="2"/>
  <c r="AD68" i="2"/>
  <c r="E23" i="1" s="1"/>
  <c r="AD63" i="2"/>
  <c r="E18" i="1" s="1"/>
  <c r="AB63" i="2"/>
  <c r="F18" i="1" s="1"/>
  <c r="AA63" i="2"/>
  <c r="AD59" i="2"/>
  <c r="E14" i="1" s="1"/>
  <c r="AA59" i="2"/>
  <c r="AB59" i="2"/>
  <c r="F14" i="1" s="1"/>
</calcChain>
</file>

<file path=xl/sharedStrings.xml><?xml version="1.0" encoding="utf-8"?>
<sst xmlns="http://schemas.openxmlformats.org/spreadsheetml/2006/main" count="102" uniqueCount="51">
  <si>
    <t>Diagnosis probabilities in patients with NS</t>
  </si>
  <si>
    <t>Fill out the form below (yellow fields) with a "1" if it applies and a "0" if it doesn't. The calculator will calculate the probability of diagoses based on the data entered and the studied NS cohort.</t>
  </si>
  <si>
    <t>Age</t>
  </si>
  <si>
    <t>Age 18-49</t>
  </si>
  <si>
    <t>Age 50-70</t>
  </si>
  <si>
    <t>Age &gt;70</t>
  </si>
  <si>
    <t>Gender</t>
  </si>
  <si>
    <t>male</t>
  </si>
  <si>
    <t>female</t>
  </si>
  <si>
    <t>Hematuria degree</t>
  </si>
  <si>
    <t>Hem 0</t>
  </si>
  <si>
    <t>Hem 1-2</t>
  </si>
  <si>
    <t>Hem 3-4</t>
  </si>
  <si>
    <t>CKD</t>
  </si>
  <si>
    <t>CDK 1-2</t>
  </si>
  <si>
    <t>CDK 3</t>
  </si>
  <si>
    <t>CKD 4</t>
  </si>
  <si>
    <t>CKD 5</t>
  </si>
  <si>
    <t>Diagnosis</t>
  </si>
  <si>
    <t>Rank</t>
  </si>
  <si>
    <t>Probability (with data)</t>
  </si>
  <si>
    <t>Probability (without data)</t>
  </si>
  <si>
    <t>Probability fold change (log)</t>
  </si>
  <si>
    <t>Probability fold change</t>
  </si>
  <si>
    <t xml:space="preserve">FSGS </t>
  </si>
  <si>
    <t>ok</t>
  </si>
  <si>
    <t xml:space="preserve">IgAN </t>
  </si>
  <si>
    <t xml:space="preserve">MPGN </t>
  </si>
  <si>
    <t xml:space="preserve">MN </t>
  </si>
  <si>
    <t xml:space="preserve">MCD </t>
  </si>
  <si>
    <t>Other GN</t>
  </si>
  <si>
    <t>DN</t>
  </si>
  <si>
    <t xml:space="preserve">SLE </t>
  </si>
  <si>
    <t>PCD</t>
  </si>
  <si>
    <t>Vascular Dis</t>
  </si>
  <si>
    <t>diff -1</t>
  </si>
  <si>
    <t>Vasculitis</t>
  </si>
  <si>
    <t>Other Renal</t>
  </si>
  <si>
    <t>No diagnosis</t>
  </si>
  <si>
    <t>diff +1</t>
  </si>
  <si>
    <t>Summa</t>
  </si>
  <si>
    <t xml:space="preserve">eGFR: CKD1-2&gt;60 CKD3 30-55, CKD4 15-24. CKD5&lt;15 </t>
  </si>
  <si>
    <t>RR v2</t>
  </si>
  <si>
    <t>Hem</t>
  </si>
  <si>
    <t>produkt</t>
  </si>
  <si>
    <t>Rel sannolikhet</t>
  </si>
  <si>
    <t>Sannolikhet</t>
  </si>
  <si>
    <t>ökad/minskad</t>
  </si>
  <si>
    <t>neg inv</t>
  </si>
  <si>
    <t>fold change</t>
  </si>
  <si>
    <t>FC 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</si>
</sst>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0.0"/>
    <numFmt numFmtId="166" formatCode="0.000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2">
    <xf numFmtId="0" fontId="0" fillId="0" borderId="0" xfId="0"/>
    <xf numFmtId="1" fontId="3" fillId="3" borderId="5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Protection="1">
      <protection hidden="1"/>
    </xf>
    <xf numFmtId="0" fontId="3" fillId="0" borderId="0" xfId="0" applyFont="1" applyAlignment="1" applyProtection="1">
      <alignment horizontal="left"/>
      <protection hidden="1"/>
    </xf>
    <xf numFmtId="0" fontId="3" fillId="0" borderId="1" xfId="0" applyFont="1" applyBorder="1" applyProtection="1">
      <protection hidden="1"/>
    </xf>
    <xf numFmtId="0" fontId="3" fillId="0" borderId="2" xfId="0" applyFont="1" applyBorder="1" applyProtection="1">
      <protection hidden="1"/>
    </xf>
    <xf numFmtId="0" fontId="3" fillId="0" borderId="3" xfId="0" applyFont="1" applyBorder="1" applyProtection="1">
      <protection hidden="1"/>
    </xf>
    <xf numFmtId="0" fontId="3" fillId="0" borderId="10" xfId="0" applyFont="1" applyBorder="1" applyProtection="1">
      <protection hidden="1"/>
    </xf>
    <xf numFmtId="9" fontId="3" fillId="0" borderId="0" xfId="0" applyNumberFormat="1" applyFont="1" applyProtection="1">
      <protection hidden="1"/>
    </xf>
    <xf numFmtId="1" fontId="3" fillId="0" borderId="0" xfId="0" applyNumberFormat="1" applyFont="1" applyProtection="1">
      <protection hidden="1"/>
    </xf>
    <xf numFmtId="164" fontId="3" fillId="0" borderId="0" xfId="0" applyNumberFormat="1" applyFont="1" applyProtection="1">
      <protection hidden="1"/>
    </xf>
    <xf numFmtId="165" fontId="3" fillId="0" borderId="0" xfId="0" applyNumberFormat="1" applyFont="1" applyProtection="1">
      <protection hidden="1"/>
    </xf>
    <xf numFmtId="164" fontId="3" fillId="0" borderId="0" xfId="1" applyNumberFormat="1" applyFont="1" applyBorder="1" applyProtection="1">
      <protection hidden="1"/>
    </xf>
    <xf numFmtId="164" fontId="3" fillId="0" borderId="5" xfId="1" applyNumberFormat="1" applyFont="1" applyBorder="1" applyProtection="1">
      <protection hidden="1"/>
    </xf>
    <xf numFmtId="164" fontId="3" fillId="0" borderId="5" xfId="0" applyNumberFormat="1" applyFont="1" applyBorder="1" applyProtection="1">
      <protection hidden="1"/>
    </xf>
    <xf numFmtId="165" fontId="3" fillId="0" borderId="5" xfId="0" applyNumberFormat="1" applyFont="1" applyBorder="1" applyProtection="1">
      <protection hidden="1"/>
    </xf>
    <xf numFmtId="0" fontId="3" fillId="0" borderId="4" xfId="0" applyFont="1" applyBorder="1" applyProtection="1">
      <protection hidden="1"/>
    </xf>
    <xf numFmtId="0" fontId="5" fillId="0" borderId="7" xfId="0" applyFont="1" applyBorder="1" applyAlignment="1" applyProtection="1">
      <alignment wrapText="1"/>
      <protection hidden="1"/>
    </xf>
    <xf numFmtId="0" fontId="5" fillId="0" borderId="8" xfId="0" applyFont="1" applyBorder="1" applyAlignment="1" applyProtection="1">
      <alignment wrapText="1"/>
      <protection hidden="1"/>
    </xf>
    <xf numFmtId="0" fontId="5" fillId="0" borderId="9" xfId="0" applyFont="1" applyBorder="1" applyAlignment="1" applyProtection="1">
      <alignment wrapText="1"/>
      <protection hidden="1"/>
    </xf>
    <xf numFmtId="0" fontId="3" fillId="0" borderId="2" xfId="1" applyNumberFormat="1" applyFont="1" applyBorder="1" applyProtection="1">
      <protection hidden="1"/>
    </xf>
    <xf numFmtId="164" fontId="3" fillId="0" borderId="2" xfId="1" applyNumberFormat="1" applyFont="1" applyBorder="1" applyProtection="1">
      <protection hidden="1"/>
    </xf>
    <xf numFmtId="164" fontId="3" fillId="0" borderId="2" xfId="0" applyNumberFormat="1" applyFont="1" applyBorder="1" applyProtection="1">
      <protection hidden="1"/>
    </xf>
    <xf numFmtId="165" fontId="3" fillId="0" borderId="2" xfId="0" applyNumberFormat="1" applyFont="1" applyBorder="1" applyProtection="1">
      <protection hidden="1"/>
    </xf>
    <xf numFmtId="165" fontId="3" fillId="0" borderId="3" xfId="0" applyNumberFormat="1" applyFont="1" applyBorder="1" applyProtection="1">
      <protection hidden="1"/>
    </xf>
    <xf numFmtId="0" fontId="3" fillId="0" borderId="0" xfId="1" applyNumberFormat="1" applyFont="1" applyBorder="1" applyProtection="1">
      <protection hidden="1"/>
    </xf>
    <xf numFmtId="165" fontId="3" fillId="0" borderId="11" xfId="0" applyNumberFormat="1" applyFont="1" applyBorder="1" applyProtection="1">
      <protection hidden="1"/>
    </xf>
    <xf numFmtId="0" fontId="3" fillId="0" borderId="5" xfId="1" applyNumberFormat="1" applyFont="1" applyBorder="1" applyProtection="1">
      <protection hidden="1"/>
    </xf>
    <xf numFmtId="165" fontId="3" fillId="0" borderId="6" xfId="0" applyNumberFormat="1" applyFont="1" applyBorder="1" applyProtection="1">
      <protection hidden="1"/>
    </xf>
    <xf numFmtId="1" fontId="3" fillId="0" borderId="4" xfId="0" applyNumberFormat="1" applyFont="1" applyBorder="1" applyProtection="1">
      <protection hidden="1"/>
    </xf>
    <xf numFmtId="0" fontId="3" fillId="2" borderId="1" xfId="0" applyFont="1" applyFill="1" applyBorder="1" applyProtection="1">
      <protection hidden="1"/>
    </xf>
    <xf numFmtId="0" fontId="3" fillId="2" borderId="2" xfId="0" applyFont="1" applyFill="1" applyBorder="1" applyAlignment="1" applyProtection="1">
      <alignment horizontal="center"/>
      <protection hidden="1"/>
    </xf>
    <xf numFmtId="0" fontId="3" fillId="2" borderId="3" xfId="0" applyFont="1" applyFill="1" applyBorder="1" applyAlignment="1" applyProtection="1">
      <alignment horizontal="center"/>
      <protection hidden="1"/>
    </xf>
    <xf numFmtId="1" fontId="3" fillId="0" borderId="6" xfId="0" applyNumberFormat="1" applyFont="1" applyBorder="1" applyAlignment="1" applyProtection="1">
      <alignment horizontal="center"/>
      <protection hidden="1"/>
    </xf>
    <xf numFmtId="16" fontId="3" fillId="2" borderId="2" xfId="0" applyNumberFormat="1" applyFont="1" applyFill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3" fillId="0" borderId="5" xfId="0" applyNumberFormat="1" applyFont="1" applyBorder="1" applyProtection="1">
      <protection hidden="1"/>
    </xf>
    <xf numFmtId="1" fontId="3" fillId="0" borderId="6" xfId="0" applyNumberFormat="1" applyFont="1" applyBorder="1" applyProtection="1">
      <protection hidden="1"/>
    </xf>
    <xf numFmtId="0" fontId="2" fillId="0" borderId="0" xfId="0" applyFont="1" applyProtection="1">
      <protection hidden="1"/>
    </xf>
    <xf numFmtId="0" fontId="3" fillId="2" borderId="3" xfId="0" applyFont="1" applyFill="1" applyBorder="1" applyProtection="1">
      <protection hidden="1"/>
    </xf>
    <xf numFmtId="164" fontId="6" fillId="0" borderId="0" xfId="1" applyNumberFormat="1" applyFont="1" applyFill="1" applyBorder="1" applyProtection="1">
      <protection hidden="1"/>
    </xf>
    <xf numFmtId="166" fontId="6" fillId="0" borderId="0" xfId="1" applyNumberFormat="1" applyFont="1" applyFill="1" applyBorder="1" applyProtection="1">
      <protection hidden="1"/>
    </xf>
    <xf numFmtId="0" fontId="6" fillId="0" borderId="0" xfId="0" applyFont="1" applyFill="1" applyBorder="1" applyProtection="1">
      <protection hidden="1"/>
    </xf>
    <xf numFmtId="16" fontId="6" fillId="0" borderId="0" xfId="0" applyNumberFormat="1" applyFont="1" applyFill="1" applyBorder="1" applyProtection="1">
      <protection hidden="1"/>
    </xf>
    <xf numFmtId="0" fontId="6" fillId="0" borderId="0" xfId="0" applyFont="1" applyFill="1" applyBorder="1" applyAlignment="1" applyProtection="1">
      <alignment horizontal="left" vertical="center" wrapText="1"/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/>
      <protection hidden="1"/>
    </xf>
    <xf numFmtId="10" fontId="6" fillId="0" borderId="0" xfId="1" applyNumberFormat="1" applyFont="1" applyFill="1" applyBorder="1" applyAlignment="1" applyProtection="1">
      <alignment horizontal="left"/>
      <protection hidden="1"/>
    </xf>
    <xf numFmtId="0" fontId="6" fillId="0" borderId="0" xfId="0" applyFont="1" applyFill="1" applyBorder="1" applyAlignment="1" applyProtection="1">
      <alignment horizontal="left"/>
      <protection hidden="1"/>
    </xf>
    <xf numFmtId="9" fontId="6" fillId="0" borderId="0" xfId="1" applyFont="1" applyFill="1" applyBorder="1" applyAlignment="1" applyProtection="1">
      <alignment horizontal="center"/>
      <protection hidden="1"/>
    </xf>
    <xf numFmtId="9" fontId="6" fillId="0" borderId="0" xfId="1" applyFont="1" applyFill="1" applyBorder="1" applyProtection="1">
      <protection hidden="1"/>
    </xf>
    <xf numFmtId="9" fontId="7" fillId="0" borderId="0" xfId="1" applyFont="1" applyFill="1" applyBorder="1" applyProtection="1">
      <protection hidden="1"/>
    </xf>
    <xf numFmtId="9" fontId="7" fillId="0" borderId="0" xfId="0" applyNumberFormat="1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left" vertical="center"/>
      <protection hidden="1"/>
    </xf>
    <xf numFmtId="9" fontId="6" fillId="0" borderId="0" xfId="0" applyNumberFormat="1" applyFont="1" applyFill="1" applyBorder="1" applyProtection="1">
      <protection hidden="1"/>
    </xf>
    <xf numFmtId="1" fontId="6" fillId="0" borderId="0" xfId="0" applyNumberFormat="1" applyFont="1" applyFill="1" applyBorder="1" applyProtection="1">
      <protection hidden="1"/>
    </xf>
    <xf numFmtId="164" fontId="6" fillId="0" borderId="0" xfId="0" applyNumberFormat="1" applyFont="1" applyFill="1" applyBorder="1" applyProtection="1">
      <protection hidden="1"/>
    </xf>
    <xf numFmtId="166" fontId="6" fillId="0" borderId="0" xfId="0" applyNumberFormat="1" applyFont="1" applyFill="1" applyBorder="1" applyProtection="1">
      <protection hidden="1"/>
    </xf>
    <xf numFmtId="165" fontId="6" fillId="0" borderId="0" xfId="0" applyNumberFormat="1" applyFont="1" applyFill="1" applyBorder="1" applyProtection="1">
      <protection hidden="1"/>
    </xf>
    <xf numFmtId="0" fontId="0" fillId="0" borderId="0" xfId="0" applyProtection="1">
      <protection hidden="1"/>
    </xf>
    <xf numFmtId="0" fontId="4" fillId="0" borderId="0" xfId="0" applyFont="1" applyAlignment="1" applyProtection="1">
      <alignment horizontal="left" vertical="center" wrapText="1"/>
      <protection hidden="1"/>
    </xf>
  </cellXfs>
  <cellStyles count="2">
    <cellStyle name="Normal" xfId="0" builtinId="0"/>
    <cellStyle name="Pro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59238609884062"/>
          <c:y val="5.4870477725788736E-2"/>
          <c:w val="0.85412240949617113"/>
          <c:h val="0.5532952120051506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'NS calculator'!$C$12</c:f>
              <c:strCache>
                <c:ptCount val="1"/>
                <c:pt idx="0">
                  <c:v>Probability (with data)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'NS calculator'!$A$13:$A$24</c:f>
              <c:strCache>
                <c:ptCount val="12"/>
                <c:pt idx="0">
                  <c:v>FSGS </c:v>
                </c:pt>
                <c:pt idx="1">
                  <c:v>IgAN </c:v>
                </c:pt>
                <c:pt idx="2">
                  <c:v>MPGN </c:v>
                </c:pt>
                <c:pt idx="3">
                  <c:v>MN </c:v>
                </c:pt>
                <c:pt idx="4">
                  <c:v>MCD </c:v>
                </c:pt>
                <c:pt idx="5">
                  <c:v>Other GN</c:v>
                </c:pt>
                <c:pt idx="6">
                  <c:v>DN</c:v>
                </c:pt>
                <c:pt idx="7">
                  <c:v>SLE </c:v>
                </c:pt>
                <c:pt idx="8">
                  <c:v>PCD</c:v>
                </c:pt>
                <c:pt idx="9">
                  <c:v>Vascular Dis</c:v>
                </c:pt>
                <c:pt idx="10">
                  <c:v>Vasculitis</c:v>
                </c:pt>
                <c:pt idx="11">
                  <c:v>Other Renal</c:v>
                </c:pt>
              </c:strCache>
            </c:strRef>
          </c:cat>
          <c:val>
            <c:numRef>
              <c:f>'NS calculator'!$C$13:$C$24</c:f>
              <c:numCache>
                <c:formatCode>0.0%</c:formatCode>
                <c:ptCount val="12"/>
                <c:pt idx="0">
                  <c:v>3.2192858529088019E-3</c:v>
                </c:pt>
                <c:pt idx="1">
                  <c:v>2.9251533203403179E-2</c:v>
                </c:pt>
                <c:pt idx="2">
                  <c:v>0.10997658109256971</c:v>
                </c:pt>
                <c:pt idx="3">
                  <c:v>4.4832933169548887E-3</c:v>
                </c:pt>
                <c:pt idx="4">
                  <c:v>5.9816896365979611E-3</c:v>
                </c:pt>
                <c:pt idx="5">
                  <c:v>0.20415420181245875</c:v>
                </c:pt>
                <c:pt idx="6">
                  <c:v>1.1137998879452516E-2</c:v>
                </c:pt>
                <c:pt idx="7">
                  <c:v>2.6926467364661297E-2</c:v>
                </c:pt>
                <c:pt idx="8">
                  <c:v>2.6210465116151365E-2</c:v>
                </c:pt>
                <c:pt idx="9">
                  <c:v>2.7230355411464541E-2</c:v>
                </c:pt>
                <c:pt idx="10">
                  <c:v>0.46358512913860672</c:v>
                </c:pt>
                <c:pt idx="11">
                  <c:v>8.7842999174770245E-2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4A6A-664C-9532-B4BA51D1EDAA}"/>
            </c:ext>
          </c:extLst>
        </c:ser>
        <c:ser>
          <c:idx val="1"/>
          <c:order val="1"/>
          <c:tx>
            <c:strRef>
              <c:f>'NS calculator'!$D$12</c:f>
              <c:strCache>
                <c:ptCount val="1"/>
                <c:pt idx="0">
                  <c:v>Probability (without data)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'NS calculator'!$A$13:$A$24</c:f>
              <c:strCache>
                <c:ptCount val="12"/>
                <c:pt idx="0">
                  <c:v>FSGS </c:v>
                </c:pt>
                <c:pt idx="1">
                  <c:v>IgAN </c:v>
                </c:pt>
                <c:pt idx="2">
                  <c:v>MPGN </c:v>
                </c:pt>
                <c:pt idx="3">
                  <c:v>MN </c:v>
                </c:pt>
                <c:pt idx="4">
                  <c:v>MCD </c:v>
                </c:pt>
                <c:pt idx="5">
                  <c:v>Other GN</c:v>
                </c:pt>
                <c:pt idx="6">
                  <c:v>DN</c:v>
                </c:pt>
                <c:pt idx="7">
                  <c:v>SLE </c:v>
                </c:pt>
                <c:pt idx="8">
                  <c:v>PCD</c:v>
                </c:pt>
                <c:pt idx="9">
                  <c:v>Vascular Dis</c:v>
                </c:pt>
                <c:pt idx="10">
                  <c:v>Vasculitis</c:v>
                </c:pt>
                <c:pt idx="11">
                  <c:v>Other Renal</c:v>
                </c:pt>
              </c:strCache>
            </c:strRef>
          </c:cat>
          <c:val>
            <c:numRef>
              <c:f>'NS calculator'!$D$13:$D$24</c:f>
              <c:numCache>
                <c:formatCode>0.0%</c:formatCode>
                <c:ptCount val="12"/>
                <c:pt idx="0">
                  <c:v>8.4337349397590355E-2</c:v>
                </c:pt>
                <c:pt idx="1">
                  <c:v>6.6812705366922229E-2</c:v>
                </c:pt>
                <c:pt idx="2">
                  <c:v>5.6955093099671415E-2</c:v>
                </c:pt>
                <c:pt idx="3">
                  <c:v>0.171960569550931</c:v>
                </c:pt>
                <c:pt idx="4">
                  <c:v>0.1533406352683461</c:v>
                </c:pt>
                <c:pt idx="5">
                  <c:v>2.9572836801752465E-2</c:v>
                </c:pt>
                <c:pt idx="6">
                  <c:v>0.17524644030668127</c:v>
                </c:pt>
                <c:pt idx="7">
                  <c:v>3.9430449069003289E-2</c:v>
                </c:pt>
                <c:pt idx="8">
                  <c:v>6.5717415115005479E-2</c:v>
                </c:pt>
                <c:pt idx="9">
                  <c:v>5.6955093099671415E-2</c:v>
                </c:pt>
                <c:pt idx="10">
                  <c:v>3.0668127053669222E-2</c:v>
                </c:pt>
                <c:pt idx="11">
                  <c:v>6.6812705366922229E-2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4A6A-664C-9532-B4BA51D1ED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852512"/>
        <c:axId val="191858000"/>
      </c:barChart>
      <c:valAx>
        <c:axId val="191858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91852512"/>
        <c:crosses val="autoZero"/>
        <c:crossBetween val="between"/>
      </c:valAx>
      <c:catAx>
        <c:axId val="191852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918580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0482781399196731"/>
          <c:y val="0.8554109929884127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>
        <c:manualLayout>
          <c:layoutTarget val="inner"/>
          <c:xMode val="edge"/>
          <c:yMode val="edge"/>
          <c:x val="0.10424781277340331"/>
          <c:y val="0.1374488188976378"/>
          <c:w val="0.87630774278215218"/>
          <c:h val="0.3780355455568054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'NS calculator'!$E$12</c:f>
              <c:strCache>
                <c:ptCount val="1"/>
                <c:pt idx="0">
                  <c:v>Probability fold change (log)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'NS calculator'!$A$13:$A$24</c:f>
              <c:strCache>
                <c:ptCount val="12"/>
                <c:pt idx="0">
                  <c:v>FSGS </c:v>
                </c:pt>
                <c:pt idx="1">
                  <c:v>IgAN </c:v>
                </c:pt>
                <c:pt idx="2">
                  <c:v>MPGN </c:v>
                </c:pt>
                <c:pt idx="3">
                  <c:v>MN </c:v>
                </c:pt>
                <c:pt idx="4">
                  <c:v>MCD </c:v>
                </c:pt>
                <c:pt idx="5">
                  <c:v>Other GN</c:v>
                </c:pt>
                <c:pt idx="6">
                  <c:v>DN</c:v>
                </c:pt>
                <c:pt idx="7">
                  <c:v>SLE </c:v>
                </c:pt>
                <c:pt idx="8">
                  <c:v>PCD</c:v>
                </c:pt>
                <c:pt idx="9">
                  <c:v>Vascular Dis</c:v>
                </c:pt>
                <c:pt idx="10">
                  <c:v>Vasculitis</c:v>
                </c:pt>
                <c:pt idx="11">
                  <c:v>Other Renal</c:v>
                </c:pt>
              </c:strCache>
            </c:strRef>
          </c:cat>
          <c:val>
            <c:numRef>
              <c:f>'NS calculator'!$E$13:$E$24</c:f>
              <c:numCache>
                <c:formatCode>0.0</c:formatCode>
                <c:ptCount val="12"/>
                <c:pt idx="0">
                  <c:v>-1.4182604065446365</c:v>
                </c:pt>
                <c:pt idx="1">
                  <c:v>-0.35871042314965557</c:v>
                </c:pt>
                <c:pt idx="2">
                  <c:v>0.28576764828418078</c:v>
                </c:pt>
                <c:pt idx="3">
                  <c:v>-1.5838317216063347</c:v>
                </c:pt>
                <c:pt idx="4">
                  <c:v>-1.4088333824826811</c:v>
                </c:pt>
                <c:pt idx="5">
                  <c:v>0.83906533618532353</c:v>
                </c:pt>
                <c:pt idx="6">
                  <c:v>-1.1968420352604348</c:v>
                </c:pt>
                <c:pt idx="7">
                  <c:v>-0.16565234363024955</c:v>
                </c:pt>
                <c:pt idx="8">
                  <c:v>-0.39920574508909656</c:v>
                </c:pt>
                <c:pt idx="9">
                  <c:v>-0.32047925629815815</c:v>
                </c:pt>
                <c:pt idx="10">
                  <c:v>1.1794422424296516</c:v>
                </c:pt>
                <c:pt idx="11">
                  <c:v>0.11884809775815781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E70-AD4D-96B2-CD59EEEB74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853296"/>
        <c:axId val="191850944"/>
      </c:barChart>
      <c:catAx>
        <c:axId val="191853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t" anchorCtr="0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91850944"/>
        <c:crosses val="autoZero"/>
        <c:auto val="1"/>
        <c:lblAlgn val="ctr"/>
        <c:lblOffset val="100"/>
        <c:noMultiLvlLbl val="0"/>
      </c:catAx>
      <c:valAx>
        <c:axId val="191850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918532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25</xdr:row>
      <xdr:rowOff>68385</xdr:rowOff>
    </xdr:from>
    <xdr:to>
      <xdr:col>5</xdr:col>
      <xdr:colOff>742461</xdr:colOff>
      <xdr:row>39</xdr:row>
      <xdr:rowOff>48846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xmlns="" id="{608CFCF5-3C9D-2848-BE96-221EFA775A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48847</xdr:colOff>
      <xdr:row>39</xdr:row>
      <xdr:rowOff>107461</xdr:rowOff>
    </xdr:from>
    <xdr:to>
      <xdr:col>5</xdr:col>
      <xdr:colOff>732692</xdr:colOff>
      <xdr:row>52</xdr:row>
      <xdr:rowOff>166076</xdr:rowOff>
    </xdr:to>
    <xdr:graphicFrame macro="">
      <xdr:nvGraphicFramePr>
        <xdr:cNvPr id="3" name="Diagram 2">
          <a:extLst>
            <a:ext uri="{FF2B5EF4-FFF2-40B4-BE49-F238E27FC236}">
              <a16:creationId xmlns:a16="http://schemas.microsoft.com/office/drawing/2014/main" xmlns="" id="{C62D7642-7C16-1041-8EB6-F684FAEC08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43"/>
  <sheetViews>
    <sheetView tabSelected="1" showWhiteSpace="0" zoomScale="150" zoomScaleNormal="150" zoomScalePageLayoutView="130" workbookViewId="0">
      <selection activeCell="E10" sqref="E10"/>
    </sheetView>
  </sheetViews>
  <sheetFormatPr defaultColWidth="10.875" defaultRowHeight="12.75" x14ac:dyDescent="0.2"/>
  <cols>
    <col min="1" max="1" width="25.125" style="3" customWidth="1"/>
    <col min="2" max="2" width="10.125" style="3" customWidth="1"/>
    <col min="3" max="4" width="11" style="3" bestFit="1" customWidth="1"/>
    <col min="5" max="5" width="9.125" style="3" customWidth="1"/>
    <col min="6" max="6" width="9.875" style="3" customWidth="1"/>
    <col min="7" max="7" width="13.375" style="3" customWidth="1"/>
    <col min="8" max="9" width="11" style="3" bestFit="1" customWidth="1"/>
    <col min="10" max="10" width="21.375" style="3" customWidth="1"/>
    <col min="11" max="11" width="12.625" style="3" customWidth="1"/>
    <col min="12" max="18" width="11" style="3" bestFit="1" customWidth="1"/>
    <col min="19" max="16384" width="10.875" style="3"/>
  </cols>
  <sheetData>
    <row r="1" spans="1:6" ht="15.75" x14ac:dyDescent="0.25">
      <c r="A1" s="39" t="s">
        <v>0</v>
      </c>
    </row>
    <row r="2" spans="1:6" ht="45" customHeight="1" thickBot="1" x14ac:dyDescent="0.25">
      <c r="A2" s="61" t="s">
        <v>1</v>
      </c>
      <c r="B2" s="61"/>
      <c r="C2" s="61"/>
      <c r="D2" s="61"/>
      <c r="E2" s="61"/>
      <c r="F2" s="61"/>
    </row>
    <row r="3" spans="1:6" x14ac:dyDescent="0.2">
      <c r="A3" s="31" t="s">
        <v>2</v>
      </c>
      <c r="B3" s="32" t="s">
        <v>3</v>
      </c>
      <c r="C3" s="32" t="s">
        <v>4</v>
      </c>
      <c r="D3" s="32" t="s">
        <v>5</v>
      </c>
      <c r="E3" s="40"/>
    </row>
    <row r="4" spans="1:6" ht="13.5" thickBot="1" x14ac:dyDescent="0.25">
      <c r="A4" s="30"/>
      <c r="B4" s="1">
        <v>0</v>
      </c>
      <c r="C4" s="1">
        <v>0</v>
      </c>
      <c r="D4" s="1">
        <v>1</v>
      </c>
      <c r="E4" s="38"/>
    </row>
    <row r="5" spans="1:6" x14ac:dyDescent="0.2">
      <c r="A5" s="31" t="s">
        <v>6</v>
      </c>
      <c r="B5" s="32" t="s">
        <v>7</v>
      </c>
      <c r="C5" s="32" t="s">
        <v>8</v>
      </c>
      <c r="D5" s="6"/>
      <c r="E5" s="7"/>
    </row>
    <row r="6" spans="1:6" ht="13.5" thickBot="1" x14ac:dyDescent="0.25">
      <c r="A6" s="30"/>
      <c r="B6" s="1">
        <v>0</v>
      </c>
      <c r="C6" s="1">
        <v>1</v>
      </c>
      <c r="D6" s="37"/>
      <c r="E6" s="38"/>
    </row>
    <row r="7" spans="1:6" x14ac:dyDescent="0.2">
      <c r="A7" s="31" t="s">
        <v>9</v>
      </c>
      <c r="B7" s="32" t="s">
        <v>10</v>
      </c>
      <c r="C7" s="35" t="s">
        <v>11</v>
      </c>
      <c r="D7" s="35" t="s">
        <v>12</v>
      </c>
      <c r="E7" s="36"/>
    </row>
    <row r="8" spans="1:6" ht="13.5" thickBot="1" x14ac:dyDescent="0.25">
      <c r="A8" s="30"/>
      <c r="B8" s="1">
        <v>0</v>
      </c>
      <c r="C8" s="1">
        <v>0</v>
      </c>
      <c r="D8" s="1">
        <v>1</v>
      </c>
      <c r="E8" s="34"/>
    </row>
    <row r="9" spans="1:6" x14ac:dyDescent="0.2">
      <c r="A9" s="31" t="s">
        <v>13</v>
      </c>
      <c r="B9" s="32" t="s">
        <v>14</v>
      </c>
      <c r="C9" s="32" t="s">
        <v>15</v>
      </c>
      <c r="D9" s="32" t="s">
        <v>16</v>
      </c>
      <c r="E9" s="33" t="s">
        <v>17</v>
      </c>
    </row>
    <row r="10" spans="1:6" ht="13.5" thickBot="1" x14ac:dyDescent="0.25">
      <c r="A10" s="30"/>
      <c r="B10" s="1">
        <v>0</v>
      </c>
      <c r="C10" s="1">
        <v>0</v>
      </c>
      <c r="D10" s="1">
        <v>0</v>
      </c>
      <c r="E10" s="2">
        <v>1</v>
      </c>
    </row>
    <row r="11" spans="1:6" ht="13.5" thickBot="1" x14ac:dyDescent="0.25"/>
    <row r="12" spans="1:6" ht="39" thickBot="1" x14ac:dyDescent="0.25">
      <c r="A12" s="18" t="s">
        <v>18</v>
      </c>
      <c r="B12" s="19" t="s">
        <v>19</v>
      </c>
      <c r="C12" s="19" t="s">
        <v>20</v>
      </c>
      <c r="D12" s="19" t="s">
        <v>21</v>
      </c>
      <c r="E12" s="19" t="s">
        <v>22</v>
      </c>
      <c r="F12" s="20" t="s">
        <v>23</v>
      </c>
    </row>
    <row r="13" spans="1:6" x14ac:dyDescent="0.2">
      <c r="A13" s="5" t="str">
        <f>Blad2!R58</f>
        <v xml:space="preserve">FSGS </v>
      </c>
      <c r="B13" s="21">
        <f>Blad2!AC58</f>
        <v>12</v>
      </c>
      <c r="C13" s="22">
        <f>Blad2!X58</f>
        <v>3.2192858529088019E-3</v>
      </c>
      <c r="D13" s="23">
        <f>Blad2!Y58</f>
        <v>8.4337349397590355E-2</v>
      </c>
      <c r="E13" s="24">
        <f>Blad2!AD58</f>
        <v>-1.4182604065446365</v>
      </c>
      <c r="F13" s="25">
        <f>Blad2!AB58</f>
        <v>-26.197533630443818</v>
      </c>
    </row>
    <row r="14" spans="1:6" x14ac:dyDescent="0.2">
      <c r="A14" s="8" t="str">
        <f>Blad2!R59</f>
        <v xml:space="preserve">IgAN </v>
      </c>
      <c r="B14" s="26">
        <f>Blad2!AC59</f>
        <v>5</v>
      </c>
      <c r="C14" s="13">
        <f>Blad2!X59</f>
        <v>2.9251533203403179E-2</v>
      </c>
      <c r="D14" s="11">
        <f>Blad2!Y59</f>
        <v>6.6812705366922229E-2</v>
      </c>
      <c r="E14" s="12">
        <f>Blad2!AD59</f>
        <v>-0.35871042314965557</v>
      </c>
      <c r="F14" s="27">
        <f>Blad2!AB59</f>
        <v>-2.2840753304223078</v>
      </c>
    </row>
    <row r="15" spans="1:6" x14ac:dyDescent="0.2">
      <c r="A15" s="8" t="str">
        <f>Blad2!R60</f>
        <v xml:space="preserve">MPGN </v>
      </c>
      <c r="B15" s="26">
        <f>Blad2!AC60</f>
        <v>3</v>
      </c>
      <c r="C15" s="13">
        <f>Blad2!X60</f>
        <v>0.10997658109256971</v>
      </c>
      <c r="D15" s="11">
        <f>Blad2!Y60</f>
        <v>5.6955093099671415E-2</v>
      </c>
      <c r="E15" s="12">
        <f>Blad2!AD60</f>
        <v>0.28576764828418078</v>
      </c>
      <c r="F15" s="27">
        <f>Blad2!AB60</f>
        <v>1.9309349718753104</v>
      </c>
    </row>
    <row r="16" spans="1:6" x14ac:dyDescent="0.2">
      <c r="A16" s="8" t="str">
        <f>Blad2!R61</f>
        <v xml:space="preserve">MN </v>
      </c>
      <c r="B16" s="26">
        <f>Blad2!AC61</f>
        <v>11</v>
      </c>
      <c r="C16" s="13">
        <f>Blad2!X61</f>
        <v>4.4832933169548887E-3</v>
      </c>
      <c r="D16" s="11">
        <f>Blad2!Y61</f>
        <v>0.171960569550931</v>
      </c>
      <c r="E16" s="12">
        <f>Blad2!AD61</f>
        <v>-1.5838317216063347</v>
      </c>
      <c r="F16" s="27">
        <f>Blad2!AB61</f>
        <v>-38.355859720489768</v>
      </c>
    </row>
    <row r="17" spans="1:6" x14ac:dyDescent="0.2">
      <c r="A17" s="8" t="str">
        <f>Blad2!R62</f>
        <v xml:space="preserve">MCD </v>
      </c>
      <c r="B17" s="26">
        <f>Blad2!AC62</f>
        <v>10</v>
      </c>
      <c r="C17" s="13">
        <f>Blad2!X62</f>
        <v>5.9816896365979611E-3</v>
      </c>
      <c r="D17" s="11">
        <f>Blad2!Y62</f>
        <v>0.1533406352683461</v>
      </c>
      <c r="E17" s="12">
        <f>Blad2!AD62</f>
        <v>-1.4088333824826811</v>
      </c>
      <c r="F17" s="27">
        <f>Blad2!AB62</f>
        <v>-25.6350035832948</v>
      </c>
    </row>
    <row r="18" spans="1:6" x14ac:dyDescent="0.2">
      <c r="A18" s="8" t="str">
        <f>Blad2!R63</f>
        <v>Other GN</v>
      </c>
      <c r="B18" s="26">
        <f>Blad2!AC63</f>
        <v>2</v>
      </c>
      <c r="C18" s="13">
        <f>Blad2!X63</f>
        <v>0.20415420181245875</v>
      </c>
      <c r="D18" s="11">
        <f>Blad2!Y63</f>
        <v>2.9572836801752465E-2</v>
      </c>
      <c r="E18" s="12">
        <f>Blad2!AD63</f>
        <v>0.83906533618532353</v>
      </c>
      <c r="F18" s="27">
        <f>Blad2!AB63</f>
        <v>6.9034365279546233</v>
      </c>
    </row>
    <row r="19" spans="1:6" x14ac:dyDescent="0.2">
      <c r="A19" s="8" t="str">
        <f>Blad2!R64</f>
        <v>DN</v>
      </c>
      <c r="B19" s="26">
        <f>Blad2!AC64</f>
        <v>9</v>
      </c>
      <c r="C19" s="13">
        <f>Blad2!X64</f>
        <v>1.1137998879452516E-2</v>
      </c>
      <c r="D19" s="11">
        <f>Blad2!Y64</f>
        <v>0.17524644030668127</v>
      </c>
      <c r="E19" s="12">
        <f>Blad2!AD64</f>
        <v>-1.1968420352604348</v>
      </c>
      <c r="F19" s="27">
        <f>Blad2!AB64</f>
        <v>-15.734104681046208</v>
      </c>
    </row>
    <row r="20" spans="1:6" x14ac:dyDescent="0.2">
      <c r="A20" s="8" t="str">
        <f>Blad2!R65</f>
        <v xml:space="preserve">SLE </v>
      </c>
      <c r="B20" s="26">
        <f>Blad2!AC65</f>
        <v>7</v>
      </c>
      <c r="C20" s="13">
        <f>Blad2!X65</f>
        <v>2.6926467364661297E-2</v>
      </c>
      <c r="D20" s="11">
        <f>Blad2!Y65</f>
        <v>3.9430449069003289E-2</v>
      </c>
      <c r="E20" s="12">
        <f>Blad2!AD65</f>
        <v>-0.16565234363024955</v>
      </c>
      <c r="F20" s="27">
        <f>Blad2!AB65</f>
        <v>-1.4643751270822998</v>
      </c>
    </row>
    <row r="21" spans="1:6" x14ac:dyDescent="0.2">
      <c r="A21" s="8" t="str">
        <f>Blad2!R66</f>
        <v>PCD</v>
      </c>
      <c r="B21" s="26">
        <f>Blad2!AC66</f>
        <v>8</v>
      </c>
      <c r="C21" s="13">
        <f>Blad2!X66</f>
        <v>2.6210465116151365E-2</v>
      </c>
      <c r="D21" s="11">
        <f>Blad2!Y66</f>
        <v>6.5717415115005479E-2</v>
      </c>
      <c r="E21" s="12">
        <f>Blad2!AD66</f>
        <v>-0.39920574508909656</v>
      </c>
      <c r="F21" s="27">
        <f>Blad2!AB66</f>
        <v>-2.5072967924750489</v>
      </c>
    </row>
    <row r="22" spans="1:6" x14ac:dyDescent="0.2">
      <c r="A22" s="8" t="str">
        <f>Blad2!R67</f>
        <v>Vascular Dis</v>
      </c>
      <c r="B22" s="26">
        <f>Blad2!AC67</f>
        <v>6</v>
      </c>
      <c r="C22" s="13">
        <f>Blad2!X67</f>
        <v>2.7230355411464541E-2</v>
      </c>
      <c r="D22" s="11">
        <f>Blad2!Y67</f>
        <v>5.6955093099671415E-2</v>
      </c>
      <c r="E22" s="12">
        <f>Blad2!AD67</f>
        <v>-0.32047925629815815</v>
      </c>
      <c r="F22" s="27">
        <f>Blad2!AB67</f>
        <v>-2.0916030011011957</v>
      </c>
    </row>
    <row r="23" spans="1:6" x14ac:dyDescent="0.2">
      <c r="A23" s="8" t="str">
        <f>Blad2!R68</f>
        <v>Vasculitis</v>
      </c>
      <c r="B23" s="26">
        <f>Blad2!AC68</f>
        <v>1</v>
      </c>
      <c r="C23" s="13">
        <f>Blad2!X68</f>
        <v>0.46358512913860672</v>
      </c>
      <c r="D23" s="11">
        <f>Blad2!Y68</f>
        <v>3.0668127053669222E-2</v>
      </c>
      <c r="E23" s="12">
        <f>Blad2!AD68</f>
        <v>1.1794422424296516</v>
      </c>
      <c r="F23" s="27">
        <f>Blad2!AB68</f>
        <v>15.11618653226957</v>
      </c>
    </row>
    <row r="24" spans="1:6" ht="13.5" thickBot="1" x14ac:dyDescent="0.25">
      <c r="A24" s="17" t="str">
        <f>Blad2!R69</f>
        <v>Other Renal</v>
      </c>
      <c r="B24" s="28">
        <f>Blad2!AC69</f>
        <v>4</v>
      </c>
      <c r="C24" s="14">
        <f>Blad2!X69</f>
        <v>8.7842999174770245E-2</v>
      </c>
      <c r="D24" s="15">
        <f>Blad2!Y69</f>
        <v>6.6812705366922229E-2</v>
      </c>
      <c r="E24" s="16">
        <f>Blad2!AD69</f>
        <v>0.11884809775815781</v>
      </c>
      <c r="F24" s="29">
        <f>Blad2!AB69</f>
        <v>1.3147648892879547</v>
      </c>
    </row>
    <row r="25" spans="1:6" x14ac:dyDescent="0.2">
      <c r="B25" s="26"/>
      <c r="C25" s="13"/>
      <c r="D25" s="11"/>
      <c r="E25" s="12"/>
      <c r="F25" s="12"/>
    </row>
    <row r="26" spans="1:6" x14ac:dyDescent="0.2">
      <c r="B26" s="9"/>
    </row>
    <row r="27" spans="1:6" x14ac:dyDescent="0.2">
      <c r="B27" s="9"/>
    </row>
    <row r="28" spans="1:6" x14ac:dyDescent="0.2">
      <c r="B28" s="9"/>
    </row>
    <row r="29" spans="1:6" x14ac:dyDescent="0.2">
      <c r="B29" s="9"/>
    </row>
    <row r="30" spans="1:6" x14ac:dyDescent="0.2">
      <c r="B30" s="9"/>
    </row>
    <row r="31" spans="1:6" x14ac:dyDescent="0.2">
      <c r="B31" s="9"/>
    </row>
    <row r="32" spans="1:6" x14ac:dyDescent="0.2">
      <c r="B32" s="9"/>
    </row>
    <row r="33" spans="2:2" x14ac:dyDescent="0.2">
      <c r="B33" s="9"/>
    </row>
    <row r="34" spans="2:2" x14ac:dyDescent="0.2">
      <c r="B34" s="9"/>
    </row>
    <row r="35" spans="2:2" x14ac:dyDescent="0.2">
      <c r="B35" s="9"/>
    </row>
    <row r="36" spans="2:2" x14ac:dyDescent="0.2">
      <c r="B36" s="9"/>
    </row>
    <row r="37" spans="2:2" x14ac:dyDescent="0.2">
      <c r="B37" s="9"/>
    </row>
    <row r="38" spans="2:2" x14ac:dyDescent="0.2">
      <c r="B38" s="9"/>
    </row>
    <row r="39" spans="2:2" x14ac:dyDescent="0.2">
      <c r="B39" s="9"/>
    </row>
    <row r="40" spans="2:2" x14ac:dyDescent="0.2">
      <c r="B40" s="9"/>
    </row>
    <row r="41" spans="2:2" x14ac:dyDescent="0.2">
      <c r="B41" s="9"/>
    </row>
    <row r="42" spans="2:2" x14ac:dyDescent="0.2">
      <c r="B42" s="9"/>
    </row>
    <row r="43" spans="2:2" x14ac:dyDescent="0.2">
      <c r="B43" s="9"/>
    </row>
    <row r="44" spans="2:2" x14ac:dyDescent="0.2">
      <c r="B44" s="9"/>
    </row>
    <row r="45" spans="2:2" x14ac:dyDescent="0.2">
      <c r="B45" s="9"/>
    </row>
    <row r="46" spans="2:2" x14ac:dyDescent="0.2">
      <c r="B46" s="9"/>
    </row>
    <row r="47" spans="2:2" x14ac:dyDescent="0.2">
      <c r="B47" s="9"/>
    </row>
    <row r="48" spans="2:2" x14ac:dyDescent="0.2">
      <c r="B48" s="9"/>
    </row>
    <row r="49" spans="2:2" x14ac:dyDescent="0.2">
      <c r="B49" s="9"/>
    </row>
    <row r="50" spans="2:2" x14ac:dyDescent="0.2">
      <c r="B50" s="9"/>
    </row>
    <row r="51" spans="2:2" x14ac:dyDescent="0.2">
      <c r="B51" s="9"/>
    </row>
    <row r="52" spans="2:2" x14ac:dyDescent="0.2">
      <c r="B52" s="9"/>
    </row>
    <row r="53" spans="2:2" x14ac:dyDescent="0.2">
      <c r="B53" s="9"/>
    </row>
    <row r="60" spans="2:2" s="4" customFormat="1" x14ac:dyDescent="0.2"/>
    <row r="61" spans="2:2" s="4" customFormat="1" x14ac:dyDescent="0.2"/>
    <row r="62" spans="2:2" s="4" customFormat="1" x14ac:dyDescent="0.2"/>
    <row r="63" spans="2:2" s="4" customFormat="1" x14ac:dyDescent="0.2"/>
    <row r="64" spans="2:2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  <row r="70" s="4" customFormat="1" x14ac:dyDescent="0.2"/>
    <row r="71" s="4" customFormat="1" x14ac:dyDescent="0.2"/>
    <row r="72" s="4" customFormat="1" ht="15.95" customHeight="1" x14ac:dyDescent="0.2"/>
    <row r="73" s="4" customFormat="1" x14ac:dyDescent="0.2"/>
    <row r="74" s="4" customFormat="1" x14ac:dyDescent="0.2"/>
    <row r="75" s="4" customFormat="1" x14ac:dyDescent="0.2"/>
    <row r="76" s="4" customFormat="1" x14ac:dyDescent="0.2"/>
    <row r="102" s="10" customFormat="1" x14ac:dyDescent="0.2"/>
    <row r="104" s="10" customFormat="1" x14ac:dyDescent="0.2"/>
    <row r="106" s="10" customFormat="1" x14ac:dyDescent="0.2"/>
    <row r="108" s="10" customFormat="1" x14ac:dyDescent="0.2"/>
    <row r="143" spans="2:2" x14ac:dyDescent="0.2">
      <c r="B143" s="9"/>
    </row>
  </sheetData>
  <sheetProtection algorithmName="SHA-512" hashValue="9QVa6OXk5upC3zHSWNvCT+7Gg8pMbsR9rB8ftxOuy0L2cvFY55LDX65egbfY/95LRT1avbV72ZVhb559J4FJKw==" saltValue="XfvyqxVxwmfXpaiLy5JZcg==" spinCount="100000" sheet="1" objects="1" scenarios="1" selectLockedCells="1"/>
  <mergeCells count="1">
    <mergeCell ref="A2:F2"/>
  </mergeCells>
  <pageMargins left="0.7" right="0.7" top="0.75" bottom="0.75" header="0.3" footer="0.3"/>
  <pageSetup paperSize="9" scale="95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5"/>
  <sheetViews>
    <sheetView workbookViewId="0">
      <selection activeCell="F45" sqref="F45"/>
    </sheetView>
  </sheetViews>
  <sheetFormatPr defaultColWidth="10.875" defaultRowHeight="15.75" x14ac:dyDescent="0.25"/>
  <cols>
    <col min="1" max="16384" width="10.875" style="60"/>
  </cols>
  <sheetData>
    <row r="1" spans="1:34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x14ac:dyDescent="0.25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x14ac:dyDescent="0.25">
      <c r="A5" s="43"/>
      <c r="B5" s="43" t="s">
        <v>3</v>
      </c>
      <c r="C5" s="43" t="s">
        <v>4</v>
      </c>
      <c r="D5" s="43" t="s">
        <v>5</v>
      </c>
      <c r="E5" s="43"/>
      <c r="F5" s="43" t="s">
        <v>7</v>
      </c>
      <c r="G5" s="43" t="s">
        <v>8</v>
      </c>
      <c r="H5" s="43"/>
      <c r="I5" s="43" t="s">
        <v>10</v>
      </c>
      <c r="J5" s="44" t="s">
        <v>11</v>
      </c>
      <c r="K5" s="44" t="s">
        <v>12</v>
      </c>
      <c r="L5" s="44"/>
      <c r="M5" s="43" t="s">
        <v>14</v>
      </c>
      <c r="N5" s="43" t="s">
        <v>15</v>
      </c>
      <c r="O5" s="43" t="s">
        <v>16</v>
      </c>
      <c r="P5" s="43" t="s">
        <v>17</v>
      </c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</row>
    <row r="6" spans="1:34" x14ac:dyDescent="0.25">
      <c r="A6" s="45" t="s">
        <v>24</v>
      </c>
      <c r="B6" s="46">
        <v>36</v>
      </c>
      <c r="C6" s="46">
        <v>26</v>
      </c>
      <c r="D6" s="46">
        <v>15</v>
      </c>
      <c r="E6" s="47">
        <f t="shared" ref="E6:E18" si="0">SUM(B6:D6)</f>
        <v>77</v>
      </c>
      <c r="F6" s="46">
        <v>44</v>
      </c>
      <c r="G6" s="46">
        <v>33</v>
      </c>
      <c r="H6" s="47">
        <f t="shared" ref="H6:H18" si="1">SUM(F6:G6)</f>
        <v>77</v>
      </c>
      <c r="I6" s="46">
        <v>22</v>
      </c>
      <c r="J6" s="46">
        <v>36</v>
      </c>
      <c r="K6" s="46">
        <v>17</v>
      </c>
      <c r="L6" s="47">
        <f t="shared" ref="L6:L18" si="2">SUM(I6:K6)</f>
        <v>75</v>
      </c>
      <c r="M6" s="46">
        <v>39</v>
      </c>
      <c r="N6" s="46">
        <v>25</v>
      </c>
      <c r="O6" s="46">
        <v>12</v>
      </c>
      <c r="P6" s="46">
        <v>1</v>
      </c>
      <c r="Q6" s="47">
        <f t="shared" ref="Q6:Q18" si="3">SUM(M6:P6)</f>
        <v>77</v>
      </c>
      <c r="R6" s="48">
        <f t="shared" ref="R6:R18" si="4">Q6/Q$21</f>
        <v>8.4337349397590355E-2</v>
      </c>
      <c r="S6" s="49"/>
      <c r="T6" s="49">
        <v>56</v>
      </c>
      <c r="U6" s="49" t="s">
        <v>25</v>
      </c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</row>
    <row r="7" spans="1:34" x14ac:dyDescent="0.25">
      <c r="A7" s="45" t="s">
        <v>26</v>
      </c>
      <c r="B7" s="46">
        <v>37</v>
      </c>
      <c r="C7" s="46">
        <v>17</v>
      </c>
      <c r="D7" s="46">
        <v>7</v>
      </c>
      <c r="E7" s="47">
        <f t="shared" si="0"/>
        <v>61</v>
      </c>
      <c r="F7" s="46">
        <v>37</v>
      </c>
      <c r="G7" s="46">
        <v>24</v>
      </c>
      <c r="H7" s="47">
        <f t="shared" si="1"/>
        <v>61</v>
      </c>
      <c r="I7" s="46">
        <v>4</v>
      </c>
      <c r="J7" s="46">
        <v>19</v>
      </c>
      <c r="K7" s="46">
        <v>34</v>
      </c>
      <c r="L7" s="47">
        <f t="shared" si="2"/>
        <v>57</v>
      </c>
      <c r="M7" s="46">
        <v>21</v>
      </c>
      <c r="N7" s="46">
        <v>18</v>
      </c>
      <c r="O7" s="46">
        <v>16</v>
      </c>
      <c r="P7" s="46">
        <v>6</v>
      </c>
      <c r="Q7" s="47">
        <f t="shared" si="3"/>
        <v>61</v>
      </c>
      <c r="R7" s="48">
        <f t="shared" si="4"/>
        <v>6.6812705366922229E-2</v>
      </c>
      <c r="S7" s="49"/>
      <c r="T7" s="49">
        <v>160</v>
      </c>
      <c r="U7" s="49" t="s">
        <v>25</v>
      </c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</row>
    <row r="8" spans="1:34" x14ac:dyDescent="0.25">
      <c r="A8" s="45" t="s">
        <v>27</v>
      </c>
      <c r="B8" s="46">
        <v>16</v>
      </c>
      <c r="C8" s="46">
        <v>22</v>
      </c>
      <c r="D8" s="46">
        <v>14</v>
      </c>
      <c r="E8" s="47">
        <f t="shared" si="0"/>
        <v>52</v>
      </c>
      <c r="F8" s="46">
        <v>24</v>
      </c>
      <c r="G8" s="46">
        <v>28</v>
      </c>
      <c r="H8" s="47">
        <f t="shared" si="1"/>
        <v>52</v>
      </c>
      <c r="I8" s="46">
        <v>4</v>
      </c>
      <c r="J8" s="46">
        <v>8</v>
      </c>
      <c r="K8" s="46">
        <v>36</v>
      </c>
      <c r="L8" s="47">
        <f t="shared" si="2"/>
        <v>48</v>
      </c>
      <c r="M8" s="46">
        <v>10</v>
      </c>
      <c r="N8" s="46">
        <v>17</v>
      </c>
      <c r="O8" s="46">
        <v>19</v>
      </c>
      <c r="P8" s="46">
        <v>6</v>
      </c>
      <c r="Q8" s="47">
        <f t="shared" si="3"/>
        <v>52</v>
      </c>
      <c r="R8" s="48">
        <f t="shared" si="4"/>
        <v>5.6955093099671415E-2</v>
      </c>
      <c r="S8" s="49"/>
      <c r="T8" s="49">
        <v>77</v>
      </c>
      <c r="U8" s="49" t="s">
        <v>25</v>
      </c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</row>
    <row r="9" spans="1:34" x14ac:dyDescent="0.25">
      <c r="A9" s="45" t="s">
        <v>28</v>
      </c>
      <c r="B9" s="46">
        <v>42</v>
      </c>
      <c r="C9" s="46">
        <v>70</v>
      </c>
      <c r="D9" s="46">
        <v>45</v>
      </c>
      <c r="E9" s="47">
        <f t="shared" si="0"/>
        <v>157</v>
      </c>
      <c r="F9" s="46">
        <v>103</v>
      </c>
      <c r="G9" s="46">
        <v>54</v>
      </c>
      <c r="H9" s="47">
        <f t="shared" si="1"/>
        <v>157</v>
      </c>
      <c r="I9" s="46">
        <v>21</v>
      </c>
      <c r="J9" s="46">
        <v>96</v>
      </c>
      <c r="K9" s="46">
        <v>34</v>
      </c>
      <c r="L9" s="47">
        <f t="shared" si="2"/>
        <v>151</v>
      </c>
      <c r="M9" s="46">
        <v>94</v>
      </c>
      <c r="N9" s="46">
        <v>41</v>
      </c>
      <c r="O9" s="46">
        <v>20</v>
      </c>
      <c r="P9" s="46">
        <v>2</v>
      </c>
      <c r="Q9" s="47">
        <f t="shared" si="3"/>
        <v>157</v>
      </c>
      <c r="R9" s="48">
        <f t="shared" si="4"/>
        <v>0.171960569550931</v>
      </c>
      <c r="S9" s="49"/>
      <c r="T9" s="49">
        <v>61</v>
      </c>
      <c r="U9" s="49" t="s">
        <v>25</v>
      </c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</row>
    <row r="10" spans="1:34" x14ac:dyDescent="0.25">
      <c r="A10" s="45" t="s">
        <v>29</v>
      </c>
      <c r="B10" s="46">
        <v>63</v>
      </c>
      <c r="C10" s="46">
        <v>52</v>
      </c>
      <c r="D10" s="46">
        <v>25</v>
      </c>
      <c r="E10" s="47">
        <f t="shared" si="0"/>
        <v>140</v>
      </c>
      <c r="F10" s="46">
        <v>73</v>
      </c>
      <c r="G10" s="46">
        <v>67</v>
      </c>
      <c r="H10" s="47">
        <f t="shared" si="1"/>
        <v>140</v>
      </c>
      <c r="I10" s="46">
        <v>42</v>
      </c>
      <c r="J10" s="46">
        <v>63</v>
      </c>
      <c r="K10" s="46">
        <v>23</v>
      </c>
      <c r="L10" s="47">
        <f t="shared" si="2"/>
        <v>128</v>
      </c>
      <c r="M10" s="46">
        <v>98</v>
      </c>
      <c r="N10" s="46">
        <v>24</v>
      </c>
      <c r="O10" s="46">
        <v>14</v>
      </c>
      <c r="P10" s="46">
        <v>4</v>
      </c>
      <c r="Q10" s="47">
        <f t="shared" si="3"/>
        <v>140</v>
      </c>
      <c r="R10" s="48">
        <f t="shared" si="4"/>
        <v>0.1533406352683461</v>
      </c>
      <c r="S10" s="49"/>
      <c r="T10" s="49">
        <v>140</v>
      </c>
      <c r="U10" s="49" t="s">
        <v>25</v>
      </c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</row>
    <row r="11" spans="1:34" x14ac:dyDescent="0.25">
      <c r="A11" s="45" t="s">
        <v>30</v>
      </c>
      <c r="B11" s="46">
        <v>9</v>
      </c>
      <c r="C11" s="46">
        <v>10</v>
      </c>
      <c r="D11" s="46">
        <v>8</v>
      </c>
      <c r="E11" s="47">
        <f t="shared" si="0"/>
        <v>27</v>
      </c>
      <c r="F11" s="46">
        <v>12</v>
      </c>
      <c r="G11" s="46">
        <v>15</v>
      </c>
      <c r="H11" s="47">
        <f t="shared" si="1"/>
        <v>27</v>
      </c>
      <c r="I11" s="46">
        <v>5</v>
      </c>
      <c r="J11" s="46">
        <v>5</v>
      </c>
      <c r="K11" s="46">
        <v>13</v>
      </c>
      <c r="L11" s="47">
        <f t="shared" si="2"/>
        <v>23</v>
      </c>
      <c r="M11" s="46">
        <v>8</v>
      </c>
      <c r="N11" s="46">
        <v>9</v>
      </c>
      <c r="O11" s="46">
        <v>2</v>
      </c>
      <c r="P11" s="46">
        <v>8</v>
      </c>
      <c r="Q11" s="47">
        <f t="shared" si="3"/>
        <v>27</v>
      </c>
      <c r="R11" s="48">
        <f t="shared" si="4"/>
        <v>2.9572836801752465E-2</v>
      </c>
      <c r="S11" s="49"/>
      <c r="T11" s="49">
        <v>21</v>
      </c>
      <c r="U11" s="49" t="s">
        <v>25</v>
      </c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</row>
    <row r="12" spans="1:34" x14ac:dyDescent="0.25">
      <c r="A12" s="45" t="s">
        <v>31</v>
      </c>
      <c r="B12" s="46">
        <v>40</v>
      </c>
      <c r="C12" s="46">
        <v>86</v>
      </c>
      <c r="D12" s="46">
        <v>34</v>
      </c>
      <c r="E12" s="47">
        <f t="shared" si="0"/>
        <v>160</v>
      </c>
      <c r="F12" s="46">
        <v>108</v>
      </c>
      <c r="G12" s="46">
        <v>52</v>
      </c>
      <c r="H12" s="47">
        <f t="shared" si="1"/>
        <v>160</v>
      </c>
      <c r="I12" s="46">
        <v>40</v>
      </c>
      <c r="J12" s="46">
        <v>85</v>
      </c>
      <c r="K12" s="46">
        <v>15</v>
      </c>
      <c r="L12" s="47">
        <f t="shared" si="2"/>
        <v>140</v>
      </c>
      <c r="M12" s="46">
        <v>24</v>
      </c>
      <c r="N12" s="46">
        <v>57</v>
      </c>
      <c r="O12" s="46">
        <v>56</v>
      </c>
      <c r="P12" s="46">
        <v>23</v>
      </c>
      <c r="Q12" s="47">
        <f t="shared" si="3"/>
        <v>160</v>
      </c>
      <c r="R12" s="48">
        <f t="shared" si="4"/>
        <v>0.17524644030668127</v>
      </c>
      <c r="S12" s="49"/>
      <c r="T12" s="49">
        <v>157</v>
      </c>
      <c r="U12" s="49" t="s">
        <v>25</v>
      </c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</row>
    <row r="13" spans="1:34" x14ac:dyDescent="0.25">
      <c r="A13" s="45" t="s">
        <v>32</v>
      </c>
      <c r="B13" s="46">
        <v>28</v>
      </c>
      <c r="C13" s="46">
        <v>4</v>
      </c>
      <c r="D13" s="46">
        <v>4</v>
      </c>
      <c r="E13" s="47">
        <f t="shared" si="0"/>
        <v>36</v>
      </c>
      <c r="F13" s="46">
        <v>4</v>
      </c>
      <c r="G13" s="46">
        <v>32</v>
      </c>
      <c r="H13" s="47">
        <f t="shared" si="1"/>
        <v>36</v>
      </c>
      <c r="I13" s="46">
        <v>6</v>
      </c>
      <c r="J13" s="46">
        <v>14</v>
      </c>
      <c r="K13" s="46">
        <v>15</v>
      </c>
      <c r="L13" s="47">
        <f t="shared" si="2"/>
        <v>35</v>
      </c>
      <c r="M13" s="46">
        <v>22</v>
      </c>
      <c r="N13" s="46">
        <v>11</v>
      </c>
      <c r="O13" s="46">
        <v>1</v>
      </c>
      <c r="P13" s="46">
        <v>2</v>
      </c>
      <c r="Q13" s="47">
        <f t="shared" si="3"/>
        <v>36</v>
      </c>
      <c r="R13" s="48">
        <f t="shared" si="4"/>
        <v>3.9430449069003289E-2</v>
      </c>
      <c r="S13" s="49"/>
      <c r="T13" s="49">
        <v>52</v>
      </c>
      <c r="U13" s="49" t="s">
        <v>25</v>
      </c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</row>
    <row r="14" spans="1:34" x14ac:dyDescent="0.25">
      <c r="A14" s="45" t="s">
        <v>33</v>
      </c>
      <c r="B14" s="46">
        <v>3</v>
      </c>
      <c r="C14" s="46">
        <v>26</v>
      </c>
      <c r="D14" s="46">
        <v>31</v>
      </c>
      <c r="E14" s="47">
        <f t="shared" si="0"/>
        <v>60</v>
      </c>
      <c r="F14" s="46">
        <v>35</v>
      </c>
      <c r="G14" s="46">
        <v>25</v>
      </c>
      <c r="H14" s="47">
        <f t="shared" si="1"/>
        <v>60</v>
      </c>
      <c r="I14" s="46">
        <v>13</v>
      </c>
      <c r="J14" s="46">
        <v>33</v>
      </c>
      <c r="K14" s="46">
        <v>12</v>
      </c>
      <c r="L14" s="47">
        <f t="shared" si="2"/>
        <v>58</v>
      </c>
      <c r="M14" s="46">
        <v>24</v>
      </c>
      <c r="N14" s="46">
        <v>23</v>
      </c>
      <c r="O14" s="46">
        <v>10</v>
      </c>
      <c r="P14" s="46">
        <v>3</v>
      </c>
      <c r="Q14" s="47">
        <f t="shared" si="3"/>
        <v>60</v>
      </c>
      <c r="R14" s="48">
        <f t="shared" si="4"/>
        <v>6.5717415115005479E-2</v>
      </c>
      <c r="S14" s="49"/>
      <c r="T14" s="49">
        <v>36</v>
      </c>
      <c r="U14" s="49" t="s">
        <v>25</v>
      </c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</row>
    <row r="15" spans="1:34" x14ac:dyDescent="0.25">
      <c r="A15" s="45" t="s">
        <v>34</v>
      </c>
      <c r="B15" s="46">
        <v>4</v>
      </c>
      <c r="C15" s="46">
        <v>25</v>
      </c>
      <c r="D15" s="46">
        <v>23</v>
      </c>
      <c r="E15" s="47">
        <f t="shared" si="0"/>
        <v>52</v>
      </c>
      <c r="F15" s="46">
        <v>35</v>
      </c>
      <c r="G15" s="46">
        <v>17</v>
      </c>
      <c r="H15" s="47">
        <f t="shared" si="1"/>
        <v>52</v>
      </c>
      <c r="I15" s="46">
        <v>19</v>
      </c>
      <c r="J15" s="46">
        <v>26</v>
      </c>
      <c r="K15" s="46">
        <v>6</v>
      </c>
      <c r="L15" s="47">
        <f t="shared" si="2"/>
        <v>51</v>
      </c>
      <c r="M15" s="46">
        <v>6</v>
      </c>
      <c r="N15" s="46">
        <v>17</v>
      </c>
      <c r="O15" s="46">
        <v>19</v>
      </c>
      <c r="P15" s="46">
        <v>10</v>
      </c>
      <c r="Q15" s="47">
        <f t="shared" si="3"/>
        <v>52</v>
      </c>
      <c r="R15" s="48">
        <f t="shared" si="4"/>
        <v>5.6955093099671415E-2</v>
      </c>
      <c r="S15" s="49"/>
      <c r="T15" s="49">
        <v>51</v>
      </c>
      <c r="U15" s="49" t="s">
        <v>35</v>
      </c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</row>
    <row r="16" spans="1:34" x14ac:dyDescent="0.25">
      <c r="A16" s="45" t="s">
        <v>36</v>
      </c>
      <c r="B16" s="46">
        <v>3</v>
      </c>
      <c r="C16" s="46">
        <v>15</v>
      </c>
      <c r="D16" s="46">
        <v>10</v>
      </c>
      <c r="E16" s="47">
        <f t="shared" si="0"/>
        <v>28</v>
      </c>
      <c r="F16" s="46">
        <v>16</v>
      </c>
      <c r="G16" s="46">
        <v>12</v>
      </c>
      <c r="H16" s="47">
        <f t="shared" si="1"/>
        <v>28</v>
      </c>
      <c r="I16" s="46">
        <v>0</v>
      </c>
      <c r="J16" s="46">
        <v>2</v>
      </c>
      <c r="K16" s="46">
        <v>24</v>
      </c>
      <c r="L16" s="47">
        <f t="shared" si="2"/>
        <v>26</v>
      </c>
      <c r="M16" s="46">
        <v>1</v>
      </c>
      <c r="N16" s="46">
        <v>7</v>
      </c>
      <c r="O16" s="46">
        <v>4</v>
      </c>
      <c r="P16" s="46">
        <v>16</v>
      </c>
      <c r="Q16" s="47">
        <f t="shared" si="3"/>
        <v>28</v>
      </c>
      <c r="R16" s="48">
        <f t="shared" si="4"/>
        <v>3.0668127053669222E-2</v>
      </c>
      <c r="S16" s="49"/>
      <c r="T16" s="49">
        <v>28</v>
      </c>
      <c r="U16" s="49" t="s">
        <v>25</v>
      </c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</row>
    <row r="17" spans="1:34" x14ac:dyDescent="0.25">
      <c r="A17" s="45" t="s">
        <v>37</v>
      </c>
      <c r="B17" s="46">
        <v>23</v>
      </c>
      <c r="C17" s="46">
        <v>24</v>
      </c>
      <c r="D17" s="46">
        <v>14</v>
      </c>
      <c r="E17" s="47">
        <f t="shared" si="0"/>
        <v>61</v>
      </c>
      <c r="F17" s="46">
        <v>36</v>
      </c>
      <c r="G17" s="46">
        <v>25</v>
      </c>
      <c r="H17" s="47">
        <f t="shared" si="1"/>
        <v>61</v>
      </c>
      <c r="I17" s="46">
        <v>12</v>
      </c>
      <c r="J17" s="46">
        <v>23</v>
      </c>
      <c r="K17" s="46">
        <v>24</v>
      </c>
      <c r="L17" s="47">
        <f t="shared" si="2"/>
        <v>59</v>
      </c>
      <c r="M17" s="46">
        <v>14</v>
      </c>
      <c r="N17" s="46">
        <v>15</v>
      </c>
      <c r="O17" s="46">
        <v>15</v>
      </c>
      <c r="P17" s="46">
        <v>17</v>
      </c>
      <c r="Q17" s="47">
        <f t="shared" si="3"/>
        <v>61</v>
      </c>
      <c r="R17" s="48">
        <f t="shared" si="4"/>
        <v>6.6812705366922229E-2</v>
      </c>
      <c r="S17" s="49"/>
      <c r="T17" s="49">
        <v>27</v>
      </c>
      <c r="U17" s="49" t="s">
        <v>25</v>
      </c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</row>
    <row r="18" spans="1:34" x14ac:dyDescent="0.25">
      <c r="A18" s="45" t="s">
        <v>38</v>
      </c>
      <c r="B18" s="46">
        <v>0</v>
      </c>
      <c r="C18" s="46">
        <v>1</v>
      </c>
      <c r="D18" s="46">
        <v>1</v>
      </c>
      <c r="E18" s="47">
        <f t="shared" si="0"/>
        <v>2</v>
      </c>
      <c r="F18" s="46">
        <v>1</v>
      </c>
      <c r="G18" s="46">
        <v>1</v>
      </c>
      <c r="H18" s="47">
        <f t="shared" si="1"/>
        <v>2</v>
      </c>
      <c r="I18" s="46">
        <v>0</v>
      </c>
      <c r="J18" s="46">
        <v>1</v>
      </c>
      <c r="K18" s="46">
        <v>0</v>
      </c>
      <c r="L18" s="47">
        <f t="shared" si="2"/>
        <v>1</v>
      </c>
      <c r="M18" s="46">
        <v>1</v>
      </c>
      <c r="N18" s="46">
        <v>1</v>
      </c>
      <c r="O18" s="46">
        <v>0</v>
      </c>
      <c r="P18" s="46">
        <v>0</v>
      </c>
      <c r="Q18" s="47">
        <f t="shared" si="3"/>
        <v>2</v>
      </c>
      <c r="R18" s="48">
        <f t="shared" si="4"/>
        <v>2.1905805038335158E-3</v>
      </c>
      <c r="S18" s="49"/>
      <c r="T18" s="49">
        <v>46</v>
      </c>
      <c r="U18" s="49" t="s">
        <v>39</v>
      </c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</row>
    <row r="19" spans="1:34" x14ac:dyDescent="0.25">
      <c r="A19" s="45"/>
      <c r="B19" s="46"/>
      <c r="C19" s="46"/>
      <c r="D19" s="46"/>
      <c r="E19" s="47"/>
      <c r="F19" s="46"/>
      <c r="G19" s="46"/>
      <c r="H19" s="47"/>
      <c r="I19" s="46"/>
      <c r="J19" s="46"/>
      <c r="K19" s="46"/>
      <c r="L19" s="47"/>
      <c r="M19" s="46"/>
      <c r="N19" s="46"/>
      <c r="O19" s="46"/>
      <c r="P19" s="46"/>
      <c r="Q19" s="47"/>
      <c r="R19" s="48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</row>
    <row r="20" spans="1:34" x14ac:dyDescent="0.25">
      <c r="A20" s="49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</row>
    <row r="21" spans="1:34" x14ac:dyDescent="0.25">
      <c r="A21" s="45" t="s">
        <v>40</v>
      </c>
      <c r="B21" s="46">
        <f t="shared" ref="B21:R21" si="5">SUM(B6:B19)</f>
        <v>304</v>
      </c>
      <c r="C21" s="46">
        <f t="shared" si="5"/>
        <v>378</v>
      </c>
      <c r="D21" s="46">
        <f t="shared" si="5"/>
        <v>231</v>
      </c>
      <c r="E21" s="46">
        <f t="shared" si="5"/>
        <v>913</v>
      </c>
      <c r="F21" s="46">
        <f t="shared" si="5"/>
        <v>528</v>
      </c>
      <c r="G21" s="46">
        <f t="shared" si="5"/>
        <v>385</v>
      </c>
      <c r="H21" s="46">
        <f t="shared" si="5"/>
        <v>913</v>
      </c>
      <c r="I21" s="46">
        <f t="shared" si="5"/>
        <v>188</v>
      </c>
      <c r="J21" s="46">
        <f t="shared" si="5"/>
        <v>411</v>
      </c>
      <c r="K21" s="46">
        <f t="shared" si="5"/>
        <v>253</v>
      </c>
      <c r="L21" s="46">
        <f t="shared" si="5"/>
        <v>852</v>
      </c>
      <c r="M21" s="46">
        <f t="shared" si="5"/>
        <v>362</v>
      </c>
      <c r="N21" s="46">
        <f t="shared" si="5"/>
        <v>265</v>
      </c>
      <c r="O21" s="46">
        <f t="shared" si="5"/>
        <v>188</v>
      </c>
      <c r="P21" s="46">
        <f t="shared" si="5"/>
        <v>98</v>
      </c>
      <c r="Q21" s="47">
        <f t="shared" si="5"/>
        <v>913</v>
      </c>
      <c r="R21" s="50">
        <f t="shared" si="5"/>
        <v>0.99999999999999989</v>
      </c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</row>
    <row r="22" spans="1:34" x14ac:dyDescent="0.25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</row>
    <row r="23" spans="1:34" x14ac:dyDescent="0.25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</row>
    <row r="24" spans="1:34" x14ac:dyDescent="0.25">
      <c r="A24" s="43"/>
      <c r="B24" s="43"/>
      <c r="C24" s="43"/>
      <c r="D24" s="43" t="s">
        <v>41</v>
      </c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</row>
    <row r="25" spans="1:34" x14ac:dyDescent="0.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 t="s">
        <v>42</v>
      </c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</row>
    <row r="26" spans="1:34" x14ac:dyDescent="0.25">
      <c r="A26" s="43"/>
      <c r="B26" s="43" t="s">
        <v>3</v>
      </c>
      <c r="C26" s="43" t="s">
        <v>4</v>
      </c>
      <c r="D26" s="43" t="s">
        <v>5</v>
      </c>
      <c r="E26" s="43"/>
      <c r="F26" s="43" t="s">
        <v>7</v>
      </c>
      <c r="G26" s="43" t="s">
        <v>8</v>
      </c>
      <c r="H26" s="43"/>
      <c r="I26" s="43" t="s">
        <v>10</v>
      </c>
      <c r="J26" s="44" t="s">
        <v>11</v>
      </c>
      <c r="K26" s="44" t="s">
        <v>12</v>
      </c>
      <c r="L26" s="44"/>
      <c r="M26" s="43" t="s">
        <v>14</v>
      </c>
      <c r="N26" s="43" t="s">
        <v>15</v>
      </c>
      <c r="O26" s="43" t="s">
        <v>16</v>
      </c>
      <c r="P26" s="43" t="s">
        <v>17</v>
      </c>
      <c r="Q26" s="43"/>
      <c r="R26" s="43"/>
      <c r="S26" s="43" t="s">
        <v>3</v>
      </c>
      <c r="T26" s="43" t="s">
        <v>4</v>
      </c>
      <c r="U26" s="43" t="s">
        <v>5</v>
      </c>
      <c r="V26" s="43"/>
      <c r="W26" s="43" t="s">
        <v>7</v>
      </c>
      <c r="X26" s="43" t="s">
        <v>8</v>
      </c>
      <c r="Y26" s="43"/>
      <c r="Z26" s="43" t="s">
        <v>10</v>
      </c>
      <c r="AA26" s="44" t="s">
        <v>11</v>
      </c>
      <c r="AB26" s="44" t="s">
        <v>12</v>
      </c>
      <c r="AC26" s="44"/>
      <c r="AD26" s="43" t="s">
        <v>14</v>
      </c>
      <c r="AE26" s="43" t="s">
        <v>15</v>
      </c>
      <c r="AF26" s="43" t="s">
        <v>16</v>
      </c>
      <c r="AG26" s="43" t="s">
        <v>17</v>
      </c>
      <c r="AH26" s="43"/>
    </row>
    <row r="27" spans="1:34" x14ac:dyDescent="0.25">
      <c r="A27" s="45" t="str">
        <f t="shared" ref="A27:A40" si="6">A6</f>
        <v xml:space="preserve">FSGS </v>
      </c>
      <c r="B27" s="51">
        <f t="shared" ref="B27:B40" si="7">B6/$B$21</f>
        <v>0.11842105263157894</v>
      </c>
      <c r="C27" s="51">
        <f t="shared" ref="C27:C40" si="8">C6/$C$21</f>
        <v>6.8783068783068779E-2</v>
      </c>
      <c r="D27" s="51">
        <f>D6/D$21</f>
        <v>6.4935064935064929E-2</v>
      </c>
      <c r="E27" s="52">
        <f t="shared" ref="E27:E40" si="9">SUM(B27:D27)</f>
        <v>0.25213918634971266</v>
      </c>
      <c r="F27" s="51">
        <f t="shared" ref="F27:G40" si="10">F6/F$21</f>
        <v>8.3333333333333329E-2</v>
      </c>
      <c r="G27" s="51">
        <f t="shared" si="10"/>
        <v>8.5714285714285715E-2</v>
      </c>
      <c r="H27" s="52">
        <f t="shared" ref="H27:H40" si="11">SUM(F27:G27)</f>
        <v>0.16904761904761906</v>
      </c>
      <c r="I27" s="51">
        <f t="shared" ref="I27:K40" si="12">I6/I$21</f>
        <v>0.11702127659574468</v>
      </c>
      <c r="J27" s="51">
        <f t="shared" si="12"/>
        <v>8.7591240875912413E-2</v>
      </c>
      <c r="K27" s="51">
        <f t="shared" si="12"/>
        <v>6.7193675889328064E-2</v>
      </c>
      <c r="L27" s="52">
        <f t="shared" ref="L27:L40" si="13">SUM(I27:K27)</f>
        <v>0.27180619336098516</v>
      </c>
      <c r="M27" s="51">
        <f t="shared" ref="M27:P40" si="14">M6/M$21</f>
        <v>0.10773480662983426</v>
      </c>
      <c r="N27" s="51">
        <f t="shared" si="14"/>
        <v>9.4339622641509441E-2</v>
      </c>
      <c r="O27" s="51">
        <f t="shared" si="14"/>
        <v>6.3829787234042548E-2</v>
      </c>
      <c r="P27" s="51">
        <f t="shared" si="14"/>
        <v>1.020408163265306E-2</v>
      </c>
      <c r="Q27" s="53">
        <f t="shared" ref="Q27:Q40" si="15">SUM(M27:P27)</f>
        <v>0.27610829813803933</v>
      </c>
      <c r="R27" s="54" t="str">
        <f t="shared" ref="R27:R39" si="16">A27</f>
        <v xml:space="preserve">FSGS </v>
      </c>
      <c r="S27" s="55">
        <f t="shared" ref="S27:S39" si="17">B27/E27</f>
        <v>0.46966540324807349</v>
      </c>
      <c r="T27" s="55">
        <f t="shared" ref="T27:T39" si="18">C27/E27</f>
        <v>0.27279801199829312</v>
      </c>
      <c r="U27" s="55">
        <f t="shared" ref="U27:U39" si="19">D27/E27</f>
        <v>0.25753658475363334</v>
      </c>
      <c r="V27" s="43"/>
      <c r="W27" s="55">
        <f t="shared" ref="W27:W39" si="20">F27/H27</f>
        <v>0.49295774647887319</v>
      </c>
      <c r="X27" s="55">
        <f t="shared" ref="X27:X39" si="21">G27/H27</f>
        <v>0.50704225352112675</v>
      </c>
      <c r="Y27" s="43"/>
      <c r="Z27" s="55">
        <f t="shared" ref="Z27:Z39" si="22">I27/L27</f>
        <v>0.43053204619340296</v>
      </c>
      <c r="AA27" s="55">
        <f t="shared" ref="AA27:AA39" si="23">J27/L27</f>
        <v>0.32225623630136602</v>
      </c>
      <c r="AB27" s="55">
        <f t="shared" ref="AB27:AB39" si="24">K27/L27</f>
        <v>0.24721171750523102</v>
      </c>
      <c r="AC27" s="43"/>
      <c r="AD27" s="55">
        <f t="shared" ref="AD27:AD39" si="25">M27/Q27</f>
        <v>0.39019039759526764</v>
      </c>
      <c r="AE27" s="55">
        <f t="shared" ref="AE27:AE39" si="26">N27/Q27</f>
        <v>0.34167615851351446</v>
      </c>
      <c r="AF27" s="55">
        <f t="shared" ref="AF27:AF39" si="27">O27/Q27</f>
        <v>0.23117663490914381</v>
      </c>
      <c r="AG27" s="55">
        <f t="shared" ref="AG27:AG39" si="28">P27/Q27</f>
        <v>3.6956808982074006E-2</v>
      </c>
      <c r="AH27" s="43"/>
    </row>
    <row r="28" spans="1:34" x14ac:dyDescent="0.25">
      <c r="A28" s="45" t="str">
        <f t="shared" si="6"/>
        <v xml:space="preserve">IgAN </v>
      </c>
      <c r="B28" s="51">
        <f t="shared" si="7"/>
        <v>0.12171052631578948</v>
      </c>
      <c r="C28" s="51">
        <f t="shared" si="8"/>
        <v>4.4973544973544971E-2</v>
      </c>
      <c r="D28" s="51">
        <f t="shared" ref="D28:D40" si="29">D7/$D$21</f>
        <v>3.0303030303030304E-2</v>
      </c>
      <c r="E28" s="52">
        <f t="shared" si="9"/>
        <v>0.19698710159236474</v>
      </c>
      <c r="F28" s="51">
        <f t="shared" si="10"/>
        <v>7.0075757575757569E-2</v>
      </c>
      <c r="G28" s="51">
        <f t="shared" si="10"/>
        <v>6.2337662337662338E-2</v>
      </c>
      <c r="H28" s="52">
        <f t="shared" si="11"/>
        <v>0.1324134199134199</v>
      </c>
      <c r="I28" s="51">
        <f t="shared" si="12"/>
        <v>2.1276595744680851E-2</v>
      </c>
      <c r="J28" s="51">
        <f t="shared" si="12"/>
        <v>4.6228710462287104E-2</v>
      </c>
      <c r="K28" s="51">
        <f t="shared" si="12"/>
        <v>0.13438735177865613</v>
      </c>
      <c r="L28" s="52">
        <f t="shared" si="13"/>
        <v>0.20189265798562409</v>
      </c>
      <c r="M28" s="51">
        <f t="shared" si="14"/>
        <v>5.8011049723756904E-2</v>
      </c>
      <c r="N28" s="51">
        <f t="shared" si="14"/>
        <v>6.7924528301886791E-2</v>
      </c>
      <c r="O28" s="51">
        <f t="shared" si="14"/>
        <v>8.5106382978723402E-2</v>
      </c>
      <c r="P28" s="51">
        <f t="shared" si="14"/>
        <v>6.1224489795918366E-2</v>
      </c>
      <c r="Q28" s="53">
        <f t="shared" si="15"/>
        <v>0.2722664508002855</v>
      </c>
      <c r="R28" s="54" t="str">
        <f t="shared" si="16"/>
        <v xml:space="preserve">IgAN </v>
      </c>
      <c r="S28" s="55">
        <f t="shared" si="17"/>
        <v>0.61786038442075841</v>
      </c>
      <c r="T28" s="55">
        <f t="shared" si="18"/>
        <v>0.22830705467513795</v>
      </c>
      <c r="U28" s="55">
        <f t="shared" si="19"/>
        <v>0.15383256090410366</v>
      </c>
      <c r="V28" s="43"/>
      <c r="W28" s="55">
        <f t="shared" si="20"/>
        <v>0.52921945239068247</v>
      </c>
      <c r="X28" s="55">
        <f t="shared" si="21"/>
        <v>0.47078054760931759</v>
      </c>
      <c r="Y28" s="43"/>
      <c r="Z28" s="55">
        <f t="shared" si="22"/>
        <v>0.10538568344667525</v>
      </c>
      <c r="AA28" s="55">
        <f t="shared" si="23"/>
        <v>0.22897667960554985</v>
      </c>
      <c r="AB28" s="55">
        <f t="shared" si="24"/>
        <v>0.66563763694777489</v>
      </c>
      <c r="AC28" s="43"/>
      <c r="AD28" s="55">
        <f t="shared" si="25"/>
        <v>0.2130671977882046</v>
      </c>
      <c r="AE28" s="55">
        <f t="shared" si="26"/>
        <v>0.24947814210025895</v>
      </c>
      <c r="AF28" s="55">
        <f t="shared" si="27"/>
        <v>0.31258490617762941</v>
      </c>
      <c r="AG28" s="55">
        <f t="shared" si="28"/>
        <v>0.22486975393390687</v>
      </c>
      <c r="AH28" s="43"/>
    </row>
    <row r="29" spans="1:34" x14ac:dyDescent="0.25">
      <c r="A29" s="45" t="str">
        <f t="shared" si="6"/>
        <v xml:space="preserve">MPGN </v>
      </c>
      <c r="B29" s="51">
        <f t="shared" si="7"/>
        <v>5.2631578947368418E-2</v>
      </c>
      <c r="C29" s="51">
        <f t="shared" si="8"/>
        <v>5.8201058201058198E-2</v>
      </c>
      <c r="D29" s="51">
        <f t="shared" si="29"/>
        <v>6.0606060606060608E-2</v>
      </c>
      <c r="E29" s="52">
        <f t="shared" si="9"/>
        <v>0.17143869775448722</v>
      </c>
      <c r="F29" s="51">
        <f t="shared" si="10"/>
        <v>4.5454545454545456E-2</v>
      </c>
      <c r="G29" s="51">
        <f t="shared" si="10"/>
        <v>7.2727272727272724E-2</v>
      </c>
      <c r="H29" s="52">
        <f t="shared" si="11"/>
        <v>0.11818181818181818</v>
      </c>
      <c r="I29" s="51">
        <f t="shared" si="12"/>
        <v>2.1276595744680851E-2</v>
      </c>
      <c r="J29" s="51">
        <f t="shared" si="12"/>
        <v>1.9464720194647202E-2</v>
      </c>
      <c r="K29" s="51">
        <f t="shared" si="12"/>
        <v>0.14229249011857709</v>
      </c>
      <c r="L29" s="52">
        <f t="shared" si="13"/>
        <v>0.18303380605790515</v>
      </c>
      <c r="M29" s="51">
        <f t="shared" si="14"/>
        <v>2.7624309392265192E-2</v>
      </c>
      <c r="N29" s="51">
        <f t="shared" si="14"/>
        <v>6.4150943396226415E-2</v>
      </c>
      <c r="O29" s="51">
        <f t="shared" si="14"/>
        <v>0.10106382978723404</v>
      </c>
      <c r="P29" s="51">
        <f t="shared" si="14"/>
        <v>6.1224489795918366E-2</v>
      </c>
      <c r="Q29" s="53">
        <f t="shared" si="15"/>
        <v>0.25406357237164401</v>
      </c>
      <c r="R29" s="54" t="str">
        <f t="shared" si="16"/>
        <v xml:space="preserve">MPGN </v>
      </c>
      <c r="S29" s="55">
        <f t="shared" si="17"/>
        <v>0.30699940933254577</v>
      </c>
      <c r="T29" s="55">
        <f t="shared" si="18"/>
        <v>0.33948611931482575</v>
      </c>
      <c r="U29" s="55">
        <f t="shared" si="19"/>
        <v>0.35351447135262848</v>
      </c>
      <c r="V29" s="43"/>
      <c r="W29" s="55">
        <f t="shared" si="20"/>
        <v>0.38461538461538464</v>
      </c>
      <c r="X29" s="55">
        <f t="shared" si="21"/>
        <v>0.61538461538461542</v>
      </c>
      <c r="Y29" s="43"/>
      <c r="Z29" s="55">
        <f t="shared" si="22"/>
        <v>0.11624407645191906</v>
      </c>
      <c r="AA29" s="55">
        <f t="shared" si="23"/>
        <v>0.10634494585382376</v>
      </c>
      <c r="AB29" s="55">
        <f t="shared" si="24"/>
        <v>0.77741097769425715</v>
      </c>
      <c r="AC29" s="43"/>
      <c r="AD29" s="55">
        <f t="shared" si="25"/>
        <v>0.10872991013389505</v>
      </c>
      <c r="AE29" s="55">
        <f t="shared" si="26"/>
        <v>0.25249957243924154</v>
      </c>
      <c r="AF29" s="55">
        <f t="shared" si="27"/>
        <v>0.39778953292602665</v>
      </c>
      <c r="AG29" s="55">
        <f t="shared" si="28"/>
        <v>0.24098098450083677</v>
      </c>
      <c r="AH29" s="43"/>
    </row>
    <row r="30" spans="1:34" x14ac:dyDescent="0.25">
      <c r="A30" s="45" t="str">
        <f t="shared" si="6"/>
        <v xml:space="preserve">MN </v>
      </c>
      <c r="B30" s="51">
        <f t="shared" si="7"/>
        <v>0.13815789473684212</v>
      </c>
      <c r="C30" s="51">
        <f t="shared" si="8"/>
        <v>0.18518518518518517</v>
      </c>
      <c r="D30" s="51">
        <f t="shared" si="29"/>
        <v>0.19480519480519481</v>
      </c>
      <c r="E30" s="52">
        <f t="shared" si="9"/>
        <v>0.51814827472722214</v>
      </c>
      <c r="F30" s="51">
        <f t="shared" si="10"/>
        <v>0.19507575757575757</v>
      </c>
      <c r="G30" s="51">
        <f t="shared" si="10"/>
        <v>0.14025974025974025</v>
      </c>
      <c r="H30" s="52">
        <f t="shared" si="11"/>
        <v>0.33533549783549782</v>
      </c>
      <c r="I30" s="51">
        <f t="shared" si="12"/>
        <v>0.11170212765957446</v>
      </c>
      <c r="J30" s="51">
        <f t="shared" si="12"/>
        <v>0.23357664233576642</v>
      </c>
      <c r="K30" s="51">
        <f t="shared" si="12"/>
        <v>0.13438735177865613</v>
      </c>
      <c r="L30" s="52">
        <f t="shared" si="13"/>
        <v>0.47966612177399703</v>
      </c>
      <c r="M30" s="51">
        <f t="shared" si="14"/>
        <v>0.25966850828729282</v>
      </c>
      <c r="N30" s="51">
        <f t="shared" si="14"/>
        <v>0.15471698113207547</v>
      </c>
      <c r="O30" s="51">
        <f t="shared" si="14"/>
        <v>0.10638297872340426</v>
      </c>
      <c r="P30" s="51">
        <f t="shared" si="14"/>
        <v>2.0408163265306121E-2</v>
      </c>
      <c r="Q30" s="53">
        <f t="shared" si="15"/>
        <v>0.5411766314080787</v>
      </c>
      <c r="R30" s="54" t="str">
        <f t="shared" si="16"/>
        <v xml:space="preserve">MN </v>
      </c>
      <c r="S30" s="55">
        <f t="shared" si="17"/>
        <v>0.26663775887235175</v>
      </c>
      <c r="T30" s="55">
        <f t="shared" si="18"/>
        <v>0.35739805422043613</v>
      </c>
      <c r="U30" s="55">
        <f t="shared" si="19"/>
        <v>0.37596418690721206</v>
      </c>
      <c r="V30" s="43"/>
      <c r="W30" s="55">
        <f t="shared" si="20"/>
        <v>0.58173309665967399</v>
      </c>
      <c r="X30" s="55">
        <f t="shared" si="21"/>
        <v>0.41826690334032596</v>
      </c>
      <c r="Y30" s="43"/>
      <c r="Z30" s="55">
        <f t="shared" si="22"/>
        <v>0.23287474889086465</v>
      </c>
      <c r="AA30" s="55">
        <f t="shared" si="23"/>
        <v>0.48695672204638224</v>
      </c>
      <c r="AB30" s="55">
        <f t="shared" si="24"/>
        <v>0.28016852906275302</v>
      </c>
      <c r="AC30" s="43"/>
      <c r="AD30" s="55">
        <f t="shared" si="25"/>
        <v>0.47982210098700223</v>
      </c>
      <c r="AE30" s="55">
        <f t="shared" si="26"/>
        <v>0.28588998887390954</v>
      </c>
      <c r="AF30" s="55">
        <f t="shared" si="27"/>
        <v>0.19657718487697465</v>
      </c>
      <c r="AG30" s="55">
        <f t="shared" si="28"/>
        <v>3.7710725262113505E-2</v>
      </c>
      <c r="AH30" s="43"/>
    </row>
    <row r="31" spans="1:34" x14ac:dyDescent="0.25">
      <c r="A31" s="45" t="str">
        <f t="shared" si="6"/>
        <v xml:space="preserve">MCD </v>
      </c>
      <c r="B31" s="51">
        <f t="shared" si="7"/>
        <v>0.20723684210526316</v>
      </c>
      <c r="C31" s="51">
        <f t="shared" si="8"/>
        <v>0.13756613756613756</v>
      </c>
      <c r="D31" s="51">
        <f t="shared" si="29"/>
        <v>0.10822510822510822</v>
      </c>
      <c r="E31" s="52">
        <f t="shared" si="9"/>
        <v>0.45302808789650895</v>
      </c>
      <c r="F31" s="51">
        <f t="shared" si="10"/>
        <v>0.13825757575757575</v>
      </c>
      <c r="G31" s="51">
        <f t="shared" si="10"/>
        <v>0.17402597402597403</v>
      </c>
      <c r="H31" s="52">
        <f t="shared" si="11"/>
        <v>0.31228354978354977</v>
      </c>
      <c r="I31" s="51">
        <f t="shared" si="12"/>
        <v>0.22340425531914893</v>
      </c>
      <c r="J31" s="51">
        <f t="shared" si="12"/>
        <v>0.15328467153284672</v>
      </c>
      <c r="K31" s="51">
        <f t="shared" si="12"/>
        <v>9.0909090909090912E-2</v>
      </c>
      <c r="L31" s="52">
        <f t="shared" si="13"/>
        <v>0.46759801776108656</v>
      </c>
      <c r="M31" s="51">
        <f t="shared" si="14"/>
        <v>0.27071823204419887</v>
      </c>
      <c r="N31" s="51">
        <f t="shared" si="14"/>
        <v>9.056603773584905E-2</v>
      </c>
      <c r="O31" s="51">
        <f t="shared" si="14"/>
        <v>7.4468085106382975E-2</v>
      </c>
      <c r="P31" s="51">
        <f t="shared" si="14"/>
        <v>4.0816326530612242E-2</v>
      </c>
      <c r="Q31" s="53">
        <f t="shared" si="15"/>
        <v>0.47656868141704312</v>
      </c>
      <c r="R31" s="54" t="str">
        <f t="shared" si="16"/>
        <v xml:space="preserve">MCD </v>
      </c>
      <c r="S31" s="55">
        <f t="shared" si="17"/>
        <v>0.45744810894066451</v>
      </c>
      <c r="T31" s="55">
        <f t="shared" si="18"/>
        <v>0.30365917973183942</v>
      </c>
      <c r="U31" s="55">
        <f t="shared" si="19"/>
        <v>0.23889271132749607</v>
      </c>
      <c r="V31" s="43"/>
      <c r="W31" s="55">
        <f t="shared" si="20"/>
        <v>0.44273089585860331</v>
      </c>
      <c r="X31" s="55">
        <f t="shared" si="21"/>
        <v>0.55726910414139663</v>
      </c>
      <c r="Y31" s="43"/>
      <c r="Z31" s="55">
        <f t="shared" si="22"/>
        <v>0.47776989386917068</v>
      </c>
      <c r="AA31" s="55">
        <f t="shared" si="23"/>
        <v>0.32781291988103689</v>
      </c>
      <c r="AB31" s="55">
        <f t="shared" si="24"/>
        <v>0.19441718624979243</v>
      </c>
      <c r="AC31" s="43"/>
      <c r="AD31" s="55">
        <f t="shared" si="25"/>
        <v>0.5680571187331015</v>
      </c>
      <c r="AE31" s="55">
        <f t="shared" si="26"/>
        <v>0.19003774538133175</v>
      </c>
      <c r="AF31" s="55">
        <f t="shared" si="27"/>
        <v>0.1562588730861571</v>
      </c>
      <c r="AG31" s="55">
        <f t="shared" si="28"/>
        <v>8.564626279940972E-2</v>
      </c>
      <c r="AH31" s="43"/>
    </row>
    <row r="32" spans="1:34" x14ac:dyDescent="0.25">
      <c r="A32" s="45" t="str">
        <f t="shared" si="6"/>
        <v>Other GN</v>
      </c>
      <c r="B32" s="51">
        <f t="shared" si="7"/>
        <v>2.9605263157894735E-2</v>
      </c>
      <c r="C32" s="51">
        <f t="shared" si="8"/>
        <v>2.6455026455026454E-2</v>
      </c>
      <c r="D32" s="51">
        <f t="shared" si="29"/>
        <v>3.4632034632034632E-2</v>
      </c>
      <c r="E32" s="52">
        <f t="shared" si="9"/>
        <v>9.0692324244955824E-2</v>
      </c>
      <c r="F32" s="51">
        <f t="shared" si="10"/>
        <v>2.2727272727272728E-2</v>
      </c>
      <c r="G32" s="51">
        <f t="shared" si="10"/>
        <v>3.896103896103896E-2</v>
      </c>
      <c r="H32" s="52">
        <f t="shared" si="11"/>
        <v>6.1688311688311688E-2</v>
      </c>
      <c r="I32" s="51">
        <f t="shared" si="12"/>
        <v>2.6595744680851064E-2</v>
      </c>
      <c r="J32" s="51">
        <f t="shared" si="12"/>
        <v>1.2165450121654502E-2</v>
      </c>
      <c r="K32" s="51">
        <f t="shared" si="12"/>
        <v>5.1383399209486168E-2</v>
      </c>
      <c r="L32" s="52">
        <f t="shared" si="13"/>
        <v>9.0144594011991735E-2</v>
      </c>
      <c r="M32" s="51">
        <f t="shared" si="14"/>
        <v>2.2099447513812154E-2</v>
      </c>
      <c r="N32" s="51">
        <f t="shared" si="14"/>
        <v>3.3962264150943396E-2</v>
      </c>
      <c r="O32" s="51">
        <f t="shared" si="14"/>
        <v>1.0638297872340425E-2</v>
      </c>
      <c r="P32" s="51">
        <f t="shared" si="14"/>
        <v>8.1632653061224483E-2</v>
      </c>
      <c r="Q32" s="53">
        <f t="shared" si="15"/>
        <v>0.14833266259832045</v>
      </c>
      <c r="R32" s="54" t="str">
        <f t="shared" si="16"/>
        <v>Other GN</v>
      </c>
      <c r="S32" s="55">
        <f t="shared" si="17"/>
        <v>0.32643626022784766</v>
      </c>
      <c r="T32" s="55">
        <f t="shared" si="18"/>
        <v>0.29170083218479037</v>
      </c>
      <c r="U32" s="55">
        <f t="shared" si="19"/>
        <v>0.38186290758736197</v>
      </c>
      <c r="V32" s="43"/>
      <c r="W32" s="55">
        <f t="shared" si="20"/>
        <v>0.36842105263157898</v>
      </c>
      <c r="X32" s="55">
        <f t="shared" si="21"/>
        <v>0.63157894736842102</v>
      </c>
      <c r="Y32" s="43"/>
      <c r="Z32" s="55">
        <f t="shared" si="22"/>
        <v>0.29503427213076239</v>
      </c>
      <c r="AA32" s="55">
        <f t="shared" si="23"/>
        <v>0.1349548495391322</v>
      </c>
      <c r="AB32" s="55">
        <f t="shared" si="24"/>
        <v>0.57001087833010544</v>
      </c>
      <c r="AC32" s="43"/>
      <c r="AD32" s="55">
        <f t="shared" si="25"/>
        <v>0.14898571310390799</v>
      </c>
      <c r="AE32" s="55">
        <f t="shared" si="26"/>
        <v>0.22896011947760955</v>
      </c>
      <c r="AF32" s="55">
        <f t="shared" si="27"/>
        <v>7.1719186361189749E-2</v>
      </c>
      <c r="AG32" s="55">
        <f t="shared" si="28"/>
        <v>0.55033498105729273</v>
      </c>
      <c r="AH32" s="43"/>
    </row>
    <row r="33" spans="1:34" x14ac:dyDescent="0.25">
      <c r="A33" s="45" t="str">
        <f t="shared" si="6"/>
        <v>DN</v>
      </c>
      <c r="B33" s="51">
        <f t="shared" si="7"/>
        <v>0.13157894736842105</v>
      </c>
      <c r="C33" s="51">
        <f t="shared" si="8"/>
        <v>0.2275132275132275</v>
      </c>
      <c r="D33" s="51">
        <f t="shared" si="29"/>
        <v>0.1471861471861472</v>
      </c>
      <c r="E33" s="52">
        <f t="shared" si="9"/>
        <v>0.50627832206779577</v>
      </c>
      <c r="F33" s="51">
        <f t="shared" si="10"/>
        <v>0.20454545454545456</v>
      </c>
      <c r="G33" s="51">
        <f t="shared" si="10"/>
        <v>0.13506493506493505</v>
      </c>
      <c r="H33" s="52">
        <f t="shared" si="11"/>
        <v>0.33961038961038958</v>
      </c>
      <c r="I33" s="51">
        <f t="shared" si="12"/>
        <v>0.21276595744680851</v>
      </c>
      <c r="J33" s="51">
        <f t="shared" si="12"/>
        <v>0.20681265206812652</v>
      </c>
      <c r="K33" s="51">
        <f t="shared" si="12"/>
        <v>5.9288537549407112E-2</v>
      </c>
      <c r="L33" s="52">
        <f t="shared" si="13"/>
        <v>0.47886714706434214</v>
      </c>
      <c r="M33" s="51">
        <f t="shared" si="14"/>
        <v>6.6298342541436461E-2</v>
      </c>
      <c r="N33" s="51">
        <f t="shared" si="14"/>
        <v>0.21509433962264152</v>
      </c>
      <c r="O33" s="51">
        <f t="shared" si="14"/>
        <v>0.2978723404255319</v>
      </c>
      <c r="P33" s="51">
        <f t="shared" si="14"/>
        <v>0.23469387755102042</v>
      </c>
      <c r="Q33" s="53">
        <f t="shared" si="15"/>
        <v>0.81395890014063033</v>
      </c>
      <c r="R33" s="54" t="str">
        <f t="shared" si="16"/>
        <v>DN</v>
      </c>
      <c r="S33" s="55">
        <f t="shared" si="17"/>
        <v>0.25989449208690651</v>
      </c>
      <c r="T33" s="55">
        <f t="shared" si="18"/>
        <v>0.44938370377778331</v>
      </c>
      <c r="U33" s="55">
        <f t="shared" si="19"/>
        <v>0.29072180413531018</v>
      </c>
      <c r="V33" s="43"/>
      <c r="W33" s="55">
        <f t="shared" si="20"/>
        <v>0.6022944550669217</v>
      </c>
      <c r="X33" s="55">
        <f t="shared" si="21"/>
        <v>0.39770554493307841</v>
      </c>
      <c r="Y33" s="43"/>
      <c r="Z33" s="55">
        <f t="shared" si="22"/>
        <v>0.4443110343884597</v>
      </c>
      <c r="AA33" s="55">
        <f t="shared" si="23"/>
        <v>0.43187897381554657</v>
      </c>
      <c r="AB33" s="55">
        <f t="shared" si="24"/>
        <v>0.12380999179599371</v>
      </c>
      <c r="AC33" s="43"/>
      <c r="AD33" s="55">
        <f t="shared" si="25"/>
        <v>8.1451707856480079E-2</v>
      </c>
      <c r="AE33" s="55">
        <f t="shared" si="26"/>
        <v>0.26425700313059908</v>
      </c>
      <c r="AF33" s="55">
        <f t="shared" si="27"/>
        <v>0.36595501366723493</v>
      </c>
      <c r="AG33" s="55">
        <f t="shared" si="28"/>
        <v>0.2883362753456859</v>
      </c>
      <c r="AH33" s="43"/>
    </row>
    <row r="34" spans="1:34" x14ac:dyDescent="0.25">
      <c r="A34" s="45" t="str">
        <f t="shared" si="6"/>
        <v xml:space="preserve">SLE </v>
      </c>
      <c r="B34" s="51">
        <f t="shared" si="7"/>
        <v>9.2105263157894732E-2</v>
      </c>
      <c r="C34" s="51">
        <f t="shared" si="8"/>
        <v>1.0582010582010581E-2</v>
      </c>
      <c r="D34" s="51">
        <f t="shared" si="29"/>
        <v>1.7316017316017316E-2</v>
      </c>
      <c r="E34" s="52">
        <f t="shared" si="9"/>
        <v>0.12000329105592263</v>
      </c>
      <c r="F34" s="51">
        <f t="shared" si="10"/>
        <v>7.575757575757576E-3</v>
      </c>
      <c r="G34" s="51">
        <f t="shared" si="10"/>
        <v>8.3116883116883117E-2</v>
      </c>
      <c r="H34" s="52">
        <f t="shared" si="11"/>
        <v>9.0692640692640686E-2</v>
      </c>
      <c r="I34" s="51">
        <f t="shared" si="12"/>
        <v>3.1914893617021274E-2</v>
      </c>
      <c r="J34" s="51">
        <f t="shared" si="12"/>
        <v>3.4063260340632603E-2</v>
      </c>
      <c r="K34" s="51">
        <f t="shared" si="12"/>
        <v>5.9288537549407112E-2</v>
      </c>
      <c r="L34" s="52">
        <f t="shared" si="13"/>
        <v>0.12526669150706099</v>
      </c>
      <c r="M34" s="51">
        <f t="shared" si="14"/>
        <v>6.0773480662983423E-2</v>
      </c>
      <c r="N34" s="51">
        <f t="shared" si="14"/>
        <v>4.1509433962264149E-2</v>
      </c>
      <c r="O34" s="51">
        <f t="shared" si="14"/>
        <v>5.3191489361702126E-3</v>
      </c>
      <c r="P34" s="51">
        <f t="shared" si="14"/>
        <v>2.0408163265306121E-2</v>
      </c>
      <c r="Q34" s="53">
        <f t="shared" si="15"/>
        <v>0.12801022682672392</v>
      </c>
      <c r="R34" s="54" t="str">
        <f t="shared" si="16"/>
        <v xml:space="preserve">SLE </v>
      </c>
      <c r="S34" s="55">
        <f t="shared" si="17"/>
        <v>0.76752280997837663</v>
      </c>
      <c r="T34" s="55">
        <f t="shared" si="18"/>
        <v>8.8181003111650225E-2</v>
      </c>
      <c r="U34" s="55">
        <f t="shared" si="19"/>
        <v>0.14429618690997312</v>
      </c>
      <c r="V34" s="43"/>
      <c r="W34" s="55">
        <f t="shared" si="20"/>
        <v>8.3532219570405741E-2</v>
      </c>
      <c r="X34" s="55">
        <f t="shared" si="21"/>
        <v>0.91646778042959431</v>
      </c>
      <c r="Y34" s="43"/>
      <c r="Z34" s="55">
        <f t="shared" si="22"/>
        <v>0.25477557707526988</v>
      </c>
      <c r="AA34" s="55">
        <f t="shared" si="23"/>
        <v>0.27192592005762789</v>
      </c>
      <c r="AB34" s="55">
        <f t="shared" si="24"/>
        <v>0.47329850286710218</v>
      </c>
      <c r="AC34" s="43"/>
      <c r="AD34" s="55">
        <f t="shared" si="25"/>
        <v>0.47475488614864414</v>
      </c>
      <c r="AE34" s="55">
        <f t="shared" si="26"/>
        <v>0.32426654487888523</v>
      </c>
      <c r="AF34" s="55">
        <f t="shared" si="27"/>
        <v>4.1552531137768176E-2</v>
      </c>
      <c r="AG34" s="55">
        <f t="shared" si="28"/>
        <v>0.15942603783470238</v>
      </c>
      <c r="AH34" s="43"/>
    </row>
    <row r="35" spans="1:34" x14ac:dyDescent="0.25">
      <c r="A35" s="45" t="str">
        <f t="shared" si="6"/>
        <v>PCD</v>
      </c>
      <c r="B35" s="51">
        <f t="shared" si="7"/>
        <v>9.8684210526315784E-3</v>
      </c>
      <c r="C35" s="51">
        <f t="shared" si="8"/>
        <v>6.8783068783068779E-2</v>
      </c>
      <c r="D35" s="51">
        <f t="shared" si="29"/>
        <v>0.13419913419913421</v>
      </c>
      <c r="E35" s="52">
        <f t="shared" si="9"/>
        <v>0.21285062403483457</v>
      </c>
      <c r="F35" s="51">
        <f t="shared" si="10"/>
        <v>6.6287878787878785E-2</v>
      </c>
      <c r="G35" s="51">
        <f t="shared" si="10"/>
        <v>6.4935064935064929E-2</v>
      </c>
      <c r="H35" s="52">
        <f t="shared" si="11"/>
        <v>0.13122294372294371</v>
      </c>
      <c r="I35" s="51">
        <f t="shared" si="12"/>
        <v>6.9148936170212769E-2</v>
      </c>
      <c r="J35" s="51">
        <f t="shared" si="12"/>
        <v>8.0291970802919707E-2</v>
      </c>
      <c r="K35" s="51">
        <f t="shared" si="12"/>
        <v>4.7430830039525688E-2</v>
      </c>
      <c r="L35" s="52">
        <f t="shared" si="13"/>
        <v>0.19687173701265817</v>
      </c>
      <c r="M35" s="51">
        <f t="shared" si="14"/>
        <v>6.6298342541436461E-2</v>
      </c>
      <c r="N35" s="51">
        <f t="shared" si="14"/>
        <v>8.6792452830188674E-2</v>
      </c>
      <c r="O35" s="51">
        <f t="shared" si="14"/>
        <v>5.3191489361702128E-2</v>
      </c>
      <c r="P35" s="51">
        <f t="shared" si="14"/>
        <v>3.0612244897959183E-2</v>
      </c>
      <c r="Q35" s="53">
        <f t="shared" si="15"/>
        <v>0.23689452963128643</v>
      </c>
      <c r="R35" s="54" t="str">
        <f t="shared" si="16"/>
        <v>PCD</v>
      </c>
      <c r="S35" s="55">
        <f t="shared" si="17"/>
        <v>4.6363129529827164E-2</v>
      </c>
      <c r="T35" s="55">
        <f t="shared" si="18"/>
        <v>0.3231518305147742</v>
      </c>
      <c r="U35" s="55">
        <f t="shared" si="19"/>
        <v>0.63048503995539862</v>
      </c>
      <c r="V35" s="43"/>
      <c r="W35" s="55">
        <f t="shared" si="20"/>
        <v>0.50515463917525771</v>
      </c>
      <c r="X35" s="55">
        <f t="shared" si="21"/>
        <v>0.49484536082474223</v>
      </c>
      <c r="Y35" s="43"/>
      <c r="Z35" s="55">
        <f t="shared" si="22"/>
        <v>0.35123851305160542</v>
      </c>
      <c r="AA35" s="55">
        <f t="shared" si="23"/>
        <v>0.40783899213403707</v>
      </c>
      <c r="AB35" s="55">
        <f t="shared" si="24"/>
        <v>0.24092249481435749</v>
      </c>
      <c r="AC35" s="43"/>
      <c r="AD35" s="55">
        <f t="shared" si="25"/>
        <v>0.27986438793933427</v>
      </c>
      <c r="AE35" s="55">
        <f t="shared" si="26"/>
        <v>0.36637592672687058</v>
      </c>
      <c r="AF35" s="55">
        <f t="shared" si="27"/>
        <v>0.22453658784139852</v>
      </c>
      <c r="AG35" s="55">
        <f t="shared" si="28"/>
        <v>0.12922309749239669</v>
      </c>
      <c r="AH35" s="43"/>
    </row>
    <row r="36" spans="1:34" x14ac:dyDescent="0.25">
      <c r="A36" s="45" t="str">
        <f t="shared" si="6"/>
        <v>Vascular Dis</v>
      </c>
      <c r="B36" s="51">
        <f t="shared" si="7"/>
        <v>1.3157894736842105E-2</v>
      </c>
      <c r="C36" s="51">
        <f t="shared" si="8"/>
        <v>6.6137566137566134E-2</v>
      </c>
      <c r="D36" s="51">
        <f t="shared" si="29"/>
        <v>9.9567099567099568E-2</v>
      </c>
      <c r="E36" s="52">
        <f t="shared" si="9"/>
        <v>0.17886256044150781</v>
      </c>
      <c r="F36" s="51">
        <f t="shared" si="10"/>
        <v>6.6287878787878785E-2</v>
      </c>
      <c r="G36" s="51">
        <f t="shared" si="10"/>
        <v>4.4155844155844157E-2</v>
      </c>
      <c r="H36" s="52">
        <f t="shared" si="11"/>
        <v>0.11044372294372294</v>
      </c>
      <c r="I36" s="51">
        <f t="shared" si="12"/>
        <v>0.10106382978723404</v>
      </c>
      <c r="J36" s="51">
        <f t="shared" si="12"/>
        <v>6.3260340632603412E-2</v>
      </c>
      <c r="K36" s="51">
        <f t="shared" si="12"/>
        <v>2.3715415019762844E-2</v>
      </c>
      <c r="L36" s="52">
        <f t="shared" si="13"/>
        <v>0.18803958543960028</v>
      </c>
      <c r="M36" s="51">
        <f t="shared" si="14"/>
        <v>1.6574585635359115E-2</v>
      </c>
      <c r="N36" s="51">
        <f t="shared" si="14"/>
        <v>6.4150943396226415E-2</v>
      </c>
      <c r="O36" s="51">
        <f t="shared" si="14"/>
        <v>0.10106382978723404</v>
      </c>
      <c r="P36" s="51">
        <f t="shared" si="14"/>
        <v>0.10204081632653061</v>
      </c>
      <c r="Q36" s="53">
        <f t="shared" si="15"/>
        <v>0.28383017514535019</v>
      </c>
      <c r="R36" s="54" t="str">
        <f t="shared" si="16"/>
        <v>Vascular Dis</v>
      </c>
      <c r="S36" s="55">
        <f t="shared" si="17"/>
        <v>7.3564275857188346E-2</v>
      </c>
      <c r="T36" s="55">
        <f t="shared" si="18"/>
        <v>0.3697675241498885</v>
      </c>
      <c r="U36" s="55">
        <f t="shared" si="19"/>
        <v>0.55666819999292316</v>
      </c>
      <c r="V36" s="43"/>
      <c r="W36" s="55">
        <f t="shared" si="20"/>
        <v>0.60019598236158744</v>
      </c>
      <c r="X36" s="55">
        <f t="shared" si="21"/>
        <v>0.39980401763841256</v>
      </c>
      <c r="Y36" s="43"/>
      <c r="Z36" s="55">
        <f t="shared" si="22"/>
        <v>0.53746039458110006</v>
      </c>
      <c r="AA36" s="55">
        <f t="shared" si="23"/>
        <v>0.33642033662599785</v>
      </c>
      <c r="AB36" s="55">
        <f t="shared" si="24"/>
        <v>0.12611926879290219</v>
      </c>
      <c r="AC36" s="43"/>
      <c r="AD36" s="55">
        <f t="shared" si="25"/>
        <v>5.8396136446278925E-2</v>
      </c>
      <c r="AE36" s="55">
        <f t="shared" si="26"/>
        <v>0.22601875703798774</v>
      </c>
      <c r="AF36" s="55">
        <f t="shared" si="27"/>
        <v>0.35607147737367595</v>
      </c>
      <c r="AG36" s="55">
        <f t="shared" si="28"/>
        <v>0.35951362914205737</v>
      </c>
      <c r="AH36" s="43"/>
    </row>
    <row r="37" spans="1:34" x14ac:dyDescent="0.25">
      <c r="A37" s="45" t="str">
        <f t="shared" si="6"/>
        <v>Vasculitis</v>
      </c>
      <c r="B37" s="51">
        <f t="shared" si="7"/>
        <v>9.8684210526315784E-3</v>
      </c>
      <c r="C37" s="51">
        <f t="shared" si="8"/>
        <v>3.968253968253968E-2</v>
      </c>
      <c r="D37" s="51">
        <f t="shared" si="29"/>
        <v>4.3290043290043288E-2</v>
      </c>
      <c r="E37" s="52">
        <f t="shared" si="9"/>
        <v>9.2841004025214557E-2</v>
      </c>
      <c r="F37" s="51">
        <f t="shared" si="10"/>
        <v>3.0303030303030304E-2</v>
      </c>
      <c r="G37" s="51">
        <f t="shared" si="10"/>
        <v>3.1168831168831169E-2</v>
      </c>
      <c r="H37" s="52">
        <f t="shared" si="11"/>
        <v>6.1471861471861469E-2</v>
      </c>
      <c r="I37" s="51">
        <f t="shared" si="12"/>
        <v>0</v>
      </c>
      <c r="J37" s="51">
        <f t="shared" si="12"/>
        <v>4.8661800486618006E-3</v>
      </c>
      <c r="K37" s="51">
        <f t="shared" si="12"/>
        <v>9.4861660079051377E-2</v>
      </c>
      <c r="L37" s="52">
        <f t="shared" si="13"/>
        <v>9.9727840127713172E-2</v>
      </c>
      <c r="M37" s="51">
        <f t="shared" si="14"/>
        <v>2.7624309392265192E-3</v>
      </c>
      <c r="N37" s="51">
        <f t="shared" si="14"/>
        <v>2.6415094339622643E-2</v>
      </c>
      <c r="O37" s="51">
        <f t="shared" si="14"/>
        <v>2.1276595744680851E-2</v>
      </c>
      <c r="P37" s="51">
        <f t="shared" si="14"/>
        <v>0.16326530612244897</v>
      </c>
      <c r="Q37" s="53">
        <f t="shared" si="15"/>
        <v>0.21371942714597897</v>
      </c>
      <c r="R37" s="54" t="str">
        <f t="shared" si="16"/>
        <v>Vasculitis</v>
      </c>
      <c r="S37" s="55">
        <f t="shared" si="17"/>
        <v>0.10629377780050103</v>
      </c>
      <c r="T37" s="55">
        <f t="shared" si="18"/>
        <v>0.42742471496497769</v>
      </c>
      <c r="U37" s="55">
        <f t="shared" si="19"/>
        <v>0.46628150723452116</v>
      </c>
      <c r="V37" s="43"/>
      <c r="W37" s="55">
        <f t="shared" si="20"/>
        <v>0.49295774647887325</v>
      </c>
      <c r="X37" s="55">
        <f t="shared" si="21"/>
        <v>0.50704225352112675</v>
      </c>
      <c r="Y37" s="43"/>
      <c r="Z37" s="55">
        <f t="shared" si="22"/>
        <v>0</v>
      </c>
      <c r="AA37" s="55">
        <f t="shared" si="23"/>
        <v>4.8794599807135977E-2</v>
      </c>
      <c r="AB37" s="55">
        <f t="shared" si="24"/>
        <v>0.95120540019286404</v>
      </c>
      <c r="AC37" s="43"/>
      <c r="AD37" s="55">
        <f t="shared" si="25"/>
        <v>1.2925502263019206E-2</v>
      </c>
      <c r="AE37" s="55">
        <f t="shared" si="26"/>
        <v>0.12359706692260629</v>
      </c>
      <c r="AF37" s="55">
        <f t="shared" si="27"/>
        <v>9.9553868493892597E-2</v>
      </c>
      <c r="AG37" s="55">
        <f t="shared" si="28"/>
        <v>0.76392356232048197</v>
      </c>
      <c r="AH37" s="43"/>
    </row>
    <row r="38" spans="1:34" x14ac:dyDescent="0.25">
      <c r="A38" s="45" t="str">
        <f t="shared" si="6"/>
        <v>Other Renal</v>
      </c>
      <c r="B38" s="51">
        <f t="shared" si="7"/>
        <v>7.5657894736842105E-2</v>
      </c>
      <c r="C38" s="51">
        <f t="shared" si="8"/>
        <v>6.3492063492063489E-2</v>
      </c>
      <c r="D38" s="51">
        <f t="shared" si="29"/>
        <v>6.0606060606060608E-2</v>
      </c>
      <c r="E38" s="52">
        <f t="shared" si="9"/>
        <v>0.19975601883496619</v>
      </c>
      <c r="F38" s="51">
        <f t="shared" si="10"/>
        <v>6.8181818181818177E-2</v>
      </c>
      <c r="G38" s="51">
        <f t="shared" si="10"/>
        <v>6.4935064935064929E-2</v>
      </c>
      <c r="H38" s="52">
        <f t="shared" si="11"/>
        <v>0.13311688311688311</v>
      </c>
      <c r="I38" s="51">
        <f t="shared" si="12"/>
        <v>6.3829787234042548E-2</v>
      </c>
      <c r="J38" s="51">
        <f t="shared" si="12"/>
        <v>5.5961070559610707E-2</v>
      </c>
      <c r="K38" s="51">
        <f t="shared" si="12"/>
        <v>9.4861660079051377E-2</v>
      </c>
      <c r="L38" s="52">
        <f t="shared" si="13"/>
        <v>0.21465251787270462</v>
      </c>
      <c r="M38" s="51">
        <f t="shared" si="14"/>
        <v>3.8674033149171269E-2</v>
      </c>
      <c r="N38" s="51">
        <f t="shared" si="14"/>
        <v>5.6603773584905662E-2</v>
      </c>
      <c r="O38" s="51">
        <f t="shared" si="14"/>
        <v>7.9787234042553196E-2</v>
      </c>
      <c r="P38" s="51">
        <f t="shared" si="14"/>
        <v>0.17346938775510204</v>
      </c>
      <c r="Q38" s="53">
        <f t="shared" si="15"/>
        <v>0.34853442853173217</v>
      </c>
      <c r="R38" s="54" t="str">
        <f t="shared" si="16"/>
        <v>Other Renal</v>
      </c>
      <c r="S38" s="55">
        <f t="shared" si="17"/>
        <v>0.37875151486348407</v>
      </c>
      <c r="T38" s="55">
        <f t="shared" si="18"/>
        <v>0.31784806216286865</v>
      </c>
      <c r="U38" s="55">
        <f t="shared" si="19"/>
        <v>0.30340042297364733</v>
      </c>
      <c r="V38" s="43"/>
      <c r="W38" s="55">
        <f t="shared" si="20"/>
        <v>0.51219512195121952</v>
      </c>
      <c r="X38" s="55">
        <f t="shared" si="21"/>
        <v>0.48780487804878048</v>
      </c>
      <c r="Y38" s="43"/>
      <c r="Z38" s="55">
        <f t="shared" si="22"/>
        <v>0.29736332872599019</v>
      </c>
      <c r="AA38" s="55">
        <f t="shared" si="23"/>
        <v>0.26070540012392168</v>
      </c>
      <c r="AB38" s="55">
        <f t="shared" si="24"/>
        <v>0.44193127115008818</v>
      </c>
      <c r="AC38" s="43"/>
      <c r="AD38" s="55">
        <f t="shared" si="25"/>
        <v>0.11096187344272708</v>
      </c>
      <c r="AE38" s="55">
        <f t="shared" si="26"/>
        <v>0.16240511396064908</v>
      </c>
      <c r="AF38" s="55">
        <f t="shared" si="27"/>
        <v>0.228922102125383</v>
      </c>
      <c r="AG38" s="55">
        <f t="shared" si="28"/>
        <v>0.49771091047124083</v>
      </c>
      <c r="AH38" s="43"/>
    </row>
    <row r="39" spans="1:34" x14ac:dyDescent="0.25">
      <c r="A39" s="45" t="str">
        <f t="shared" si="6"/>
        <v>No diagnosis</v>
      </c>
      <c r="B39" s="51">
        <f t="shared" si="7"/>
        <v>0</v>
      </c>
      <c r="C39" s="51">
        <f t="shared" si="8"/>
        <v>2.6455026455026454E-3</v>
      </c>
      <c r="D39" s="51">
        <f t="shared" si="29"/>
        <v>4.329004329004329E-3</v>
      </c>
      <c r="E39" s="52">
        <f t="shared" si="9"/>
        <v>6.9745069745069744E-3</v>
      </c>
      <c r="F39" s="51">
        <f t="shared" si="10"/>
        <v>1.893939393939394E-3</v>
      </c>
      <c r="G39" s="51">
        <f t="shared" si="10"/>
        <v>2.5974025974025974E-3</v>
      </c>
      <c r="H39" s="52">
        <f t="shared" si="11"/>
        <v>4.4913419913419914E-3</v>
      </c>
      <c r="I39" s="51">
        <f t="shared" si="12"/>
        <v>0</v>
      </c>
      <c r="J39" s="51">
        <f t="shared" si="12"/>
        <v>2.4330900243309003E-3</v>
      </c>
      <c r="K39" s="51">
        <f t="shared" si="12"/>
        <v>0</v>
      </c>
      <c r="L39" s="52">
        <f t="shared" si="13"/>
        <v>2.4330900243309003E-3</v>
      </c>
      <c r="M39" s="51">
        <f t="shared" si="14"/>
        <v>2.7624309392265192E-3</v>
      </c>
      <c r="N39" s="51">
        <f t="shared" si="14"/>
        <v>3.7735849056603774E-3</v>
      </c>
      <c r="O39" s="51">
        <f t="shared" si="14"/>
        <v>0</v>
      </c>
      <c r="P39" s="51">
        <f t="shared" si="14"/>
        <v>0</v>
      </c>
      <c r="Q39" s="53">
        <f t="shared" si="15"/>
        <v>6.5360158448868966E-3</v>
      </c>
      <c r="R39" s="54" t="str">
        <f t="shared" si="16"/>
        <v>No diagnosis</v>
      </c>
      <c r="S39" s="55">
        <f t="shared" si="17"/>
        <v>0</v>
      </c>
      <c r="T39" s="55">
        <f t="shared" si="18"/>
        <v>0.37931034482758619</v>
      </c>
      <c r="U39" s="55">
        <f t="shared" si="19"/>
        <v>0.62068965517241381</v>
      </c>
      <c r="V39" s="43"/>
      <c r="W39" s="55">
        <f t="shared" si="20"/>
        <v>0.42168674698795183</v>
      </c>
      <c r="X39" s="55">
        <f t="shared" si="21"/>
        <v>0.57831325301204817</v>
      </c>
      <c r="Y39" s="43"/>
      <c r="Z39" s="55">
        <f t="shared" si="22"/>
        <v>0</v>
      </c>
      <c r="AA39" s="55">
        <f t="shared" si="23"/>
        <v>1</v>
      </c>
      <c r="AB39" s="55">
        <f t="shared" si="24"/>
        <v>0</v>
      </c>
      <c r="AC39" s="43"/>
      <c r="AD39" s="55">
        <f t="shared" si="25"/>
        <v>0.42264752791068577</v>
      </c>
      <c r="AE39" s="55">
        <f t="shared" si="26"/>
        <v>0.57735247208931417</v>
      </c>
      <c r="AF39" s="55">
        <f t="shared" si="27"/>
        <v>0</v>
      </c>
      <c r="AG39" s="55">
        <f t="shared" si="28"/>
        <v>0</v>
      </c>
      <c r="AH39" s="43"/>
    </row>
    <row r="40" spans="1:34" x14ac:dyDescent="0.25">
      <c r="A40" s="45">
        <f t="shared" si="6"/>
        <v>0</v>
      </c>
      <c r="B40" s="51">
        <f t="shared" si="7"/>
        <v>0</v>
      </c>
      <c r="C40" s="51">
        <f t="shared" si="8"/>
        <v>0</v>
      </c>
      <c r="D40" s="51">
        <f t="shared" si="29"/>
        <v>0</v>
      </c>
      <c r="E40" s="52">
        <f t="shared" si="9"/>
        <v>0</v>
      </c>
      <c r="F40" s="51">
        <f t="shared" si="10"/>
        <v>0</v>
      </c>
      <c r="G40" s="51">
        <f t="shared" si="10"/>
        <v>0</v>
      </c>
      <c r="H40" s="52">
        <f t="shared" si="11"/>
        <v>0</v>
      </c>
      <c r="I40" s="51">
        <f t="shared" si="12"/>
        <v>0</v>
      </c>
      <c r="J40" s="51">
        <f t="shared" si="12"/>
        <v>0</v>
      </c>
      <c r="K40" s="51">
        <f t="shared" si="12"/>
        <v>0</v>
      </c>
      <c r="L40" s="52">
        <f t="shared" si="13"/>
        <v>0</v>
      </c>
      <c r="M40" s="51">
        <f t="shared" si="14"/>
        <v>0</v>
      </c>
      <c r="N40" s="51">
        <f t="shared" si="14"/>
        <v>0</v>
      </c>
      <c r="O40" s="51">
        <f t="shared" si="14"/>
        <v>0</v>
      </c>
      <c r="P40" s="51">
        <f t="shared" si="14"/>
        <v>0</v>
      </c>
      <c r="Q40" s="53">
        <f t="shared" si="15"/>
        <v>0</v>
      </c>
      <c r="R40" s="54"/>
      <c r="S40" s="55"/>
      <c r="T40" s="55"/>
      <c r="U40" s="55"/>
      <c r="V40" s="43"/>
      <c r="W40" s="55"/>
      <c r="X40" s="55"/>
      <c r="Y40" s="43"/>
      <c r="Z40" s="55"/>
      <c r="AA40" s="55"/>
      <c r="AB40" s="55"/>
      <c r="AC40" s="43"/>
      <c r="AD40" s="55"/>
      <c r="AE40" s="55"/>
      <c r="AF40" s="55"/>
      <c r="AG40" s="55"/>
      <c r="AH40" s="43"/>
    </row>
    <row r="41" spans="1:34" x14ac:dyDescent="0.25">
      <c r="A41" s="49"/>
      <c r="B41" s="51"/>
      <c r="C41" s="51"/>
      <c r="D41" s="51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</row>
    <row r="42" spans="1:34" x14ac:dyDescent="0.25">
      <c r="A42" s="45" t="s">
        <v>40</v>
      </c>
      <c r="B42" s="50">
        <f t="shared" ref="B42:Q42" si="30">SUM(B27:B40)</f>
        <v>0.99999999999999989</v>
      </c>
      <c r="C42" s="50">
        <f t="shared" si="30"/>
        <v>0.99999999999999989</v>
      </c>
      <c r="D42" s="50">
        <f t="shared" si="30"/>
        <v>1</v>
      </c>
      <c r="E42" s="46">
        <f t="shared" si="30"/>
        <v>3.0000000000000004</v>
      </c>
      <c r="F42" s="50">
        <f t="shared" si="30"/>
        <v>1</v>
      </c>
      <c r="G42" s="50">
        <f t="shared" si="30"/>
        <v>1</v>
      </c>
      <c r="H42" s="46">
        <f t="shared" si="30"/>
        <v>2.0000000000000004</v>
      </c>
      <c r="I42" s="50">
        <f t="shared" si="30"/>
        <v>1</v>
      </c>
      <c r="J42" s="50">
        <f t="shared" si="30"/>
        <v>1</v>
      </c>
      <c r="K42" s="50">
        <f t="shared" si="30"/>
        <v>1</v>
      </c>
      <c r="L42" s="46">
        <f t="shared" si="30"/>
        <v>3.0000000000000004</v>
      </c>
      <c r="M42" s="50">
        <f t="shared" si="30"/>
        <v>1</v>
      </c>
      <c r="N42" s="50">
        <f t="shared" si="30"/>
        <v>1</v>
      </c>
      <c r="O42" s="50">
        <f t="shared" si="30"/>
        <v>1</v>
      </c>
      <c r="P42" s="50">
        <f t="shared" si="30"/>
        <v>1</v>
      </c>
      <c r="Q42" s="47">
        <f t="shared" si="30"/>
        <v>4</v>
      </c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</row>
    <row r="43" spans="1:34" x14ac:dyDescent="0.25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</row>
    <row r="44" spans="1:34" x14ac:dyDescent="0.25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</row>
    <row r="45" spans="1:34" x14ac:dyDescent="0.25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</row>
    <row r="46" spans="1:34" x14ac:dyDescent="0.25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</row>
    <row r="47" spans="1:34" x14ac:dyDescent="0.25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</row>
    <row r="48" spans="1:34" x14ac:dyDescent="0.25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</row>
    <row r="49" spans="1:34" x14ac:dyDescent="0.25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</row>
    <row r="50" spans="1:34" x14ac:dyDescent="0.25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</row>
    <row r="51" spans="1:34" x14ac:dyDescent="0.25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</row>
    <row r="52" spans="1:34" x14ac:dyDescent="0.25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</row>
    <row r="53" spans="1:34" x14ac:dyDescent="0.25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</row>
    <row r="54" spans="1:34" x14ac:dyDescent="0.25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</row>
    <row r="55" spans="1:34" x14ac:dyDescent="0.25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</row>
    <row r="56" spans="1:34" x14ac:dyDescent="0.25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</row>
    <row r="57" spans="1:34" x14ac:dyDescent="0.25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 t="s">
        <v>2</v>
      </c>
      <c r="T57" s="43" t="s">
        <v>6</v>
      </c>
      <c r="U57" s="43" t="s">
        <v>43</v>
      </c>
      <c r="V57" s="43" t="s">
        <v>13</v>
      </c>
      <c r="W57" s="43" t="s">
        <v>44</v>
      </c>
      <c r="X57" s="43" t="s">
        <v>45</v>
      </c>
      <c r="Y57" s="43" t="s">
        <v>46</v>
      </c>
      <c r="Z57" s="43" t="s">
        <v>47</v>
      </c>
      <c r="AA57" s="43" t="s">
        <v>48</v>
      </c>
      <c r="AB57" s="43" t="s">
        <v>49</v>
      </c>
      <c r="AC57" s="43" t="s">
        <v>19</v>
      </c>
      <c r="AD57" s="43" t="s">
        <v>50</v>
      </c>
      <c r="AE57" s="43"/>
      <c r="AF57" s="43"/>
      <c r="AG57" s="43"/>
      <c r="AH57" s="43"/>
    </row>
    <row r="58" spans="1:34" x14ac:dyDescent="0.25">
      <c r="A58" s="45"/>
      <c r="B58" s="43"/>
      <c r="C58" s="43"/>
      <c r="D58" s="43"/>
      <c r="E58" s="43"/>
      <c r="F58" s="43"/>
      <c r="G58" s="51"/>
      <c r="H58" s="57"/>
      <c r="I58" s="41"/>
      <c r="J58" s="57"/>
      <c r="K58" s="42"/>
      <c r="L58" s="58"/>
      <c r="M58" s="59"/>
      <c r="N58" s="43"/>
      <c r="O58" s="43"/>
      <c r="P58" s="43"/>
      <c r="Q58" s="43"/>
      <c r="R58" s="54" t="str">
        <f t="shared" ref="R58:R69" si="31">R27</f>
        <v xml:space="preserve">FSGS </v>
      </c>
      <c r="S58" s="43">
        <f>IF('NS calculator'!$B$4=1,S27,(IF('NS calculator'!$C$4=1,T27,(IF('NS calculator'!$D$4=1,U27,"FEL")))))</f>
        <v>0.25753658475363334</v>
      </c>
      <c r="T58" s="43">
        <f>IF('NS calculator'!$B$6=1,W27,(IF('NS calculator'!$C$6=1,X27,"FEL")))</f>
        <v>0.50704225352112675</v>
      </c>
      <c r="U58" s="43">
        <f>IF('NS calculator'!$B$8=1,Z27,(IF('NS calculator'!$C$8=1,AA27,(IF('NS calculator'!$D$8=1,AB27,"FEL")))))</f>
        <v>0.24721171750523102</v>
      </c>
      <c r="V58" s="43">
        <f>IF('NS calculator'!$B$10=1,AD27,(IF('NS calculator'!$C$10=1,AE27,(IF('NS calculator'!$D$10=1,AF27,(IF('NS calculator'!$E$10=1,AG27,"FEL")))))))</f>
        <v>3.6956808982074006E-2</v>
      </c>
      <c r="W58" s="43">
        <f t="shared" ref="W58:W69" si="32">S58*T58*U58*V58</f>
        <v>1.1930169149655904E-3</v>
      </c>
      <c r="X58" s="41">
        <f t="shared" ref="X58:X69" si="33">W58/W$72</f>
        <v>3.2192858529088019E-3</v>
      </c>
      <c r="Y58" s="57">
        <f t="shared" ref="Y58:Y69" si="34">R6</f>
        <v>8.4337349397590355E-2</v>
      </c>
      <c r="Z58" s="42">
        <f t="shared" ref="Z58:Z69" si="35">X58/Y58</f>
        <v>3.8171532255918655E-2</v>
      </c>
      <c r="AA58" s="58">
        <f t="shared" ref="AA58:AA69" si="36">-1/Z58</f>
        <v>-26.197533630443818</v>
      </c>
      <c r="AB58" s="59">
        <f t="shared" ref="AB58:AB69" si="37">IF(Z58&lt;1,AA58,Z58)</f>
        <v>-26.197533630443818</v>
      </c>
      <c r="AC58" s="43">
        <f t="shared" ref="AC58:AC69" si="38">RANK(X58,X$58:X$70,0)</f>
        <v>12</v>
      </c>
      <c r="AD58" s="43">
        <f t="shared" ref="AD58:AD69" si="39">LOG10(Z58)</f>
        <v>-1.4182604065446365</v>
      </c>
      <c r="AE58" s="43"/>
      <c r="AF58" s="43"/>
      <c r="AG58" s="43"/>
      <c r="AH58" s="43"/>
    </row>
    <row r="59" spans="1:34" x14ac:dyDescent="0.25">
      <c r="A59" s="45"/>
      <c r="B59" s="43"/>
      <c r="C59" s="43"/>
      <c r="D59" s="43"/>
      <c r="E59" s="43"/>
      <c r="F59" s="43"/>
      <c r="G59" s="51"/>
      <c r="H59" s="57"/>
      <c r="I59" s="41"/>
      <c r="J59" s="57"/>
      <c r="K59" s="42"/>
      <c r="L59" s="58"/>
      <c r="M59" s="59"/>
      <c r="N59" s="43"/>
      <c r="O59" s="43"/>
      <c r="P59" s="43"/>
      <c r="Q59" s="43"/>
      <c r="R59" s="54" t="str">
        <f t="shared" si="31"/>
        <v xml:space="preserve">IgAN </v>
      </c>
      <c r="S59" s="43">
        <f>IF('NS calculator'!$B$4=1,S28,(IF('NS calculator'!$C$4=1,T28,(IF('NS calculator'!$D$4=1,U28,"FEL")))))</f>
        <v>0.15383256090410366</v>
      </c>
      <c r="T59" s="43">
        <f>IF('NS calculator'!$B$6=1,W28,(IF('NS calculator'!$C$6=1,X28,"FEL")))</f>
        <v>0.47078054760931759</v>
      </c>
      <c r="U59" s="43">
        <f>IF('NS calculator'!$B$8=1,Z28,(IF('NS calculator'!$C$8=1,AA28,(IF('NS calculator'!$D$8=1,AB28,"FEL")))))</f>
        <v>0.66563763694777489</v>
      </c>
      <c r="V59" s="43">
        <f>IF('NS calculator'!$B$10=1,AD28,(IF('NS calculator'!$C$10=1,AE28,(IF('NS calculator'!$D$10=1,AF28,(IF('NS calculator'!$E$10=1,AG28,"FEL")))))))</f>
        <v>0.22486975393390687</v>
      </c>
      <c r="W59" s="43">
        <f t="shared" si="32"/>
        <v>1.0840160052517771E-2</v>
      </c>
      <c r="X59" s="41">
        <f t="shared" si="33"/>
        <v>2.9251533203403179E-2</v>
      </c>
      <c r="Y59" s="57">
        <f t="shared" si="34"/>
        <v>6.6812705366922229E-2</v>
      </c>
      <c r="Z59" s="42">
        <f t="shared" si="35"/>
        <v>0.43781393138864105</v>
      </c>
      <c r="AA59" s="58">
        <f t="shared" si="36"/>
        <v>-2.2840753304223078</v>
      </c>
      <c r="AB59" s="59">
        <f t="shared" si="37"/>
        <v>-2.2840753304223078</v>
      </c>
      <c r="AC59" s="43">
        <f t="shared" si="38"/>
        <v>5</v>
      </c>
      <c r="AD59" s="43">
        <f t="shared" si="39"/>
        <v>-0.35871042314965557</v>
      </c>
      <c r="AE59" s="43"/>
      <c r="AF59" s="43"/>
      <c r="AG59" s="43"/>
      <c r="AH59" s="43"/>
    </row>
    <row r="60" spans="1:34" x14ac:dyDescent="0.25">
      <c r="A60" s="45"/>
      <c r="B60" s="43"/>
      <c r="C60" s="43"/>
      <c r="D60" s="43"/>
      <c r="E60" s="43"/>
      <c r="F60" s="43"/>
      <c r="G60" s="51"/>
      <c r="H60" s="57"/>
      <c r="I60" s="41"/>
      <c r="J60" s="57"/>
      <c r="K60" s="42"/>
      <c r="L60" s="58"/>
      <c r="M60" s="59"/>
      <c r="N60" s="43"/>
      <c r="O60" s="43"/>
      <c r="P60" s="43"/>
      <c r="Q60" s="43"/>
      <c r="R60" s="54" t="str">
        <f t="shared" si="31"/>
        <v xml:space="preserve">MPGN </v>
      </c>
      <c r="S60" s="43">
        <f>IF('NS calculator'!$B$4=1,S29,(IF('NS calculator'!$C$4=1,T29,(IF('NS calculator'!$D$4=1,U29,"FEL")))))</f>
        <v>0.35351447135262848</v>
      </c>
      <c r="T60" s="43">
        <f>IF('NS calculator'!$B$6=1,W29,(IF('NS calculator'!$C$6=1,X29,"FEL")))</f>
        <v>0.61538461538461542</v>
      </c>
      <c r="U60" s="43">
        <f>IF('NS calculator'!$B$8=1,Z29,(IF('NS calculator'!$C$8=1,AA29,(IF('NS calculator'!$D$8=1,AB29,"FEL")))))</f>
        <v>0.77741097769425715</v>
      </c>
      <c r="V60" s="43">
        <f>IF('NS calculator'!$B$10=1,AD29,(IF('NS calculator'!$C$10=1,AE29,(IF('NS calculator'!$D$10=1,AF29,(IF('NS calculator'!$E$10=1,AG29,"FEL")))))))</f>
        <v>0.24098098450083677</v>
      </c>
      <c r="W60" s="43">
        <f t="shared" si="32"/>
        <v>4.0755598442732452E-2</v>
      </c>
      <c r="X60" s="41">
        <f t="shared" si="33"/>
        <v>0.10997658109256971</v>
      </c>
      <c r="Y60" s="57">
        <f t="shared" si="34"/>
        <v>5.6955093099671415E-2</v>
      </c>
      <c r="Z60" s="42">
        <f t="shared" si="35"/>
        <v>1.9309349718753104</v>
      </c>
      <c r="AA60" s="58">
        <f t="shared" si="36"/>
        <v>-0.51788383066510368</v>
      </c>
      <c r="AB60" s="59">
        <f t="shared" si="37"/>
        <v>1.9309349718753104</v>
      </c>
      <c r="AC60" s="43">
        <f t="shared" si="38"/>
        <v>3</v>
      </c>
      <c r="AD60" s="43">
        <f t="shared" si="39"/>
        <v>0.28576764828418078</v>
      </c>
      <c r="AE60" s="43"/>
      <c r="AF60" s="43"/>
      <c r="AG60" s="43"/>
      <c r="AH60" s="43"/>
    </row>
    <row r="61" spans="1:34" x14ac:dyDescent="0.25">
      <c r="A61" s="45"/>
      <c r="B61" s="43"/>
      <c r="C61" s="43"/>
      <c r="D61" s="43"/>
      <c r="E61" s="43"/>
      <c r="F61" s="43"/>
      <c r="G61" s="51"/>
      <c r="H61" s="57"/>
      <c r="I61" s="41"/>
      <c r="J61" s="57"/>
      <c r="K61" s="42"/>
      <c r="L61" s="58"/>
      <c r="M61" s="59"/>
      <c r="N61" s="43"/>
      <c r="O61" s="43"/>
      <c r="P61" s="43"/>
      <c r="Q61" s="43"/>
      <c r="R61" s="54" t="str">
        <f t="shared" si="31"/>
        <v xml:space="preserve">MN </v>
      </c>
      <c r="S61" s="43">
        <f>IF('NS calculator'!$B$4=1,S30,(IF('NS calculator'!$C$4=1,T30,(IF('NS calculator'!$D$4=1,U30,"FEL")))))</f>
        <v>0.37596418690721206</v>
      </c>
      <c r="T61" s="43">
        <f>IF('NS calculator'!$B$6=1,W30,(IF('NS calculator'!$C$6=1,X30,"FEL")))</f>
        <v>0.41826690334032596</v>
      </c>
      <c r="U61" s="43">
        <f>IF('NS calculator'!$B$8=1,Z30,(IF('NS calculator'!$C$8=1,AA30,(IF('NS calculator'!$D$8=1,AB30,"FEL")))))</f>
        <v>0.28016852906275302</v>
      </c>
      <c r="V61" s="43">
        <f>IF('NS calculator'!$B$10=1,AD30,(IF('NS calculator'!$C$10=1,AE30,(IF('NS calculator'!$D$10=1,AF30,(IF('NS calculator'!$E$10=1,AG30,"FEL")))))))</f>
        <v>3.7710725262113505E-2</v>
      </c>
      <c r="W61" s="43">
        <f t="shared" si="32"/>
        <v>1.6614382836014935E-3</v>
      </c>
      <c r="X61" s="41">
        <f t="shared" si="33"/>
        <v>4.4832933169548887E-3</v>
      </c>
      <c r="Y61" s="57">
        <f t="shared" si="34"/>
        <v>0.171960569550931</v>
      </c>
      <c r="Z61" s="42">
        <f t="shared" si="35"/>
        <v>2.6071635658470149E-2</v>
      </c>
      <c r="AA61" s="58">
        <f t="shared" si="36"/>
        <v>-38.355859720489768</v>
      </c>
      <c r="AB61" s="59">
        <f t="shared" si="37"/>
        <v>-38.355859720489768</v>
      </c>
      <c r="AC61" s="43">
        <f t="shared" si="38"/>
        <v>11</v>
      </c>
      <c r="AD61" s="43">
        <f t="shared" si="39"/>
        <v>-1.5838317216063347</v>
      </c>
      <c r="AE61" s="43"/>
      <c r="AF61" s="43"/>
      <c r="AG61" s="43"/>
      <c r="AH61" s="43"/>
    </row>
    <row r="62" spans="1:34" x14ac:dyDescent="0.25">
      <c r="A62" s="45"/>
      <c r="B62" s="43"/>
      <c r="C62" s="43"/>
      <c r="D62" s="43"/>
      <c r="E62" s="43"/>
      <c r="F62" s="43"/>
      <c r="G62" s="51"/>
      <c r="H62" s="57"/>
      <c r="I62" s="41"/>
      <c r="J62" s="57"/>
      <c r="K62" s="42"/>
      <c r="L62" s="58"/>
      <c r="M62" s="59"/>
      <c r="N62" s="43"/>
      <c r="O62" s="43"/>
      <c r="P62" s="43"/>
      <c r="Q62" s="43"/>
      <c r="R62" s="54" t="str">
        <f t="shared" si="31"/>
        <v xml:space="preserve">MCD </v>
      </c>
      <c r="S62" s="43">
        <f>IF('NS calculator'!$B$4=1,S31,(IF('NS calculator'!$C$4=1,T31,(IF('NS calculator'!$D$4=1,U31,"FEL")))))</f>
        <v>0.23889271132749607</v>
      </c>
      <c r="T62" s="43">
        <f>IF('NS calculator'!$B$6=1,W31,(IF('NS calculator'!$C$6=1,X31,"FEL")))</f>
        <v>0.55726910414139663</v>
      </c>
      <c r="U62" s="43">
        <f>IF('NS calculator'!$B$8=1,Z31,(IF('NS calculator'!$C$8=1,AA31,(IF('NS calculator'!$D$8=1,AB31,"FEL")))))</f>
        <v>0.19441718624979243</v>
      </c>
      <c r="V62" s="43">
        <f>IF('NS calculator'!$B$10=1,AD31,(IF('NS calculator'!$C$10=1,AE31,(IF('NS calculator'!$D$10=1,AF31,(IF('NS calculator'!$E$10=1,AG31,"FEL")))))))</f>
        <v>8.564626279940972E-2</v>
      </c>
      <c r="W62" s="43">
        <f t="shared" si="32"/>
        <v>2.2167204910019849E-3</v>
      </c>
      <c r="X62" s="41">
        <f t="shared" si="33"/>
        <v>5.9816896365979611E-3</v>
      </c>
      <c r="Y62" s="57">
        <f t="shared" si="34"/>
        <v>0.1533406352683461</v>
      </c>
      <c r="Z62" s="42">
        <f t="shared" si="35"/>
        <v>3.9009161701528135E-2</v>
      </c>
      <c r="AA62" s="58">
        <f t="shared" si="36"/>
        <v>-25.6350035832948</v>
      </c>
      <c r="AB62" s="59">
        <f t="shared" si="37"/>
        <v>-25.6350035832948</v>
      </c>
      <c r="AC62" s="43">
        <f t="shared" si="38"/>
        <v>10</v>
      </c>
      <c r="AD62" s="43">
        <f t="shared" si="39"/>
        <v>-1.4088333824826811</v>
      </c>
      <c r="AE62" s="43"/>
      <c r="AF62" s="43"/>
      <c r="AG62" s="43"/>
      <c r="AH62" s="43"/>
    </row>
    <row r="63" spans="1:34" x14ac:dyDescent="0.25">
      <c r="A63" s="45"/>
      <c r="B63" s="43"/>
      <c r="C63" s="43"/>
      <c r="D63" s="43"/>
      <c r="E63" s="43"/>
      <c r="F63" s="43"/>
      <c r="G63" s="51"/>
      <c r="H63" s="57"/>
      <c r="I63" s="41"/>
      <c r="J63" s="57"/>
      <c r="K63" s="42"/>
      <c r="L63" s="58"/>
      <c r="M63" s="59"/>
      <c r="N63" s="43"/>
      <c r="O63" s="43"/>
      <c r="P63" s="43"/>
      <c r="Q63" s="43"/>
      <c r="R63" s="54" t="str">
        <f t="shared" si="31"/>
        <v>Other GN</v>
      </c>
      <c r="S63" s="43">
        <f>IF('NS calculator'!$B$4=1,S32,(IF('NS calculator'!$C$4=1,T32,(IF('NS calculator'!$D$4=1,U32,"FEL")))))</f>
        <v>0.38186290758736197</v>
      </c>
      <c r="T63" s="43">
        <f>IF('NS calculator'!$B$6=1,W32,(IF('NS calculator'!$C$6=1,X32,"FEL")))</f>
        <v>0.63157894736842102</v>
      </c>
      <c r="U63" s="43">
        <f>IF('NS calculator'!$B$8=1,Z32,(IF('NS calculator'!$C$8=1,AA32,(IF('NS calculator'!$D$8=1,AB32,"FEL")))))</f>
        <v>0.57001087833010544</v>
      </c>
      <c r="V63" s="43">
        <f>IF('NS calculator'!$B$10=1,AD32,(IF('NS calculator'!$C$10=1,AE32,(IF('NS calculator'!$D$10=1,AF32,(IF('NS calculator'!$E$10=1,AG32,"FEL")))))))</f>
        <v>0.55033498105729273</v>
      </c>
      <c r="W63" s="43">
        <f t="shared" si="32"/>
        <v>7.5656349622849658E-2</v>
      </c>
      <c r="X63" s="41">
        <f t="shared" si="33"/>
        <v>0.20415420181245875</v>
      </c>
      <c r="Y63" s="57">
        <f t="shared" si="34"/>
        <v>2.9572836801752465E-2</v>
      </c>
      <c r="Z63" s="42">
        <f t="shared" si="35"/>
        <v>6.9034365279546233</v>
      </c>
      <c r="AA63" s="58">
        <f t="shared" si="36"/>
        <v>-0.14485539136205891</v>
      </c>
      <c r="AB63" s="59">
        <f t="shared" si="37"/>
        <v>6.9034365279546233</v>
      </c>
      <c r="AC63" s="43">
        <f t="shared" si="38"/>
        <v>2</v>
      </c>
      <c r="AD63" s="43">
        <f t="shared" si="39"/>
        <v>0.83906533618532353</v>
      </c>
      <c r="AE63" s="43"/>
      <c r="AF63" s="43"/>
      <c r="AG63" s="43"/>
      <c r="AH63" s="43"/>
    </row>
    <row r="64" spans="1:34" x14ac:dyDescent="0.25">
      <c r="A64" s="45"/>
      <c r="B64" s="43"/>
      <c r="C64" s="43"/>
      <c r="D64" s="43"/>
      <c r="E64" s="43"/>
      <c r="F64" s="43"/>
      <c r="G64" s="51"/>
      <c r="H64" s="57"/>
      <c r="I64" s="41"/>
      <c r="J64" s="57"/>
      <c r="K64" s="42"/>
      <c r="L64" s="58"/>
      <c r="M64" s="59"/>
      <c r="N64" s="43"/>
      <c r="O64" s="43"/>
      <c r="P64" s="43"/>
      <c r="Q64" s="43"/>
      <c r="R64" s="54" t="str">
        <f t="shared" si="31"/>
        <v>DN</v>
      </c>
      <c r="S64" s="43">
        <f>IF('NS calculator'!$B$4=1,S33,(IF('NS calculator'!$C$4=1,T33,(IF('NS calculator'!$D$4=1,U33,"FEL")))))</f>
        <v>0.29072180413531018</v>
      </c>
      <c r="T64" s="43">
        <f>IF('NS calculator'!$B$6=1,W33,(IF('NS calculator'!$C$6=1,X33,"FEL")))</f>
        <v>0.39770554493307841</v>
      </c>
      <c r="U64" s="43">
        <f>IF('NS calculator'!$B$8=1,Z33,(IF('NS calculator'!$C$8=1,AA33,(IF('NS calculator'!$D$8=1,AB33,"FEL")))))</f>
        <v>0.12380999179599371</v>
      </c>
      <c r="V64" s="43">
        <f>IF('NS calculator'!$B$10=1,AD33,(IF('NS calculator'!$C$10=1,AE33,(IF('NS calculator'!$D$10=1,AF33,(IF('NS calculator'!$E$10=1,AG33,"FEL")))))))</f>
        <v>0.2883362753456859</v>
      </c>
      <c r="W64" s="43">
        <f t="shared" si="32"/>
        <v>4.1275679356178839E-3</v>
      </c>
      <c r="X64" s="41">
        <f t="shared" si="33"/>
        <v>1.1137998879452516E-2</v>
      </c>
      <c r="Y64" s="57">
        <f t="shared" si="34"/>
        <v>0.17524644030668127</v>
      </c>
      <c r="Z64" s="42">
        <f t="shared" si="35"/>
        <v>6.3556206105875923E-2</v>
      </c>
      <c r="AA64" s="58">
        <f t="shared" si="36"/>
        <v>-15.734104681046208</v>
      </c>
      <c r="AB64" s="59">
        <f t="shared" si="37"/>
        <v>-15.734104681046208</v>
      </c>
      <c r="AC64" s="43">
        <f t="shared" si="38"/>
        <v>9</v>
      </c>
      <c r="AD64" s="43">
        <f t="shared" si="39"/>
        <v>-1.1968420352604348</v>
      </c>
      <c r="AE64" s="43"/>
      <c r="AF64" s="43"/>
      <c r="AG64" s="43"/>
      <c r="AH64" s="43"/>
    </row>
    <row r="65" spans="1:34" x14ac:dyDescent="0.25">
      <c r="A65" s="45"/>
      <c r="B65" s="43"/>
      <c r="C65" s="43"/>
      <c r="D65" s="43"/>
      <c r="E65" s="43"/>
      <c r="F65" s="43"/>
      <c r="G65" s="51"/>
      <c r="H65" s="57"/>
      <c r="I65" s="41"/>
      <c r="J65" s="57"/>
      <c r="K65" s="42"/>
      <c r="L65" s="58"/>
      <c r="M65" s="59"/>
      <c r="N65" s="43"/>
      <c r="O65" s="43"/>
      <c r="P65" s="43"/>
      <c r="Q65" s="43"/>
      <c r="R65" s="54" t="str">
        <f t="shared" si="31"/>
        <v xml:space="preserve">SLE </v>
      </c>
      <c r="S65" s="43">
        <f>IF('NS calculator'!$B$4=1,S34,(IF('NS calculator'!$C$4=1,T34,(IF('NS calculator'!$D$4=1,U34,"FEL")))))</f>
        <v>0.14429618690997312</v>
      </c>
      <c r="T65" s="43">
        <f>IF('NS calculator'!$B$6=1,W34,(IF('NS calculator'!$C$6=1,X34,"FEL")))</f>
        <v>0.91646778042959431</v>
      </c>
      <c r="U65" s="43">
        <f>IF('NS calculator'!$B$8=1,Z34,(IF('NS calculator'!$C$8=1,AA34,(IF('NS calculator'!$D$8=1,AB34,"FEL")))))</f>
        <v>0.47329850286710218</v>
      </c>
      <c r="V65" s="43">
        <f>IF('NS calculator'!$B$10=1,AD34,(IF('NS calculator'!$C$10=1,AE34,(IF('NS calculator'!$D$10=1,AF34,(IF('NS calculator'!$E$10=1,AG34,"FEL")))))))</f>
        <v>0.15942603783470238</v>
      </c>
      <c r="W65" s="43">
        <f t="shared" si="32"/>
        <v>9.9785270690654296E-3</v>
      </c>
      <c r="X65" s="41">
        <f t="shared" si="33"/>
        <v>2.6926467364661297E-2</v>
      </c>
      <c r="Y65" s="57">
        <f t="shared" si="34"/>
        <v>3.9430449069003289E-2</v>
      </c>
      <c r="Z65" s="42">
        <f t="shared" si="35"/>
        <v>0.68288513066488232</v>
      </c>
      <c r="AA65" s="58">
        <f t="shared" si="36"/>
        <v>-1.4643751270822998</v>
      </c>
      <c r="AB65" s="59">
        <f t="shared" si="37"/>
        <v>-1.4643751270822998</v>
      </c>
      <c r="AC65" s="43">
        <f t="shared" si="38"/>
        <v>7</v>
      </c>
      <c r="AD65" s="43">
        <f t="shared" si="39"/>
        <v>-0.16565234363024955</v>
      </c>
      <c r="AE65" s="43"/>
      <c r="AF65" s="43"/>
      <c r="AG65" s="43"/>
      <c r="AH65" s="43"/>
    </row>
    <row r="66" spans="1:34" x14ac:dyDescent="0.25">
      <c r="A66" s="45"/>
      <c r="B66" s="43"/>
      <c r="C66" s="43"/>
      <c r="D66" s="43"/>
      <c r="E66" s="43"/>
      <c r="F66" s="43"/>
      <c r="G66" s="51"/>
      <c r="H66" s="57"/>
      <c r="I66" s="41"/>
      <c r="J66" s="57"/>
      <c r="K66" s="42"/>
      <c r="L66" s="58"/>
      <c r="M66" s="59"/>
      <c r="N66" s="43"/>
      <c r="O66" s="43"/>
      <c r="P66" s="43"/>
      <c r="Q66" s="43"/>
      <c r="R66" s="54" t="str">
        <f t="shared" si="31"/>
        <v>PCD</v>
      </c>
      <c r="S66" s="43">
        <f>IF('NS calculator'!$B$4=1,S35,(IF('NS calculator'!$C$4=1,T35,(IF('NS calculator'!$D$4=1,U35,"FEL")))))</f>
        <v>0.63048503995539862</v>
      </c>
      <c r="T66" s="43">
        <f>IF('NS calculator'!$B$6=1,W35,(IF('NS calculator'!$C$6=1,X35,"FEL")))</f>
        <v>0.49484536082474223</v>
      </c>
      <c r="U66" s="43">
        <f>IF('NS calculator'!$B$8=1,Z35,(IF('NS calculator'!$C$8=1,AA35,(IF('NS calculator'!$D$8=1,AB35,"FEL")))))</f>
        <v>0.24092249481435749</v>
      </c>
      <c r="V66" s="43">
        <f>IF('NS calculator'!$B$10=1,AD35,(IF('NS calculator'!$C$10=1,AE35,(IF('NS calculator'!$D$10=1,AF35,(IF('NS calculator'!$E$10=1,AG35,"FEL")))))))</f>
        <v>0.12922309749239669</v>
      </c>
      <c r="W66" s="43">
        <f t="shared" si="32"/>
        <v>9.7131878501657085E-3</v>
      </c>
      <c r="X66" s="41">
        <f t="shared" si="33"/>
        <v>2.6210465116151365E-2</v>
      </c>
      <c r="Y66" s="57">
        <f t="shared" si="34"/>
        <v>6.5717415115005479E-2</v>
      </c>
      <c r="Z66" s="42">
        <f t="shared" si="35"/>
        <v>0.39883591085076991</v>
      </c>
      <c r="AA66" s="58">
        <f t="shared" si="36"/>
        <v>-2.5072967924750489</v>
      </c>
      <c r="AB66" s="59">
        <f t="shared" si="37"/>
        <v>-2.5072967924750489</v>
      </c>
      <c r="AC66" s="43">
        <f t="shared" si="38"/>
        <v>8</v>
      </c>
      <c r="AD66" s="43">
        <f t="shared" si="39"/>
        <v>-0.39920574508909656</v>
      </c>
      <c r="AE66" s="43"/>
      <c r="AF66" s="43"/>
      <c r="AG66" s="43"/>
      <c r="AH66" s="43"/>
    </row>
    <row r="67" spans="1:34" x14ac:dyDescent="0.25">
      <c r="A67" s="45"/>
      <c r="B67" s="43"/>
      <c r="C67" s="43"/>
      <c r="D67" s="43"/>
      <c r="E67" s="43"/>
      <c r="F67" s="43"/>
      <c r="G67" s="51"/>
      <c r="H67" s="57"/>
      <c r="I67" s="41"/>
      <c r="J67" s="57"/>
      <c r="K67" s="42"/>
      <c r="L67" s="58"/>
      <c r="M67" s="59"/>
      <c r="N67" s="43"/>
      <c r="O67" s="43"/>
      <c r="P67" s="43"/>
      <c r="Q67" s="43"/>
      <c r="R67" s="54" t="str">
        <f t="shared" si="31"/>
        <v>Vascular Dis</v>
      </c>
      <c r="S67" s="43">
        <f>IF('NS calculator'!$B$4=1,S36,(IF('NS calculator'!$C$4=1,T36,(IF('NS calculator'!$D$4=1,U36,"FEL")))))</f>
        <v>0.55666819999292316</v>
      </c>
      <c r="T67" s="43">
        <f>IF('NS calculator'!$B$6=1,W36,(IF('NS calculator'!$C$6=1,X36,"FEL")))</f>
        <v>0.39980401763841256</v>
      </c>
      <c r="U67" s="43">
        <f>IF('NS calculator'!$B$8=1,Z36,(IF('NS calculator'!$C$8=1,AA36,(IF('NS calculator'!$D$8=1,AB36,"FEL")))))</f>
        <v>0.12611926879290219</v>
      </c>
      <c r="V67" s="43">
        <f>IF('NS calculator'!$B$10=1,AD36,(IF('NS calculator'!$C$10=1,AE36,(IF('NS calculator'!$D$10=1,AF36,(IF('NS calculator'!$E$10=1,AG36,"FEL")))))))</f>
        <v>0.35951362914205737</v>
      </c>
      <c r="W67" s="43">
        <f t="shared" si="32"/>
        <v>1.0091143219558729E-2</v>
      </c>
      <c r="X67" s="41">
        <f t="shared" si="33"/>
        <v>2.7230355411464541E-2</v>
      </c>
      <c r="Y67" s="57">
        <f t="shared" si="34"/>
        <v>5.6955093099671415E-2</v>
      </c>
      <c r="Z67" s="42">
        <f t="shared" si="35"/>
        <v>0.47810220174359858</v>
      </c>
      <c r="AA67" s="58">
        <f t="shared" si="36"/>
        <v>-2.0916030011011957</v>
      </c>
      <c r="AB67" s="59">
        <f t="shared" si="37"/>
        <v>-2.0916030011011957</v>
      </c>
      <c r="AC67" s="43">
        <f t="shared" si="38"/>
        <v>6</v>
      </c>
      <c r="AD67" s="43">
        <f t="shared" si="39"/>
        <v>-0.32047925629815815</v>
      </c>
      <c r="AE67" s="43"/>
      <c r="AF67" s="43"/>
      <c r="AG67" s="43"/>
      <c r="AH67" s="43"/>
    </row>
    <row r="68" spans="1:34" x14ac:dyDescent="0.25">
      <c r="A68" s="45"/>
      <c r="B68" s="43"/>
      <c r="C68" s="43"/>
      <c r="D68" s="43"/>
      <c r="E68" s="43"/>
      <c r="F68" s="43"/>
      <c r="G68" s="51"/>
      <c r="H68" s="57"/>
      <c r="I68" s="41"/>
      <c r="J68" s="57"/>
      <c r="K68" s="42"/>
      <c r="L68" s="58"/>
      <c r="M68" s="59"/>
      <c r="N68" s="43"/>
      <c r="O68" s="43"/>
      <c r="P68" s="43"/>
      <c r="Q68" s="43"/>
      <c r="R68" s="54" t="str">
        <f t="shared" si="31"/>
        <v>Vasculitis</v>
      </c>
      <c r="S68" s="43">
        <f>IF('NS calculator'!$B$4=1,S37,(IF('NS calculator'!$C$4=1,T37,(IF('NS calculator'!$D$4=1,U37,"FEL")))))</f>
        <v>0.46628150723452116</v>
      </c>
      <c r="T68" s="43">
        <f>IF('NS calculator'!$B$6=1,W37,(IF('NS calculator'!$C$6=1,X37,"FEL")))</f>
        <v>0.50704225352112675</v>
      </c>
      <c r="U68" s="43">
        <f>IF('NS calculator'!$B$8=1,Z37,(IF('NS calculator'!$C$8=1,AA37,(IF('NS calculator'!$D$8=1,AB37,"FEL")))))</f>
        <v>0.95120540019286404</v>
      </c>
      <c r="V68" s="43">
        <f>IF('NS calculator'!$B$10=1,AD37,(IF('NS calculator'!$C$10=1,AE37,(IF('NS calculator'!$D$10=1,AF37,(IF('NS calculator'!$E$10=1,AG37,"FEL")))))))</f>
        <v>0.76392356232048197</v>
      </c>
      <c r="W68" s="43">
        <f t="shared" si="32"/>
        <v>0.17179738794836774</v>
      </c>
      <c r="X68" s="41">
        <f t="shared" si="33"/>
        <v>0.46358512913860672</v>
      </c>
      <c r="Y68" s="57">
        <f t="shared" si="34"/>
        <v>3.0668127053669222E-2</v>
      </c>
      <c r="Z68" s="42">
        <f t="shared" si="35"/>
        <v>15.11618653226957</v>
      </c>
      <c r="AA68" s="58">
        <f t="shared" si="36"/>
        <v>-6.6154251131079311E-2</v>
      </c>
      <c r="AB68" s="59">
        <f t="shared" si="37"/>
        <v>15.11618653226957</v>
      </c>
      <c r="AC68" s="43">
        <f t="shared" si="38"/>
        <v>1</v>
      </c>
      <c r="AD68" s="43">
        <f t="shared" si="39"/>
        <v>1.1794422424296516</v>
      </c>
      <c r="AE68" s="43"/>
      <c r="AF68" s="43"/>
      <c r="AG68" s="43"/>
      <c r="AH68" s="43"/>
    </row>
    <row r="69" spans="1:34" x14ac:dyDescent="0.25">
      <c r="A69" s="45"/>
      <c r="B69" s="43"/>
      <c r="C69" s="43"/>
      <c r="D69" s="43"/>
      <c r="E69" s="43"/>
      <c r="F69" s="43"/>
      <c r="G69" s="51"/>
      <c r="H69" s="57"/>
      <c r="I69" s="41"/>
      <c r="J69" s="57"/>
      <c r="K69" s="42"/>
      <c r="L69" s="58"/>
      <c r="M69" s="59"/>
      <c r="N69" s="43"/>
      <c r="O69" s="43"/>
      <c r="P69" s="43"/>
      <c r="Q69" s="43"/>
      <c r="R69" s="54" t="str">
        <f t="shared" si="31"/>
        <v>Other Renal</v>
      </c>
      <c r="S69" s="43">
        <f>IF('NS calculator'!$B$4=1,S38,(IF('NS calculator'!$C$4=1,T38,(IF('NS calculator'!$D$4=1,U38,"FEL")))))</f>
        <v>0.30340042297364733</v>
      </c>
      <c r="T69" s="43">
        <f>IF('NS calculator'!$B$6=1,W38,(IF('NS calculator'!$C$6=1,X38,"FEL")))</f>
        <v>0.48780487804878048</v>
      </c>
      <c r="U69" s="43">
        <f>IF('NS calculator'!$B$8=1,Z38,(IF('NS calculator'!$C$8=1,AA38,(IF('NS calculator'!$D$8=1,AB38,"FEL")))))</f>
        <v>0.44193127115008818</v>
      </c>
      <c r="V69" s="43">
        <f>IF('NS calculator'!$B$10=1,AD38,(IF('NS calculator'!$C$10=1,AE38,(IF('NS calculator'!$D$10=1,AF38,(IF('NS calculator'!$E$10=1,AG38,"FEL")))))))</f>
        <v>0.49771091047124083</v>
      </c>
      <c r="W69" s="43">
        <f t="shared" si="32"/>
        <v>3.2553239651619742E-2</v>
      </c>
      <c r="X69" s="41">
        <f t="shared" si="33"/>
        <v>8.7842999174770245E-2</v>
      </c>
      <c r="Y69" s="57">
        <f t="shared" si="34"/>
        <v>6.6812705366922229E-2</v>
      </c>
      <c r="Z69" s="42">
        <f t="shared" si="35"/>
        <v>1.3147648892879547</v>
      </c>
      <c r="AA69" s="58">
        <f t="shared" si="36"/>
        <v>-0.76059226113162803</v>
      </c>
      <c r="AB69" s="59">
        <f t="shared" si="37"/>
        <v>1.3147648892879547</v>
      </c>
      <c r="AC69" s="43">
        <f t="shared" si="38"/>
        <v>4</v>
      </c>
      <c r="AD69" s="43">
        <f t="shared" si="39"/>
        <v>0.11884809775815781</v>
      </c>
      <c r="AE69" s="43"/>
      <c r="AF69" s="43"/>
      <c r="AG69" s="43"/>
      <c r="AH69" s="43"/>
    </row>
    <row r="70" spans="1:34" x14ac:dyDescent="0.25">
      <c r="A70" s="45"/>
      <c r="B70" s="43"/>
      <c r="C70" s="43"/>
      <c r="D70" s="43"/>
      <c r="E70" s="43"/>
      <c r="F70" s="43"/>
      <c r="G70" s="51"/>
      <c r="H70" s="57"/>
      <c r="I70" s="41"/>
      <c r="J70" s="57"/>
      <c r="K70" s="42"/>
      <c r="L70" s="58"/>
      <c r="M70" s="59"/>
      <c r="N70" s="43"/>
      <c r="O70" s="43"/>
      <c r="P70" s="43"/>
      <c r="Q70" s="43"/>
      <c r="R70" s="54"/>
      <c r="S70" s="43"/>
      <c r="T70" s="43"/>
      <c r="U70" s="43"/>
      <c r="V70" s="43"/>
      <c r="W70" s="43"/>
      <c r="X70" s="41"/>
      <c r="Y70" s="57"/>
      <c r="Z70" s="42"/>
      <c r="AA70" s="58"/>
      <c r="AB70" s="59"/>
      <c r="AC70" s="43"/>
      <c r="AD70" s="43"/>
      <c r="AE70" s="43"/>
      <c r="AF70" s="43"/>
      <c r="AG70" s="43"/>
      <c r="AH70" s="43"/>
    </row>
    <row r="71" spans="1:34" x14ac:dyDescent="0.25">
      <c r="A71" s="43"/>
      <c r="B71" s="43"/>
      <c r="C71" s="43"/>
      <c r="D71" s="43"/>
      <c r="E71" s="43"/>
      <c r="F71" s="43"/>
      <c r="G71" s="55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>
        <f>MAX(W58:W70)</f>
        <v>0.17179738794836774</v>
      </c>
      <c r="X71" s="55"/>
      <c r="Y71" s="43"/>
      <c r="Z71" s="43"/>
      <c r="AA71" s="43"/>
      <c r="AB71" s="43"/>
      <c r="AC71" s="43"/>
      <c r="AD71" s="43"/>
      <c r="AE71" s="43"/>
      <c r="AF71" s="43"/>
      <c r="AG71" s="43"/>
      <c r="AH71" s="43"/>
    </row>
    <row r="72" spans="1:34" x14ac:dyDescent="0.25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>
        <f>SUM(W58:W70)</f>
        <v>0.37058433748206421</v>
      </c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</row>
    <row r="73" spans="1:34" x14ac:dyDescent="0.25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</row>
    <row r="74" spans="1:34" x14ac:dyDescent="0.25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</row>
    <row r="75" spans="1:34" x14ac:dyDescent="0.25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</row>
  </sheetData>
  <sheetProtection algorithmName="SHA-512" hashValue="Us9cqBXpT6X/1UzT1SdZjl0iHR2QTuTAy+FUptPKvDY+oGZ1E4FJzFzUUNXJTUZRBc8g2Ut9deRYjP0DRfIWDw==" saltValue="urOoSqY+9Z7JJrH8eps0MA==" spinCount="100000" sheet="1" objects="1" scenarios="1" selectLockedCells="1" selectUnlockedCells="1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2</vt:i4>
      </vt:variant>
      <vt:variant>
        <vt:lpstr>Namngivna områden</vt:lpstr>
      </vt:variant>
      <vt:variant>
        <vt:i4>1</vt:i4>
      </vt:variant>
    </vt:vector>
  </HeadingPairs>
  <TitlesOfParts>
    <vt:vector size="3" baseType="lpstr">
      <vt:lpstr>NS calculator</vt:lpstr>
      <vt:lpstr>Blad2</vt:lpstr>
      <vt:lpstr>'NS calculator'!Utskriftsområde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Hellmark</dc:creator>
  <cp:lastModifiedBy>Karl Dreja</cp:lastModifiedBy>
  <dcterms:created xsi:type="dcterms:W3CDTF">2021-05-12T14:51:09Z</dcterms:created>
  <dcterms:modified xsi:type="dcterms:W3CDTF">2021-07-15T07:38:09Z</dcterms:modified>
</cp:coreProperties>
</file>