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2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E:\Visser\II_Projects\2024_Projects\2024_Project_PAUSCH\Data\Changed\"/>
    </mc:Choice>
  </mc:AlternateContent>
  <xr:revisionPtr revIDLastSave="0" documentId="13_ncr:1_{D6527E26-54F2-4399-A95E-892CC9A03BDA}" xr6:coauthVersionLast="47" xr6:coauthVersionMax="47" xr10:uidLastSave="{00000000-0000-0000-0000-000000000000}"/>
  <bookViews>
    <workbookView xWindow="-108" yWindow="-108" windowWidth="23256" windowHeight="13896" xr2:uid="{CDD30CB4-818C-4EFB-8B33-9ACAA98ABC0D}"/>
  </bookViews>
  <sheets>
    <sheet name="Tabelle2" sheetId="2" r:id="rId1"/>
    <sheet name="Tabelle1" sheetId="1" r:id="rId2"/>
    <sheet name="Tabelle3" sheetId="3" r:id="rId3"/>
    <sheet name="Tabelle4" sheetId="4" r:id="rId4"/>
    <sheet name="Tabelle5" sheetId="5" r:id="rId5"/>
    <sheet name="Tabelle6" sheetId="6" r:id="rId6"/>
  </sheets>
  <definedNames>
    <definedName name="_xlnm._FilterDatabase" localSheetId="1" hidden="1">Tabelle1!$C$8:$O$35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" i="2" l="1"/>
  <c r="M6" i="2"/>
  <c r="M5" i="2"/>
  <c r="R30" i="6"/>
  <c r="R25" i="6"/>
  <c r="R20" i="6"/>
  <c r="R15" i="6"/>
  <c r="R10" i="6"/>
  <c r="M30" i="6"/>
  <c r="M25" i="6"/>
  <c r="M20" i="6"/>
  <c r="M15" i="6"/>
  <c r="M10" i="6"/>
  <c r="J10" i="6"/>
  <c r="J15" i="6"/>
  <c r="J20" i="6"/>
  <c r="J25" i="6"/>
  <c r="J30" i="6"/>
  <c r="Q30" i="6"/>
  <c r="Q25" i="6"/>
  <c r="Q20" i="6"/>
  <c r="Q15" i="6"/>
  <c r="O30" i="6"/>
  <c r="O25" i="6"/>
  <c r="O20" i="6"/>
  <c r="O15" i="6"/>
  <c r="L30" i="6"/>
  <c r="L25" i="6"/>
  <c r="L20" i="6"/>
  <c r="L15" i="6"/>
  <c r="Q10" i="6"/>
  <c r="O10" i="6"/>
  <c r="N10" i="6"/>
  <c r="K10" i="6"/>
  <c r="L10" i="6"/>
  <c r="P30" i="6"/>
  <c r="N30" i="6"/>
  <c r="K30" i="6"/>
  <c r="I30" i="6"/>
  <c r="P25" i="6"/>
  <c r="N25" i="6"/>
  <c r="K25" i="6"/>
  <c r="I25" i="6"/>
  <c r="P20" i="6"/>
  <c r="N20" i="6"/>
  <c r="K20" i="6"/>
  <c r="I20" i="6"/>
  <c r="P15" i="6"/>
  <c r="N15" i="6"/>
  <c r="K15" i="6"/>
  <c r="I15" i="6"/>
  <c r="P10" i="6"/>
  <c r="I10" i="6"/>
  <c r="C20" i="4"/>
  <c r="C19" i="4"/>
  <c r="C18" i="4"/>
  <c r="C17" i="4"/>
  <c r="C16" i="4"/>
  <c r="AD9" i="4"/>
  <c r="AE4" i="4"/>
  <c r="AF4" i="4"/>
  <c r="AE5" i="4"/>
  <c r="AF5" i="4"/>
  <c r="AE6" i="4"/>
  <c r="AF6" i="4"/>
  <c r="AE7" i="4"/>
  <c r="AF7" i="4"/>
  <c r="AE8" i="4"/>
  <c r="AF8" i="4"/>
  <c r="AD12" i="4"/>
  <c r="AA9" i="4"/>
  <c r="AB4" i="4"/>
  <c r="AC4" i="4"/>
  <c r="AB6" i="4"/>
  <c r="AC6" i="4"/>
  <c r="AB7" i="4"/>
  <c r="AC7" i="4"/>
  <c r="AB8" i="4"/>
  <c r="AC8" i="4"/>
  <c r="AA12" i="4"/>
  <c r="X9" i="4"/>
  <c r="Y4" i="4"/>
  <c r="Z4" i="4"/>
  <c r="Y6" i="4"/>
  <c r="Z6" i="4"/>
  <c r="Y7" i="4"/>
  <c r="Z7" i="4"/>
  <c r="X12" i="4"/>
  <c r="U9" i="4"/>
  <c r="V4" i="4"/>
  <c r="W4" i="4"/>
  <c r="V5" i="4"/>
  <c r="W5" i="4"/>
  <c r="V6" i="4"/>
  <c r="W6" i="4"/>
  <c r="V7" i="4"/>
  <c r="W7" i="4"/>
  <c r="V8" i="4"/>
  <c r="W8" i="4"/>
  <c r="U12" i="4"/>
  <c r="R9" i="4"/>
  <c r="S4" i="4"/>
  <c r="T4" i="4"/>
  <c r="S5" i="4"/>
  <c r="T5" i="4"/>
  <c r="S6" i="4"/>
  <c r="T6" i="4"/>
  <c r="S7" i="4"/>
  <c r="T7" i="4"/>
  <c r="S8" i="4"/>
  <c r="T8" i="4"/>
  <c r="R12" i="4"/>
  <c r="N9" i="4"/>
  <c r="O4" i="4"/>
  <c r="P4" i="4"/>
  <c r="O5" i="4"/>
  <c r="P5" i="4"/>
  <c r="O6" i="4"/>
  <c r="P6" i="4"/>
  <c r="O7" i="4"/>
  <c r="P7" i="4"/>
  <c r="O8" i="4"/>
  <c r="P8" i="4"/>
  <c r="N12" i="4"/>
  <c r="K9" i="4"/>
  <c r="L4" i="4"/>
  <c r="M4" i="4"/>
  <c r="L6" i="4"/>
  <c r="M6" i="4"/>
  <c r="L7" i="4"/>
  <c r="M7" i="4"/>
  <c r="L8" i="4"/>
  <c r="M8" i="4"/>
  <c r="K12" i="4"/>
  <c r="H9" i="4"/>
  <c r="I4" i="4"/>
  <c r="J4" i="4"/>
  <c r="I6" i="4"/>
  <c r="J6" i="4"/>
  <c r="I7" i="4"/>
  <c r="J7" i="4"/>
  <c r="H12" i="4"/>
  <c r="E9" i="4"/>
  <c r="F4" i="4"/>
  <c r="G4" i="4"/>
  <c r="F5" i="4"/>
  <c r="G5" i="4"/>
  <c r="F6" i="4"/>
  <c r="G6" i="4"/>
  <c r="F7" i="4"/>
  <c r="G7" i="4"/>
  <c r="F8" i="4"/>
  <c r="G8" i="4"/>
  <c r="E12" i="4"/>
  <c r="B9" i="4"/>
  <c r="C4" i="4"/>
  <c r="D4" i="4"/>
  <c r="C5" i="4"/>
  <c r="D5" i="4"/>
  <c r="C6" i="4"/>
  <c r="D6" i="4"/>
  <c r="C7" i="4"/>
  <c r="D7" i="4"/>
  <c r="C8" i="4"/>
  <c r="D8" i="4"/>
  <c r="B12" i="4"/>
  <c r="R11" i="4"/>
  <c r="U11" i="4"/>
  <c r="X11" i="4"/>
  <c r="AA11" i="4"/>
  <c r="AD11" i="4"/>
  <c r="B20" i="4"/>
  <c r="B19" i="4"/>
  <c r="B18" i="4"/>
  <c r="B17" i="4"/>
  <c r="B16" i="4"/>
  <c r="E11" i="4"/>
  <c r="H11" i="4"/>
  <c r="K11" i="4"/>
  <c r="N11" i="4"/>
  <c r="B11" i="4"/>
  <c r="AD10" i="4"/>
  <c r="AA10" i="4"/>
  <c r="X10" i="4"/>
  <c r="U10" i="4"/>
  <c r="R10" i="4"/>
  <c r="E10" i="4"/>
  <c r="H10" i="4"/>
  <c r="K10" i="4"/>
  <c r="N10" i="4"/>
  <c r="B10" i="4"/>
  <c r="H5" i="2"/>
  <c r="G5" i="2"/>
  <c r="F5" i="2"/>
  <c r="E5" i="2"/>
  <c r="D5" i="2"/>
  <c r="C5" i="2"/>
  <c r="Q9" i="2"/>
  <c r="J3" i="1"/>
  <c r="J2" i="1"/>
  <c r="I2" i="2"/>
  <c r="I3" i="2"/>
  <c r="K5" i="2"/>
  <c r="W18" i="2"/>
  <c r="W19" i="2"/>
  <c r="W20" i="2"/>
  <c r="W21" i="2"/>
  <c r="W22" i="2"/>
  <c r="M9" i="3"/>
  <c r="L9" i="3"/>
  <c r="O5" i="2"/>
  <c r="V18" i="2"/>
  <c r="V19" i="2"/>
  <c r="V20" i="2"/>
  <c r="V21" i="2"/>
  <c r="V22" i="2"/>
  <c r="K9" i="3"/>
  <c r="J9" i="3"/>
  <c r="W33" i="2"/>
  <c r="W34" i="2"/>
  <c r="W35" i="2"/>
  <c r="M8" i="3"/>
  <c r="W28" i="2"/>
  <c r="W30" i="2"/>
  <c r="W31" i="2"/>
  <c r="W32" i="2"/>
  <c r="M7" i="3"/>
  <c r="W23" i="2"/>
  <c r="W25" i="2"/>
  <c r="W26" i="2"/>
  <c r="M6" i="3"/>
  <c r="W13" i="2"/>
  <c r="W14" i="2"/>
  <c r="W15" i="2"/>
  <c r="W16" i="2"/>
  <c r="W17" i="2"/>
  <c r="M5" i="3"/>
  <c r="W8" i="2"/>
  <c r="W9" i="2"/>
  <c r="W10" i="2"/>
  <c r="W11" i="2"/>
  <c r="W12" i="2"/>
  <c r="L4" i="3"/>
  <c r="V33" i="2"/>
  <c r="V34" i="2"/>
  <c r="V35" i="2"/>
  <c r="K8" i="3"/>
  <c r="V28" i="2"/>
  <c r="V30" i="2"/>
  <c r="V31" i="2"/>
  <c r="V32" i="2"/>
  <c r="K7" i="3"/>
  <c r="V23" i="2"/>
  <c r="V25" i="2"/>
  <c r="V26" i="2"/>
  <c r="K6" i="3"/>
  <c r="V13" i="2"/>
  <c r="V14" i="2"/>
  <c r="V15" i="2"/>
  <c r="V16" i="2"/>
  <c r="V17" i="2"/>
  <c r="K5" i="3"/>
  <c r="M4" i="3"/>
  <c r="V8" i="2"/>
  <c r="V9" i="2"/>
  <c r="V10" i="2"/>
  <c r="V11" i="2"/>
  <c r="V12" i="2"/>
  <c r="K4" i="3"/>
  <c r="L8" i="3"/>
  <c r="J8" i="3"/>
  <c r="L7" i="3"/>
  <c r="J7" i="3"/>
  <c r="J6" i="3"/>
  <c r="L6" i="3"/>
  <c r="L5" i="3"/>
  <c r="J5" i="3"/>
  <c r="J4" i="3"/>
  <c r="I9" i="3"/>
  <c r="I8" i="3"/>
  <c r="I7" i="3"/>
  <c r="I6" i="3"/>
  <c r="I5" i="3"/>
  <c r="I4" i="3"/>
  <c r="G9" i="3"/>
  <c r="G8" i="3"/>
  <c r="G7" i="3"/>
  <c r="G6" i="3"/>
  <c r="G5" i="3"/>
  <c r="G4" i="3"/>
  <c r="E9" i="3"/>
  <c r="E8" i="3"/>
  <c r="E7" i="3"/>
  <c r="E6" i="3"/>
  <c r="E5" i="3"/>
  <c r="E4" i="3"/>
  <c r="C9" i="3"/>
  <c r="C8" i="3"/>
  <c r="C7" i="3"/>
  <c r="C6" i="3"/>
  <c r="C5" i="3"/>
  <c r="C4" i="3"/>
  <c r="H9" i="3"/>
  <c r="H8" i="3"/>
  <c r="H7" i="3"/>
  <c r="H6" i="3"/>
  <c r="H5" i="3"/>
  <c r="H4" i="3"/>
  <c r="B7" i="3"/>
  <c r="F7" i="3"/>
  <c r="D7" i="3"/>
  <c r="F8" i="3"/>
  <c r="F6" i="3"/>
  <c r="F5" i="3"/>
  <c r="F4" i="3"/>
  <c r="F9" i="3"/>
  <c r="D9" i="3"/>
  <c r="D8" i="3"/>
  <c r="D6" i="3"/>
  <c r="D5" i="3"/>
  <c r="D4" i="3"/>
  <c r="B8" i="3"/>
  <c r="B6" i="3"/>
  <c r="B9" i="3"/>
  <c r="B5" i="3"/>
  <c r="B4" i="3"/>
  <c r="S9" i="2"/>
  <c r="S18" i="2"/>
  <c r="S19" i="2"/>
  <c r="S20" i="2"/>
  <c r="S21" i="2"/>
  <c r="S22" i="2"/>
  <c r="T6" i="2"/>
  <c r="T9" i="2"/>
  <c r="U9" i="2"/>
  <c r="S10" i="2"/>
  <c r="T10" i="2"/>
  <c r="U10" i="2"/>
  <c r="S11" i="2"/>
  <c r="T11" i="2"/>
  <c r="U11" i="2"/>
  <c r="S12" i="2"/>
  <c r="T12" i="2"/>
  <c r="U12" i="2"/>
  <c r="S13" i="2"/>
  <c r="T13" i="2"/>
  <c r="U13" i="2"/>
  <c r="S14" i="2"/>
  <c r="T14" i="2"/>
  <c r="U14" i="2"/>
  <c r="S15" i="2"/>
  <c r="T15" i="2"/>
  <c r="U15" i="2"/>
  <c r="S16" i="2"/>
  <c r="T16" i="2"/>
  <c r="U16" i="2"/>
  <c r="S17" i="2"/>
  <c r="T17" i="2"/>
  <c r="U17" i="2"/>
  <c r="S23" i="2"/>
  <c r="T23" i="2"/>
  <c r="U23" i="2"/>
  <c r="S25" i="2"/>
  <c r="T25" i="2"/>
  <c r="U25" i="2"/>
  <c r="S26" i="2"/>
  <c r="T26" i="2"/>
  <c r="U26" i="2"/>
  <c r="S28" i="2"/>
  <c r="T28" i="2"/>
  <c r="U28" i="2"/>
  <c r="S30" i="2"/>
  <c r="T30" i="2"/>
  <c r="U30" i="2"/>
  <c r="S31" i="2"/>
  <c r="T31" i="2"/>
  <c r="U31" i="2"/>
  <c r="S32" i="2"/>
  <c r="T32" i="2"/>
  <c r="U32" i="2"/>
  <c r="S33" i="2"/>
  <c r="T33" i="2"/>
  <c r="U33" i="2"/>
  <c r="S34" i="2"/>
  <c r="T34" i="2"/>
  <c r="U34" i="2"/>
  <c r="S35" i="2"/>
  <c r="T35" i="2"/>
  <c r="U35" i="2"/>
  <c r="S8" i="2"/>
  <c r="T8" i="2"/>
  <c r="U8" i="2"/>
  <c r="T18" i="2"/>
  <c r="T19" i="2"/>
  <c r="T20" i="2"/>
  <c r="T21" i="2"/>
  <c r="T22" i="2"/>
  <c r="S24" i="2"/>
  <c r="S27" i="2"/>
  <c r="S29" i="2"/>
  <c r="O9" i="2"/>
  <c r="O10" i="2"/>
  <c r="O11" i="2"/>
  <c r="O12" i="2"/>
  <c r="O13" i="2"/>
  <c r="O14" i="2"/>
  <c r="O15" i="2"/>
  <c r="O16" i="2"/>
  <c r="O17" i="2"/>
  <c r="O23" i="2"/>
  <c r="O25" i="2"/>
  <c r="O26" i="2"/>
  <c r="O28" i="2"/>
  <c r="O30" i="2"/>
  <c r="O31" i="2"/>
  <c r="O32" i="2"/>
  <c r="O33" i="2"/>
  <c r="O34" i="2"/>
  <c r="O35" i="2"/>
  <c r="O8" i="2"/>
  <c r="K9" i="2"/>
  <c r="K10" i="2"/>
  <c r="K11" i="2"/>
  <c r="K12" i="2"/>
  <c r="K13" i="2"/>
  <c r="K14" i="2"/>
  <c r="K15" i="2"/>
  <c r="K16" i="2"/>
  <c r="K17" i="2"/>
  <c r="K23" i="2"/>
  <c r="K25" i="2"/>
  <c r="K26" i="2"/>
  <c r="K28" i="2"/>
  <c r="K30" i="2"/>
  <c r="K31" i="2"/>
  <c r="K32" i="2"/>
  <c r="K33" i="2"/>
  <c r="K34" i="2"/>
  <c r="K35" i="2"/>
  <c r="K8" i="2"/>
  <c r="P35" i="2"/>
  <c r="P34" i="2"/>
  <c r="P33" i="2"/>
  <c r="P32" i="2"/>
  <c r="P31" i="2"/>
  <c r="P30" i="2"/>
  <c r="P28" i="2"/>
  <c r="P26" i="2"/>
  <c r="P25" i="2"/>
  <c r="P23" i="2"/>
  <c r="P22" i="2"/>
  <c r="P21" i="2"/>
  <c r="P20" i="2"/>
  <c r="P19" i="2"/>
  <c r="P18" i="2"/>
  <c r="P17" i="2"/>
  <c r="P16" i="2"/>
  <c r="P15" i="2"/>
  <c r="P14" i="2"/>
  <c r="P13" i="2"/>
  <c r="P12" i="2"/>
  <c r="P11" i="2"/>
  <c r="P10" i="2"/>
  <c r="P9" i="2"/>
  <c r="P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5" i="2"/>
  <c r="L26" i="2"/>
  <c r="L28" i="2"/>
  <c r="L30" i="2"/>
  <c r="L31" i="2"/>
  <c r="L32" i="2"/>
  <c r="L33" i="2"/>
  <c r="L34" i="2"/>
  <c r="L35" i="2"/>
  <c r="L8" i="2"/>
  <c r="Q35" i="2"/>
  <c r="Q32" i="2"/>
  <c r="Q34" i="2"/>
  <c r="Q33" i="2"/>
  <c r="Q31" i="2"/>
  <c r="Q30" i="2"/>
  <c r="Q28" i="2"/>
  <c r="Q26" i="2"/>
  <c r="Q25" i="2"/>
  <c r="Q23" i="2"/>
  <c r="Q22" i="2"/>
  <c r="Q21" i="2"/>
  <c r="Q20" i="2"/>
  <c r="Q19" i="2"/>
  <c r="Q18" i="2"/>
  <c r="Q17" i="2"/>
  <c r="Q16" i="2"/>
  <c r="Q15" i="2"/>
  <c r="Q14" i="2"/>
  <c r="Q13" i="2"/>
  <c r="Q12" i="2"/>
  <c r="Q11" i="2"/>
  <c r="Q10" i="2"/>
  <c r="Q8" i="2"/>
  <c r="N15" i="1"/>
  <c r="N23" i="1"/>
  <c r="N9" i="1"/>
  <c r="N10" i="1"/>
  <c r="N25" i="1"/>
  <c r="N26" i="1"/>
  <c r="N11" i="1"/>
  <c r="N12" i="1"/>
  <c r="N18" i="1"/>
  <c r="N13" i="1"/>
  <c r="N14" i="1"/>
  <c r="N28" i="1"/>
  <c r="N30" i="1"/>
  <c r="N31" i="1"/>
  <c r="N32" i="1"/>
  <c r="N19" i="1"/>
  <c r="N33" i="1"/>
  <c r="N20" i="1"/>
  <c r="N16" i="1"/>
  <c r="N21" i="1"/>
  <c r="N22" i="1"/>
  <c r="N34" i="1"/>
  <c r="N35" i="1"/>
  <c r="N17" i="1"/>
  <c r="N8" i="1"/>
</calcChain>
</file>

<file path=xl/sharedStrings.xml><?xml version="1.0" encoding="utf-8"?>
<sst xmlns="http://schemas.openxmlformats.org/spreadsheetml/2006/main" count="493" uniqueCount="115">
  <si>
    <t>Mass balance</t>
  </si>
  <si>
    <t xml:space="preserve">% contribution C4 to DIC </t>
  </si>
  <si>
    <t>Date</t>
  </si>
  <si>
    <t>Lysimeter #</t>
  </si>
  <si>
    <t>Plant</t>
  </si>
  <si>
    <t>Treatment</t>
  </si>
  <si>
    <t>T °C</t>
  </si>
  <si>
    <t xml:space="preserve">pH leachate </t>
  </si>
  <si>
    <t>Silphium perfoliatum</t>
  </si>
  <si>
    <t>drought</t>
  </si>
  <si>
    <t>Zea mays</t>
  </si>
  <si>
    <t>unplanted</t>
  </si>
  <si>
    <t>optimum moisture</t>
  </si>
  <si>
    <t>optimum moisture + Si-fertilization</t>
  </si>
  <si>
    <t xml:space="preserve">Endmember  CO2 C3 </t>
  </si>
  <si>
    <t>Endmember C4</t>
  </si>
  <si>
    <t>Endmember C3</t>
  </si>
  <si>
    <t>Endmember C4 Maize</t>
  </si>
  <si>
    <t>mmol/L C DIC</t>
  </si>
  <si>
    <t>d13 C DOC</t>
  </si>
  <si>
    <t>mmol/L C DOC</t>
  </si>
  <si>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Calibri"/>
        <family val="2"/>
        <scheme val="minor"/>
      </rPr>
      <t>13 C DIC</t>
    </r>
  </si>
  <si>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Calibri"/>
        <family val="2"/>
        <scheme val="minor"/>
      </rPr>
      <t>13C(DIC calculated)</t>
    </r>
  </si>
  <si>
    <t>CO2 (μmol/m2/s)</t>
  </si>
  <si>
    <t>Efflux</t>
  </si>
  <si>
    <t>Type</t>
  </si>
  <si>
    <t>C3</t>
  </si>
  <si>
    <t>C4</t>
  </si>
  <si>
    <r>
      <rPr>
        <b/>
        <sz val="12"/>
        <color theme="1"/>
        <rFont val="Calibri"/>
        <family val="2"/>
      </rPr>
      <t>δ</t>
    </r>
    <r>
      <rPr>
        <b/>
        <sz val="12"/>
        <color theme="1"/>
        <rFont val="Calibri"/>
        <family val="2"/>
        <scheme val="minor"/>
      </rPr>
      <t>13 C DIC</t>
    </r>
  </si>
  <si>
    <r>
      <rPr>
        <b/>
        <sz val="12"/>
        <color theme="1"/>
        <rFont val="Calibri"/>
        <family val="2"/>
      </rPr>
      <t>δ</t>
    </r>
    <r>
      <rPr>
        <b/>
        <sz val="12"/>
        <color theme="1"/>
        <rFont val="Calibri"/>
        <family val="2"/>
        <scheme val="minor"/>
      </rPr>
      <t>13C(DIC calculated)</t>
    </r>
  </si>
  <si>
    <t>ln(f)</t>
  </si>
  <si>
    <t>f</t>
  </si>
  <si>
    <t>DIC t0 (average unplant)</t>
  </si>
  <si>
    <t>DOC t0 (average unplant)</t>
  </si>
  <si>
    <t>DOC+DIC</t>
  </si>
  <si>
    <t>ID</t>
  </si>
  <si>
    <t>C3 + drought</t>
  </si>
  <si>
    <t>C4 + drought</t>
  </si>
  <si>
    <t>C4 + OM</t>
  </si>
  <si>
    <t>C3 + OM</t>
  </si>
  <si>
    <t>C4 + OM + Fert</t>
  </si>
  <si>
    <t>C3 drought</t>
  </si>
  <si>
    <t>C3 moist</t>
  </si>
  <si>
    <t>C4 drought</t>
  </si>
  <si>
    <t>C4 moist</t>
  </si>
  <si>
    <t>C4 moist + fert.</t>
  </si>
  <si>
    <t xml:space="preserve">Average </t>
  </si>
  <si>
    <t>STDerr</t>
  </si>
  <si>
    <t>pH</t>
  </si>
  <si>
    <t>DIC</t>
  </si>
  <si>
    <t>DOC</t>
  </si>
  <si>
    <t>CO2 efflux</t>
  </si>
  <si>
    <t>t-test</t>
  </si>
  <si>
    <t>DOC increment</t>
  </si>
  <si>
    <t xml:space="preserve">DIC increment </t>
  </si>
  <si>
    <t>sample - ctrl</t>
  </si>
  <si>
    <t>Increment</t>
  </si>
  <si>
    <t>Soil diffusion CO2</t>
  </si>
  <si>
    <t>‰</t>
  </si>
  <si>
    <t>Clark et al., 2013</t>
  </si>
  <si>
    <t>Kirkels et al., 2022</t>
  </si>
  <si>
    <t>Kohn et al., 2010</t>
  </si>
  <si>
    <t>measured</t>
  </si>
  <si>
    <t>Average d13C DIC C3 meas</t>
  </si>
  <si>
    <t>Average d13C DIC C4 meas</t>
  </si>
  <si>
    <t>Average CTRL</t>
  </si>
  <si>
    <t>ANOVA Isotopes</t>
  </si>
  <si>
    <t>δ13C(DIC calculated)</t>
  </si>
  <si>
    <t>Anova: Einfaktorielle Varianzanalyse</t>
  </si>
  <si>
    <t>ZUSAMMENFASSUNG</t>
  </si>
  <si>
    <t>Gruppen</t>
  </si>
  <si>
    <t>Anzahl</t>
  </si>
  <si>
    <t>Summe</t>
  </si>
  <si>
    <t>Mittelwert</t>
  </si>
  <si>
    <t>Varianz</t>
  </si>
  <si>
    <t>ANOVA</t>
  </si>
  <si>
    <t>Streuungsursache</t>
  </si>
  <si>
    <t>Quadratsummen (SS)</t>
  </si>
  <si>
    <t>Freiheitsgrade (df)</t>
  </si>
  <si>
    <t>Mittlere Quadratsumme (MS)</t>
  </si>
  <si>
    <t>Prüfgröße (F)</t>
  </si>
  <si>
    <t>P-Wert</t>
  </si>
  <si>
    <t>kritischer F-Wert</t>
  </si>
  <si>
    <t>Unterschiede zwischen den Gruppen</t>
  </si>
  <si>
    <t>Innerhalb der Gruppen</t>
  </si>
  <si>
    <t>Gesamt</t>
  </si>
  <si>
    <t>Average</t>
  </si>
  <si>
    <t>STDev</t>
  </si>
  <si>
    <t>sigma</t>
  </si>
  <si>
    <t>sigma^2</t>
  </si>
  <si>
    <t>Variance</t>
  </si>
  <si>
    <t xml:space="preserve">P-Value </t>
  </si>
  <si>
    <t>Treatment comparison</t>
  </si>
  <si>
    <t>F-Wert &gt; critical value:</t>
  </si>
  <si>
    <t>Significant differences between groups</t>
  </si>
  <si>
    <t>p value &lt;0.05:</t>
  </si>
  <si>
    <t>The F value being larger than the critical value shows that there's evidence of a difference between group means.</t>
  </si>
  <si>
    <t>The p-value below 0.05 confirms that this difference is statistically significant, meaning that the likelihood of these differences occurring by chance is very low.</t>
  </si>
  <si>
    <t>Plant Type</t>
  </si>
  <si>
    <t>Condition</t>
  </si>
  <si>
    <t>Replicate</t>
  </si>
  <si>
    <t>δ13C DOC (‰)</t>
  </si>
  <si>
    <t>δ13C DIC (‰)</t>
  </si>
  <si>
    <t>Batch</t>
  </si>
  <si>
    <t>control</t>
  </si>
  <si>
    <t>Drought</t>
  </si>
  <si>
    <t>Optimum moisture</t>
  </si>
  <si>
    <t>DOC (mmol/L)</t>
  </si>
  <si>
    <t>DIC (mmol/L)</t>
  </si>
  <si>
    <t>Average DOC</t>
  </si>
  <si>
    <t>Average DIC</t>
  </si>
  <si>
    <t>Average d13DOC</t>
  </si>
  <si>
    <t>Average d13DIC</t>
  </si>
  <si>
    <t>SE</t>
  </si>
  <si>
    <t>DOC/DIC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</si>
</sst>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4" fontId="0" fillId="0" borderId="0" xfId="0" applyNumberFormat="1"/>
    <xf numFmtId="0" fontId="1" fillId="2" borderId="1" xfId="0" applyFont="1" applyFill="1" applyBorder="1"/>
    <xf numFmtId="2" fontId="2" fillId="2" borderId="1" xfId="0" applyNumberFormat="1" applyFont="1" applyFill="1" applyBorder="1"/>
    <xf numFmtId="2" fontId="0" fillId="0" borderId="0" xfId="0" applyNumberFormat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14" fontId="4" fillId="0" borderId="0" xfId="0" applyNumberFormat="1" applyFont="1"/>
    <xf numFmtId="0" fontId="4" fillId="0" borderId="0" xfId="0" applyFont="1"/>
    <xf numFmtId="2" fontId="4" fillId="0" borderId="0" xfId="0" applyNumberFormat="1" applyFont="1"/>
    <xf numFmtId="0" fontId="0" fillId="3" borderId="0" xfId="0" applyFill="1"/>
    <xf numFmtId="2" fontId="0" fillId="3" borderId="0" xfId="0" applyNumberFormat="1" applyFill="1"/>
    <xf numFmtId="0" fontId="5" fillId="4" borderId="0" xfId="0" applyFont="1" applyFill="1"/>
    <xf numFmtId="0" fontId="5" fillId="5" borderId="0" xfId="0" applyFont="1" applyFill="1"/>
    <xf numFmtId="0" fontId="0" fillId="6" borderId="0" xfId="0" applyFill="1"/>
    <xf numFmtId="0" fontId="0" fillId="2" borderId="0" xfId="0" applyFill="1"/>
    <xf numFmtId="0" fontId="6" fillId="0" borderId="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0" fontId="5" fillId="5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2" fontId="5" fillId="4" borderId="0" xfId="0" applyNumberFormat="1" applyFont="1" applyFill="1" applyAlignment="1">
      <alignment horizontal="center"/>
    </xf>
    <xf numFmtId="2" fontId="5" fillId="5" borderId="0" xfId="0" applyNumberFormat="1" applyFont="1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6" borderId="0" xfId="0" applyNumberFormat="1" applyFill="1" applyAlignment="1">
      <alignment horizontal="center"/>
    </xf>
    <xf numFmtId="2" fontId="0" fillId="2" borderId="0" xfId="0" applyNumberFormat="1" applyFill="1" applyAlignment="1">
      <alignment horizontal="center"/>
    </xf>
    <xf numFmtId="0" fontId="0" fillId="9" borderId="0" xfId="0" applyFill="1"/>
    <xf numFmtId="2" fontId="0" fillId="9" borderId="0" xfId="0" applyNumberFormat="1" applyFill="1"/>
    <xf numFmtId="0" fontId="6" fillId="9" borderId="0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/>
    <xf numFmtId="0" fontId="6" fillId="0" borderId="2" xfId="0" applyFont="1" applyBorder="1"/>
    <xf numFmtId="0" fontId="1" fillId="0" borderId="0" xfId="0" applyFont="1" applyFill="1" applyBorder="1"/>
    <xf numFmtId="0" fontId="1" fillId="2" borderId="3" xfId="0" applyFont="1" applyFill="1" applyBorder="1"/>
    <xf numFmtId="0" fontId="1" fillId="2" borderId="0" xfId="0" applyFont="1" applyFill="1" applyBorder="1"/>
    <xf numFmtId="0" fontId="1" fillId="2" borderId="4" xfId="0" applyFont="1" applyFill="1" applyBorder="1"/>
    <xf numFmtId="0" fontId="6" fillId="10" borderId="0" xfId="0" applyFont="1" applyFill="1" applyBorder="1" applyAlignment="1">
      <alignment horizontal="center"/>
    </xf>
    <xf numFmtId="0" fontId="6" fillId="10" borderId="2" xfId="0" applyFont="1" applyFill="1" applyBorder="1" applyAlignment="1">
      <alignment horizontal="center"/>
    </xf>
    <xf numFmtId="2" fontId="0" fillId="8" borderId="0" xfId="0" applyNumberFormat="1" applyFill="1" applyAlignment="1">
      <alignment horizontal="center"/>
    </xf>
    <xf numFmtId="0" fontId="6" fillId="0" borderId="0" xfId="0" applyFont="1" applyBorder="1" applyAlignment="1">
      <alignment horizontal="center"/>
    </xf>
    <xf numFmtId="0" fontId="9" fillId="0" borderId="0" xfId="0" applyFont="1"/>
    <xf numFmtId="0" fontId="10" fillId="7" borderId="0" xfId="0" applyFont="1" applyFill="1"/>
    <xf numFmtId="0" fontId="10" fillId="7" borderId="0" xfId="0" applyFont="1" applyFill="1" applyAlignment="1">
      <alignment horizontal="center"/>
    </xf>
    <xf numFmtId="2" fontId="10" fillId="7" borderId="0" xfId="0" applyNumberFormat="1" applyFont="1" applyFill="1" applyAlignment="1">
      <alignment horizontal="center"/>
    </xf>
    <xf numFmtId="2" fontId="9" fillId="7" borderId="0" xfId="0" applyNumberFormat="1" applyFont="1" applyFill="1" applyAlignment="1">
      <alignment horizontal="center"/>
    </xf>
    <xf numFmtId="2" fontId="9" fillId="0" borderId="0" xfId="0" applyNumberFormat="1" applyFont="1"/>
    <xf numFmtId="0" fontId="0" fillId="11" borderId="0" xfId="0" applyFill="1"/>
    <xf numFmtId="2" fontId="0" fillId="11" borderId="0" xfId="0" applyNumberFormat="1" applyFill="1"/>
    <xf numFmtId="0" fontId="6" fillId="0" borderId="0" xfId="0" applyFont="1" applyBorder="1" applyAlignment="1">
      <alignment horizontal="center"/>
    </xf>
    <xf numFmtId="0" fontId="11" fillId="0" borderId="0" xfId="0" applyFont="1"/>
    <xf numFmtId="0" fontId="0" fillId="0" borderId="2" xfId="0" applyBorder="1"/>
    <xf numFmtId="2" fontId="0" fillId="0" borderId="2" xfId="0" applyNumberFormat="1" applyBorder="1"/>
    <xf numFmtId="164" fontId="0" fillId="0" borderId="0" xfId="0" applyNumberFormat="1"/>
    <xf numFmtId="164" fontId="0" fillId="0" borderId="2" xfId="0" applyNumberFormat="1" applyBorder="1"/>
    <xf numFmtId="0" fontId="4" fillId="6" borderId="6" xfId="0" applyFont="1" applyFill="1" applyBorder="1" applyAlignment="1">
      <alignment horizontal="center"/>
    </xf>
    <xf numFmtId="0" fontId="0" fillId="6" borderId="0" xfId="0" applyFill="1" applyBorder="1" applyAlignment="1"/>
    <xf numFmtId="0" fontId="0" fillId="6" borderId="5" xfId="0" applyFill="1" applyBorder="1" applyAlignment="1"/>
    <xf numFmtId="0" fontId="0" fillId="5" borderId="0" xfId="0" applyFill="1"/>
    <xf numFmtId="0" fontId="0" fillId="0" borderId="0" xfId="0" applyFill="1" applyBorder="1" applyAlignment="1"/>
    <xf numFmtId="0" fontId="0" fillId="0" borderId="5" xfId="0" applyFill="1" applyBorder="1" applyAlignment="1"/>
    <xf numFmtId="0" fontId="4" fillId="0" borderId="6" xfId="0" applyFont="1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165" fontId="0" fillId="0" borderId="0" xfId="0" applyNumberFormat="1"/>
    <xf numFmtId="0" fontId="6" fillId="0" borderId="0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Tabelle2!$A$8</c:f>
              <c:strCache>
                <c:ptCount val="1"/>
                <c:pt idx="0">
                  <c:v>C3 + drought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Tabelle2!$L$8:$L$12</c:f>
              <c:numCache>
                <c:formatCode>0.00</c:formatCode>
                <c:ptCount val="5"/>
                <c:pt idx="0">
                  <c:v>0.25405876980246572</c:v>
                </c:pt>
                <c:pt idx="1">
                  <c:v>0.14161415326136909</c:v>
                </c:pt>
                <c:pt idx="2">
                  <c:v>0.3206195363208047</c:v>
                </c:pt>
                <c:pt idx="3">
                  <c:v>0.11441360665630769</c:v>
                </c:pt>
                <c:pt idx="4">
                  <c:v>0.18057346267508831</c:v>
                </c:pt>
              </c:numCache>
            </c:numRef>
          </c:xVal>
          <c:yVal>
            <c:numRef>
              <c:f>Tabelle2!$G$8:$G$12</c:f>
              <c:numCache>
                <c:formatCode>General</c:formatCode>
                <c:ptCount val="5"/>
                <c:pt idx="0">
                  <c:v>-15.79</c:v>
                </c:pt>
                <c:pt idx="1">
                  <c:v>-14.82</c:v>
                </c:pt>
                <c:pt idx="2">
                  <c:v>-15.97</c:v>
                </c:pt>
                <c:pt idx="3">
                  <c:v>-15.74</c:v>
                </c:pt>
                <c:pt idx="4">
                  <c:v>-16.36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2D0-477E-9820-2C93D2EA6FF2}"/>
            </c:ext>
          </c:extLst>
        </c:ser>
        <c:ser>
          <c:idx val="1"/>
          <c:order val="1"/>
          <c:tx>
            <c:strRef>
              <c:f>Tabelle2!$A$13</c:f>
              <c:strCache>
                <c:ptCount val="1"/>
                <c:pt idx="0">
                  <c:v>C3 + OM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Tabelle2!$L$13:$L$17</c:f>
              <c:numCache>
                <c:formatCode>0.00</c:formatCode>
                <c:ptCount val="5"/>
                <c:pt idx="0">
                  <c:v>0.12916549596357749</c:v>
                </c:pt>
                <c:pt idx="1">
                  <c:v>7.7389226439857461E-2</c:v>
                </c:pt>
                <c:pt idx="2">
                  <c:v>0.18792029819216852</c:v>
                </c:pt>
                <c:pt idx="3">
                  <c:v>0.11870162466134344</c:v>
                </c:pt>
                <c:pt idx="4">
                  <c:v>9.634626786233734E-2</c:v>
                </c:pt>
              </c:numCache>
            </c:numRef>
          </c:xVal>
          <c:yVal>
            <c:numRef>
              <c:f>Tabelle2!$G$13:$G$17</c:f>
              <c:numCache>
                <c:formatCode>General</c:formatCode>
                <c:ptCount val="5"/>
                <c:pt idx="0">
                  <c:v>-17.97</c:v>
                </c:pt>
                <c:pt idx="1">
                  <c:v>-17.3</c:v>
                </c:pt>
                <c:pt idx="2">
                  <c:v>-18.32</c:v>
                </c:pt>
                <c:pt idx="3">
                  <c:v>-18.57</c:v>
                </c:pt>
                <c:pt idx="4">
                  <c:v>-16.14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2D0-477E-9820-2C93D2EA6FF2}"/>
            </c:ext>
          </c:extLst>
        </c:ser>
        <c:ser>
          <c:idx val="2"/>
          <c:order val="2"/>
          <c:tx>
            <c:strRef>
              <c:f>Tabelle2!$A$23</c:f>
              <c:strCache>
                <c:ptCount val="1"/>
                <c:pt idx="0">
                  <c:v>C4 + drought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Tabelle2!$L$23:$L$27</c:f>
              <c:numCache>
                <c:formatCode>0.00</c:formatCode>
                <c:ptCount val="5"/>
                <c:pt idx="0">
                  <c:v>0.43216716595990423</c:v>
                </c:pt>
                <c:pt idx="2">
                  <c:v>0.44369803155868687</c:v>
                </c:pt>
                <c:pt idx="3">
                  <c:v>0.16656597687433469</c:v>
                </c:pt>
              </c:numCache>
            </c:numRef>
          </c:xVal>
          <c:yVal>
            <c:numRef>
              <c:f>Tabelle2!$G$23:$G$27</c:f>
              <c:numCache>
                <c:formatCode>General</c:formatCode>
                <c:ptCount val="5"/>
                <c:pt idx="0">
                  <c:v>-8.07</c:v>
                </c:pt>
                <c:pt idx="2">
                  <c:v>-7.73</c:v>
                </c:pt>
                <c:pt idx="3">
                  <c:v>-8.2799999999999994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2D0-477E-9820-2C93D2EA6FF2}"/>
            </c:ext>
          </c:extLst>
        </c:ser>
        <c:ser>
          <c:idx val="3"/>
          <c:order val="3"/>
          <c:tx>
            <c:strRef>
              <c:f>Tabelle2!$A$28</c:f>
              <c:strCache>
                <c:ptCount val="1"/>
                <c:pt idx="0">
                  <c:v>C4 + OM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Tabelle2!$L$28:$L$32</c:f>
              <c:numCache>
                <c:formatCode>0.00</c:formatCode>
                <c:ptCount val="5"/>
                <c:pt idx="0">
                  <c:v>0.37436465934833263</c:v>
                </c:pt>
                <c:pt idx="2">
                  <c:v>0.38110703095156001</c:v>
                </c:pt>
                <c:pt idx="3">
                  <c:v>0.3255606886497926</c:v>
                </c:pt>
                <c:pt idx="4">
                  <c:v>0.43294872129472434</c:v>
                </c:pt>
              </c:numCache>
            </c:numRef>
          </c:xVal>
          <c:yVal>
            <c:numRef>
              <c:f>Tabelle2!$G$28:$G$32</c:f>
              <c:numCache>
                <c:formatCode>General</c:formatCode>
                <c:ptCount val="5"/>
                <c:pt idx="0">
                  <c:v>-9.1199999999999992</c:v>
                </c:pt>
                <c:pt idx="2">
                  <c:v>-7.96</c:v>
                </c:pt>
                <c:pt idx="3">
                  <c:v>-8.31</c:v>
                </c:pt>
                <c:pt idx="4">
                  <c:v>-8.35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92D0-477E-9820-2C93D2EA6FF2}"/>
            </c:ext>
          </c:extLst>
        </c:ser>
        <c:ser>
          <c:idx val="4"/>
          <c:order val="4"/>
          <c:tx>
            <c:strRef>
              <c:f>Tabelle2!$A$33</c:f>
              <c:strCache>
                <c:ptCount val="1"/>
                <c:pt idx="0">
                  <c:v>C4 + OM + Fert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Tabelle2!$L$33:$L$35</c:f>
              <c:numCache>
                <c:formatCode>0.00</c:formatCode>
                <c:ptCount val="3"/>
                <c:pt idx="0">
                  <c:v>0.3674375050203626</c:v>
                </c:pt>
                <c:pt idx="1">
                  <c:v>0.29254855446432598</c:v>
                </c:pt>
                <c:pt idx="2">
                  <c:v>0.28954735173142854</c:v>
                </c:pt>
              </c:numCache>
            </c:numRef>
          </c:xVal>
          <c:yVal>
            <c:numRef>
              <c:f>Tabelle2!$G$33:$G$35</c:f>
              <c:numCache>
                <c:formatCode>General</c:formatCode>
                <c:ptCount val="3"/>
                <c:pt idx="0">
                  <c:v>-9.14</c:v>
                </c:pt>
                <c:pt idx="1">
                  <c:v>-9.51</c:v>
                </c:pt>
                <c:pt idx="2">
                  <c:v>-6.44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92D0-477E-9820-2C93D2EA6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0966928"/>
        <c:axId val="400135376"/>
      </c:scatterChart>
      <c:valAx>
        <c:axId val="72096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ln(f)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135376"/>
        <c:crosses val="autoZero"/>
        <c:crossBetween val="midCat"/>
      </c:valAx>
      <c:valAx>
        <c:axId val="40013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d13C DIC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096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Tabelle2!$A$8</c:f>
              <c:strCache>
                <c:ptCount val="1"/>
                <c:pt idx="0">
                  <c:v>C3 + drought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Tabelle2!$P$8:$P$12</c:f>
              <c:numCache>
                <c:formatCode>0.00</c:formatCode>
                <c:ptCount val="5"/>
                <c:pt idx="0">
                  <c:v>0.3611089067204506</c:v>
                </c:pt>
                <c:pt idx="1">
                  <c:v>0.35056399354383583</c:v>
                </c:pt>
                <c:pt idx="2">
                  <c:v>0.30723591678029905</c:v>
                </c:pt>
                <c:pt idx="3">
                  <c:v>-0.16245147359704451</c:v>
                </c:pt>
                <c:pt idx="4">
                  <c:v>0.14257509383766809</c:v>
                </c:pt>
              </c:numCache>
            </c:numRef>
          </c:xVal>
          <c:yVal>
            <c:numRef>
              <c:f>Tabelle2!$M$8:$M$12</c:f>
              <c:numCache>
                <c:formatCode>General</c:formatCode>
                <c:ptCount val="5"/>
                <c:pt idx="0">
                  <c:v>-29.43</c:v>
                </c:pt>
                <c:pt idx="1">
                  <c:v>-29.56</c:v>
                </c:pt>
                <c:pt idx="2">
                  <c:v>-29.55</c:v>
                </c:pt>
                <c:pt idx="3">
                  <c:v>-29.37</c:v>
                </c:pt>
                <c:pt idx="4">
                  <c:v>-29.62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6D3-4F12-8356-66CDB1DD25DA}"/>
            </c:ext>
          </c:extLst>
        </c:ser>
        <c:ser>
          <c:idx val="1"/>
          <c:order val="1"/>
          <c:tx>
            <c:strRef>
              <c:f>Tabelle2!$A$13</c:f>
              <c:strCache>
                <c:ptCount val="1"/>
                <c:pt idx="0">
                  <c:v>C3 + OM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Tabelle2!$P$13:$P$17</c:f>
              <c:numCache>
                <c:formatCode>0.00</c:formatCode>
                <c:ptCount val="5"/>
                <c:pt idx="0">
                  <c:v>-0.49555670367035309</c:v>
                </c:pt>
                <c:pt idx="1">
                  <c:v>-0.41424782959812123</c:v>
                </c:pt>
                <c:pt idx="2">
                  <c:v>-0.48852267701297308</c:v>
                </c:pt>
                <c:pt idx="3">
                  <c:v>-0.47115107630221242</c:v>
                </c:pt>
                <c:pt idx="4">
                  <c:v>-3.7340270299777954E-3</c:v>
                </c:pt>
              </c:numCache>
            </c:numRef>
          </c:xVal>
          <c:yVal>
            <c:numRef>
              <c:f>Tabelle2!$M$13:$M$17</c:f>
              <c:numCache>
                <c:formatCode>General</c:formatCode>
                <c:ptCount val="5"/>
                <c:pt idx="0">
                  <c:v>-29.4</c:v>
                </c:pt>
                <c:pt idx="1">
                  <c:v>-29.23</c:v>
                </c:pt>
                <c:pt idx="2">
                  <c:v>-29.04</c:v>
                </c:pt>
                <c:pt idx="3">
                  <c:v>-29.61</c:v>
                </c:pt>
                <c:pt idx="4">
                  <c:v>-29.49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6D3-4F12-8356-66CDB1DD25DA}"/>
            </c:ext>
          </c:extLst>
        </c:ser>
        <c:ser>
          <c:idx val="2"/>
          <c:order val="2"/>
          <c:tx>
            <c:strRef>
              <c:f>Tabelle2!$A$23</c:f>
              <c:strCache>
                <c:ptCount val="1"/>
                <c:pt idx="0">
                  <c:v>C4 + drought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Tabelle2!$P$23:$P$27</c:f>
              <c:numCache>
                <c:formatCode>0.00</c:formatCode>
                <c:ptCount val="5"/>
                <c:pt idx="0">
                  <c:v>0.36708502012379235</c:v>
                </c:pt>
                <c:pt idx="2">
                  <c:v>0.3465174528679002</c:v>
                </c:pt>
                <c:pt idx="3">
                  <c:v>0.47522221348787186</c:v>
                </c:pt>
              </c:numCache>
            </c:numRef>
          </c:xVal>
          <c:yVal>
            <c:numRef>
              <c:f>Tabelle2!$M$23:$M$27</c:f>
              <c:numCache>
                <c:formatCode>General</c:formatCode>
                <c:ptCount val="5"/>
                <c:pt idx="0">
                  <c:v>-28.78</c:v>
                </c:pt>
                <c:pt idx="2">
                  <c:v>-28.81</c:v>
                </c:pt>
                <c:pt idx="3">
                  <c:v>-28.58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6D3-4F12-8356-66CDB1DD25DA}"/>
            </c:ext>
          </c:extLst>
        </c:ser>
        <c:ser>
          <c:idx val="3"/>
          <c:order val="3"/>
          <c:tx>
            <c:strRef>
              <c:f>Tabelle2!$A$28</c:f>
              <c:strCache>
                <c:ptCount val="1"/>
                <c:pt idx="0">
                  <c:v>C4 + OM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Tabelle2!$P$28:$P$32</c:f>
              <c:numCache>
                <c:formatCode>0.00</c:formatCode>
                <c:ptCount val="5"/>
                <c:pt idx="0">
                  <c:v>-0.25422659374828827</c:v>
                </c:pt>
                <c:pt idx="2">
                  <c:v>0.14567779567517899</c:v>
                </c:pt>
                <c:pt idx="3">
                  <c:v>-8.6177696241052273E-2</c:v>
                </c:pt>
                <c:pt idx="4">
                  <c:v>0.15000546858096084</c:v>
                </c:pt>
              </c:numCache>
            </c:numRef>
          </c:xVal>
          <c:yVal>
            <c:numRef>
              <c:f>Tabelle2!$M$28:$M$32</c:f>
              <c:numCache>
                <c:formatCode>General</c:formatCode>
                <c:ptCount val="5"/>
                <c:pt idx="0">
                  <c:v>-29.25</c:v>
                </c:pt>
                <c:pt idx="2">
                  <c:v>-29.16</c:v>
                </c:pt>
                <c:pt idx="3">
                  <c:v>-29.09</c:v>
                </c:pt>
                <c:pt idx="4">
                  <c:v>-29.25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6D3-4F12-8356-66CDB1DD25DA}"/>
            </c:ext>
          </c:extLst>
        </c:ser>
        <c:ser>
          <c:idx val="4"/>
          <c:order val="4"/>
          <c:tx>
            <c:strRef>
              <c:f>Tabelle2!$A$33</c:f>
              <c:strCache>
                <c:ptCount val="1"/>
                <c:pt idx="0">
                  <c:v>C4 + OM + Fert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Tabelle2!$P$33:$P$35</c:f>
              <c:numCache>
                <c:formatCode>0.00</c:formatCode>
                <c:ptCount val="3"/>
                <c:pt idx="0">
                  <c:v>0.4254288725080097</c:v>
                </c:pt>
                <c:pt idx="1">
                  <c:v>0.46671914144562543</c:v>
                </c:pt>
                <c:pt idx="2">
                  <c:v>0.38480201897773858</c:v>
                </c:pt>
              </c:numCache>
            </c:numRef>
          </c:xVal>
          <c:yVal>
            <c:numRef>
              <c:f>Tabelle2!$M$33:$M$35</c:f>
              <c:numCache>
                <c:formatCode>General</c:formatCode>
                <c:ptCount val="3"/>
                <c:pt idx="0">
                  <c:v>-29.08</c:v>
                </c:pt>
                <c:pt idx="1">
                  <c:v>-29.08</c:v>
                </c:pt>
                <c:pt idx="2">
                  <c:v>-28.98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6D3-4F12-8356-66CDB1DD25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0966928"/>
        <c:axId val="400135376"/>
      </c:scatterChart>
      <c:valAx>
        <c:axId val="72096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ln(f)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135376"/>
        <c:crosses val="autoZero"/>
        <c:crossBetween val="midCat"/>
      </c:valAx>
      <c:valAx>
        <c:axId val="40013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d13C DOC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096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Tabelle2!$A$8</c:f>
              <c:strCache>
                <c:ptCount val="1"/>
                <c:pt idx="0">
                  <c:v>C3 + drought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Tabelle2!$U$8:$U$12</c:f>
              <c:numCache>
                <c:formatCode>0.00</c:formatCode>
                <c:ptCount val="5"/>
                <c:pt idx="0">
                  <c:v>0.27475834058125043</c:v>
                </c:pt>
                <c:pt idx="1">
                  <c:v>0.18373051731182113</c:v>
                </c:pt>
                <c:pt idx="2">
                  <c:v>0.31815560122986669</c:v>
                </c:pt>
                <c:pt idx="3">
                  <c:v>6.861365498139721E-2</c:v>
                </c:pt>
                <c:pt idx="4">
                  <c:v>0.17364771591285136</c:v>
                </c:pt>
              </c:numCache>
            </c:numRef>
          </c:xVal>
          <c:yVal>
            <c:numRef>
              <c:f>Tabelle2!$G$8:$G$12</c:f>
              <c:numCache>
                <c:formatCode>General</c:formatCode>
                <c:ptCount val="5"/>
                <c:pt idx="0">
                  <c:v>-15.79</c:v>
                </c:pt>
                <c:pt idx="1">
                  <c:v>-14.82</c:v>
                </c:pt>
                <c:pt idx="2">
                  <c:v>-15.97</c:v>
                </c:pt>
                <c:pt idx="3">
                  <c:v>-15.74</c:v>
                </c:pt>
                <c:pt idx="4">
                  <c:v>-16.36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D2E-425B-890C-5B430155B1AF}"/>
            </c:ext>
          </c:extLst>
        </c:ser>
        <c:ser>
          <c:idx val="1"/>
          <c:order val="1"/>
          <c:tx>
            <c:strRef>
              <c:f>Tabelle2!$A$13</c:f>
              <c:strCache>
                <c:ptCount val="1"/>
                <c:pt idx="0">
                  <c:v>C3 + OM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Tabelle2!$U$13:$U$17</c:f>
              <c:numCache>
                <c:formatCode>0.00</c:formatCode>
                <c:ptCount val="5"/>
                <c:pt idx="0">
                  <c:v>3.9241871878702463E-2</c:v>
                </c:pt>
                <c:pt idx="1">
                  <c:v>2.7829089940514928E-3</c:v>
                </c:pt>
                <c:pt idx="2">
                  <c:v>9.2515979002872312E-2</c:v>
                </c:pt>
                <c:pt idx="3">
                  <c:v>3.2618334547101842E-2</c:v>
                </c:pt>
                <c:pt idx="4">
                  <c:v>7.856028666910865E-2</c:v>
                </c:pt>
              </c:numCache>
            </c:numRef>
          </c:xVal>
          <c:yVal>
            <c:numRef>
              <c:f>Tabelle2!$G$13:$G$17</c:f>
              <c:numCache>
                <c:formatCode>General</c:formatCode>
                <c:ptCount val="5"/>
                <c:pt idx="0">
                  <c:v>-17.97</c:v>
                </c:pt>
                <c:pt idx="1">
                  <c:v>-17.3</c:v>
                </c:pt>
                <c:pt idx="2">
                  <c:v>-18.32</c:v>
                </c:pt>
                <c:pt idx="3">
                  <c:v>-18.57</c:v>
                </c:pt>
                <c:pt idx="4">
                  <c:v>-16.14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D2E-425B-890C-5B430155B1AF}"/>
            </c:ext>
          </c:extLst>
        </c:ser>
        <c:ser>
          <c:idx val="2"/>
          <c:order val="2"/>
          <c:tx>
            <c:strRef>
              <c:f>Tabelle2!$A$23</c:f>
              <c:strCache>
                <c:ptCount val="1"/>
                <c:pt idx="0">
                  <c:v>C4 + drought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Tabelle2!$U$23:$U$27</c:f>
              <c:numCache>
                <c:formatCode>0.00</c:formatCode>
                <c:ptCount val="5"/>
                <c:pt idx="0">
                  <c:v>0.42043508839020827</c:v>
                </c:pt>
                <c:pt idx="2">
                  <c:v>0.4264070006668822</c:v>
                </c:pt>
                <c:pt idx="3">
                  <c:v>0.23135486529229118</c:v>
                </c:pt>
              </c:numCache>
            </c:numRef>
          </c:xVal>
          <c:yVal>
            <c:numRef>
              <c:f>Tabelle2!$G$23:$G$27</c:f>
              <c:numCache>
                <c:formatCode>General</c:formatCode>
                <c:ptCount val="5"/>
                <c:pt idx="0">
                  <c:v>-8.07</c:v>
                </c:pt>
                <c:pt idx="2">
                  <c:v>-7.73</c:v>
                </c:pt>
                <c:pt idx="3">
                  <c:v>-8.2799999999999994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D2E-425B-890C-5B430155B1AF}"/>
            </c:ext>
          </c:extLst>
        </c:ser>
        <c:ser>
          <c:idx val="3"/>
          <c:order val="3"/>
          <c:tx>
            <c:strRef>
              <c:f>Tabelle2!$A$28</c:f>
              <c:strCache>
                <c:ptCount val="1"/>
                <c:pt idx="0">
                  <c:v>C4 + OM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Tabelle2!$U$28:$U$32</c:f>
              <c:numCache>
                <c:formatCode>0.00</c:formatCode>
                <c:ptCount val="5"/>
                <c:pt idx="0">
                  <c:v>0.28402222294575741</c:v>
                </c:pt>
                <c:pt idx="2">
                  <c:v>0.34150337536273112</c:v>
                </c:pt>
                <c:pt idx="3">
                  <c:v>0.26104969859993771</c:v>
                </c:pt>
                <c:pt idx="4">
                  <c:v>0.3862580917936137</c:v>
                </c:pt>
              </c:numCache>
            </c:numRef>
          </c:xVal>
          <c:yVal>
            <c:numRef>
              <c:f>Tabelle2!$G$28:$G$32</c:f>
              <c:numCache>
                <c:formatCode>General</c:formatCode>
                <c:ptCount val="5"/>
                <c:pt idx="0">
                  <c:v>-9.1199999999999992</c:v>
                </c:pt>
                <c:pt idx="2">
                  <c:v>-7.96</c:v>
                </c:pt>
                <c:pt idx="3">
                  <c:v>-8.31</c:v>
                </c:pt>
                <c:pt idx="4">
                  <c:v>-8.35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D2E-425B-890C-5B430155B1AF}"/>
            </c:ext>
          </c:extLst>
        </c:ser>
        <c:ser>
          <c:idx val="4"/>
          <c:order val="4"/>
          <c:tx>
            <c:strRef>
              <c:f>Tabelle2!$A$33</c:f>
              <c:strCache>
                <c:ptCount val="1"/>
                <c:pt idx="0">
                  <c:v>C4 + OM + Fert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Tabelle2!$U$33:$U$35</c:f>
              <c:numCache>
                <c:formatCode>0.00</c:formatCode>
                <c:ptCount val="3"/>
                <c:pt idx="0">
                  <c:v>0.37842887094259742</c:v>
                </c:pt>
                <c:pt idx="1">
                  <c:v>0.32716084674893003</c:v>
                </c:pt>
                <c:pt idx="2">
                  <c:v>0.30787775339792572</c:v>
                </c:pt>
              </c:numCache>
            </c:numRef>
          </c:xVal>
          <c:yVal>
            <c:numRef>
              <c:f>Tabelle2!$G$33:$G$35</c:f>
              <c:numCache>
                <c:formatCode>General</c:formatCode>
                <c:ptCount val="3"/>
                <c:pt idx="0">
                  <c:v>-9.14</c:v>
                </c:pt>
                <c:pt idx="1">
                  <c:v>-9.51</c:v>
                </c:pt>
                <c:pt idx="2">
                  <c:v>-6.44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D2E-425B-890C-5B430155B1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0966928"/>
        <c:axId val="400135376"/>
      </c:scatterChart>
      <c:valAx>
        <c:axId val="72096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ln(fDOC+DIC)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135376"/>
        <c:crosses val="autoZero"/>
        <c:crossBetween val="midCat"/>
      </c:valAx>
      <c:valAx>
        <c:axId val="40013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d13C DIC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096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Tabelle2!$A$8</c:f>
              <c:strCache>
                <c:ptCount val="1"/>
                <c:pt idx="0">
                  <c:v>C3 + drought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Tabelle2!$U$8:$U$12</c:f>
              <c:numCache>
                <c:formatCode>0.00</c:formatCode>
                <c:ptCount val="5"/>
                <c:pt idx="0">
                  <c:v>0.27475834058125043</c:v>
                </c:pt>
                <c:pt idx="1">
                  <c:v>0.18373051731182113</c:v>
                </c:pt>
                <c:pt idx="2">
                  <c:v>0.31815560122986669</c:v>
                </c:pt>
                <c:pt idx="3">
                  <c:v>6.861365498139721E-2</c:v>
                </c:pt>
                <c:pt idx="4">
                  <c:v>0.17364771591285136</c:v>
                </c:pt>
              </c:numCache>
            </c:numRef>
          </c:xVal>
          <c:yVal>
            <c:numRef>
              <c:f>Tabelle2!$Q$8:$Q$12</c:f>
              <c:numCache>
                <c:formatCode>0.00</c:formatCode>
                <c:ptCount val="5"/>
                <c:pt idx="0">
                  <c:v>0.75838499562579387</c:v>
                </c:pt>
                <c:pt idx="1">
                  <c:v>8.7008856307926106</c:v>
                </c:pt>
                <c:pt idx="2">
                  <c:v>1.4699155915966711</c:v>
                </c:pt>
                <c:pt idx="3">
                  <c:v>-1.031052975563973</c:v>
                </c:pt>
                <c:pt idx="4">
                  <c:v>-4.1925992710416073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F2E-44D7-987A-4DC20D41A020}"/>
            </c:ext>
          </c:extLst>
        </c:ser>
        <c:ser>
          <c:idx val="1"/>
          <c:order val="1"/>
          <c:tx>
            <c:strRef>
              <c:f>Tabelle2!$A$13</c:f>
              <c:strCache>
                <c:ptCount val="1"/>
                <c:pt idx="0">
                  <c:v>C3 + OM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Tabelle2!$U$13:$U$17</c:f>
              <c:numCache>
                <c:formatCode>0.00</c:formatCode>
                <c:ptCount val="5"/>
                <c:pt idx="0">
                  <c:v>3.9241871878702463E-2</c:v>
                </c:pt>
                <c:pt idx="1">
                  <c:v>2.7829089940514928E-3</c:v>
                </c:pt>
                <c:pt idx="2">
                  <c:v>9.2515979002872312E-2</c:v>
                </c:pt>
                <c:pt idx="3">
                  <c:v>3.2618334547101842E-2</c:v>
                </c:pt>
                <c:pt idx="4">
                  <c:v>7.856028666910865E-2</c:v>
                </c:pt>
              </c:numCache>
            </c:numRef>
          </c:xVal>
          <c:yVal>
            <c:numRef>
              <c:f>Tabelle2!$Q$13:$Q$17</c:f>
              <c:numCache>
                <c:formatCode>0.00</c:formatCode>
                <c:ptCount val="5"/>
                <c:pt idx="0">
                  <c:v>-15.402405772416261</c:v>
                </c:pt>
                <c:pt idx="1">
                  <c:v>-8.7062656764915101</c:v>
                </c:pt>
                <c:pt idx="2">
                  <c:v>-16.131075115250958</c:v>
                </c:pt>
                <c:pt idx="3">
                  <c:v>-18.1625788718361</c:v>
                </c:pt>
                <c:pt idx="4">
                  <c:v>-1.8392660400786909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F2E-44D7-987A-4DC20D41A020}"/>
            </c:ext>
          </c:extLst>
        </c:ser>
        <c:ser>
          <c:idx val="2"/>
          <c:order val="2"/>
          <c:tx>
            <c:strRef>
              <c:f>Tabelle2!$A$23</c:f>
              <c:strCache>
                <c:ptCount val="1"/>
                <c:pt idx="0">
                  <c:v>C4 + drought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Tabelle2!$U$23:$U$27</c:f>
              <c:numCache>
                <c:formatCode>0.00</c:formatCode>
                <c:ptCount val="5"/>
                <c:pt idx="0">
                  <c:v>0.42043508839020827</c:v>
                </c:pt>
                <c:pt idx="2">
                  <c:v>0.4264070006668822</c:v>
                </c:pt>
                <c:pt idx="3">
                  <c:v>0.23135486529229118</c:v>
                </c:pt>
              </c:numCache>
            </c:numRef>
          </c:xVal>
          <c:yVal>
            <c:numRef>
              <c:f>Tabelle2!$Q$23:$Q$27</c:f>
              <c:numCache>
                <c:formatCode>0.00</c:formatCode>
                <c:ptCount val="5"/>
                <c:pt idx="0">
                  <c:v>48.303448052161713</c:v>
                </c:pt>
                <c:pt idx="2">
                  <c:v>58.611509517433532</c:v>
                </c:pt>
                <c:pt idx="3">
                  <c:v>48.253928469363302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F2E-44D7-987A-4DC20D41A020}"/>
            </c:ext>
          </c:extLst>
        </c:ser>
        <c:ser>
          <c:idx val="3"/>
          <c:order val="3"/>
          <c:tx>
            <c:strRef>
              <c:f>Tabelle2!$A$28</c:f>
              <c:strCache>
                <c:ptCount val="1"/>
                <c:pt idx="0">
                  <c:v>C4 + OM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Tabelle2!$U$28:$U$32</c:f>
              <c:numCache>
                <c:formatCode>0.00</c:formatCode>
                <c:ptCount val="5"/>
                <c:pt idx="0">
                  <c:v>0.28402222294575741</c:v>
                </c:pt>
                <c:pt idx="2">
                  <c:v>0.34150337536273112</c:v>
                </c:pt>
                <c:pt idx="3">
                  <c:v>0.26104969859993771</c:v>
                </c:pt>
                <c:pt idx="4">
                  <c:v>0.3862580917936137</c:v>
                </c:pt>
              </c:numCache>
            </c:numRef>
          </c:xVal>
          <c:yVal>
            <c:numRef>
              <c:f>Tabelle2!$Q$28:$Q$32</c:f>
              <c:numCache>
                <c:formatCode>0.00</c:formatCode>
                <c:ptCount val="5"/>
                <c:pt idx="0">
                  <c:v>43.247011663988452</c:v>
                </c:pt>
                <c:pt idx="2">
                  <c:v>52.075202643586451</c:v>
                </c:pt>
                <c:pt idx="3">
                  <c:v>49.374869676010121</c:v>
                </c:pt>
                <c:pt idx="4">
                  <c:v>47.631848159113019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F2E-44D7-987A-4DC20D41A020}"/>
            </c:ext>
          </c:extLst>
        </c:ser>
        <c:ser>
          <c:idx val="4"/>
          <c:order val="4"/>
          <c:tx>
            <c:strRef>
              <c:f>Tabelle2!$A$33</c:f>
              <c:strCache>
                <c:ptCount val="1"/>
                <c:pt idx="0">
                  <c:v>C4 + OM + Fert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Tabelle2!$U$33:$U$35</c:f>
              <c:numCache>
                <c:formatCode>0.00</c:formatCode>
                <c:ptCount val="3"/>
                <c:pt idx="0">
                  <c:v>0.37842887094259742</c:v>
                </c:pt>
                <c:pt idx="1">
                  <c:v>0.32716084674893003</c:v>
                </c:pt>
                <c:pt idx="2">
                  <c:v>0.30787775339792572</c:v>
                </c:pt>
              </c:numCache>
            </c:numRef>
          </c:xVal>
          <c:yVal>
            <c:numRef>
              <c:f>Tabelle2!$Q$33:$Q$35</c:f>
              <c:numCache>
                <c:formatCode>0.00</c:formatCode>
                <c:ptCount val="3"/>
                <c:pt idx="0">
                  <c:v>45.85700115132574</c:v>
                </c:pt>
                <c:pt idx="1">
                  <c:v>43.67285519475147</c:v>
                </c:pt>
                <c:pt idx="2">
                  <c:v>63.094279333615297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F2E-44D7-987A-4DC20D41A0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0966928"/>
        <c:axId val="400135376"/>
      </c:scatterChart>
      <c:valAx>
        <c:axId val="72096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ln(fDOC+DIC)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135376"/>
        <c:crosses val="autoZero"/>
        <c:crossBetween val="midCat"/>
      </c:valAx>
      <c:valAx>
        <c:axId val="40013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C4</a:t>
                </a:r>
                <a:r>
                  <a:rPr lang="en-US" baseline="0"/>
                  <a:t> contribution to DIC in  %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096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Tabelle2!$A$8</c:f>
              <c:strCache>
                <c:ptCount val="1"/>
                <c:pt idx="0">
                  <c:v>C3 + drought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Tabelle2!$S$8:$S$12</c:f>
              <c:numCache>
                <c:formatCode>0.00</c:formatCode>
                <c:ptCount val="5"/>
                <c:pt idx="0">
                  <c:v>9.9206189889025893</c:v>
                </c:pt>
                <c:pt idx="1">
                  <c:v>9.0574488286066579</c:v>
                </c:pt>
                <c:pt idx="2">
                  <c:v>10.360625154130702</c:v>
                </c:pt>
                <c:pt idx="3">
                  <c:v>8.0725598027126999</c:v>
                </c:pt>
                <c:pt idx="4">
                  <c:v>8.9665832305795306</c:v>
                </c:pt>
              </c:numCache>
            </c:numRef>
          </c:xVal>
          <c:yVal>
            <c:numRef>
              <c:f>Tabelle2!$Q$8:$Q$12</c:f>
              <c:numCache>
                <c:formatCode>0.00</c:formatCode>
                <c:ptCount val="5"/>
                <c:pt idx="0">
                  <c:v>0.75838499562579387</c:v>
                </c:pt>
                <c:pt idx="1">
                  <c:v>8.7008856307926106</c:v>
                </c:pt>
                <c:pt idx="2">
                  <c:v>1.4699155915966711</c:v>
                </c:pt>
                <c:pt idx="3">
                  <c:v>-1.031052975563973</c:v>
                </c:pt>
                <c:pt idx="4">
                  <c:v>-4.1925992710416073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AB9-44FF-9841-DB343DCA1870}"/>
            </c:ext>
          </c:extLst>
        </c:ser>
        <c:ser>
          <c:idx val="1"/>
          <c:order val="1"/>
          <c:tx>
            <c:strRef>
              <c:f>Tabelle2!$A$13</c:f>
              <c:strCache>
                <c:ptCount val="1"/>
                <c:pt idx="0">
                  <c:v>C3 + OM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Tabelle2!$S$13:$S$17</c:f>
              <c:numCache>
                <c:formatCode>0.00</c:formatCode>
                <c:ptCount val="5"/>
                <c:pt idx="0">
                  <c:v>7.8389025893958069</c:v>
                </c:pt>
                <c:pt idx="1">
                  <c:v>7.558251541307027</c:v>
                </c:pt>
                <c:pt idx="2">
                  <c:v>8.2678372379778047</c:v>
                </c:pt>
                <c:pt idx="3">
                  <c:v>7.7871528976572133</c:v>
                </c:pt>
                <c:pt idx="4">
                  <c:v>8.1532552404438974</c:v>
                </c:pt>
              </c:numCache>
            </c:numRef>
          </c:xVal>
          <c:yVal>
            <c:numRef>
              <c:f>Tabelle2!$Q$13:$Q$17</c:f>
              <c:numCache>
                <c:formatCode>0.00</c:formatCode>
                <c:ptCount val="5"/>
                <c:pt idx="0">
                  <c:v>-15.402405772416261</c:v>
                </c:pt>
                <c:pt idx="1">
                  <c:v>-8.7062656764915101</c:v>
                </c:pt>
                <c:pt idx="2">
                  <c:v>-16.131075115250958</c:v>
                </c:pt>
                <c:pt idx="3">
                  <c:v>-18.1625788718361</c:v>
                </c:pt>
                <c:pt idx="4">
                  <c:v>-1.8392660400786909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AB9-44FF-9841-DB343DCA1870}"/>
            </c:ext>
          </c:extLst>
        </c:ser>
        <c:ser>
          <c:idx val="2"/>
          <c:order val="2"/>
          <c:tx>
            <c:strRef>
              <c:f>Tabelle2!$A$23</c:f>
              <c:strCache>
                <c:ptCount val="1"/>
                <c:pt idx="0">
                  <c:v>C4 + drought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Tabelle2!$S$23:$S$27</c:f>
              <c:numCache>
                <c:formatCode>0.00</c:formatCode>
                <c:ptCount val="5"/>
                <c:pt idx="0">
                  <c:v>11.476392108508014</c:v>
                </c:pt>
                <c:pt idx="1">
                  <c:v>0</c:v>
                </c:pt>
                <c:pt idx="2">
                  <c:v>11.545133168927251</c:v>
                </c:pt>
                <c:pt idx="3">
                  <c:v>9.499240443896424</c:v>
                </c:pt>
                <c:pt idx="4">
                  <c:v>0</c:v>
                </c:pt>
              </c:numCache>
            </c:numRef>
          </c:xVal>
          <c:yVal>
            <c:numRef>
              <c:f>Tabelle2!$Q$23:$Q$27</c:f>
              <c:numCache>
                <c:formatCode>0.00</c:formatCode>
                <c:ptCount val="5"/>
                <c:pt idx="0">
                  <c:v>48.303448052161713</c:v>
                </c:pt>
                <c:pt idx="2">
                  <c:v>58.611509517433532</c:v>
                </c:pt>
                <c:pt idx="3">
                  <c:v>48.253928469363302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AB9-44FF-9841-DB343DCA1870}"/>
            </c:ext>
          </c:extLst>
        </c:ser>
        <c:ser>
          <c:idx val="3"/>
          <c:order val="3"/>
          <c:tx>
            <c:strRef>
              <c:f>Tabelle2!$A$28</c:f>
              <c:strCache>
                <c:ptCount val="1"/>
                <c:pt idx="0">
                  <c:v>C4 + OM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Tabelle2!$S$28:$S$32</c:f>
              <c:numCache>
                <c:formatCode>0.00</c:formatCode>
                <c:ptCount val="5"/>
                <c:pt idx="0">
                  <c:v>10.01294944512947</c:v>
                </c:pt>
                <c:pt idx="1">
                  <c:v>0</c:v>
                </c:pt>
                <c:pt idx="2">
                  <c:v>10.605368680641183</c:v>
                </c:pt>
                <c:pt idx="3">
                  <c:v>9.7855487053020944</c:v>
                </c:pt>
                <c:pt idx="4">
                  <c:v>11.090790382244142</c:v>
                </c:pt>
              </c:numCache>
            </c:numRef>
          </c:xVal>
          <c:yVal>
            <c:numRef>
              <c:f>Tabelle2!$Q$28:$Q$32</c:f>
              <c:numCache>
                <c:formatCode>0.00</c:formatCode>
                <c:ptCount val="5"/>
                <c:pt idx="0">
                  <c:v>43.247011663988452</c:v>
                </c:pt>
                <c:pt idx="2">
                  <c:v>52.075202643586451</c:v>
                </c:pt>
                <c:pt idx="3">
                  <c:v>49.374869676010121</c:v>
                </c:pt>
                <c:pt idx="4">
                  <c:v>47.631848159113019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AB9-44FF-9841-DB343DCA1870}"/>
            </c:ext>
          </c:extLst>
        </c:ser>
        <c:ser>
          <c:idx val="4"/>
          <c:order val="4"/>
          <c:tx>
            <c:strRef>
              <c:f>Tabelle2!$A$33</c:f>
              <c:strCache>
                <c:ptCount val="1"/>
                <c:pt idx="0">
                  <c:v>C4 + OM + Fert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Tabelle2!$S$33:$S$35</c:f>
              <c:numCache>
                <c:formatCode>0.00</c:formatCode>
                <c:ptCount val="3"/>
                <c:pt idx="0">
                  <c:v>11.004297163995066</c:v>
                </c:pt>
                <c:pt idx="1">
                  <c:v>10.454346485819975</c:v>
                </c:pt>
                <c:pt idx="2">
                  <c:v>10.254685573366213</c:v>
                </c:pt>
              </c:numCache>
            </c:numRef>
          </c:xVal>
          <c:yVal>
            <c:numRef>
              <c:f>Tabelle2!$Q$33:$Q$35</c:f>
              <c:numCache>
                <c:formatCode>0.00</c:formatCode>
                <c:ptCount val="3"/>
                <c:pt idx="0">
                  <c:v>45.85700115132574</c:v>
                </c:pt>
                <c:pt idx="1">
                  <c:v>43.67285519475147</c:v>
                </c:pt>
                <c:pt idx="2">
                  <c:v>63.094279333615297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AB9-44FF-9841-DB343DCA18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0966928"/>
        <c:axId val="400135376"/>
      </c:scatterChart>
      <c:valAx>
        <c:axId val="72096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DOC+DIC</a:t>
                </a:r>
                <a:r>
                  <a:rPr lang="en-US" baseline="0"/>
                  <a:t> (mmol/L)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135376"/>
        <c:crosses val="autoZero"/>
        <c:crossBetween val="midCat"/>
      </c:valAx>
      <c:valAx>
        <c:axId val="40013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C4</a:t>
                </a:r>
                <a:r>
                  <a:rPr lang="en-US" baseline="0"/>
                  <a:t> contribution to DIC in  %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096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Tabelle2!$A$8</c:f>
              <c:strCache>
                <c:ptCount val="1"/>
                <c:pt idx="0">
                  <c:v>C3 + drought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Tabelle2!$J$8:$J$12</c:f>
              <c:numCache>
                <c:formatCode>0.00</c:formatCode>
                <c:ptCount val="5"/>
                <c:pt idx="0">
                  <c:v>7.9186189889025886</c:v>
                </c:pt>
                <c:pt idx="1">
                  <c:v>7.076448828606658</c:v>
                </c:pt>
                <c:pt idx="2">
                  <c:v>8.4636251541307015</c:v>
                </c:pt>
                <c:pt idx="3">
                  <c:v>6.8865598027127</c:v>
                </c:pt>
                <c:pt idx="4">
                  <c:v>7.3575832305795306</c:v>
                </c:pt>
              </c:numCache>
            </c:numRef>
          </c:xVal>
          <c:yVal>
            <c:numRef>
              <c:f>Tabelle2!$Q$8:$Q$12</c:f>
              <c:numCache>
                <c:formatCode>0.00</c:formatCode>
                <c:ptCount val="5"/>
                <c:pt idx="0">
                  <c:v>0.75838499562579387</c:v>
                </c:pt>
                <c:pt idx="1">
                  <c:v>8.7008856307926106</c:v>
                </c:pt>
                <c:pt idx="2">
                  <c:v>1.4699155915966711</c:v>
                </c:pt>
                <c:pt idx="3">
                  <c:v>-1.031052975563973</c:v>
                </c:pt>
                <c:pt idx="4">
                  <c:v>-4.1925992710416073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B21-4D07-9E1A-C8A7E4079994}"/>
            </c:ext>
          </c:extLst>
        </c:ser>
        <c:ser>
          <c:idx val="1"/>
          <c:order val="1"/>
          <c:tx>
            <c:strRef>
              <c:f>Tabelle2!$A$13</c:f>
              <c:strCache>
                <c:ptCount val="1"/>
                <c:pt idx="0">
                  <c:v>C3 + OM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Tabelle2!$J$13:$J$17</c:f>
              <c:numCache>
                <c:formatCode>0.00</c:formatCode>
                <c:ptCount val="5"/>
                <c:pt idx="0">
                  <c:v>6.9889025893958072</c:v>
                </c:pt>
                <c:pt idx="1">
                  <c:v>6.6362515413070273</c:v>
                </c:pt>
                <c:pt idx="2">
                  <c:v>7.4118372379778048</c:v>
                </c:pt>
                <c:pt idx="3">
                  <c:v>6.9161528976572129</c:v>
                </c:pt>
                <c:pt idx="4">
                  <c:v>6.7632552404438968</c:v>
                </c:pt>
              </c:numCache>
            </c:numRef>
          </c:xVal>
          <c:yVal>
            <c:numRef>
              <c:f>Tabelle2!$Q$13:$Q$17</c:f>
              <c:numCache>
                <c:formatCode>0.00</c:formatCode>
                <c:ptCount val="5"/>
                <c:pt idx="0">
                  <c:v>-15.402405772416261</c:v>
                </c:pt>
                <c:pt idx="1">
                  <c:v>-8.7062656764915101</c:v>
                </c:pt>
                <c:pt idx="2">
                  <c:v>-16.131075115250958</c:v>
                </c:pt>
                <c:pt idx="3">
                  <c:v>-18.1625788718361</c:v>
                </c:pt>
                <c:pt idx="4">
                  <c:v>-1.8392660400786909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B21-4D07-9E1A-C8A7E4079994}"/>
            </c:ext>
          </c:extLst>
        </c:ser>
        <c:ser>
          <c:idx val="2"/>
          <c:order val="2"/>
          <c:tx>
            <c:strRef>
              <c:f>Tabelle2!$A$23</c:f>
              <c:strCache>
                <c:ptCount val="1"/>
                <c:pt idx="0">
                  <c:v>C4 + drought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Tabelle2!$J$23:$J$27</c:f>
              <c:numCache>
                <c:formatCode>0.00</c:formatCode>
                <c:ptCount val="5"/>
                <c:pt idx="0">
                  <c:v>9.4623921085080145</c:v>
                </c:pt>
                <c:pt idx="2">
                  <c:v>9.57213316892725</c:v>
                </c:pt>
                <c:pt idx="3">
                  <c:v>7.2552404438964242</c:v>
                </c:pt>
              </c:numCache>
            </c:numRef>
          </c:xVal>
          <c:yVal>
            <c:numRef>
              <c:f>Tabelle2!$Q$23:$Q$27</c:f>
              <c:numCache>
                <c:formatCode>0.00</c:formatCode>
                <c:ptCount val="5"/>
                <c:pt idx="0">
                  <c:v>48.303448052161713</c:v>
                </c:pt>
                <c:pt idx="2">
                  <c:v>58.611509517433532</c:v>
                </c:pt>
                <c:pt idx="3">
                  <c:v>48.253928469363302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B21-4D07-9E1A-C8A7E4079994}"/>
            </c:ext>
          </c:extLst>
        </c:ser>
        <c:ser>
          <c:idx val="3"/>
          <c:order val="3"/>
          <c:tx>
            <c:strRef>
              <c:f>Tabelle2!$A$28</c:f>
              <c:strCache>
                <c:ptCount val="1"/>
                <c:pt idx="0">
                  <c:v>C4 + OM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Tabelle2!$J$28:$J$32</c:f>
              <c:numCache>
                <c:formatCode>0.00</c:formatCode>
                <c:ptCount val="5"/>
                <c:pt idx="0">
                  <c:v>8.9309494451294693</c:v>
                </c:pt>
                <c:pt idx="2">
                  <c:v>8.9913686806411821</c:v>
                </c:pt>
                <c:pt idx="3">
                  <c:v>8.5055487053020951</c:v>
                </c:pt>
                <c:pt idx="4">
                  <c:v>9.4697903822441418</c:v>
                </c:pt>
              </c:numCache>
            </c:numRef>
          </c:xVal>
          <c:yVal>
            <c:numRef>
              <c:f>Tabelle2!$Q$28:$Q$32</c:f>
              <c:numCache>
                <c:formatCode>0.00</c:formatCode>
                <c:ptCount val="5"/>
                <c:pt idx="0">
                  <c:v>43.247011663988452</c:v>
                </c:pt>
                <c:pt idx="2">
                  <c:v>52.075202643586451</c:v>
                </c:pt>
                <c:pt idx="3">
                  <c:v>49.374869676010121</c:v>
                </c:pt>
                <c:pt idx="4">
                  <c:v>47.631848159113019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B21-4D07-9E1A-C8A7E4079994}"/>
            </c:ext>
          </c:extLst>
        </c:ser>
        <c:ser>
          <c:idx val="4"/>
          <c:order val="4"/>
          <c:tx>
            <c:strRef>
              <c:f>Tabelle2!$A$33</c:f>
              <c:strCache>
                <c:ptCount val="1"/>
                <c:pt idx="0">
                  <c:v>C4 + OM + Fert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Tabelle2!$J$33:$J$35</c:f>
              <c:numCache>
                <c:formatCode>0.00</c:formatCode>
                <c:ptCount val="3"/>
                <c:pt idx="0">
                  <c:v>8.869297163995066</c:v>
                </c:pt>
                <c:pt idx="1">
                  <c:v>8.2293464858199759</c:v>
                </c:pt>
                <c:pt idx="2">
                  <c:v>8.2046855733662145</c:v>
                </c:pt>
              </c:numCache>
            </c:numRef>
          </c:xVal>
          <c:yVal>
            <c:numRef>
              <c:f>Tabelle2!$Q$33:$Q$35</c:f>
              <c:numCache>
                <c:formatCode>0.00</c:formatCode>
                <c:ptCount val="3"/>
                <c:pt idx="0">
                  <c:v>45.85700115132574</c:v>
                </c:pt>
                <c:pt idx="1">
                  <c:v>43.67285519475147</c:v>
                </c:pt>
                <c:pt idx="2">
                  <c:v>63.094279333615297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B21-4D07-9E1A-C8A7E40799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0966928"/>
        <c:axId val="400135376"/>
      </c:scatterChart>
      <c:valAx>
        <c:axId val="72096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DIC</a:t>
                </a:r>
                <a:r>
                  <a:rPr lang="en-US" baseline="0"/>
                  <a:t> (mmol/L)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0.43479046369203855"/>
              <c:y val="0.772777048702245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135376"/>
        <c:crosses val="autoZero"/>
        <c:crossBetween val="midCat"/>
      </c:valAx>
      <c:valAx>
        <c:axId val="40013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C4</a:t>
                </a:r>
                <a:r>
                  <a:rPr lang="en-US" baseline="0"/>
                  <a:t> contribution to DIC in  %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096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Tabelle2!$A$8</c:f>
              <c:strCache>
                <c:ptCount val="1"/>
                <c:pt idx="0">
                  <c:v>C3 + drought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Tabelle2!$F$8:$F$12</c:f>
              <c:numCache>
                <c:formatCode>General</c:formatCode>
                <c:ptCount val="5"/>
                <c:pt idx="0">
                  <c:v>7.61</c:v>
                </c:pt>
                <c:pt idx="1">
                  <c:v>7.43</c:v>
                </c:pt>
                <c:pt idx="2">
                  <c:v>7.43</c:v>
                </c:pt>
                <c:pt idx="3">
                  <c:v>7.94</c:v>
                </c:pt>
                <c:pt idx="4">
                  <c:v>7.8</c:v>
                </c:pt>
              </c:numCache>
            </c:numRef>
          </c:xVal>
          <c:yVal>
            <c:numRef>
              <c:f>Tabelle2!$J$8:$J$12</c:f>
              <c:numCache>
                <c:formatCode>0.00</c:formatCode>
                <c:ptCount val="5"/>
                <c:pt idx="0">
                  <c:v>7.9186189889025886</c:v>
                </c:pt>
                <c:pt idx="1">
                  <c:v>7.076448828606658</c:v>
                </c:pt>
                <c:pt idx="2">
                  <c:v>8.4636251541307015</c:v>
                </c:pt>
                <c:pt idx="3">
                  <c:v>6.8865598027127</c:v>
                </c:pt>
                <c:pt idx="4">
                  <c:v>7.3575832305795306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AAC-4486-BB81-1AD2A6BF9325}"/>
            </c:ext>
          </c:extLst>
        </c:ser>
        <c:ser>
          <c:idx val="1"/>
          <c:order val="1"/>
          <c:tx>
            <c:strRef>
              <c:f>Tabelle2!$A$13</c:f>
              <c:strCache>
                <c:ptCount val="1"/>
                <c:pt idx="0">
                  <c:v>C3 + OM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Tabelle2!$F$13:$F$17</c:f>
              <c:numCache>
                <c:formatCode>General</c:formatCode>
                <c:ptCount val="5"/>
                <c:pt idx="0">
                  <c:v>8.0299999999999994</c:v>
                </c:pt>
                <c:pt idx="1">
                  <c:v>7.62</c:v>
                </c:pt>
                <c:pt idx="2">
                  <c:v>7.74</c:v>
                </c:pt>
                <c:pt idx="3">
                  <c:v>7.79</c:v>
                </c:pt>
                <c:pt idx="4">
                  <c:v>7.69</c:v>
                </c:pt>
              </c:numCache>
            </c:numRef>
          </c:xVal>
          <c:yVal>
            <c:numRef>
              <c:f>Tabelle2!$J$13:$J$17</c:f>
              <c:numCache>
                <c:formatCode>0.00</c:formatCode>
                <c:ptCount val="5"/>
                <c:pt idx="0">
                  <c:v>6.9889025893958072</c:v>
                </c:pt>
                <c:pt idx="1">
                  <c:v>6.6362515413070273</c:v>
                </c:pt>
                <c:pt idx="2">
                  <c:v>7.4118372379778048</c:v>
                </c:pt>
                <c:pt idx="3">
                  <c:v>6.9161528976572129</c:v>
                </c:pt>
                <c:pt idx="4">
                  <c:v>6.7632552404438968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AAC-4486-BB81-1AD2A6BF9325}"/>
            </c:ext>
          </c:extLst>
        </c:ser>
        <c:ser>
          <c:idx val="2"/>
          <c:order val="2"/>
          <c:tx>
            <c:strRef>
              <c:f>Tabelle2!$A$23</c:f>
              <c:strCache>
                <c:ptCount val="1"/>
                <c:pt idx="0">
                  <c:v>C4 + drought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Tabelle2!$F$23:$F$27</c:f>
              <c:numCache>
                <c:formatCode>General</c:formatCode>
                <c:ptCount val="5"/>
                <c:pt idx="0">
                  <c:v>7.71</c:v>
                </c:pt>
                <c:pt idx="2">
                  <c:v>7.1</c:v>
                </c:pt>
                <c:pt idx="3">
                  <c:v>7.53</c:v>
                </c:pt>
              </c:numCache>
            </c:numRef>
          </c:xVal>
          <c:yVal>
            <c:numRef>
              <c:f>Tabelle2!$J$23:$J$27</c:f>
              <c:numCache>
                <c:formatCode>0.00</c:formatCode>
                <c:ptCount val="5"/>
                <c:pt idx="0">
                  <c:v>9.4623921085080145</c:v>
                </c:pt>
                <c:pt idx="2">
                  <c:v>9.57213316892725</c:v>
                </c:pt>
                <c:pt idx="3">
                  <c:v>7.2552404438964242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AAC-4486-BB81-1AD2A6BF9325}"/>
            </c:ext>
          </c:extLst>
        </c:ser>
        <c:ser>
          <c:idx val="3"/>
          <c:order val="3"/>
          <c:tx>
            <c:strRef>
              <c:f>Tabelle2!$A$28</c:f>
              <c:strCache>
                <c:ptCount val="1"/>
                <c:pt idx="0">
                  <c:v>C4 + OM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Tabelle2!$F$28:$F$32</c:f>
              <c:numCache>
                <c:formatCode>General</c:formatCode>
                <c:ptCount val="5"/>
                <c:pt idx="0">
                  <c:v>7.46</c:v>
                </c:pt>
                <c:pt idx="1">
                  <c:v>7.77</c:v>
                </c:pt>
                <c:pt idx="2">
                  <c:v>7.4</c:v>
                </c:pt>
                <c:pt idx="3">
                  <c:v>7.42</c:v>
                </c:pt>
                <c:pt idx="4">
                  <c:v>7.58</c:v>
                </c:pt>
              </c:numCache>
            </c:numRef>
          </c:xVal>
          <c:yVal>
            <c:numRef>
              <c:f>Tabelle2!$J$28:$J$32</c:f>
              <c:numCache>
                <c:formatCode>0.00</c:formatCode>
                <c:ptCount val="5"/>
                <c:pt idx="0">
                  <c:v>8.9309494451294693</c:v>
                </c:pt>
                <c:pt idx="2">
                  <c:v>8.9913686806411821</c:v>
                </c:pt>
                <c:pt idx="3">
                  <c:v>8.5055487053020951</c:v>
                </c:pt>
                <c:pt idx="4">
                  <c:v>9.4697903822441418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AAC-4486-BB81-1AD2A6BF9325}"/>
            </c:ext>
          </c:extLst>
        </c:ser>
        <c:ser>
          <c:idx val="4"/>
          <c:order val="4"/>
          <c:tx>
            <c:strRef>
              <c:f>Tabelle2!$A$33</c:f>
              <c:strCache>
                <c:ptCount val="1"/>
                <c:pt idx="0">
                  <c:v>C4 + OM + Fert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Tabelle2!$F$33:$F$35</c:f>
              <c:numCache>
                <c:formatCode>General</c:formatCode>
                <c:ptCount val="3"/>
                <c:pt idx="0">
                  <c:v>7.31</c:v>
                </c:pt>
                <c:pt idx="1">
                  <c:v>7.3</c:v>
                </c:pt>
                <c:pt idx="2">
                  <c:v>7.29</c:v>
                </c:pt>
              </c:numCache>
            </c:numRef>
          </c:xVal>
          <c:yVal>
            <c:numRef>
              <c:f>Tabelle2!$J$33:$J$35</c:f>
              <c:numCache>
                <c:formatCode>0.00</c:formatCode>
                <c:ptCount val="3"/>
                <c:pt idx="0">
                  <c:v>8.869297163995066</c:v>
                </c:pt>
                <c:pt idx="1">
                  <c:v>8.2293464858199759</c:v>
                </c:pt>
                <c:pt idx="2">
                  <c:v>8.2046855733662145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AAC-4486-BB81-1AD2A6BF93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0966928"/>
        <c:axId val="400135376"/>
      </c:scatterChart>
      <c:valAx>
        <c:axId val="72096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135376"/>
        <c:crosses val="autoZero"/>
        <c:crossBetween val="midCat"/>
      </c:valAx>
      <c:valAx>
        <c:axId val="40013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DIC</a:t>
                </a:r>
                <a:r>
                  <a:rPr lang="en-US" baseline="0"/>
                  <a:t> conc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096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Tabelle2!$A$8</c:f>
              <c:strCache>
                <c:ptCount val="1"/>
                <c:pt idx="0">
                  <c:v>C3 + drought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Tabelle2!$F$8:$F$12</c:f>
              <c:numCache>
                <c:formatCode>General</c:formatCode>
                <c:ptCount val="5"/>
                <c:pt idx="0">
                  <c:v>7.61</c:v>
                </c:pt>
                <c:pt idx="1">
                  <c:v>7.43</c:v>
                </c:pt>
                <c:pt idx="2">
                  <c:v>7.43</c:v>
                </c:pt>
                <c:pt idx="3">
                  <c:v>7.94</c:v>
                </c:pt>
                <c:pt idx="4">
                  <c:v>7.8</c:v>
                </c:pt>
              </c:numCache>
            </c:numRef>
          </c:xVal>
          <c:yVal>
            <c:numRef>
              <c:f>Tabelle2!$N$8:$N$12</c:f>
              <c:numCache>
                <c:formatCode>0.00</c:formatCode>
                <c:ptCount val="5"/>
                <c:pt idx="0">
                  <c:v>2.0019999999999998</c:v>
                </c:pt>
                <c:pt idx="1">
                  <c:v>1.9810000000000001</c:v>
                </c:pt>
                <c:pt idx="2">
                  <c:v>1.897</c:v>
                </c:pt>
                <c:pt idx="3">
                  <c:v>1.1859999999999999</c:v>
                </c:pt>
                <c:pt idx="4">
                  <c:v>1.609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7C3-4FC6-B047-50227B8D45FF}"/>
            </c:ext>
          </c:extLst>
        </c:ser>
        <c:ser>
          <c:idx val="1"/>
          <c:order val="1"/>
          <c:tx>
            <c:strRef>
              <c:f>Tabelle2!$A$13</c:f>
              <c:strCache>
                <c:ptCount val="1"/>
                <c:pt idx="0">
                  <c:v>C3 + OM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Tabelle2!$F$13:$F$17</c:f>
              <c:numCache>
                <c:formatCode>General</c:formatCode>
                <c:ptCount val="5"/>
                <c:pt idx="0">
                  <c:v>8.0299999999999994</c:v>
                </c:pt>
                <c:pt idx="1">
                  <c:v>7.62</c:v>
                </c:pt>
                <c:pt idx="2">
                  <c:v>7.74</c:v>
                </c:pt>
                <c:pt idx="3">
                  <c:v>7.79</c:v>
                </c:pt>
                <c:pt idx="4">
                  <c:v>7.69</c:v>
                </c:pt>
              </c:numCache>
            </c:numRef>
          </c:xVal>
          <c:yVal>
            <c:numRef>
              <c:f>Tabelle2!$N$13:$N$17</c:f>
              <c:numCache>
                <c:formatCode>0.00</c:formatCode>
                <c:ptCount val="5"/>
                <c:pt idx="0">
                  <c:v>0.85</c:v>
                </c:pt>
                <c:pt idx="1">
                  <c:v>0.92200000000000004</c:v>
                </c:pt>
                <c:pt idx="2">
                  <c:v>0.85599999999999998</c:v>
                </c:pt>
                <c:pt idx="3">
                  <c:v>0.871</c:v>
                </c:pt>
                <c:pt idx="4">
                  <c:v>1.39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7C3-4FC6-B047-50227B8D45FF}"/>
            </c:ext>
          </c:extLst>
        </c:ser>
        <c:ser>
          <c:idx val="2"/>
          <c:order val="2"/>
          <c:tx>
            <c:strRef>
              <c:f>Tabelle2!$A$23</c:f>
              <c:strCache>
                <c:ptCount val="1"/>
                <c:pt idx="0">
                  <c:v>C4 + drought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Tabelle2!$F$23:$F$27</c:f>
              <c:numCache>
                <c:formatCode>General</c:formatCode>
                <c:ptCount val="5"/>
                <c:pt idx="0">
                  <c:v>7.71</c:v>
                </c:pt>
                <c:pt idx="2">
                  <c:v>7.1</c:v>
                </c:pt>
                <c:pt idx="3">
                  <c:v>7.53</c:v>
                </c:pt>
              </c:numCache>
            </c:numRef>
          </c:xVal>
          <c:yVal>
            <c:numRef>
              <c:f>Tabelle2!$N$23:$N$27</c:f>
              <c:numCache>
                <c:formatCode>0.00</c:formatCode>
                <c:ptCount val="5"/>
                <c:pt idx="0">
                  <c:v>2.0139999999999998</c:v>
                </c:pt>
                <c:pt idx="2">
                  <c:v>1.9730000000000001</c:v>
                </c:pt>
                <c:pt idx="3">
                  <c:v>2.2440000000000002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7C3-4FC6-B047-50227B8D45FF}"/>
            </c:ext>
          </c:extLst>
        </c:ser>
        <c:ser>
          <c:idx val="3"/>
          <c:order val="3"/>
          <c:tx>
            <c:strRef>
              <c:f>Tabelle2!$A$28</c:f>
              <c:strCache>
                <c:ptCount val="1"/>
                <c:pt idx="0">
                  <c:v>C4 + OM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Tabelle2!$F$28:$F$32</c:f>
              <c:numCache>
                <c:formatCode>General</c:formatCode>
                <c:ptCount val="5"/>
                <c:pt idx="0">
                  <c:v>7.46</c:v>
                </c:pt>
                <c:pt idx="1">
                  <c:v>7.77</c:v>
                </c:pt>
                <c:pt idx="2">
                  <c:v>7.4</c:v>
                </c:pt>
                <c:pt idx="3">
                  <c:v>7.42</c:v>
                </c:pt>
                <c:pt idx="4">
                  <c:v>7.58</c:v>
                </c:pt>
              </c:numCache>
            </c:numRef>
          </c:xVal>
          <c:yVal>
            <c:numRef>
              <c:f>Tabelle2!$N$28:$N$32</c:f>
              <c:numCache>
                <c:formatCode>0.00</c:formatCode>
                <c:ptCount val="5"/>
                <c:pt idx="0">
                  <c:v>1.0820000000000001</c:v>
                </c:pt>
                <c:pt idx="2">
                  <c:v>1.6140000000000001</c:v>
                </c:pt>
                <c:pt idx="3">
                  <c:v>1.28</c:v>
                </c:pt>
                <c:pt idx="4">
                  <c:v>1.621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7C3-4FC6-B047-50227B8D45FF}"/>
            </c:ext>
          </c:extLst>
        </c:ser>
        <c:ser>
          <c:idx val="4"/>
          <c:order val="4"/>
          <c:tx>
            <c:strRef>
              <c:f>Tabelle2!$A$33</c:f>
              <c:strCache>
                <c:ptCount val="1"/>
                <c:pt idx="0">
                  <c:v>C4 + OM + Fert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Tabelle2!$F$33:$F$35</c:f>
              <c:numCache>
                <c:formatCode>General</c:formatCode>
                <c:ptCount val="3"/>
                <c:pt idx="0">
                  <c:v>7.31</c:v>
                </c:pt>
                <c:pt idx="1">
                  <c:v>7.3</c:v>
                </c:pt>
                <c:pt idx="2">
                  <c:v>7.29</c:v>
                </c:pt>
              </c:numCache>
            </c:numRef>
          </c:xVal>
          <c:yVal>
            <c:numRef>
              <c:f>Tabelle2!$N$33:$N$35</c:f>
              <c:numCache>
                <c:formatCode>0.00</c:formatCode>
                <c:ptCount val="3"/>
                <c:pt idx="0">
                  <c:v>2.1349999999999998</c:v>
                </c:pt>
                <c:pt idx="1">
                  <c:v>2.2250000000000001</c:v>
                </c:pt>
                <c:pt idx="2">
                  <c:v>2.0499999999999998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7C3-4FC6-B047-50227B8D45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0966928"/>
        <c:axId val="400135376"/>
      </c:scatterChart>
      <c:valAx>
        <c:axId val="72096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135376"/>
        <c:crosses val="autoZero"/>
        <c:crossBetween val="midCat"/>
      </c:valAx>
      <c:valAx>
        <c:axId val="40013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DOC</a:t>
                </a:r>
                <a:r>
                  <a:rPr lang="en-US" baseline="0"/>
                  <a:t> conc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096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Tabelle1!$C$8</c:f>
              <c:strCache>
                <c:ptCount val="1"/>
                <c:pt idx="0">
                  <c:v>Silphium perfoliatum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Tabelle1!$O$8:$O$17</c:f>
              <c:numCache>
                <c:formatCode>0.00</c:formatCode>
                <c:ptCount val="10"/>
                <c:pt idx="0">
                  <c:v>1.34</c:v>
                </c:pt>
                <c:pt idx="1">
                  <c:v>1.25</c:v>
                </c:pt>
                <c:pt idx="2">
                  <c:v>1.2850000000000001</c:v>
                </c:pt>
                <c:pt idx="3">
                  <c:v>1.125</c:v>
                </c:pt>
                <c:pt idx="4">
                  <c:v>1.34</c:v>
                </c:pt>
                <c:pt idx="5">
                  <c:v>1.72</c:v>
                </c:pt>
                <c:pt idx="6">
                  <c:v>1.08</c:v>
                </c:pt>
                <c:pt idx="7">
                  <c:v>1.0385</c:v>
                </c:pt>
                <c:pt idx="8">
                  <c:v>1.6549999999999998</c:v>
                </c:pt>
                <c:pt idx="9">
                  <c:v>1.57</c:v>
                </c:pt>
              </c:numCache>
            </c:numRef>
          </c:xVal>
          <c:yVal>
            <c:numRef>
              <c:f>Tabelle1!$H$8:$H$17</c:f>
              <c:numCache>
                <c:formatCode>General</c:formatCode>
                <c:ptCount val="10"/>
                <c:pt idx="0">
                  <c:v>-15.79</c:v>
                </c:pt>
                <c:pt idx="1">
                  <c:v>-14.82</c:v>
                </c:pt>
                <c:pt idx="2">
                  <c:v>-15.97</c:v>
                </c:pt>
                <c:pt idx="3">
                  <c:v>-15.74</c:v>
                </c:pt>
                <c:pt idx="4">
                  <c:v>-16.36</c:v>
                </c:pt>
                <c:pt idx="5">
                  <c:v>-17.97</c:v>
                </c:pt>
                <c:pt idx="6">
                  <c:v>-17.3</c:v>
                </c:pt>
                <c:pt idx="7">
                  <c:v>-18.32</c:v>
                </c:pt>
                <c:pt idx="8">
                  <c:v>-18.57</c:v>
                </c:pt>
                <c:pt idx="9">
                  <c:v>-16.14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CCD-47E5-B724-792D0277093F}"/>
            </c:ext>
          </c:extLst>
        </c:ser>
        <c:ser>
          <c:idx val="1"/>
          <c:order val="1"/>
          <c:tx>
            <c:strRef>
              <c:f>Tabelle1!$C$18</c:f>
              <c:strCache>
                <c:ptCount val="1"/>
                <c:pt idx="0">
                  <c:v>unplanted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Tabelle1!$K$18:$K$22</c:f>
              <c:numCache>
                <c:formatCode>0.00</c:formatCode>
                <c:ptCount val="5"/>
                <c:pt idx="0">
                  <c:v>5.8655980271270032</c:v>
                </c:pt>
                <c:pt idx="1">
                  <c:v>6.409371146732429</c:v>
                </c:pt>
                <c:pt idx="2">
                  <c:v>6.3637484586929709</c:v>
                </c:pt>
                <c:pt idx="3">
                  <c:v>6.3403205918618992</c:v>
                </c:pt>
                <c:pt idx="4">
                  <c:v>5.7311960542540064</c:v>
                </c:pt>
              </c:numCache>
            </c:numRef>
          </c:xVal>
          <c:yVal>
            <c:numRef>
              <c:f>Tabelle1!$H$18:$H$22</c:f>
              <c:numCache>
                <c:formatCode>General</c:formatCode>
                <c:ptCount val="5"/>
                <c:pt idx="0">
                  <c:v>-14.83</c:v>
                </c:pt>
                <c:pt idx="1">
                  <c:v>-17.18</c:v>
                </c:pt>
                <c:pt idx="2">
                  <c:v>-17.010000000000002</c:v>
                </c:pt>
                <c:pt idx="3">
                  <c:v>-17.260000000000002</c:v>
                </c:pt>
                <c:pt idx="4">
                  <c:v>-17.34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CCD-47E5-B724-792D0277093F}"/>
            </c:ext>
          </c:extLst>
        </c:ser>
        <c:ser>
          <c:idx val="2"/>
          <c:order val="2"/>
          <c:tx>
            <c:strRef>
              <c:f>Tabelle1!$C$23</c:f>
              <c:strCache>
                <c:ptCount val="1"/>
                <c:pt idx="0">
                  <c:v>Zea mays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Tabelle1!$K$23:$K$35</c:f>
              <c:numCache>
                <c:formatCode>0.00</c:formatCode>
                <c:ptCount val="13"/>
                <c:pt idx="0">
                  <c:v>9.4623921085080145</c:v>
                </c:pt>
                <c:pt idx="2">
                  <c:v>9.57213316892725</c:v>
                </c:pt>
                <c:pt idx="3">
                  <c:v>7.2552404438964242</c:v>
                </c:pt>
                <c:pt idx="5">
                  <c:v>8.9309494451294693</c:v>
                </c:pt>
                <c:pt idx="7">
                  <c:v>8.9913686806411821</c:v>
                </c:pt>
                <c:pt idx="8">
                  <c:v>8.5055487053020951</c:v>
                </c:pt>
                <c:pt idx="9">
                  <c:v>8.869297163995066</c:v>
                </c:pt>
                <c:pt idx="10">
                  <c:v>8.2293464858199759</c:v>
                </c:pt>
                <c:pt idx="11">
                  <c:v>9.4697903822441418</c:v>
                </c:pt>
                <c:pt idx="12">
                  <c:v>8.2046855733662145</c:v>
                </c:pt>
              </c:numCache>
            </c:numRef>
          </c:xVal>
          <c:yVal>
            <c:numRef>
              <c:f>Tabelle1!$H$23:$H$35</c:f>
              <c:numCache>
                <c:formatCode>General</c:formatCode>
                <c:ptCount val="13"/>
                <c:pt idx="0">
                  <c:v>-8.07</c:v>
                </c:pt>
                <c:pt idx="2">
                  <c:v>-7.73</c:v>
                </c:pt>
                <c:pt idx="3">
                  <c:v>-8.2799999999999994</c:v>
                </c:pt>
                <c:pt idx="5">
                  <c:v>-9.1199999999999992</c:v>
                </c:pt>
                <c:pt idx="7">
                  <c:v>-7.96</c:v>
                </c:pt>
                <c:pt idx="8">
                  <c:v>-8.31</c:v>
                </c:pt>
                <c:pt idx="9">
                  <c:v>-9.14</c:v>
                </c:pt>
                <c:pt idx="10">
                  <c:v>-9.51</c:v>
                </c:pt>
                <c:pt idx="11">
                  <c:v>-8.35</c:v>
                </c:pt>
                <c:pt idx="12">
                  <c:v>-6.44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CCD-47E5-B724-792D027709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0966928"/>
        <c:axId val="400135376"/>
      </c:scatterChart>
      <c:valAx>
        <c:axId val="72096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DIC concentration [mmol/L]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135376"/>
        <c:crosses val="autoZero"/>
        <c:crossBetween val="midCat"/>
      </c:valAx>
      <c:valAx>
        <c:axId val="40013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d13C DIC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096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Tabelle1!$C$8</c:f>
              <c:strCache>
                <c:ptCount val="1"/>
                <c:pt idx="0">
                  <c:v>Silphium perfoliatum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Tabelle1!$M$8:$M$17</c:f>
              <c:numCache>
                <c:formatCode>0.00</c:formatCode>
                <c:ptCount val="10"/>
                <c:pt idx="0">
                  <c:v>2.0019999999999998</c:v>
                </c:pt>
                <c:pt idx="1">
                  <c:v>1.9810000000000001</c:v>
                </c:pt>
                <c:pt idx="2">
                  <c:v>1.897</c:v>
                </c:pt>
                <c:pt idx="3">
                  <c:v>1.1859999999999999</c:v>
                </c:pt>
                <c:pt idx="4">
                  <c:v>1.609</c:v>
                </c:pt>
                <c:pt idx="5">
                  <c:v>0.85</c:v>
                </c:pt>
                <c:pt idx="6">
                  <c:v>0.92200000000000004</c:v>
                </c:pt>
                <c:pt idx="7">
                  <c:v>0.85599999999999998</c:v>
                </c:pt>
                <c:pt idx="8">
                  <c:v>0.871</c:v>
                </c:pt>
                <c:pt idx="9">
                  <c:v>1.39</c:v>
                </c:pt>
              </c:numCache>
            </c:numRef>
          </c:xVal>
          <c:yVal>
            <c:numRef>
              <c:f>Tabelle1!$L$8:$L$17</c:f>
              <c:numCache>
                <c:formatCode>General</c:formatCode>
                <c:ptCount val="10"/>
                <c:pt idx="0">
                  <c:v>-29.43</c:v>
                </c:pt>
                <c:pt idx="1">
                  <c:v>-29.56</c:v>
                </c:pt>
                <c:pt idx="2">
                  <c:v>-29.55</c:v>
                </c:pt>
                <c:pt idx="3">
                  <c:v>-29.37</c:v>
                </c:pt>
                <c:pt idx="4">
                  <c:v>-29.62</c:v>
                </c:pt>
                <c:pt idx="5">
                  <c:v>-29.4</c:v>
                </c:pt>
                <c:pt idx="6">
                  <c:v>-29.23</c:v>
                </c:pt>
                <c:pt idx="7">
                  <c:v>-29.04</c:v>
                </c:pt>
                <c:pt idx="8">
                  <c:v>-29.61</c:v>
                </c:pt>
                <c:pt idx="9">
                  <c:v>-29.49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9F6-48D0-8FFC-3F87D7C63E8E}"/>
            </c:ext>
          </c:extLst>
        </c:ser>
        <c:ser>
          <c:idx val="1"/>
          <c:order val="1"/>
          <c:tx>
            <c:strRef>
              <c:f>Tabelle1!$C$18</c:f>
              <c:strCache>
                <c:ptCount val="1"/>
                <c:pt idx="0">
                  <c:v>unplanted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Tabelle1!$M$18:$M$22</c:f>
              <c:numCache>
                <c:formatCode>0.00</c:formatCode>
                <c:ptCount val="5"/>
                <c:pt idx="0">
                  <c:v>1.3360000000000001</c:v>
                </c:pt>
                <c:pt idx="1">
                  <c:v>1.49</c:v>
                </c:pt>
                <c:pt idx="2">
                  <c:v>1.472</c:v>
                </c:pt>
                <c:pt idx="3">
                  <c:v>1.381</c:v>
                </c:pt>
                <c:pt idx="4">
                  <c:v>1.2969999999999999</c:v>
                </c:pt>
              </c:numCache>
            </c:numRef>
          </c:xVal>
          <c:yVal>
            <c:numRef>
              <c:f>Tabelle1!$L$18:$L$22</c:f>
              <c:numCache>
                <c:formatCode>General</c:formatCode>
                <c:ptCount val="5"/>
                <c:pt idx="0">
                  <c:v>-29.57</c:v>
                </c:pt>
                <c:pt idx="1">
                  <c:v>-29.59</c:v>
                </c:pt>
                <c:pt idx="2">
                  <c:v>-29.53</c:v>
                </c:pt>
                <c:pt idx="3">
                  <c:v>-29.46</c:v>
                </c:pt>
                <c:pt idx="4">
                  <c:v>-29.48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9F6-48D0-8FFC-3F87D7C63E8E}"/>
            </c:ext>
          </c:extLst>
        </c:ser>
        <c:ser>
          <c:idx val="2"/>
          <c:order val="2"/>
          <c:tx>
            <c:strRef>
              <c:f>Tabelle1!$C$23</c:f>
              <c:strCache>
                <c:ptCount val="1"/>
                <c:pt idx="0">
                  <c:v>Zea mays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Tabelle1!$M$23:$M$35</c:f>
              <c:numCache>
                <c:formatCode>0.00</c:formatCode>
                <c:ptCount val="13"/>
                <c:pt idx="0">
                  <c:v>2.0139999999999998</c:v>
                </c:pt>
                <c:pt idx="2">
                  <c:v>1.9730000000000001</c:v>
                </c:pt>
                <c:pt idx="3">
                  <c:v>2.2440000000000002</c:v>
                </c:pt>
                <c:pt idx="5">
                  <c:v>1.0820000000000001</c:v>
                </c:pt>
                <c:pt idx="7">
                  <c:v>1.6140000000000001</c:v>
                </c:pt>
                <c:pt idx="8">
                  <c:v>1.28</c:v>
                </c:pt>
                <c:pt idx="9">
                  <c:v>2.1349999999999998</c:v>
                </c:pt>
                <c:pt idx="10">
                  <c:v>2.2250000000000001</c:v>
                </c:pt>
                <c:pt idx="11">
                  <c:v>1.621</c:v>
                </c:pt>
                <c:pt idx="12">
                  <c:v>2.0499999999999998</c:v>
                </c:pt>
              </c:numCache>
            </c:numRef>
          </c:xVal>
          <c:yVal>
            <c:numRef>
              <c:f>Tabelle1!$L$23:$L$35</c:f>
              <c:numCache>
                <c:formatCode>General</c:formatCode>
                <c:ptCount val="13"/>
                <c:pt idx="0">
                  <c:v>-28.78</c:v>
                </c:pt>
                <c:pt idx="2">
                  <c:v>-28.81</c:v>
                </c:pt>
                <c:pt idx="3">
                  <c:v>-28.58</c:v>
                </c:pt>
                <c:pt idx="5">
                  <c:v>-29.25</c:v>
                </c:pt>
                <c:pt idx="7">
                  <c:v>-29.16</c:v>
                </c:pt>
                <c:pt idx="8">
                  <c:v>-29.09</c:v>
                </c:pt>
                <c:pt idx="9">
                  <c:v>-29.08</c:v>
                </c:pt>
                <c:pt idx="10">
                  <c:v>-29.08</c:v>
                </c:pt>
                <c:pt idx="11">
                  <c:v>-29.25</c:v>
                </c:pt>
                <c:pt idx="12">
                  <c:v>-28.98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9F6-48D0-8FFC-3F87D7C63E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0966928"/>
        <c:axId val="400135376"/>
      </c:scatterChart>
      <c:valAx>
        <c:axId val="72096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DOC concentration [mmol/L]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135376"/>
        <c:crosses val="autoZero"/>
        <c:crossBetween val="midCat"/>
      </c:valAx>
      <c:valAx>
        <c:axId val="40013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d13C DOC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096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Tabelle1!$C$8</c:f>
              <c:strCache>
                <c:ptCount val="1"/>
                <c:pt idx="0">
                  <c:v>Silphium perfoliatum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Tabelle1!$O$8:$O$17</c:f>
              <c:numCache>
                <c:formatCode>0.00</c:formatCode>
                <c:ptCount val="10"/>
                <c:pt idx="0">
                  <c:v>1.34</c:v>
                </c:pt>
                <c:pt idx="1">
                  <c:v>1.25</c:v>
                </c:pt>
                <c:pt idx="2">
                  <c:v>1.2850000000000001</c:v>
                </c:pt>
                <c:pt idx="3">
                  <c:v>1.125</c:v>
                </c:pt>
                <c:pt idx="4">
                  <c:v>1.34</c:v>
                </c:pt>
                <c:pt idx="5">
                  <c:v>1.72</c:v>
                </c:pt>
                <c:pt idx="6">
                  <c:v>1.08</c:v>
                </c:pt>
                <c:pt idx="7">
                  <c:v>1.0385</c:v>
                </c:pt>
                <c:pt idx="8">
                  <c:v>1.6549999999999998</c:v>
                </c:pt>
                <c:pt idx="9">
                  <c:v>1.57</c:v>
                </c:pt>
              </c:numCache>
            </c:numRef>
          </c:xVal>
          <c:yVal>
            <c:numRef>
              <c:f>Tabelle1!$H$8:$H$17</c:f>
              <c:numCache>
                <c:formatCode>General</c:formatCode>
                <c:ptCount val="10"/>
                <c:pt idx="0">
                  <c:v>-15.79</c:v>
                </c:pt>
                <c:pt idx="1">
                  <c:v>-14.82</c:v>
                </c:pt>
                <c:pt idx="2">
                  <c:v>-15.97</c:v>
                </c:pt>
                <c:pt idx="3">
                  <c:v>-15.74</c:v>
                </c:pt>
                <c:pt idx="4">
                  <c:v>-16.36</c:v>
                </c:pt>
                <c:pt idx="5">
                  <c:v>-17.97</c:v>
                </c:pt>
                <c:pt idx="6">
                  <c:v>-17.3</c:v>
                </c:pt>
                <c:pt idx="7">
                  <c:v>-18.32</c:v>
                </c:pt>
                <c:pt idx="8">
                  <c:v>-18.57</c:v>
                </c:pt>
                <c:pt idx="9">
                  <c:v>-16.14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2EE-4890-A185-5C13231A46FF}"/>
            </c:ext>
          </c:extLst>
        </c:ser>
        <c:ser>
          <c:idx val="1"/>
          <c:order val="1"/>
          <c:tx>
            <c:strRef>
              <c:f>Tabelle1!$C$18</c:f>
              <c:strCache>
                <c:ptCount val="1"/>
                <c:pt idx="0">
                  <c:v>unplanted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Tabelle1!$O$18:$O$22</c:f>
              <c:numCache>
                <c:formatCode>0.00</c:formatCode>
                <c:ptCount val="5"/>
                <c:pt idx="0">
                  <c:v>0.79</c:v>
                </c:pt>
                <c:pt idx="1">
                  <c:v>0.46899999999999997</c:v>
                </c:pt>
                <c:pt idx="2">
                  <c:v>0.69300000000000006</c:v>
                </c:pt>
                <c:pt idx="3">
                  <c:v>1.175</c:v>
                </c:pt>
                <c:pt idx="4">
                  <c:v>0.80449999999999999</c:v>
                </c:pt>
              </c:numCache>
            </c:numRef>
          </c:xVal>
          <c:yVal>
            <c:numRef>
              <c:f>Tabelle1!$H$18:$H$22</c:f>
              <c:numCache>
                <c:formatCode>General</c:formatCode>
                <c:ptCount val="5"/>
                <c:pt idx="0">
                  <c:v>-14.83</c:v>
                </c:pt>
                <c:pt idx="1">
                  <c:v>-17.18</c:v>
                </c:pt>
                <c:pt idx="2">
                  <c:v>-17.010000000000002</c:v>
                </c:pt>
                <c:pt idx="3">
                  <c:v>-17.260000000000002</c:v>
                </c:pt>
                <c:pt idx="4">
                  <c:v>-17.34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2EE-4890-A185-5C13231A46FF}"/>
            </c:ext>
          </c:extLst>
        </c:ser>
        <c:ser>
          <c:idx val="2"/>
          <c:order val="2"/>
          <c:tx>
            <c:strRef>
              <c:f>Tabelle1!$C$23</c:f>
              <c:strCache>
                <c:ptCount val="1"/>
                <c:pt idx="0">
                  <c:v>Zea mays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Tabelle1!$O$23:$O$35</c:f>
              <c:numCache>
                <c:formatCode>0.00</c:formatCode>
                <c:ptCount val="13"/>
                <c:pt idx="0">
                  <c:v>1.0739999999999998</c:v>
                </c:pt>
                <c:pt idx="1">
                  <c:v>0.83599999999999997</c:v>
                </c:pt>
                <c:pt idx="2">
                  <c:v>0.97750000000000004</c:v>
                </c:pt>
                <c:pt idx="3">
                  <c:v>0.94700000000000006</c:v>
                </c:pt>
                <c:pt idx="4">
                  <c:v>0.98950000000000005</c:v>
                </c:pt>
                <c:pt idx="5">
                  <c:v>1.278</c:v>
                </c:pt>
                <c:pt idx="6">
                  <c:v>1.02</c:v>
                </c:pt>
                <c:pt idx="7">
                  <c:v>1.5899999999999999</c:v>
                </c:pt>
                <c:pt idx="8">
                  <c:v>0.84450000000000003</c:v>
                </c:pt>
                <c:pt idx="9">
                  <c:v>0.9910000000000001</c:v>
                </c:pt>
                <c:pt idx="10">
                  <c:v>0.9910000000000001</c:v>
                </c:pt>
                <c:pt idx="11">
                  <c:v>1.087</c:v>
                </c:pt>
                <c:pt idx="12">
                  <c:v>1.141</c:v>
                </c:pt>
              </c:numCache>
            </c:numRef>
          </c:xVal>
          <c:yVal>
            <c:numRef>
              <c:f>Tabelle1!$H$23:$H$35</c:f>
              <c:numCache>
                <c:formatCode>General</c:formatCode>
                <c:ptCount val="13"/>
                <c:pt idx="0">
                  <c:v>-8.07</c:v>
                </c:pt>
                <c:pt idx="2">
                  <c:v>-7.73</c:v>
                </c:pt>
                <c:pt idx="3">
                  <c:v>-8.2799999999999994</c:v>
                </c:pt>
                <c:pt idx="5">
                  <c:v>-9.1199999999999992</c:v>
                </c:pt>
                <c:pt idx="7">
                  <c:v>-7.96</c:v>
                </c:pt>
                <c:pt idx="8">
                  <c:v>-8.31</c:v>
                </c:pt>
                <c:pt idx="9">
                  <c:v>-9.14</c:v>
                </c:pt>
                <c:pt idx="10">
                  <c:v>-9.51</c:v>
                </c:pt>
                <c:pt idx="11">
                  <c:v>-8.35</c:v>
                </c:pt>
                <c:pt idx="12">
                  <c:v>-6.44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2EE-4890-A185-5C13231A46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0966928"/>
        <c:axId val="400135376"/>
      </c:scatterChart>
      <c:valAx>
        <c:axId val="72096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Efflux</a:t>
                </a:r>
                <a:r>
                  <a:rPr lang="en-US" baseline="0"/>
                  <a:t> CO2</a:t>
                </a:r>
                <a:r>
                  <a:rPr lang="en-US"/>
                  <a:t> [µmol/m2/L]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135376"/>
        <c:crosses val="autoZero"/>
        <c:crossBetween val="midCat"/>
      </c:valAx>
      <c:valAx>
        <c:axId val="40013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d13C DIC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096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Tabelle1!$C$8</c:f>
              <c:strCache>
                <c:ptCount val="1"/>
                <c:pt idx="0">
                  <c:v>Silphium perfoliatum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Tabelle1!$N$8:$N$17</c:f>
              <c:numCache>
                <c:formatCode>0.00</c:formatCode>
                <c:ptCount val="10"/>
                <c:pt idx="0">
                  <c:v>0.75838499562579387</c:v>
                </c:pt>
                <c:pt idx="1">
                  <c:v>8.7008856307926106</c:v>
                </c:pt>
                <c:pt idx="2">
                  <c:v>1.4699155915966711</c:v>
                </c:pt>
                <c:pt idx="3">
                  <c:v>-1.031052975563973</c:v>
                </c:pt>
                <c:pt idx="4">
                  <c:v>-4.1925992710416073</c:v>
                </c:pt>
                <c:pt idx="5">
                  <c:v>-15.402405772416261</c:v>
                </c:pt>
                <c:pt idx="6">
                  <c:v>-8.7062656764915101</c:v>
                </c:pt>
                <c:pt idx="7">
                  <c:v>-16.131075115250958</c:v>
                </c:pt>
                <c:pt idx="8">
                  <c:v>-18.1625788718361</c:v>
                </c:pt>
                <c:pt idx="9">
                  <c:v>-1.8392660400786909</c:v>
                </c:pt>
              </c:numCache>
            </c:numRef>
          </c:xVal>
          <c:yVal>
            <c:numRef>
              <c:f>Tabelle1!$I$8:$I$17</c:f>
              <c:numCache>
                <c:formatCode>0.00</c:formatCode>
                <c:ptCount val="10"/>
                <c:pt idx="0">
                  <c:v>8.8658400699872797E-2</c:v>
                </c:pt>
                <c:pt idx="1">
                  <c:v>-0.21214170092681964</c:v>
                </c:pt>
                <c:pt idx="2">
                  <c:v>-0.20518649465546882</c:v>
                </c:pt>
                <c:pt idx="3">
                  <c:v>0.42496847609023475</c:v>
                </c:pt>
                <c:pt idx="4">
                  <c:v>0.31081588336666183</c:v>
                </c:pt>
                <c:pt idx="5">
                  <c:v>0.49438492358660402</c:v>
                </c:pt>
                <c:pt idx="6">
                  <c:v>9.3002508238638967E-2</c:v>
                </c:pt>
                <c:pt idx="7">
                  <c:v>0.26097201844015389</c:v>
                </c:pt>
                <c:pt idx="8">
                  <c:v>0.33601261949377492</c:v>
                </c:pt>
                <c:pt idx="9">
                  <c:v>0.15428256641259161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559-4B46-A49E-7969BB650E36}"/>
            </c:ext>
          </c:extLst>
        </c:ser>
        <c:ser>
          <c:idx val="1"/>
          <c:order val="1"/>
          <c:tx>
            <c:strRef>
              <c:f>Tabelle1!$C$18</c:f>
              <c:strCache>
                <c:ptCount val="1"/>
                <c:pt idx="0">
                  <c:v>unplanted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Tabelle1!$N$18:$N$22</c:f>
              <c:numCache>
                <c:formatCode>0.00</c:formatCode>
                <c:ptCount val="5"/>
                <c:pt idx="0">
                  <c:v>6.5440008911295102</c:v>
                </c:pt>
                <c:pt idx="1">
                  <c:v>-0.64937166474650065</c:v>
                </c:pt>
                <c:pt idx="2">
                  <c:v>-2.6746364362247199</c:v>
                </c:pt>
                <c:pt idx="3">
                  <c:v>-2.6020855921172985</c:v>
                </c:pt>
                <c:pt idx="4">
                  <c:v>-3.4993346836794448</c:v>
                </c:pt>
              </c:numCache>
            </c:numRef>
          </c:xVal>
          <c:yVal>
            <c:numRef>
              <c:f>Tabelle1!$H$18:$H$22</c:f>
              <c:numCache>
                <c:formatCode>General</c:formatCode>
                <c:ptCount val="5"/>
                <c:pt idx="0">
                  <c:v>-14.83</c:v>
                </c:pt>
                <c:pt idx="1">
                  <c:v>-17.18</c:v>
                </c:pt>
                <c:pt idx="2">
                  <c:v>-17.010000000000002</c:v>
                </c:pt>
                <c:pt idx="3">
                  <c:v>-17.260000000000002</c:v>
                </c:pt>
                <c:pt idx="4">
                  <c:v>-17.34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559-4B46-A49E-7969BB650E36}"/>
            </c:ext>
          </c:extLst>
        </c:ser>
        <c:ser>
          <c:idx val="2"/>
          <c:order val="2"/>
          <c:tx>
            <c:strRef>
              <c:f>Tabelle1!$C$23</c:f>
              <c:strCache>
                <c:ptCount val="1"/>
                <c:pt idx="0">
                  <c:v>Zea mays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Tabelle1!$N$23:$N$35</c:f>
              <c:numCache>
                <c:formatCode>0.00</c:formatCode>
                <c:ptCount val="13"/>
                <c:pt idx="0">
                  <c:v>48.303448052161713</c:v>
                </c:pt>
                <c:pt idx="2">
                  <c:v>58.611509517433532</c:v>
                </c:pt>
                <c:pt idx="3">
                  <c:v>48.253928469363302</c:v>
                </c:pt>
                <c:pt idx="5">
                  <c:v>43.247011663988452</c:v>
                </c:pt>
                <c:pt idx="7">
                  <c:v>52.075202643586451</c:v>
                </c:pt>
                <c:pt idx="8">
                  <c:v>49.374869676010121</c:v>
                </c:pt>
                <c:pt idx="9">
                  <c:v>42.694348159113019</c:v>
                </c:pt>
                <c:pt idx="10">
                  <c:v>43.54450115132574</c:v>
                </c:pt>
                <c:pt idx="11">
                  <c:v>50.92285519475147</c:v>
                </c:pt>
                <c:pt idx="12">
                  <c:v>63.094279333615297</c:v>
                </c:pt>
              </c:numCache>
            </c:numRef>
          </c:xVal>
          <c:yVal>
            <c:numRef>
              <c:f>Tabelle1!$H$23:$H$35</c:f>
              <c:numCache>
                <c:formatCode>General</c:formatCode>
                <c:ptCount val="13"/>
                <c:pt idx="0">
                  <c:v>-8.07</c:v>
                </c:pt>
                <c:pt idx="2">
                  <c:v>-7.73</c:v>
                </c:pt>
                <c:pt idx="3">
                  <c:v>-8.2799999999999994</c:v>
                </c:pt>
                <c:pt idx="5">
                  <c:v>-9.1199999999999992</c:v>
                </c:pt>
                <c:pt idx="7">
                  <c:v>-7.96</c:v>
                </c:pt>
                <c:pt idx="8">
                  <c:v>-8.31</c:v>
                </c:pt>
                <c:pt idx="9">
                  <c:v>-9.14</c:v>
                </c:pt>
                <c:pt idx="10">
                  <c:v>-9.51</c:v>
                </c:pt>
                <c:pt idx="11">
                  <c:v>-8.35</c:v>
                </c:pt>
                <c:pt idx="12">
                  <c:v>-6.44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559-4B46-A49E-7969BB650E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0966928"/>
        <c:axId val="400135376"/>
      </c:scatterChart>
      <c:valAx>
        <c:axId val="72096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%C4 contribution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135376"/>
        <c:crosses val="autoZero"/>
        <c:crossBetween val="midCat"/>
      </c:valAx>
      <c:valAx>
        <c:axId val="40013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d13C DOC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096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Tabelle1!$C$8</c:f>
              <c:strCache>
                <c:ptCount val="1"/>
                <c:pt idx="0">
                  <c:v>Silphium perfoliatum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Tabelle1!$G$8:$G$17</c:f>
              <c:numCache>
                <c:formatCode>General</c:formatCode>
                <c:ptCount val="10"/>
                <c:pt idx="0">
                  <c:v>7.61</c:v>
                </c:pt>
                <c:pt idx="1">
                  <c:v>7.43</c:v>
                </c:pt>
                <c:pt idx="2">
                  <c:v>7.43</c:v>
                </c:pt>
                <c:pt idx="3">
                  <c:v>7.94</c:v>
                </c:pt>
                <c:pt idx="4">
                  <c:v>7.8</c:v>
                </c:pt>
                <c:pt idx="5">
                  <c:v>8.0299999999999994</c:v>
                </c:pt>
                <c:pt idx="6">
                  <c:v>7.62</c:v>
                </c:pt>
                <c:pt idx="7">
                  <c:v>7.74</c:v>
                </c:pt>
                <c:pt idx="8">
                  <c:v>7.79</c:v>
                </c:pt>
                <c:pt idx="9">
                  <c:v>7.69</c:v>
                </c:pt>
              </c:numCache>
            </c:numRef>
          </c:xVal>
          <c:yVal>
            <c:numRef>
              <c:f>Tabelle1!$H$8:$H$17</c:f>
              <c:numCache>
                <c:formatCode>General</c:formatCode>
                <c:ptCount val="10"/>
                <c:pt idx="0">
                  <c:v>-15.79</c:v>
                </c:pt>
                <c:pt idx="1">
                  <c:v>-14.82</c:v>
                </c:pt>
                <c:pt idx="2">
                  <c:v>-15.97</c:v>
                </c:pt>
                <c:pt idx="3">
                  <c:v>-15.74</c:v>
                </c:pt>
                <c:pt idx="4">
                  <c:v>-16.36</c:v>
                </c:pt>
                <c:pt idx="5">
                  <c:v>-17.97</c:v>
                </c:pt>
                <c:pt idx="6">
                  <c:v>-17.3</c:v>
                </c:pt>
                <c:pt idx="7">
                  <c:v>-18.32</c:v>
                </c:pt>
                <c:pt idx="8">
                  <c:v>-18.57</c:v>
                </c:pt>
                <c:pt idx="9">
                  <c:v>-16.14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60E-4F3D-9F0D-9AA31AEE86E1}"/>
            </c:ext>
          </c:extLst>
        </c:ser>
        <c:ser>
          <c:idx val="1"/>
          <c:order val="1"/>
          <c:tx>
            <c:strRef>
              <c:f>Tabelle1!$C$18</c:f>
              <c:strCache>
                <c:ptCount val="1"/>
                <c:pt idx="0">
                  <c:v>unplanted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Tabelle1!$G$18:$G$22</c:f>
              <c:numCache>
                <c:formatCode>General</c:formatCode>
                <c:ptCount val="5"/>
                <c:pt idx="0">
                  <c:v>7.64</c:v>
                </c:pt>
                <c:pt idx="1">
                  <c:v>7.11</c:v>
                </c:pt>
                <c:pt idx="2">
                  <c:v>7.28</c:v>
                </c:pt>
                <c:pt idx="3">
                  <c:v>7.19</c:v>
                </c:pt>
                <c:pt idx="4">
                  <c:v>7.2</c:v>
                </c:pt>
              </c:numCache>
            </c:numRef>
          </c:xVal>
          <c:yVal>
            <c:numRef>
              <c:f>Tabelle1!$H$18:$H$22</c:f>
              <c:numCache>
                <c:formatCode>General</c:formatCode>
                <c:ptCount val="5"/>
                <c:pt idx="0">
                  <c:v>-14.83</c:v>
                </c:pt>
                <c:pt idx="1">
                  <c:v>-17.18</c:v>
                </c:pt>
                <c:pt idx="2">
                  <c:v>-17.010000000000002</c:v>
                </c:pt>
                <c:pt idx="3">
                  <c:v>-17.260000000000002</c:v>
                </c:pt>
                <c:pt idx="4">
                  <c:v>-17.34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60E-4F3D-9F0D-9AA31AEE86E1}"/>
            </c:ext>
          </c:extLst>
        </c:ser>
        <c:ser>
          <c:idx val="2"/>
          <c:order val="2"/>
          <c:tx>
            <c:strRef>
              <c:f>Tabelle1!$C$23</c:f>
              <c:strCache>
                <c:ptCount val="1"/>
                <c:pt idx="0">
                  <c:v>Zea mays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Tabelle1!$G$23:$G$35</c:f>
              <c:numCache>
                <c:formatCode>General</c:formatCode>
                <c:ptCount val="13"/>
                <c:pt idx="0">
                  <c:v>7.71</c:v>
                </c:pt>
                <c:pt idx="2">
                  <c:v>7.1</c:v>
                </c:pt>
                <c:pt idx="3">
                  <c:v>7.53</c:v>
                </c:pt>
                <c:pt idx="5">
                  <c:v>7.46</c:v>
                </c:pt>
                <c:pt idx="6">
                  <c:v>7.77</c:v>
                </c:pt>
                <c:pt idx="7">
                  <c:v>7.4</c:v>
                </c:pt>
                <c:pt idx="8">
                  <c:v>7.42</c:v>
                </c:pt>
                <c:pt idx="9">
                  <c:v>7.31</c:v>
                </c:pt>
                <c:pt idx="10">
                  <c:v>7.3</c:v>
                </c:pt>
                <c:pt idx="11">
                  <c:v>7.58</c:v>
                </c:pt>
                <c:pt idx="12">
                  <c:v>7.29</c:v>
                </c:pt>
              </c:numCache>
            </c:numRef>
          </c:xVal>
          <c:yVal>
            <c:numRef>
              <c:f>Tabelle1!$H$23:$H$35</c:f>
              <c:numCache>
                <c:formatCode>General</c:formatCode>
                <c:ptCount val="13"/>
                <c:pt idx="0">
                  <c:v>-8.07</c:v>
                </c:pt>
                <c:pt idx="2">
                  <c:v>-7.73</c:v>
                </c:pt>
                <c:pt idx="3">
                  <c:v>-8.2799999999999994</c:v>
                </c:pt>
                <c:pt idx="5">
                  <c:v>-9.1199999999999992</c:v>
                </c:pt>
                <c:pt idx="7">
                  <c:v>-7.96</c:v>
                </c:pt>
                <c:pt idx="8">
                  <c:v>-8.31</c:v>
                </c:pt>
                <c:pt idx="9">
                  <c:v>-9.14</c:v>
                </c:pt>
                <c:pt idx="10">
                  <c:v>-9.51</c:v>
                </c:pt>
                <c:pt idx="11">
                  <c:v>-8.35</c:v>
                </c:pt>
                <c:pt idx="12">
                  <c:v>-6.44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60E-4F3D-9F0D-9AA31AEE86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0966928"/>
        <c:axId val="400135376"/>
      </c:scatterChart>
      <c:valAx>
        <c:axId val="72096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135376"/>
        <c:crosses val="autoZero"/>
        <c:crossBetween val="midCat"/>
      </c:valAx>
      <c:valAx>
        <c:axId val="40013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d13C DIC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096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Tabelle1!$C$8</c:f>
              <c:strCache>
                <c:ptCount val="1"/>
                <c:pt idx="0">
                  <c:v>Silphium perfoliatum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Tabelle1!$L$8:$L$17</c:f>
              <c:numCache>
                <c:formatCode>General</c:formatCode>
                <c:ptCount val="10"/>
                <c:pt idx="0">
                  <c:v>-29.43</c:v>
                </c:pt>
                <c:pt idx="1">
                  <c:v>-29.56</c:v>
                </c:pt>
                <c:pt idx="2">
                  <c:v>-29.55</c:v>
                </c:pt>
                <c:pt idx="3">
                  <c:v>-29.37</c:v>
                </c:pt>
                <c:pt idx="4">
                  <c:v>-29.62</c:v>
                </c:pt>
                <c:pt idx="5">
                  <c:v>-29.4</c:v>
                </c:pt>
                <c:pt idx="6">
                  <c:v>-29.23</c:v>
                </c:pt>
                <c:pt idx="7">
                  <c:v>-29.04</c:v>
                </c:pt>
                <c:pt idx="8">
                  <c:v>-29.61</c:v>
                </c:pt>
                <c:pt idx="9">
                  <c:v>-29.49</c:v>
                </c:pt>
              </c:numCache>
            </c:numRef>
          </c:xVal>
          <c:yVal>
            <c:numRef>
              <c:f>Tabelle1!$H$8:$H$17</c:f>
              <c:numCache>
                <c:formatCode>General</c:formatCode>
                <c:ptCount val="10"/>
                <c:pt idx="0">
                  <c:v>-15.79</c:v>
                </c:pt>
                <c:pt idx="1">
                  <c:v>-14.82</c:v>
                </c:pt>
                <c:pt idx="2">
                  <c:v>-15.97</c:v>
                </c:pt>
                <c:pt idx="3">
                  <c:v>-15.74</c:v>
                </c:pt>
                <c:pt idx="4">
                  <c:v>-16.36</c:v>
                </c:pt>
                <c:pt idx="5">
                  <c:v>-17.97</c:v>
                </c:pt>
                <c:pt idx="6">
                  <c:v>-17.3</c:v>
                </c:pt>
                <c:pt idx="7">
                  <c:v>-18.32</c:v>
                </c:pt>
                <c:pt idx="8">
                  <c:v>-18.57</c:v>
                </c:pt>
                <c:pt idx="9">
                  <c:v>-16.14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C7A-4BCD-9A0E-77A8B8F8BDE9}"/>
            </c:ext>
          </c:extLst>
        </c:ser>
        <c:ser>
          <c:idx val="1"/>
          <c:order val="1"/>
          <c:tx>
            <c:strRef>
              <c:f>Tabelle1!$C$18</c:f>
              <c:strCache>
                <c:ptCount val="1"/>
                <c:pt idx="0">
                  <c:v>unplanted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Tabelle1!$L$18:$L$22</c:f>
              <c:numCache>
                <c:formatCode>General</c:formatCode>
                <c:ptCount val="5"/>
                <c:pt idx="0">
                  <c:v>-29.57</c:v>
                </c:pt>
                <c:pt idx="1">
                  <c:v>-29.59</c:v>
                </c:pt>
                <c:pt idx="2">
                  <c:v>-29.53</c:v>
                </c:pt>
                <c:pt idx="3">
                  <c:v>-29.46</c:v>
                </c:pt>
                <c:pt idx="4">
                  <c:v>-29.48</c:v>
                </c:pt>
              </c:numCache>
            </c:numRef>
          </c:xVal>
          <c:yVal>
            <c:numRef>
              <c:f>Tabelle1!$H$18:$H$22</c:f>
              <c:numCache>
                <c:formatCode>General</c:formatCode>
                <c:ptCount val="5"/>
                <c:pt idx="0">
                  <c:v>-14.83</c:v>
                </c:pt>
                <c:pt idx="1">
                  <c:v>-17.18</c:v>
                </c:pt>
                <c:pt idx="2">
                  <c:v>-17.010000000000002</c:v>
                </c:pt>
                <c:pt idx="3">
                  <c:v>-17.260000000000002</c:v>
                </c:pt>
                <c:pt idx="4">
                  <c:v>-17.34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C7A-4BCD-9A0E-77A8B8F8BDE9}"/>
            </c:ext>
          </c:extLst>
        </c:ser>
        <c:ser>
          <c:idx val="2"/>
          <c:order val="2"/>
          <c:tx>
            <c:strRef>
              <c:f>Tabelle1!$C$23</c:f>
              <c:strCache>
                <c:ptCount val="1"/>
                <c:pt idx="0">
                  <c:v>Zea mays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Tabelle1!$L$23:$L$35</c:f>
              <c:numCache>
                <c:formatCode>General</c:formatCode>
                <c:ptCount val="13"/>
                <c:pt idx="0">
                  <c:v>-28.78</c:v>
                </c:pt>
                <c:pt idx="2">
                  <c:v>-28.81</c:v>
                </c:pt>
                <c:pt idx="3">
                  <c:v>-28.58</c:v>
                </c:pt>
                <c:pt idx="5">
                  <c:v>-29.25</c:v>
                </c:pt>
                <c:pt idx="7">
                  <c:v>-29.16</c:v>
                </c:pt>
                <c:pt idx="8">
                  <c:v>-29.09</c:v>
                </c:pt>
                <c:pt idx="9">
                  <c:v>-29.08</c:v>
                </c:pt>
                <c:pt idx="10">
                  <c:v>-29.08</c:v>
                </c:pt>
                <c:pt idx="11">
                  <c:v>-29.25</c:v>
                </c:pt>
                <c:pt idx="12">
                  <c:v>-28.98</c:v>
                </c:pt>
              </c:numCache>
            </c:numRef>
          </c:xVal>
          <c:yVal>
            <c:numRef>
              <c:f>Tabelle1!$H$23:$H$35</c:f>
              <c:numCache>
                <c:formatCode>General</c:formatCode>
                <c:ptCount val="13"/>
                <c:pt idx="0">
                  <c:v>-8.07</c:v>
                </c:pt>
                <c:pt idx="2">
                  <c:v>-7.73</c:v>
                </c:pt>
                <c:pt idx="3">
                  <c:v>-8.2799999999999994</c:v>
                </c:pt>
                <c:pt idx="5">
                  <c:v>-9.1199999999999992</c:v>
                </c:pt>
                <c:pt idx="7">
                  <c:v>-7.96</c:v>
                </c:pt>
                <c:pt idx="8">
                  <c:v>-8.31</c:v>
                </c:pt>
                <c:pt idx="9">
                  <c:v>-9.14</c:v>
                </c:pt>
                <c:pt idx="10">
                  <c:v>-9.51</c:v>
                </c:pt>
                <c:pt idx="11">
                  <c:v>-8.35</c:v>
                </c:pt>
                <c:pt idx="12">
                  <c:v>-6.44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C7A-4BCD-9A0E-77A8B8F8BD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0966928"/>
        <c:axId val="400135376"/>
      </c:scatterChart>
      <c:valAx>
        <c:axId val="720966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d13C DOC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135376"/>
        <c:crosses val="autoZero"/>
        <c:crossBetween val="midCat"/>
      </c:valAx>
      <c:valAx>
        <c:axId val="40013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d13C DIC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0966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37</xdr:row>
      <xdr:rowOff>0</xdr:rowOff>
    </xdr:from>
    <xdr:to>
      <xdr:col>6</xdr:col>
      <xdr:colOff>655320</xdr:colOff>
      <xdr:row>52</xdr:row>
      <xdr:rowOff>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A61070B3-F949-4230-A4C2-51131F6612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37</xdr:row>
      <xdr:rowOff>0</xdr:rowOff>
    </xdr:from>
    <xdr:to>
      <xdr:col>10</xdr:col>
      <xdr:colOff>982980</xdr:colOff>
      <xdr:row>52</xdr:row>
      <xdr:rowOff>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E4422875-2398-4786-BD71-3DBA9C7918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0</xdr:colOff>
      <xdr:row>37</xdr:row>
      <xdr:rowOff>0</xdr:rowOff>
    </xdr:from>
    <xdr:to>
      <xdr:col>15</xdr:col>
      <xdr:colOff>190500</xdr:colOff>
      <xdr:row>52</xdr:row>
      <xdr:rowOff>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CEEFC203-6BEF-489F-A02D-CF7C0B0F7F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22860</xdr:colOff>
      <xdr:row>36</xdr:row>
      <xdr:rowOff>160020</xdr:rowOff>
    </xdr:from>
    <xdr:to>
      <xdr:col>21</xdr:col>
      <xdr:colOff>632460</xdr:colOff>
      <xdr:row>51</xdr:row>
      <xdr:rowOff>160020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2C6346FE-B03D-4E56-ADBA-FA966E040D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16</xdr:col>
      <xdr:colOff>0</xdr:colOff>
      <xdr:row>53</xdr:row>
      <xdr:rowOff>0</xdr:rowOff>
    </xdr:from>
    <xdr:to>
      <xdr:col>21</xdr:col>
      <xdr:colOff>609600</xdr:colOff>
      <xdr:row>68</xdr:row>
      <xdr:rowOff>0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443B25BF-1F85-4750-BA65-129F91F6C0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16</xdr:col>
      <xdr:colOff>0</xdr:colOff>
      <xdr:row>70</xdr:row>
      <xdr:rowOff>0</xdr:rowOff>
    </xdr:from>
    <xdr:to>
      <xdr:col>21</xdr:col>
      <xdr:colOff>609600</xdr:colOff>
      <xdr:row>85</xdr:row>
      <xdr:rowOff>0</xdr:rowOff>
    </xdr:to>
    <xdr:graphicFrame macro="">
      <xdr:nvGraphicFramePr>
        <xdr:cNvPr id="7" name="Diagramm 6">
          <a:extLst>
            <a:ext uri="{FF2B5EF4-FFF2-40B4-BE49-F238E27FC236}">
              <a16:creationId xmlns:a16="http://schemas.microsoft.com/office/drawing/2014/main" id="{D537E02E-5C48-4036-B64A-EB0EE62337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937260</xdr:colOff>
      <xdr:row>57</xdr:row>
      <xdr:rowOff>53340</xdr:rowOff>
    </xdr:from>
    <xdr:to>
      <xdr:col>10</xdr:col>
      <xdr:colOff>723900</xdr:colOff>
      <xdr:row>72</xdr:row>
      <xdr:rowOff>53340</xdr:rowOff>
    </xdr:to>
    <xdr:graphicFrame macro="">
      <xdr:nvGraphicFramePr>
        <xdr:cNvPr id="8" name="Diagramm 7">
          <a:extLst>
            <a:ext uri="{FF2B5EF4-FFF2-40B4-BE49-F238E27FC236}">
              <a16:creationId xmlns:a16="http://schemas.microsoft.com/office/drawing/2014/main" id="{9E3A1523-DF27-44C7-BDE2-D9347BD5D7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784860</xdr:colOff>
      <xdr:row>57</xdr:row>
      <xdr:rowOff>45720</xdr:rowOff>
    </xdr:from>
    <xdr:to>
      <xdr:col>14</xdr:col>
      <xdr:colOff>571500</xdr:colOff>
      <xdr:row>72</xdr:row>
      <xdr:rowOff>45720</xdr:rowOff>
    </xdr:to>
    <xdr:graphicFrame macro="">
      <xdr:nvGraphicFramePr>
        <xdr:cNvPr id="9" name="Diagramm 8">
          <a:extLst>
            <a:ext uri="{FF2B5EF4-FFF2-40B4-BE49-F238E27FC236}">
              <a16:creationId xmlns:a16="http://schemas.microsoft.com/office/drawing/2014/main" id="{C7B1B2C6-69A1-4735-83E8-AE00D58FB3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1036320</xdr:colOff>
      <xdr:row>36</xdr:row>
      <xdr:rowOff>129540</xdr:rowOff>
    </xdr:from>
    <xdr:to>
      <xdr:col>8</xdr:col>
      <xdr:colOff>1203960</xdr:colOff>
      <xdr:row>51</xdr:row>
      <xdr:rowOff>129540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06723684-0064-4ACB-8325-FE6CDA217CC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22860</xdr:colOff>
      <xdr:row>36</xdr:row>
      <xdr:rowOff>175260</xdr:rowOff>
    </xdr:from>
    <xdr:to>
      <xdr:col>13</xdr:col>
      <xdr:colOff>502920</xdr:colOff>
      <xdr:row>51</xdr:row>
      <xdr:rowOff>175260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44A27C3B-2869-4426-9365-2B861EBAC0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1028700</xdr:colOff>
      <xdr:row>52</xdr:row>
      <xdr:rowOff>175260</xdr:rowOff>
    </xdr:from>
    <xdr:to>
      <xdr:col>8</xdr:col>
      <xdr:colOff>1196340</xdr:colOff>
      <xdr:row>67</xdr:row>
      <xdr:rowOff>175260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B7439BFE-7C3A-4D15-8AA0-B5766E24D0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0</xdr:colOff>
      <xdr:row>37</xdr:row>
      <xdr:rowOff>0</xdr:rowOff>
    </xdr:from>
    <xdr:to>
      <xdr:col>19</xdr:col>
      <xdr:colOff>320040</xdr:colOff>
      <xdr:row>52</xdr:row>
      <xdr:rowOff>0</xdr:rowOff>
    </xdr:to>
    <xdr:graphicFrame macro="">
      <xdr:nvGraphicFramePr>
        <xdr:cNvPr id="7" name="Diagramm 6">
          <a:extLst>
            <a:ext uri="{FF2B5EF4-FFF2-40B4-BE49-F238E27FC236}">
              <a16:creationId xmlns:a16="http://schemas.microsoft.com/office/drawing/2014/main" id="{A24D53D9-929E-4DDC-B2A4-99C2F5D781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16</xdr:col>
      <xdr:colOff>15240</xdr:colOff>
      <xdr:row>1</xdr:row>
      <xdr:rowOff>144780</xdr:rowOff>
    </xdr:from>
    <xdr:to>
      <xdr:col>21</xdr:col>
      <xdr:colOff>624840</xdr:colOff>
      <xdr:row>16</xdr:row>
      <xdr:rowOff>144780</xdr:rowOff>
    </xdr:to>
    <xdr:graphicFrame macro="">
      <xdr:nvGraphicFramePr>
        <xdr:cNvPr id="8" name="Diagramm 7">
          <a:extLst>
            <a:ext uri="{FF2B5EF4-FFF2-40B4-BE49-F238E27FC236}">
              <a16:creationId xmlns:a16="http://schemas.microsoft.com/office/drawing/2014/main" id="{1BDCA2B2-B7CD-4435-9885-DCCAC08F1C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0</xdr:colOff>
      <xdr:row>53</xdr:row>
      <xdr:rowOff>0</xdr:rowOff>
    </xdr:from>
    <xdr:to>
      <xdr:col>13</xdr:col>
      <xdr:colOff>480060</xdr:colOff>
      <xdr:row>68</xdr:row>
      <xdr:rowOff>0</xdr:rowOff>
    </xdr:to>
    <xdr:graphicFrame macro="">
      <xdr:nvGraphicFramePr>
        <xdr:cNvPr id="10" name="Diagramm 9">
          <a:extLst>
            <a:ext uri="{FF2B5EF4-FFF2-40B4-BE49-F238E27FC236}">
              <a16:creationId xmlns:a16="http://schemas.microsoft.com/office/drawing/2014/main" id="{44A0ED6D-C915-4157-A9FD-C205579021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84A44-26FF-43FE-81E6-61F5E41D7A7B}">
  <sheetPr codeName="Tabelle2"/>
  <dimension ref="A2:W38"/>
  <sheetViews>
    <sheetView tabSelected="1" topLeftCell="K5" workbookViewId="0">
      <selection activeCell="M4" sqref="M4"/>
    </sheetView>
  </sheetViews>
  <sheetFormatPr baseColWidth="10" defaultRowHeight="14.4" x14ac:dyDescent="0.3"/>
  <cols>
    <col min="2" max="2" width="17.44140625" customWidth="1"/>
    <col min="3" max="3" width="9.77734375" customWidth="1"/>
    <col min="4" max="4" width="29.88671875" bestFit="1" customWidth="1"/>
    <col min="5" max="5" width="9.77734375" customWidth="1"/>
    <col min="6" max="14" width="17.44140625" customWidth="1"/>
    <col min="17" max="17" width="24.88671875" bestFit="1" customWidth="1"/>
    <col min="22" max="23" width="16.5546875" bestFit="1" customWidth="1"/>
  </cols>
  <sheetData>
    <row r="2" spans="1:23" x14ac:dyDescent="0.3">
      <c r="H2" s="2" t="s">
        <v>14</v>
      </c>
      <c r="I2" s="3">
        <f>K3+N2</f>
        <v>-24.5</v>
      </c>
      <c r="J2" s="2" t="s">
        <v>15</v>
      </c>
      <c r="K2" s="2" t="s">
        <v>16</v>
      </c>
      <c r="M2" s="39" t="s">
        <v>57</v>
      </c>
      <c r="N2" s="40">
        <v>4</v>
      </c>
      <c r="O2" s="40" t="s">
        <v>58</v>
      </c>
      <c r="P2" s="40" t="s">
        <v>59</v>
      </c>
    </row>
    <row r="3" spans="1:23" x14ac:dyDescent="0.3">
      <c r="H3" s="2" t="s">
        <v>17</v>
      </c>
      <c r="I3" s="3">
        <f xml:space="preserve">  J3+N2</f>
        <v>-8.5</v>
      </c>
      <c r="J3" s="2">
        <v>-12.5</v>
      </c>
      <c r="K3" s="2">
        <v>-28.5</v>
      </c>
      <c r="L3" s="41" t="s">
        <v>58</v>
      </c>
    </row>
    <row r="4" spans="1:23" x14ac:dyDescent="0.3">
      <c r="C4" s="52" t="s">
        <v>63</v>
      </c>
      <c r="D4" s="52"/>
      <c r="E4" s="52" t="s">
        <v>65</v>
      </c>
      <c r="F4" s="52"/>
      <c r="G4" s="52" t="s">
        <v>64</v>
      </c>
      <c r="H4" s="52"/>
      <c r="J4" t="s">
        <v>60</v>
      </c>
      <c r="K4" t="s">
        <v>61</v>
      </c>
      <c r="M4">
        <f>STDEV(M8:M32)</f>
        <v>0.29533347502757223</v>
      </c>
    </row>
    <row r="5" spans="1:23" ht="15.6" x14ac:dyDescent="0.3">
      <c r="C5" s="53">
        <f>AVERAGE(G8:G17)</f>
        <v>-16.698</v>
      </c>
      <c r="D5" s="53">
        <f>STDEV(G8:G17)/SQRT(COUNT(G8:G17))</f>
        <v>0.39917080721582493</v>
      </c>
      <c r="E5" s="53">
        <f>AVERAGE(G18:G22)</f>
        <v>-16.724</v>
      </c>
      <c r="F5" s="53">
        <f>STDEV(G18:G22)/SQRT(COUNT(G18:G22))</f>
        <v>0.47664032561251052</v>
      </c>
      <c r="G5" s="53">
        <f>AVERAGE(G23:G32)</f>
        <v>-8.26</v>
      </c>
      <c r="H5" s="53">
        <f>STDEV(G23:G32)/SQRT(COUNT(G23:G32))</f>
        <v>0.16601778447475055</v>
      </c>
      <c r="J5" s="32" t="s">
        <v>32</v>
      </c>
      <c r="K5" s="33">
        <f>AVERAGE(J18:J22)</f>
        <v>6.1420468557336623</v>
      </c>
      <c r="L5" s="32"/>
      <c r="M5" s="34">
        <f>AVERAGE(M8:M32)</f>
        <v>-29.311363636363637</v>
      </c>
      <c r="N5" s="32" t="s">
        <v>33</v>
      </c>
      <c r="O5" s="33">
        <f>AVERAGE(N18:N22)</f>
        <v>1.3952</v>
      </c>
    </row>
    <row r="6" spans="1:23" ht="15.6" x14ac:dyDescent="0.3">
      <c r="B6" s="18"/>
      <c r="C6" s="18"/>
      <c r="D6" s="18"/>
      <c r="E6" s="69" t="s">
        <v>62</v>
      </c>
      <c r="F6" s="69"/>
      <c r="G6" s="69"/>
      <c r="H6" s="42" t="s">
        <v>27</v>
      </c>
      <c r="I6" s="42" t="s">
        <v>26</v>
      </c>
      <c r="M6">
        <f>STDEV(M8:M32)/SQRT(COUNT(M8:M32))</f>
        <v>6.2965308439670187E-2</v>
      </c>
      <c r="Q6" s="18" t="s">
        <v>0</v>
      </c>
      <c r="R6" s="18" t="s">
        <v>24</v>
      </c>
      <c r="S6" s="32" t="s">
        <v>33</v>
      </c>
      <c r="T6" s="33">
        <f>AVERAGE(S18:S22)</f>
        <v>7.5372468557336614</v>
      </c>
      <c r="V6" t="s">
        <v>55</v>
      </c>
      <c r="W6" t="s">
        <v>55</v>
      </c>
    </row>
    <row r="7" spans="1:23" ht="15.6" x14ac:dyDescent="0.3">
      <c r="A7" s="7" t="s">
        <v>35</v>
      </c>
      <c r="B7" s="19" t="s">
        <v>4</v>
      </c>
      <c r="C7" s="19" t="s">
        <v>25</v>
      </c>
      <c r="D7" s="19" t="s">
        <v>5</v>
      </c>
      <c r="E7" s="19" t="s">
        <v>6</v>
      </c>
      <c r="F7" s="19" t="s">
        <v>7</v>
      </c>
      <c r="G7" s="19" t="s">
        <v>28</v>
      </c>
      <c r="H7" s="43" t="s">
        <v>29</v>
      </c>
      <c r="I7" s="43" t="s">
        <v>29</v>
      </c>
      <c r="J7" s="19" t="s">
        <v>18</v>
      </c>
      <c r="K7" s="20" t="s">
        <v>31</v>
      </c>
      <c r="L7" s="19" t="s">
        <v>30</v>
      </c>
      <c r="M7" s="19" t="s">
        <v>19</v>
      </c>
      <c r="N7" s="19" t="s">
        <v>20</v>
      </c>
      <c r="O7" s="20" t="s">
        <v>31</v>
      </c>
      <c r="P7" s="19" t="s">
        <v>30</v>
      </c>
      <c r="Q7" s="19" t="s">
        <v>1</v>
      </c>
      <c r="R7" s="19" t="s">
        <v>23</v>
      </c>
      <c r="S7" s="35" t="s">
        <v>34</v>
      </c>
      <c r="T7" s="35" t="s">
        <v>31</v>
      </c>
      <c r="U7" s="35" t="s">
        <v>30</v>
      </c>
      <c r="V7" s="35" t="s">
        <v>53</v>
      </c>
      <c r="W7" s="37" t="s">
        <v>54</v>
      </c>
    </row>
    <row r="8" spans="1:23" x14ac:dyDescent="0.3">
      <c r="A8" t="s">
        <v>36</v>
      </c>
      <c r="B8" s="14" t="s">
        <v>8</v>
      </c>
      <c r="C8" s="21" t="s">
        <v>26</v>
      </c>
      <c r="D8" s="14" t="s">
        <v>9</v>
      </c>
      <c r="E8" s="21">
        <v>13.32</v>
      </c>
      <c r="F8" s="21">
        <v>7.61</v>
      </c>
      <c r="G8" s="21">
        <v>-15.79</v>
      </c>
      <c r="H8" s="27">
        <v>8.8658400699872797E-2</v>
      </c>
      <c r="I8" s="27">
        <v>-15.911341599300126</v>
      </c>
      <c r="J8" s="27">
        <v>7.9186189889025886</v>
      </c>
      <c r="K8" s="27">
        <f t="shared" ref="K8:K17" si="0">J8/$K$5</f>
        <v>1.2892475708664577</v>
      </c>
      <c r="L8" s="27">
        <f>LN(K8)</f>
        <v>0.25405876980246572</v>
      </c>
      <c r="M8" s="21">
        <v>-29.43</v>
      </c>
      <c r="N8" s="27">
        <v>2.0019999999999998</v>
      </c>
      <c r="O8" s="27">
        <f t="shared" ref="O8:O17" si="1">N8/$O$5</f>
        <v>1.434919724770642</v>
      </c>
      <c r="P8" s="27">
        <f>LN(O8)</f>
        <v>0.3611089067204506</v>
      </c>
      <c r="Q8" s="27">
        <f t="shared" ref="Q8:Q23" si="2">((G8-I8)/(H8-I8))*100</f>
        <v>0.75838499562579387</v>
      </c>
      <c r="R8" s="27">
        <v>1.34</v>
      </c>
      <c r="S8" s="4">
        <f>J8+N8</f>
        <v>9.9206189889025893</v>
      </c>
      <c r="T8" s="4">
        <f t="shared" ref="T8:T23" si="3">S8/$T$6</f>
        <v>1.3162125612690889</v>
      </c>
      <c r="U8" s="4">
        <f>LN(T8)</f>
        <v>0.27475834058125043</v>
      </c>
      <c r="V8" s="4">
        <f>N8-$O$5</f>
        <v>0.60679999999999978</v>
      </c>
      <c r="W8" s="4">
        <f>J8-$K$5</f>
        <v>1.7765721331689264</v>
      </c>
    </row>
    <row r="9" spans="1:23" x14ac:dyDescent="0.3">
      <c r="B9" s="14" t="s">
        <v>8</v>
      </c>
      <c r="C9" s="21" t="s">
        <v>26</v>
      </c>
      <c r="D9" s="14" t="s">
        <v>9</v>
      </c>
      <c r="E9" s="21">
        <v>13.27</v>
      </c>
      <c r="F9" s="21">
        <v>7.43</v>
      </c>
      <c r="G9" s="21">
        <v>-14.82</v>
      </c>
      <c r="H9" s="27">
        <v>-0.21214170092681964</v>
      </c>
      <c r="I9" s="27">
        <v>-16.212141700926818</v>
      </c>
      <c r="J9" s="27">
        <v>7.076448828606658</v>
      </c>
      <c r="K9" s="27">
        <f t="shared" si="0"/>
        <v>1.1521320163815947</v>
      </c>
      <c r="L9" s="27">
        <f t="shared" ref="L9:L35" si="4">LN(K9)</f>
        <v>0.14161415326136909</v>
      </c>
      <c r="M9" s="21">
        <v>-29.56</v>
      </c>
      <c r="N9" s="27">
        <v>1.9810000000000001</v>
      </c>
      <c r="O9" s="27">
        <f t="shared" si="1"/>
        <v>1.4198681192660552</v>
      </c>
      <c r="P9" s="27">
        <f t="shared" ref="P9:P35" si="5">LN(O9)</f>
        <v>0.35056399354383583</v>
      </c>
      <c r="Q9" s="27">
        <f t="shared" si="2"/>
        <v>8.7008856307926106</v>
      </c>
      <c r="R9" s="27">
        <v>1.25</v>
      </c>
      <c r="S9" s="4">
        <f t="shared" ref="S9:S35" si="6">J9+N9</f>
        <v>9.0574488286066579</v>
      </c>
      <c r="T9" s="4">
        <f t="shared" si="3"/>
        <v>1.2016919442828866</v>
      </c>
      <c r="U9" s="4">
        <f t="shared" ref="U9:U35" si="7">LN(T9)</f>
        <v>0.18373051731182113</v>
      </c>
      <c r="V9" s="4">
        <f t="shared" ref="V9:V35" si="8">N9-$O$5</f>
        <v>0.5858000000000001</v>
      </c>
      <c r="W9" s="4">
        <f t="shared" ref="W9:W35" si="9">J9-$K$5</f>
        <v>0.93440197287299576</v>
      </c>
    </row>
    <row r="10" spans="1:23" x14ac:dyDescent="0.3">
      <c r="B10" s="14" t="s">
        <v>8</v>
      </c>
      <c r="C10" s="21" t="s">
        <v>26</v>
      </c>
      <c r="D10" s="14" t="s">
        <v>9</v>
      </c>
      <c r="E10" s="21">
        <v>13.19</v>
      </c>
      <c r="F10" s="21">
        <v>7.43</v>
      </c>
      <c r="G10" s="21">
        <v>-15.97</v>
      </c>
      <c r="H10" s="27">
        <v>-0.20518649465546882</v>
      </c>
      <c r="I10" s="27">
        <v>-16.205186494655468</v>
      </c>
      <c r="J10" s="27">
        <v>8.4636251541307015</v>
      </c>
      <c r="K10" s="27">
        <f t="shared" si="0"/>
        <v>1.3779812093471451</v>
      </c>
      <c r="L10" s="27">
        <f t="shared" si="4"/>
        <v>0.3206195363208047</v>
      </c>
      <c r="M10" s="21">
        <v>-29.55</v>
      </c>
      <c r="N10" s="27">
        <v>1.897</v>
      </c>
      <c r="O10" s="27">
        <f t="shared" si="1"/>
        <v>1.3596616972477065</v>
      </c>
      <c r="P10" s="27">
        <f t="shared" si="5"/>
        <v>0.30723591678029905</v>
      </c>
      <c r="Q10" s="27">
        <f t="shared" si="2"/>
        <v>1.4699155915966711</v>
      </c>
      <c r="R10" s="27">
        <v>1.2850000000000001</v>
      </c>
      <c r="S10" s="4">
        <f t="shared" si="6"/>
        <v>10.360625154130702</v>
      </c>
      <c r="T10" s="4">
        <f t="shared" si="3"/>
        <v>1.374590132502993</v>
      </c>
      <c r="U10" s="4">
        <f t="shared" si="7"/>
        <v>0.31815560122986669</v>
      </c>
      <c r="V10" s="4">
        <f t="shared" si="8"/>
        <v>0.50180000000000002</v>
      </c>
      <c r="W10" s="4">
        <f t="shared" si="9"/>
        <v>2.3215782983970392</v>
      </c>
    </row>
    <row r="11" spans="1:23" x14ac:dyDescent="0.3">
      <c r="B11" s="14" t="s">
        <v>8</v>
      </c>
      <c r="C11" s="21" t="s">
        <v>26</v>
      </c>
      <c r="D11" s="14" t="s">
        <v>9</v>
      </c>
      <c r="E11" s="21">
        <v>13.33</v>
      </c>
      <c r="F11" s="21">
        <v>7.94</v>
      </c>
      <c r="G11" s="21">
        <v>-15.74</v>
      </c>
      <c r="H11" s="27">
        <v>0.42496847609023475</v>
      </c>
      <c r="I11" s="27">
        <v>-15.575031523909765</v>
      </c>
      <c r="J11" s="27">
        <v>6.8865598027127</v>
      </c>
      <c r="K11" s="27">
        <f t="shared" si="0"/>
        <v>1.1212157713000883</v>
      </c>
      <c r="L11" s="27">
        <f t="shared" si="4"/>
        <v>0.11441360665630769</v>
      </c>
      <c r="M11" s="21">
        <v>-29.37</v>
      </c>
      <c r="N11" s="27">
        <v>1.1859999999999999</v>
      </c>
      <c r="O11" s="27">
        <f t="shared" si="1"/>
        <v>0.8500573394495412</v>
      </c>
      <c r="P11" s="27">
        <f t="shared" si="5"/>
        <v>-0.16245147359704451</v>
      </c>
      <c r="Q11" s="27">
        <f t="shared" si="2"/>
        <v>-1.031052975563973</v>
      </c>
      <c r="R11" s="27">
        <v>1.125</v>
      </c>
      <c r="S11" s="4">
        <f t="shared" si="6"/>
        <v>8.0725598027126999</v>
      </c>
      <c r="T11" s="4">
        <f t="shared" si="3"/>
        <v>1.0710223450585037</v>
      </c>
      <c r="U11" s="4">
        <f t="shared" si="7"/>
        <v>6.861365498139721E-2</v>
      </c>
      <c r="V11" s="4">
        <f t="shared" si="8"/>
        <v>-0.20920000000000005</v>
      </c>
      <c r="W11" s="4">
        <f t="shared" si="9"/>
        <v>0.74451294697903769</v>
      </c>
    </row>
    <row r="12" spans="1:23" x14ac:dyDescent="0.3">
      <c r="B12" s="14" t="s">
        <v>8</v>
      </c>
      <c r="C12" s="21" t="s">
        <v>26</v>
      </c>
      <c r="D12" s="14" t="s">
        <v>9</v>
      </c>
      <c r="E12" s="21">
        <v>13.32</v>
      </c>
      <c r="F12" s="21">
        <v>7.8</v>
      </c>
      <c r="G12" s="21">
        <v>-16.36</v>
      </c>
      <c r="H12" s="27">
        <v>0.31081588336666183</v>
      </c>
      <c r="I12" s="27">
        <v>-15.689184116633342</v>
      </c>
      <c r="J12" s="27">
        <v>7.3575832305795306</v>
      </c>
      <c r="K12" s="27">
        <f t="shared" si="0"/>
        <v>1.1979041194892794</v>
      </c>
      <c r="L12" s="27">
        <f t="shared" si="4"/>
        <v>0.18057346267508831</v>
      </c>
      <c r="M12" s="21">
        <v>-29.62</v>
      </c>
      <c r="N12" s="27">
        <v>1.609</v>
      </c>
      <c r="O12" s="27">
        <f t="shared" si="1"/>
        <v>1.1532396788990826</v>
      </c>
      <c r="P12" s="27">
        <f t="shared" si="5"/>
        <v>0.14257509383766809</v>
      </c>
      <c r="Q12" s="27">
        <f t="shared" si="2"/>
        <v>-4.1925992710416073</v>
      </c>
      <c r="R12" s="27">
        <v>1.34</v>
      </c>
      <c r="S12" s="4">
        <f t="shared" si="6"/>
        <v>8.9665832305795306</v>
      </c>
      <c r="T12" s="4">
        <f t="shared" si="3"/>
        <v>1.1896364020184051</v>
      </c>
      <c r="U12" s="4">
        <f t="shared" si="7"/>
        <v>0.17364771591285136</v>
      </c>
      <c r="V12" s="4">
        <f t="shared" si="8"/>
        <v>0.21379999999999999</v>
      </c>
      <c r="W12" s="4">
        <f t="shared" si="9"/>
        <v>1.2155363748458683</v>
      </c>
    </row>
    <row r="13" spans="1:23" x14ac:dyDescent="0.3">
      <c r="A13" t="s">
        <v>39</v>
      </c>
      <c r="B13" s="15" t="s">
        <v>8</v>
      </c>
      <c r="C13" s="22" t="s">
        <v>26</v>
      </c>
      <c r="D13" s="15" t="s">
        <v>12</v>
      </c>
      <c r="E13" s="22">
        <v>13.22</v>
      </c>
      <c r="F13" s="22">
        <v>8.0299999999999994</v>
      </c>
      <c r="G13" s="22">
        <v>-17.97</v>
      </c>
      <c r="H13" s="28">
        <v>0.49438492358660402</v>
      </c>
      <c r="I13" s="28">
        <v>-15.505615076413397</v>
      </c>
      <c r="J13" s="28">
        <v>6.9889025893958072</v>
      </c>
      <c r="K13" s="28">
        <f t="shared" si="0"/>
        <v>1.137878422869991</v>
      </c>
      <c r="L13" s="28">
        <f t="shared" si="4"/>
        <v>0.12916549596357749</v>
      </c>
      <c r="M13" s="22">
        <v>-29.4</v>
      </c>
      <c r="N13" s="28">
        <v>0.85</v>
      </c>
      <c r="O13" s="28">
        <f t="shared" si="1"/>
        <v>0.60923165137614677</v>
      </c>
      <c r="P13" s="28">
        <f t="shared" si="5"/>
        <v>-0.49555670367035309</v>
      </c>
      <c r="Q13" s="28">
        <f t="shared" si="2"/>
        <v>-15.402405772416261</v>
      </c>
      <c r="R13" s="28">
        <v>1.72</v>
      </c>
      <c r="S13" s="4">
        <f t="shared" si="6"/>
        <v>7.8389025893958069</v>
      </c>
      <c r="T13" s="4">
        <f t="shared" si="3"/>
        <v>1.0400220053072393</v>
      </c>
      <c r="U13" s="4">
        <f t="shared" si="7"/>
        <v>3.9241871878702463E-2</v>
      </c>
      <c r="V13" s="4">
        <f t="shared" si="8"/>
        <v>-0.54520000000000002</v>
      </c>
      <c r="W13" s="4">
        <f t="shared" si="9"/>
        <v>0.84685573366214495</v>
      </c>
    </row>
    <row r="14" spans="1:23" x14ac:dyDescent="0.3">
      <c r="B14" s="15" t="s">
        <v>8</v>
      </c>
      <c r="C14" s="22" t="s">
        <v>26</v>
      </c>
      <c r="D14" s="15" t="s">
        <v>12</v>
      </c>
      <c r="E14" s="22">
        <v>13.42</v>
      </c>
      <c r="F14" s="22">
        <v>7.62</v>
      </c>
      <c r="G14" s="22">
        <v>-17.3</v>
      </c>
      <c r="H14" s="28">
        <v>9.3002508238638967E-2</v>
      </c>
      <c r="I14" s="28">
        <v>-15.906997491761359</v>
      </c>
      <c r="J14" s="28">
        <v>6.6362515413070273</v>
      </c>
      <c r="K14" s="28">
        <f t="shared" si="0"/>
        <v>1.0804625391471931</v>
      </c>
      <c r="L14" s="28">
        <f t="shared" si="4"/>
        <v>7.7389226439857461E-2</v>
      </c>
      <c r="M14" s="22">
        <v>-29.23</v>
      </c>
      <c r="N14" s="28">
        <v>0.92200000000000004</v>
      </c>
      <c r="O14" s="28">
        <f t="shared" si="1"/>
        <v>0.66083715596330284</v>
      </c>
      <c r="P14" s="28">
        <f t="shared" si="5"/>
        <v>-0.41424782959812123</v>
      </c>
      <c r="Q14" s="28">
        <f t="shared" si="2"/>
        <v>-8.7062656764915101</v>
      </c>
      <c r="R14" s="28">
        <v>1.08</v>
      </c>
      <c r="S14" s="4">
        <f t="shared" si="6"/>
        <v>7.558251541307027</v>
      </c>
      <c r="T14" s="4">
        <f t="shared" si="3"/>
        <v>1.0027867848798646</v>
      </c>
      <c r="U14" s="4">
        <f t="shared" si="7"/>
        <v>2.7829089940514928E-3</v>
      </c>
      <c r="V14" s="4">
        <f t="shared" si="8"/>
        <v>-0.47319999999999995</v>
      </c>
      <c r="W14" s="4">
        <f t="shared" si="9"/>
        <v>0.49420468557336505</v>
      </c>
    </row>
    <row r="15" spans="1:23" x14ac:dyDescent="0.3">
      <c r="B15" s="15" t="s">
        <v>8</v>
      </c>
      <c r="C15" s="22" t="s">
        <v>26</v>
      </c>
      <c r="D15" s="15" t="s">
        <v>12</v>
      </c>
      <c r="E15" s="22">
        <v>13.21</v>
      </c>
      <c r="F15" s="22">
        <v>7.74</v>
      </c>
      <c r="G15" s="22">
        <v>-18.32</v>
      </c>
      <c r="H15" s="28">
        <v>0.26097201844015389</v>
      </c>
      <c r="I15" s="28">
        <v>-15.739027981559847</v>
      </c>
      <c r="J15" s="28">
        <v>7.4118372379778048</v>
      </c>
      <c r="K15" s="28">
        <f t="shared" si="0"/>
        <v>1.2067373323697099</v>
      </c>
      <c r="L15" s="28">
        <f t="shared" si="4"/>
        <v>0.18792029819216852</v>
      </c>
      <c r="M15" s="22">
        <v>-29.04</v>
      </c>
      <c r="N15" s="28">
        <v>0.85599999999999998</v>
      </c>
      <c r="O15" s="28">
        <f t="shared" si="1"/>
        <v>0.61353211009174313</v>
      </c>
      <c r="P15" s="28">
        <f t="shared" si="5"/>
        <v>-0.48852267701297308</v>
      </c>
      <c r="Q15" s="28">
        <f t="shared" si="2"/>
        <v>-16.131075115250958</v>
      </c>
      <c r="R15" s="28">
        <v>1.0385</v>
      </c>
      <c r="S15" s="4">
        <f t="shared" si="6"/>
        <v>8.2678372379778047</v>
      </c>
      <c r="T15" s="4">
        <f t="shared" si="3"/>
        <v>1.096930669278581</v>
      </c>
      <c r="U15" s="4">
        <f t="shared" si="7"/>
        <v>9.2515979002872312E-2</v>
      </c>
      <c r="V15" s="4">
        <f t="shared" si="8"/>
        <v>-0.53920000000000001</v>
      </c>
      <c r="W15" s="4">
        <f t="shared" si="9"/>
        <v>1.2697903822441425</v>
      </c>
    </row>
    <row r="16" spans="1:23" x14ac:dyDescent="0.3">
      <c r="B16" s="15" t="s">
        <v>8</v>
      </c>
      <c r="C16" s="22" t="s">
        <v>26</v>
      </c>
      <c r="D16" s="15" t="s">
        <v>12</v>
      </c>
      <c r="E16" s="22">
        <v>12.98</v>
      </c>
      <c r="F16" s="22">
        <v>7.79</v>
      </c>
      <c r="G16" s="22">
        <v>-18.57</v>
      </c>
      <c r="H16" s="28">
        <v>0.33601261949377492</v>
      </c>
      <c r="I16" s="28">
        <v>-15.663987380506224</v>
      </c>
      <c r="J16" s="28">
        <v>6.9161528976572129</v>
      </c>
      <c r="K16" s="28">
        <f t="shared" si="0"/>
        <v>1.1260338874166866</v>
      </c>
      <c r="L16" s="28">
        <f t="shared" si="4"/>
        <v>0.11870162466134344</v>
      </c>
      <c r="M16" s="22">
        <v>-29.61</v>
      </c>
      <c r="N16" s="28">
        <v>0.871</v>
      </c>
      <c r="O16" s="28">
        <f t="shared" si="1"/>
        <v>0.62428325688073394</v>
      </c>
      <c r="P16" s="28">
        <f t="shared" si="5"/>
        <v>-0.47115107630221242</v>
      </c>
      <c r="Q16" s="28">
        <f t="shared" si="2"/>
        <v>-18.1625788718361</v>
      </c>
      <c r="R16" s="28">
        <v>1.6549999999999998</v>
      </c>
      <c r="S16" s="4">
        <f t="shared" si="6"/>
        <v>7.7871528976572133</v>
      </c>
      <c r="T16" s="4">
        <f t="shared" si="3"/>
        <v>1.0331561439749644</v>
      </c>
      <c r="U16" s="4">
        <f t="shared" si="7"/>
        <v>3.2618334547101842E-2</v>
      </c>
      <c r="V16" s="4">
        <f t="shared" si="8"/>
        <v>-0.5242</v>
      </c>
      <c r="W16" s="4">
        <f t="shared" si="9"/>
        <v>0.77410604192355059</v>
      </c>
    </row>
    <row r="17" spans="1:23" x14ac:dyDescent="0.3">
      <c r="B17" s="15" t="s">
        <v>8</v>
      </c>
      <c r="C17" s="22" t="s">
        <v>26</v>
      </c>
      <c r="D17" s="15" t="s">
        <v>12</v>
      </c>
      <c r="E17" s="22">
        <v>13.71</v>
      </c>
      <c r="F17" s="22">
        <v>7.69</v>
      </c>
      <c r="G17" s="22">
        <v>-16.14</v>
      </c>
      <c r="H17" s="28">
        <v>0.15428256641259161</v>
      </c>
      <c r="I17" s="28">
        <v>-15.84571743358741</v>
      </c>
      <c r="J17" s="28">
        <v>6.7632552404438968</v>
      </c>
      <c r="K17" s="28">
        <f t="shared" si="0"/>
        <v>1.1011402874809284</v>
      </c>
      <c r="L17" s="28">
        <f t="shared" si="4"/>
        <v>9.634626786233734E-2</v>
      </c>
      <c r="M17" s="22">
        <v>-29.49</v>
      </c>
      <c r="N17" s="28">
        <v>1.39</v>
      </c>
      <c r="O17" s="28">
        <f t="shared" si="1"/>
        <v>0.99627293577981646</v>
      </c>
      <c r="P17" s="28">
        <f t="shared" si="5"/>
        <v>-3.7340270299777954E-3</v>
      </c>
      <c r="Q17" s="28">
        <f t="shared" si="2"/>
        <v>-1.8392660400786909</v>
      </c>
      <c r="R17" s="28">
        <v>1.57</v>
      </c>
      <c r="S17" s="4">
        <f t="shared" si="6"/>
        <v>8.1532552404438974</v>
      </c>
      <c r="T17" s="4">
        <f t="shared" si="3"/>
        <v>1.0817285670087391</v>
      </c>
      <c r="U17" s="4">
        <f t="shared" si="7"/>
        <v>7.856028666910865E-2</v>
      </c>
      <c r="V17" s="4">
        <f t="shared" si="8"/>
        <v>-5.2000000000000934E-3</v>
      </c>
      <c r="W17" s="4">
        <f t="shared" si="9"/>
        <v>0.62120838471023454</v>
      </c>
    </row>
    <row r="18" spans="1:23" x14ac:dyDescent="0.3">
      <c r="A18" t="s">
        <v>11</v>
      </c>
      <c r="B18" s="12" t="s">
        <v>11</v>
      </c>
      <c r="C18" s="23"/>
      <c r="D18" s="12" t="s">
        <v>12</v>
      </c>
      <c r="E18" s="23">
        <v>13.39</v>
      </c>
      <c r="F18" s="23">
        <v>7.64</v>
      </c>
      <c r="G18" s="23">
        <v>-14.83</v>
      </c>
      <c r="H18" s="29">
        <v>0.1229598574192763</v>
      </c>
      <c r="I18" s="29">
        <v>-15.877040142580721</v>
      </c>
      <c r="J18" s="29">
        <v>5.8655980271270032</v>
      </c>
      <c r="K18" s="44"/>
      <c r="L18" s="29" t="e">
        <f t="shared" si="4"/>
        <v>#NUM!</v>
      </c>
      <c r="M18" s="23">
        <v>-29.57</v>
      </c>
      <c r="N18" s="29">
        <v>1.3360000000000001</v>
      </c>
      <c r="O18" s="44"/>
      <c r="P18" s="29" t="e">
        <f t="shared" si="5"/>
        <v>#NUM!</v>
      </c>
      <c r="Q18" s="29">
        <f t="shared" si="2"/>
        <v>6.5440008911295102</v>
      </c>
      <c r="R18" s="29">
        <v>0.79</v>
      </c>
      <c r="S18" s="4">
        <f t="shared" si="6"/>
        <v>7.2015980271270035</v>
      </c>
      <c r="T18" s="4">
        <f t="shared" si="3"/>
        <v>0.95546797988295606</v>
      </c>
      <c r="U18" s="4"/>
      <c r="V18" s="4">
        <f t="shared" ref="V18:V22" si="10">N18-$O$5</f>
        <v>-5.9199999999999919E-2</v>
      </c>
      <c r="W18" s="4">
        <f t="shared" ref="W18:W22" si="11">J18-$K$5</f>
        <v>-0.27644882860665909</v>
      </c>
    </row>
    <row r="19" spans="1:23" x14ac:dyDescent="0.3">
      <c r="B19" s="12" t="s">
        <v>11</v>
      </c>
      <c r="C19" s="23"/>
      <c r="D19" s="12" t="s">
        <v>12</v>
      </c>
      <c r="E19" s="23">
        <v>13.28</v>
      </c>
      <c r="F19" s="23">
        <v>7.11</v>
      </c>
      <c r="G19" s="23">
        <v>-17.18</v>
      </c>
      <c r="H19" s="29">
        <v>-1.0761005336405571</v>
      </c>
      <c r="I19" s="29">
        <v>-17.07610053364056</v>
      </c>
      <c r="J19" s="29">
        <v>6.409371146732429</v>
      </c>
      <c r="K19" s="44"/>
      <c r="L19" s="29" t="e">
        <f t="shared" si="4"/>
        <v>#NUM!</v>
      </c>
      <c r="M19" s="23">
        <v>-29.59</v>
      </c>
      <c r="N19" s="29">
        <v>1.49</v>
      </c>
      <c r="O19" s="44"/>
      <c r="P19" s="29" t="e">
        <f t="shared" si="5"/>
        <v>#NUM!</v>
      </c>
      <c r="Q19" s="29">
        <f t="shared" si="2"/>
        <v>-0.64937166474650065</v>
      </c>
      <c r="R19" s="29">
        <v>0.46899999999999997</v>
      </c>
      <c r="S19" s="4">
        <f t="shared" si="6"/>
        <v>7.8993711467324292</v>
      </c>
      <c r="T19" s="4">
        <f t="shared" si="3"/>
        <v>1.0480446372435441</v>
      </c>
      <c r="U19" s="4"/>
      <c r="V19" s="4">
        <f t="shared" si="10"/>
        <v>9.4799999999999995E-2</v>
      </c>
      <c r="W19" s="4">
        <f t="shared" si="11"/>
        <v>0.26732429099876676</v>
      </c>
    </row>
    <row r="20" spans="1:23" x14ac:dyDescent="0.3">
      <c r="B20" s="12" t="s">
        <v>11</v>
      </c>
      <c r="C20" s="23"/>
      <c r="D20" s="12" t="s">
        <v>12</v>
      </c>
      <c r="E20" s="23">
        <v>13.57</v>
      </c>
      <c r="F20" s="23">
        <v>7.28</v>
      </c>
      <c r="G20" s="23">
        <v>-17.010000000000002</v>
      </c>
      <c r="H20" s="29">
        <v>-0.58205817020404582</v>
      </c>
      <c r="I20" s="29">
        <v>-16.582058170204046</v>
      </c>
      <c r="J20" s="29">
        <v>6.3637484586929709</v>
      </c>
      <c r="K20" s="44"/>
      <c r="L20" s="29" t="e">
        <f t="shared" si="4"/>
        <v>#NUM!</v>
      </c>
      <c r="M20" s="23">
        <v>-29.53</v>
      </c>
      <c r="N20" s="29">
        <v>1.472</v>
      </c>
      <c r="O20" s="44"/>
      <c r="P20" s="29" t="e">
        <f t="shared" si="5"/>
        <v>#NUM!</v>
      </c>
      <c r="Q20" s="29">
        <f t="shared" si="2"/>
        <v>-2.6746364362247199</v>
      </c>
      <c r="R20" s="29">
        <v>0.69300000000000006</v>
      </c>
      <c r="S20" s="4">
        <f t="shared" si="6"/>
        <v>7.8357484586929704</v>
      </c>
      <c r="T20" s="4">
        <f t="shared" si="3"/>
        <v>1.03960353278495</v>
      </c>
      <c r="U20" s="4"/>
      <c r="V20" s="4">
        <f t="shared" si="10"/>
        <v>7.6799999999999979E-2</v>
      </c>
      <c r="W20" s="4">
        <f t="shared" si="11"/>
        <v>0.22170160295930863</v>
      </c>
    </row>
    <row r="21" spans="1:23" x14ac:dyDescent="0.3">
      <c r="B21" s="12" t="s">
        <v>11</v>
      </c>
      <c r="C21" s="23"/>
      <c r="D21" s="12" t="s">
        <v>12</v>
      </c>
      <c r="E21" s="23">
        <v>13.68</v>
      </c>
      <c r="F21" s="23">
        <v>7.19</v>
      </c>
      <c r="G21" s="23">
        <v>-17.260000000000002</v>
      </c>
      <c r="H21" s="29">
        <v>-0.84366630526123554</v>
      </c>
      <c r="I21" s="29">
        <v>-16.843666305261234</v>
      </c>
      <c r="J21" s="29">
        <v>6.3403205918618992</v>
      </c>
      <c r="K21" s="44"/>
      <c r="L21" s="29" t="e">
        <f t="shared" si="4"/>
        <v>#NUM!</v>
      </c>
      <c r="M21" s="23">
        <v>-29.46</v>
      </c>
      <c r="N21" s="29">
        <v>1.381</v>
      </c>
      <c r="O21" s="44"/>
      <c r="P21" s="29" t="e">
        <f t="shared" si="5"/>
        <v>#NUM!</v>
      </c>
      <c r="Q21" s="29">
        <f t="shared" si="2"/>
        <v>-2.6020855921172985</v>
      </c>
      <c r="R21" s="29">
        <v>1.175</v>
      </c>
      <c r="S21" s="4">
        <f t="shared" si="6"/>
        <v>7.7213205918618995</v>
      </c>
      <c r="T21" s="4">
        <f t="shared" si="3"/>
        <v>1.0244218797196767</v>
      </c>
      <c r="U21" s="4"/>
      <c r="V21" s="4">
        <f t="shared" si="10"/>
        <v>-1.419999999999999E-2</v>
      </c>
      <c r="W21" s="4">
        <f t="shared" si="11"/>
        <v>0.19827373612823695</v>
      </c>
    </row>
    <row r="22" spans="1:23" x14ac:dyDescent="0.3">
      <c r="B22" s="12" t="s">
        <v>11</v>
      </c>
      <c r="C22" s="23"/>
      <c r="D22" s="12" t="s">
        <v>12</v>
      </c>
      <c r="E22" s="23">
        <v>13.21</v>
      </c>
      <c r="F22" s="23">
        <v>7.2</v>
      </c>
      <c r="G22" s="23">
        <v>-17.34</v>
      </c>
      <c r="H22" s="29">
        <v>-0.78010645061128858</v>
      </c>
      <c r="I22" s="29">
        <v>-16.780106450611289</v>
      </c>
      <c r="J22" s="29">
        <v>5.7311960542540064</v>
      </c>
      <c r="K22" s="44"/>
      <c r="L22" s="29" t="e">
        <f t="shared" si="4"/>
        <v>#NUM!</v>
      </c>
      <c r="M22" s="23">
        <v>-29.48</v>
      </c>
      <c r="N22" s="29">
        <v>1.2969999999999999</v>
      </c>
      <c r="O22" s="44"/>
      <c r="P22" s="29" t="e">
        <f t="shared" si="5"/>
        <v>#NUM!</v>
      </c>
      <c r="Q22" s="29">
        <f t="shared" si="2"/>
        <v>-3.4993346836794448</v>
      </c>
      <c r="R22" s="29">
        <v>0.80449999999999999</v>
      </c>
      <c r="S22" s="4">
        <f t="shared" si="6"/>
        <v>7.0281960542540061</v>
      </c>
      <c r="T22" s="4">
        <f t="shared" si="3"/>
        <v>0.93246197036887346</v>
      </c>
      <c r="U22" s="4"/>
      <c r="V22" s="4">
        <f t="shared" si="10"/>
        <v>-9.8200000000000065E-2</v>
      </c>
      <c r="W22" s="4">
        <f t="shared" si="11"/>
        <v>-0.41085080147965591</v>
      </c>
    </row>
    <row r="23" spans="1:23" x14ac:dyDescent="0.3">
      <c r="A23" t="s">
        <v>37</v>
      </c>
      <c r="B23" s="16" t="s">
        <v>10</v>
      </c>
      <c r="C23" s="24" t="s">
        <v>27</v>
      </c>
      <c r="D23" s="16" t="s">
        <v>9</v>
      </c>
      <c r="E23" s="24">
        <v>13.47</v>
      </c>
      <c r="F23" s="24">
        <v>7.71</v>
      </c>
      <c r="G23" s="24">
        <v>-8.07</v>
      </c>
      <c r="H23" s="30">
        <v>0.20144831165412647</v>
      </c>
      <c r="I23" s="30">
        <v>-15.798551688345874</v>
      </c>
      <c r="J23" s="30">
        <v>9.4623921085080145</v>
      </c>
      <c r="K23" s="30">
        <f>J23/$K$5</f>
        <v>1.5405926282823414</v>
      </c>
      <c r="L23" s="30">
        <f t="shared" si="4"/>
        <v>0.43216716595990423</v>
      </c>
      <c r="M23" s="24">
        <v>-28.78</v>
      </c>
      <c r="N23" s="30">
        <v>2.0139999999999998</v>
      </c>
      <c r="O23" s="30">
        <f>N23/$O$5</f>
        <v>1.4435206422018347</v>
      </c>
      <c r="P23" s="30">
        <f t="shared" si="5"/>
        <v>0.36708502012379235</v>
      </c>
      <c r="Q23" s="30">
        <f t="shared" si="2"/>
        <v>48.303448052161713</v>
      </c>
      <c r="R23" s="30">
        <v>1.0739999999999998</v>
      </c>
      <c r="S23" s="4">
        <f t="shared" si="6"/>
        <v>11.476392108508014</v>
      </c>
      <c r="T23" s="4">
        <f t="shared" si="3"/>
        <v>1.5226238874978339</v>
      </c>
      <c r="U23" s="4">
        <f t="shared" si="7"/>
        <v>0.42043508839020827</v>
      </c>
      <c r="V23" s="4">
        <f t="shared" si="8"/>
        <v>0.61879999999999979</v>
      </c>
      <c r="W23" s="4">
        <f t="shared" si="9"/>
        <v>3.3203452527743522</v>
      </c>
    </row>
    <row r="24" spans="1:23" x14ac:dyDescent="0.3">
      <c r="B24" s="16" t="s">
        <v>10</v>
      </c>
      <c r="C24" s="24" t="s">
        <v>27</v>
      </c>
      <c r="D24" s="16" t="s">
        <v>9</v>
      </c>
      <c r="E24" s="24">
        <v>13.2</v>
      </c>
      <c r="F24" s="24"/>
      <c r="G24" s="24"/>
      <c r="H24" s="30"/>
      <c r="I24" s="30"/>
      <c r="J24" s="30"/>
      <c r="K24" s="30"/>
      <c r="L24" s="30"/>
      <c r="M24" s="24"/>
      <c r="N24" s="30"/>
      <c r="O24" s="30"/>
      <c r="P24" s="30"/>
      <c r="Q24" s="30"/>
      <c r="R24" s="30">
        <v>0.83599999999999997</v>
      </c>
      <c r="S24" s="4">
        <f t="shared" si="6"/>
        <v>0</v>
      </c>
      <c r="T24" s="4"/>
      <c r="U24" s="4"/>
      <c r="V24" s="4"/>
      <c r="W24" s="4"/>
    </row>
    <row r="25" spans="1:23" x14ac:dyDescent="0.3">
      <c r="B25" s="16" t="s">
        <v>10</v>
      </c>
      <c r="C25" s="24" t="s">
        <v>27</v>
      </c>
      <c r="D25" s="16" t="s">
        <v>9</v>
      </c>
      <c r="E25" s="24">
        <v>13.23</v>
      </c>
      <c r="F25" s="24">
        <v>7.1</v>
      </c>
      <c r="G25" s="24">
        <v>-7.73</v>
      </c>
      <c r="H25" s="30">
        <v>-1.1078415227893654</v>
      </c>
      <c r="I25" s="30">
        <v>-17.107841522789368</v>
      </c>
      <c r="J25" s="30">
        <v>9.57213316892725</v>
      </c>
      <c r="K25" s="30">
        <f>J25/$K$5</f>
        <v>1.5584598088813939</v>
      </c>
      <c r="L25" s="30">
        <f t="shared" si="4"/>
        <v>0.44369803155868687</v>
      </c>
      <c r="M25" s="24">
        <v>-28.81</v>
      </c>
      <c r="N25" s="30">
        <v>1.9730000000000001</v>
      </c>
      <c r="O25" s="30">
        <f>N25/$O$5</f>
        <v>1.4141341743119267</v>
      </c>
      <c r="P25" s="30">
        <f t="shared" si="5"/>
        <v>0.3465174528679002</v>
      </c>
      <c r="Q25" s="30">
        <f>((G25-I25)/(H25-I25))*100</f>
        <v>58.611509517433532</v>
      </c>
      <c r="R25" s="30">
        <v>0.97750000000000004</v>
      </c>
      <c r="S25" s="4">
        <f t="shared" si="6"/>
        <v>11.545133168927251</v>
      </c>
      <c r="T25" s="4">
        <f>S25/$T$6</f>
        <v>1.5317440691417383</v>
      </c>
      <c r="U25" s="4">
        <f t="shared" si="7"/>
        <v>0.4264070006668822</v>
      </c>
      <c r="V25" s="4">
        <f t="shared" si="8"/>
        <v>0.57780000000000009</v>
      </c>
      <c r="W25" s="4">
        <f t="shared" si="9"/>
        <v>3.4300863131935877</v>
      </c>
    </row>
    <row r="26" spans="1:23" x14ac:dyDescent="0.3">
      <c r="B26" s="16" t="s">
        <v>10</v>
      </c>
      <c r="C26" s="24" t="s">
        <v>27</v>
      </c>
      <c r="D26" s="16" t="s">
        <v>9</v>
      </c>
      <c r="E26" s="24">
        <v>12.96</v>
      </c>
      <c r="F26" s="24">
        <v>7.53</v>
      </c>
      <c r="G26" s="24">
        <v>-8.2799999999999994</v>
      </c>
      <c r="H26" s="30">
        <v>-6.2855509812829113E-4</v>
      </c>
      <c r="I26" s="30">
        <v>-16.000628555098128</v>
      </c>
      <c r="J26" s="30">
        <v>7.2552404438964242</v>
      </c>
      <c r="K26" s="30">
        <f>J26/$K$5</f>
        <v>1.1812414679193768</v>
      </c>
      <c r="L26" s="30">
        <f t="shared" si="4"/>
        <v>0.16656597687433469</v>
      </c>
      <c r="M26" s="24">
        <v>-28.58</v>
      </c>
      <c r="N26" s="30">
        <v>2.2440000000000002</v>
      </c>
      <c r="O26" s="30">
        <f>N26/$O$5</f>
        <v>1.6083715596330277</v>
      </c>
      <c r="P26" s="30">
        <f t="shared" si="5"/>
        <v>0.47522221348787186</v>
      </c>
      <c r="Q26" s="30">
        <f>((G26-I26)/(H26-I26))*100</f>
        <v>48.253928469363302</v>
      </c>
      <c r="R26" s="30">
        <v>0.94700000000000006</v>
      </c>
      <c r="S26" s="4">
        <f t="shared" si="6"/>
        <v>9.499240443896424</v>
      </c>
      <c r="T26" s="4">
        <f>S26/$T$6</f>
        <v>1.2603063991025123</v>
      </c>
      <c r="U26" s="4">
        <f t="shared" si="7"/>
        <v>0.23135486529229118</v>
      </c>
      <c r="V26" s="4">
        <f t="shared" si="8"/>
        <v>0.84880000000000022</v>
      </c>
      <c r="W26" s="4">
        <f t="shared" si="9"/>
        <v>1.1131935881627619</v>
      </c>
    </row>
    <row r="27" spans="1:23" x14ac:dyDescent="0.3">
      <c r="B27" s="16" t="s">
        <v>10</v>
      </c>
      <c r="C27" s="24" t="s">
        <v>27</v>
      </c>
      <c r="D27" s="16" t="s">
        <v>9</v>
      </c>
      <c r="E27" s="24">
        <v>13.51</v>
      </c>
      <c r="F27" s="24"/>
      <c r="G27" s="24"/>
      <c r="H27" s="30"/>
      <c r="I27" s="30"/>
      <c r="J27" s="30"/>
      <c r="K27" s="30"/>
      <c r="L27" s="30"/>
      <c r="M27" s="24"/>
      <c r="N27" s="30"/>
      <c r="O27" s="30"/>
      <c r="P27" s="30"/>
      <c r="Q27" s="30"/>
      <c r="R27" s="30">
        <v>0.98950000000000005</v>
      </c>
      <c r="S27" s="4">
        <f t="shared" si="6"/>
        <v>0</v>
      </c>
      <c r="T27" s="4"/>
      <c r="U27" s="4"/>
      <c r="V27" s="4"/>
      <c r="W27" s="4"/>
    </row>
    <row r="28" spans="1:23" x14ac:dyDescent="0.3">
      <c r="A28" t="s">
        <v>38</v>
      </c>
      <c r="B28" s="17" t="s">
        <v>10</v>
      </c>
      <c r="C28" s="25" t="s">
        <v>27</v>
      </c>
      <c r="D28" s="17" t="s">
        <v>12</v>
      </c>
      <c r="E28" s="25">
        <v>11.98</v>
      </c>
      <c r="F28" s="25">
        <v>7.46</v>
      </c>
      <c r="G28" s="25">
        <v>-9.1199999999999992</v>
      </c>
      <c r="H28" s="31">
        <v>-3.9521866238151231E-2</v>
      </c>
      <c r="I28" s="31">
        <v>-16.03952186623815</v>
      </c>
      <c r="J28" s="31">
        <v>8.9309494451294693</v>
      </c>
      <c r="K28" s="31">
        <f>J28/$K$5</f>
        <v>1.4540672930217617</v>
      </c>
      <c r="L28" s="31">
        <f t="shared" si="4"/>
        <v>0.37436465934833263</v>
      </c>
      <c r="M28" s="25">
        <v>-29.25</v>
      </c>
      <c r="N28" s="31">
        <v>1.0820000000000001</v>
      </c>
      <c r="O28" s="31">
        <f>N28/$O$5</f>
        <v>0.77551605504587162</v>
      </c>
      <c r="P28" s="31">
        <f t="shared" si="5"/>
        <v>-0.25422659374828827</v>
      </c>
      <c r="Q28" s="31">
        <f>((G28-I28)/(H28-I28))*100</f>
        <v>43.247011663988452</v>
      </c>
      <c r="R28" s="31">
        <v>1.278</v>
      </c>
      <c r="S28" s="4">
        <f t="shared" si="6"/>
        <v>10.01294944512947</v>
      </c>
      <c r="T28" s="4">
        <f>S28/$T$6</f>
        <v>1.3284624527737892</v>
      </c>
      <c r="U28" s="4">
        <f t="shared" si="7"/>
        <v>0.28402222294575741</v>
      </c>
      <c r="V28" s="4">
        <f t="shared" si="8"/>
        <v>-0.31319999999999992</v>
      </c>
      <c r="W28" s="4">
        <f t="shared" si="9"/>
        <v>2.788902589395807</v>
      </c>
    </row>
    <row r="29" spans="1:23" x14ac:dyDescent="0.3">
      <c r="B29" s="17" t="s">
        <v>10</v>
      </c>
      <c r="C29" s="25" t="s">
        <v>27</v>
      </c>
      <c r="D29" s="17" t="s">
        <v>12</v>
      </c>
      <c r="E29" s="25">
        <v>13.18</v>
      </c>
      <c r="F29" s="25">
        <v>7.77</v>
      </c>
      <c r="G29" s="25"/>
      <c r="H29" s="31">
        <v>0.29556225774037903</v>
      </c>
      <c r="I29" s="31">
        <v>-15.704437742259621</v>
      </c>
      <c r="J29" s="31"/>
      <c r="K29" s="31"/>
      <c r="L29" s="31"/>
      <c r="M29" s="25"/>
      <c r="N29" s="31"/>
      <c r="O29" s="31"/>
      <c r="P29" s="31"/>
      <c r="Q29" s="31"/>
      <c r="R29" s="31">
        <v>1.02</v>
      </c>
      <c r="S29" s="4">
        <f t="shared" si="6"/>
        <v>0</v>
      </c>
      <c r="T29" s="4"/>
      <c r="U29" s="4"/>
      <c r="V29" s="4"/>
      <c r="W29" s="4"/>
    </row>
    <row r="30" spans="1:23" x14ac:dyDescent="0.3">
      <c r="B30" s="17" t="s">
        <v>10</v>
      </c>
      <c r="C30" s="25" t="s">
        <v>27</v>
      </c>
      <c r="D30" s="17" t="s">
        <v>12</v>
      </c>
      <c r="E30" s="25">
        <v>13.48</v>
      </c>
      <c r="F30" s="25">
        <v>7.4</v>
      </c>
      <c r="G30" s="25">
        <v>-7.96</v>
      </c>
      <c r="H30" s="31">
        <v>-0.29203242297383358</v>
      </c>
      <c r="I30" s="31">
        <v>-16.292032422973833</v>
      </c>
      <c r="J30" s="31">
        <v>8.9913686806411821</v>
      </c>
      <c r="K30" s="31">
        <f t="shared" ref="K30:K35" si="12">J30/$K$5</f>
        <v>1.4639042800931499</v>
      </c>
      <c r="L30" s="31">
        <f t="shared" si="4"/>
        <v>0.38110703095156001</v>
      </c>
      <c r="M30" s="25">
        <v>-29.16</v>
      </c>
      <c r="N30" s="31">
        <v>1.6140000000000001</v>
      </c>
      <c r="O30" s="31">
        <f t="shared" ref="O30:O35" si="13">N30/$O$5</f>
        <v>1.1568233944954129</v>
      </c>
      <c r="P30" s="31">
        <f t="shared" si="5"/>
        <v>0.14567779567517899</v>
      </c>
      <c r="Q30" s="31">
        <f t="shared" ref="Q30:Q35" si="14">((G30-I30)/(H30-I30))*100</f>
        <v>52.075202643586451</v>
      </c>
      <c r="R30" s="31">
        <v>1.5899999999999999</v>
      </c>
      <c r="S30" s="4">
        <f t="shared" si="6"/>
        <v>10.605368680641183</v>
      </c>
      <c r="T30" s="4">
        <f t="shared" ref="T30:T35" si="15">S30/$T$6</f>
        <v>1.407061342640459</v>
      </c>
      <c r="U30" s="4">
        <f t="shared" si="7"/>
        <v>0.34150337536273112</v>
      </c>
      <c r="V30" s="4">
        <f t="shared" si="8"/>
        <v>0.21880000000000011</v>
      </c>
      <c r="W30" s="4">
        <f t="shared" si="9"/>
        <v>2.8493218249075198</v>
      </c>
    </row>
    <row r="31" spans="1:23" x14ac:dyDescent="0.3">
      <c r="B31" s="17" t="s">
        <v>10</v>
      </c>
      <c r="C31" s="25" t="s">
        <v>27</v>
      </c>
      <c r="D31" s="17" t="s">
        <v>12</v>
      </c>
      <c r="E31" s="25">
        <v>13.01</v>
      </c>
      <c r="F31" s="25">
        <v>7.42</v>
      </c>
      <c r="G31" s="25">
        <v>-8.31</v>
      </c>
      <c r="H31" s="31">
        <v>-0.20997914816162003</v>
      </c>
      <c r="I31" s="31">
        <v>-16.209979148161622</v>
      </c>
      <c r="J31" s="31">
        <v>8.5055487053020951</v>
      </c>
      <c r="K31" s="31">
        <f t="shared" si="12"/>
        <v>1.3848068738456594</v>
      </c>
      <c r="L31" s="31">
        <f t="shared" si="4"/>
        <v>0.3255606886497926</v>
      </c>
      <c r="M31" s="25">
        <v>-29.09</v>
      </c>
      <c r="N31" s="31">
        <v>1.28</v>
      </c>
      <c r="O31" s="31">
        <f t="shared" si="13"/>
        <v>0.91743119266055051</v>
      </c>
      <c r="P31" s="31">
        <f t="shared" si="5"/>
        <v>-8.6177696241052273E-2</v>
      </c>
      <c r="Q31" s="31">
        <f t="shared" si="14"/>
        <v>49.374869676010121</v>
      </c>
      <c r="R31" s="31">
        <v>0.84450000000000003</v>
      </c>
      <c r="S31" s="4">
        <f t="shared" si="6"/>
        <v>9.7855487053020944</v>
      </c>
      <c r="T31" s="4">
        <f t="shared" si="15"/>
        <v>1.2982921871343682</v>
      </c>
      <c r="U31" s="4">
        <f t="shared" si="7"/>
        <v>0.26104969859993771</v>
      </c>
      <c r="V31" s="4">
        <f>N31-$O$5</f>
        <v>-0.11519999999999997</v>
      </c>
      <c r="W31" s="4">
        <f t="shared" si="9"/>
        <v>2.3635018495684328</v>
      </c>
    </row>
    <row r="32" spans="1:23" x14ac:dyDescent="0.3">
      <c r="B32" s="17" t="s">
        <v>10</v>
      </c>
      <c r="C32" s="25" t="s">
        <v>27</v>
      </c>
      <c r="D32" s="17" t="s">
        <v>12</v>
      </c>
      <c r="E32" s="25">
        <v>13.49</v>
      </c>
      <c r="F32" s="25">
        <v>7.58</v>
      </c>
      <c r="G32" s="25">
        <v>-8.35</v>
      </c>
      <c r="H32" s="31">
        <v>2.8904294541917976E-2</v>
      </c>
      <c r="I32" s="31">
        <v>-15.971095705458083</v>
      </c>
      <c r="J32" s="31">
        <v>9.4697903822441418</v>
      </c>
      <c r="K32" s="31">
        <f t="shared" si="12"/>
        <v>1.541797157311491</v>
      </c>
      <c r="L32" s="31">
        <f t="shared" si="4"/>
        <v>0.43294872129472434</v>
      </c>
      <c r="M32" s="25">
        <v>-29.25</v>
      </c>
      <c r="N32" s="31">
        <v>1.621</v>
      </c>
      <c r="O32" s="31">
        <f t="shared" si="13"/>
        <v>1.1618405963302751</v>
      </c>
      <c r="P32" s="31">
        <f t="shared" si="5"/>
        <v>0.15000546858096084</v>
      </c>
      <c r="Q32" s="31">
        <f t="shared" si="14"/>
        <v>47.631848159113019</v>
      </c>
      <c r="R32" s="31">
        <v>1.087</v>
      </c>
      <c r="S32" s="4">
        <f t="shared" si="6"/>
        <v>11.090790382244142</v>
      </c>
      <c r="T32" s="4">
        <f t="shared" si="15"/>
        <v>1.4714643946956922</v>
      </c>
      <c r="U32" s="4">
        <f t="shared" si="7"/>
        <v>0.3862580917936137</v>
      </c>
      <c r="V32" s="4">
        <f t="shared" si="8"/>
        <v>0.2258</v>
      </c>
      <c r="W32" s="4">
        <f t="shared" si="9"/>
        <v>3.3277435265104796</v>
      </c>
    </row>
    <row r="33" spans="1:23" s="46" customFormat="1" x14ac:dyDescent="0.3">
      <c r="A33" s="46" t="s">
        <v>40</v>
      </c>
      <c r="B33" s="47" t="s">
        <v>10</v>
      </c>
      <c r="C33" s="48" t="s">
        <v>27</v>
      </c>
      <c r="D33" s="47" t="s">
        <v>13</v>
      </c>
      <c r="E33" s="48">
        <v>13.21</v>
      </c>
      <c r="F33" s="48">
        <v>7.31</v>
      </c>
      <c r="G33" s="48">
        <v>-9.14</v>
      </c>
      <c r="H33" s="49">
        <v>-0.47712018421211888</v>
      </c>
      <c r="I33" s="49">
        <v>-16.477120184212119</v>
      </c>
      <c r="J33" s="49">
        <v>8.869297163995066</v>
      </c>
      <c r="K33" s="50">
        <f t="shared" si="12"/>
        <v>1.4440295511121815</v>
      </c>
      <c r="L33" s="49">
        <f t="shared" si="4"/>
        <v>0.3674375050203626</v>
      </c>
      <c r="M33" s="48">
        <v>-29.08</v>
      </c>
      <c r="N33" s="49">
        <v>2.1349999999999998</v>
      </c>
      <c r="O33" s="50">
        <f t="shared" si="13"/>
        <v>1.5302465596330275</v>
      </c>
      <c r="P33" s="49">
        <f t="shared" si="5"/>
        <v>0.4254288725080097</v>
      </c>
      <c r="Q33" s="49">
        <f t="shared" si="14"/>
        <v>45.85700115132574</v>
      </c>
      <c r="R33" s="49">
        <v>0.9910000000000001</v>
      </c>
      <c r="S33" s="51">
        <f t="shared" si="6"/>
        <v>11.004297163995066</v>
      </c>
      <c r="T33" s="51">
        <f t="shared" si="15"/>
        <v>1.4599889554664092</v>
      </c>
      <c r="U33" s="51">
        <f t="shared" si="7"/>
        <v>0.37842887094259742</v>
      </c>
      <c r="V33" s="51">
        <f t="shared" si="8"/>
        <v>0.73979999999999979</v>
      </c>
      <c r="W33" s="51">
        <f t="shared" si="9"/>
        <v>2.7272503082614037</v>
      </c>
    </row>
    <row r="34" spans="1:23" s="46" customFormat="1" x14ac:dyDescent="0.3">
      <c r="B34" s="47" t="s">
        <v>10</v>
      </c>
      <c r="C34" s="48" t="s">
        <v>27</v>
      </c>
      <c r="D34" s="47" t="s">
        <v>13</v>
      </c>
      <c r="E34" s="48">
        <v>13.15</v>
      </c>
      <c r="F34" s="48">
        <v>7.3</v>
      </c>
      <c r="G34" s="48">
        <v>-9.51</v>
      </c>
      <c r="H34" s="49">
        <v>-0.49765683116023413</v>
      </c>
      <c r="I34" s="49">
        <v>-16.497656831160235</v>
      </c>
      <c r="J34" s="49">
        <v>8.2293464858199759</v>
      </c>
      <c r="K34" s="50">
        <f t="shared" si="12"/>
        <v>1.3398377900907412</v>
      </c>
      <c r="L34" s="49">
        <f t="shared" si="4"/>
        <v>0.29254855446432598</v>
      </c>
      <c r="M34" s="48">
        <v>-29.08</v>
      </c>
      <c r="N34" s="49">
        <v>2.2250000000000001</v>
      </c>
      <c r="O34" s="50">
        <f t="shared" si="13"/>
        <v>1.5947534403669725</v>
      </c>
      <c r="P34" s="49">
        <f t="shared" si="5"/>
        <v>0.46671914144562543</v>
      </c>
      <c r="Q34" s="49">
        <f t="shared" si="14"/>
        <v>43.67285519475147</v>
      </c>
      <c r="R34" s="49">
        <v>0.9910000000000001</v>
      </c>
      <c r="S34" s="51">
        <f t="shared" si="6"/>
        <v>10.454346485819975</v>
      </c>
      <c r="T34" s="51">
        <f t="shared" si="15"/>
        <v>1.3870245576297195</v>
      </c>
      <c r="U34" s="51">
        <f t="shared" si="7"/>
        <v>0.32716084674893003</v>
      </c>
      <c r="V34" s="51">
        <f t="shared" si="8"/>
        <v>0.82980000000000009</v>
      </c>
      <c r="W34" s="51">
        <f t="shared" si="9"/>
        <v>2.0872996300863136</v>
      </c>
    </row>
    <row r="35" spans="1:23" s="46" customFormat="1" x14ac:dyDescent="0.3">
      <c r="B35" s="47" t="s">
        <v>10</v>
      </c>
      <c r="C35" s="48" t="s">
        <v>27</v>
      </c>
      <c r="D35" s="47" t="s">
        <v>13</v>
      </c>
      <c r="E35" s="48">
        <v>13.3</v>
      </c>
      <c r="F35" s="48">
        <v>7.29</v>
      </c>
      <c r="G35" s="48">
        <v>-6.44</v>
      </c>
      <c r="H35" s="49">
        <v>-0.53508469337844888</v>
      </c>
      <c r="I35" s="49">
        <v>-16.535084693378447</v>
      </c>
      <c r="J35" s="49">
        <v>8.2046855733662145</v>
      </c>
      <c r="K35" s="50">
        <f t="shared" si="12"/>
        <v>1.3358226933269091</v>
      </c>
      <c r="L35" s="49">
        <f t="shared" si="4"/>
        <v>0.28954735173142854</v>
      </c>
      <c r="M35" s="48">
        <v>-28.98</v>
      </c>
      <c r="N35" s="49">
        <v>2.0499999999999998</v>
      </c>
      <c r="O35" s="50">
        <f t="shared" si="13"/>
        <v>1.4693233944954127</v>
      </c>
      <c r="P35" s="49">
        <f t="shared" si="5"/>
        <v>0.38480201897773858</v>
      </c>
      <c r="Q35" s="49">
        <f t="shared" si="14"/>
        <v>63.094279333615297</v>
      </c>
      <c r="R35" s="49">
        <v>1.141</v>
      </c>
      <c r="S35" s="51">
        <f t="shared" si="6"/>
        <v>10.254685573366213</v>
      </c>
      <c r="T35" s="51">
        <f t="shared" si="15"/>
        <v>1.3605346580317146</v>
      </c>
      <c r="U35" s="51">
        <f t="shared" si="7"/>
        <v>0.30787775339792572</v>
      </c>
      <c r="V35" s="51">
        <f t="shared" si="8"/>
        <v>0.65479999999999983</v>
      </c>
      <c r="W35" s="51">
        <f t="shared" si="9"/>
        <v>2.0626387176325522</v>
      </c>
    </row>
    <row r="36" spans="1:23" x14ac:dyDescent="0.3">
      <c r="C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</row>
    <row r="37" spans="1:23" x14ac:dyDescent="0.3"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</row>
    <row r="38" spans="1:23" x14ac:dyDescent="0.3">
      <c r="A38" t="s">
        <v>52</v>
      </c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</row>
  </sheetData>
  <mergeCells count="1">
    <mergeCell ref="E6:G6"/>
  </mergeCells>
  <pageMargins left="0.7" right="0.7" top="0.78740157499999996" bottom="0.78740157499999996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5D383-A5CA-4EF8-BDF0-21509F4C0413}">
  <sheetPr codeName="Tabelle1"/>
  <dimension ref="A2:Q35"/>
  <sheetViews>
    <sheetView workbookViewId="0">
      <selection activeCell="J3" sqref="J3"/>
    </sheetView>
  </sheetViews>
  <sheetFormatPr baseColWidth="10" defaultRowHeight="14.4" x14ac:dyDescent="0.3"/>
  <cols>
    <col min="3" max="3" width="17.88671875" bestFit="1" customWidth="1"/>
    <col min="4" max="4" width="5.109375" bestFit="1" customWidth="1"/>
    <col min="5" max="5" width="29.5546875" bestFit="1" customWidth="1"/>
    <col min="9" max="9" width="19.44140625" bestFit="1" customWidth="1"/>
    <col min="10" max="10" width="18" bestFit="1" customWidth="1"/>
    <col min="11" max="11" width="16.21875" bestFit="1" customWidth="1"/>
    <col min="12" max="12" width="13.88671875" bestFit="1" customWidth="1"/>
    <col min="14" max="14" width="21.6640625" bestFit="1" customWidth="1"/>
    <col min="15" max="15" width="15.77734375" bestFit="1" customWidth="1"/>
  </cols>
  <sheetData>
    <row r="2" spans="1:17" x14ac:dyDescent="0.3">
      <c r="I2" s="2" t="s">
        <v>14</v>
      </c>
      <c r="J2" s="3">
        <f>L3+O2</f>
        <v>-24.5</v>
      </c>
      <c r="K2" s="2" t="s">
        <v>15</v>
      </c>
      <c r="L2" s="2" t="s">
        <v>16</v>
      </c>
      <c r="N2" s="39" t="s">
        <v>57</v>
      </c>
      <c r="O2" s="40">
        <v>4</v>
      </c>
      <c r="P2" s="40" t="s">
        <v>58</v>
      </c>
      <c r="Q2" s="40" t="s">
        <v>59</v>
      </c>
    </row>
    <row r="3" spans="1:17" x14ac:dyDescent="0.3">
      <c r="I3" s="2" t="s">
        <v>17</v>
      </c>
      <c r="J3" s="3">
        <f xml:space="preserve">  K3+O2</f>
        <v>-8.5</v>
      </c>
      <c r="K3" s="2">
        <v>-12.5</v>
      </c>
      <c r="L3" s="2">
        <v>-28.5</v>
      </c>
      <c r="M3" s="41" t="s">
        <v>58</v>
      </c>
    </row>
    <row r="4" spans="1:17" x14ac:dyDescent="0.3">
      <c r="K4" t="s">
        <v>60</v>
      </c>
      <c r="L4" t="s">
        <v>61</v>
      </c>
    </row>
    <row r="6" spans="1:17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6" t="s">
        <v>0</v>
      </c>
      <c r="O6" s="6" t="s">
        <v>24</v>
      </c>
    </row>
    <row r="7" spans="1:17" x14ac:dyDescent="0.3">
      <c r="A7" s="7" t="s">
        <v>2</v>
      </c>
      <c r="B7" s="7" t="s">
        <v>3</v>
      </c>
      <c r="C7" s="7" t="s">
        <v>4</v>
      </c>
      <c r="D7" s="7" t="s">
        <v>25</v>
      </c>
      <c r="E7" s="7" t="s">
        <v>5</v>
      </c>
      <c r="F7" s="7" t="s">
        <v>6</v>
      </c>
      <c r="G7" s="7" t="s">
        <v>7</v>
      </c>
      <c r="H7" s="7" t="s">
        <v>21</v>
      </c>
      <c r="I7" s="7" t="s">
        <v>22</v>
      </c>
      <c r="J7" s="7" t="s">
        <v>22</v>
      </c>
      <c r="K7" s="7" t="s">
        <v>18</v>
      </c>
      <c r="L7" s="7" t="s">
        <v>19</v>
      </c>
      <c r="M7" s="7" t="s">
        <v>20</v>
      </c>
      <c r="N7" s="8" t="s">
        <v>1</v>
      </c>
      <c r="O7" s="8" t="s">
        <v>23</v>
      </c>
    </row>
    <row r="8" spans="1:17" x14ac:dyDescent="0.3">
      <c r="A8" s="1">
        <v>44104</v>
      </c>
      <c r="B8">
        <v>1</v>
      </c>
      <c r="C8" t="s">
        <v>8</v>
      </c>
      <c r="D8" t="s">
        <v>26</v>
      </c>
      <c r="E8" t="s">
        <v>9</v>
      </c>
      <c r="F8">
        <v>13.32</v>
      </c>
      <c r="G8">
        <v>7.61</v>
      </c>
      <c r="H8">
        <v>-15.79</v>
      </c>
      <c r="I8" s="4">
        <v>8.8658400699872797E-2</v>
      </c>
      <c r="J8" s="4">
        <v>-15.911341599300126</v>
      </c>
      <c r="K8" s="4">
        <v>7.9186189889025886</v>
      </c>
      <c r="L8">
        <v>-29.43</v>
      </c>
      <c r="M8" s="4">
        <v>2.0019999999999998</v>
      </c>
      <c r="N8" s="4">
        <f t="shared" ref="N8:N23" si="0">((H8-J8)/(I8-J8))*100</f>
        <v>0.75838499562579387</v>
      </c>
      <c r="O8" s="4">
        <v>1.34</v>
      </c>
    </row>
    <row r="9" spans="1:17" x14ac:dyDescent="0.3">
      <c r="A9" s="1">
        <v>44104</v>
      </c>
      <c r="B9">
        <v>2</v>
      </c>
      <c r="C9" t="s">
        <v>8</v>
      </c>
      <c r="D9" t="s">
        <v>26</v>
      </c>
      <c r="E9" t="s">
        <v>9</v>
      </c>
      <c r="F9">
        <v>13.27</v>
      </c>
      <c r="G9">
        <v>7.43</v>
      </c>
      <c r="H9">
        <v>-14.82</v>
      </c>
      <c r="I9" s="4">
        <v>-0.21214170092681964</v>
      </c>
      <c r="J9" s="4">
        <v>-16.212141700926818</v>
      </c>
      <c r="K9" s="4">
        <v>7.076448828606658</v>
      </c>
      <c r="L9">
        <v>-29.56</v>
      </c>
      <c r="M9" s="4">
        <v>1.9810000000000001</v>
      </c>
      <c r="N9" s="4">
        <f t="shared" si="0"/>
        <v>8.7008856307926106</v>
      </c>
      <c r="O9" s="4">
        <v>1.25</v>
      </c>
    </row>
    <row r="10" spans="1:17" x14ac:dyDescent="0.3">
      <c r="A10" s="1">
        <v>44104</v>
      </c>
      <c r="B10">
        <v>3</v>
      </c>
      <c r="C10" t="s">
        <v>8</v>
      </c>
      <c r="D10" t="s">
        <v>26</v>
      </c>
      <c r="E10" t="s">
        <v>9</v>
      </c>
      <c r="F10">
        <v>13.19</v>
      </c>
      <c r="G10">
        <v>7.43</v>
      </c>
      <c r="H10">
        <v>-15.97</v>
      </c>
      <c r="I10" s="4">
        <v>-0.20518649465546882</v>
      </c>
      <c r="J10" s="4">
        <v>-16.205186494655468</v>
      </c>
      <c r="K10" s="4">
        <v>8.4636251541307015</v>
      </c>
      <c r="L10">
        <v>-29.55</v>
      </c>
      <c r="M10" s="4">
        <v>1.897</v>
      </c>
      <c r="N10" s="4">
        <f t="shared" si="0"/>
        <v>1.4699155915966711</v>
      </c>
      <c r="O10" s="4">
        <v>1.2850000000000001</v>
      </c>
    </row>
    <row r="11" spans="1:17" x14ac:dyDescent="0.3">
      <c r="A11" s="1">
        <v>44104</v>
      </c>
      <c r="B11">
        <v>4</v>
      </c>
      <c r="C11" t="s">
        <v>8</v>
      </c>
      <c r="D11" t="s">
        <v>26</v>
      </c>
      <c r="E11" t="s">
        <v>9</v>
      </c>
      <c r="F11">
        <v>13.33</v>
      </c>
      <c r="G11">
        <v>7.94</v>
      </c>
      <c r="H11">
        <v>-15.74</v>
      </c>
      <c r="I11" s="4">
        <v>0.42496847609023475</v>
      </c>
      <c r="J11" s="4">
        <v>-15.575031523909765</v>
      </c>
      <c r="K11" s="4">
        <v>6.8865598027127</v>
      </c>
      <c r="L11">
        <v>-29.37</v>
      </c>
      <c r="M11" s="4">
        <v>1.1859999999999999</v>
      </c>
      <c r="N11" s="4">
        <f t="shared" si="0"/>
        <v>-1.031052975563973</v>
      </c>
      <c r="O11" s="4">
        <v>1.125</v>
      </c>
    </row>
    <row r="12" spans="1:17" x14ac:dyDescent="0.3">
      <c r="A12" s="1">
        <v>44104</v>
      </c>
      <c r="B12">
        <v>5</v>
      </c>
      <c r="C12" t="s">
        <v>8</v>
      </c>
      <c r="D12" t="s">
        <v>26</v>
      </c>
      <c r="E12" t="s">
        <v>9</v>
      </c>
      <c r="F12">
        <v>13.32</v>
      </c>
      <c r="G12">
        <v>7.8</v>
      </c>
      <c r="H12">
        <v>-16.36</v>
      </c>
      <c r="I12" s="4">
        <v>0.31081588336666183</v>
      </c>
      <c r="J12" s="4">
        <v>-15.689184116633342</v>
      </c>
      <c r="K12" s="4">
        <v>7.3575832305795306</v>
      </c>
      <c r="L12">
        <v>-29.62</v>
      </c>
      <c r="M12" s="4">
        <v>1.609</v>
      </c>
      <c r="N12" s="4">
        <f t="shared" si="0"/>
        <v>-4.1925992710416073</v>
      </c>
      <c r="O12" s="4">
        <v>1.34</v>
      </c>
    </row>
    <row r="13" spans="1:17" x14ac:dyDescent="0.3">
      <c r="A13" s="1">
        <v>44104</v>
      </c>
      <c r="B13">
        <v>6</v>
      </c>
      <c r="C13" t="s">
        <v>8</v>
      </c>
      <c r="D13" t="s">
        <v>26</v>
      </c>
      <c r="E13" t="s">
        <v>12</v>
      </c>
      <c r="F13">
        <v>13.22</v>
      </c>
      <c r="G13">
        <v>8.0299999999999994</v>
      </c>
      <c r="H13">
        <v>-17.97</v>
      </c>
      <c r="I13" s="4">
        <v>0.49438492358660402</v>
      </c>
      <c r="J13" s="4">
        <v>-15.505615076413397</v>
      </c>
      <c r="K13" s="4">
        <v>6.9889025893958072</v>
      </c>
      <c r="L13">
        <v>-29.4</v>
      </c>
      <c r="M13" s="4">
        <v>0.85</v>
      </c>
      <c r="N13" s="4">
        <f t="shared" si="0"/>
        <v>-15.402405772416261</v>
      </c>
      <c r="O13" s="4">
        <v>1.72</v>
      </c>
    </row>
    <row r="14" spans="1:17" x14ac:dyDescent="0.3">
      <c r="A14" s="1">
        <v>44104</v>
      </c>
      <c r="B14">
        <v>7</v>
      </c>
      <c r="C14" t="s">
        <v>8</v>
      </c>
      <c r="D14" t="s">
        <v>26</v>
      </c>
      <c r="E14" t="s">
        <v>12</v>
      </c>
      <c r="F14">
        <v>13.42</v>
      </c>
      <c r="G14">
        <v>7.62</v>
      </c>
      <c r="H14">
        <v>-17.3</v>
      </c>
      <c r="I14" s="4">
        <v>9.3002508238638967E-2</v>
      </c>
      <c r="J14" s="4">
        <v>-15.906997491761359</v>
      </c>
      <c r="K14" s="4">
        <v>6.6362515413070273</v>
      </c>
      <c r="L14">
        <v>-29.23</v>
      </c>
      <c r="M14" s="4">
        <v>0.92200000000000004</v>
      </c>
      <c r="N14" s="4">
        <f t="shared" si="0"/>
        <v>-8.7062656764915101</v>
      </c>
      <c r="O14" s="4">
        <v>1.08</v>
      </c>
    </row>
    <row r="15" spans="1:17" x14ac:dyDescent="0.3">
      <c r="A15" s="1">
        <v>44104</v>
      </c>
      <c r="B15">
        <v>8</v>
      </c>
      <c r="C15" t="s">
        <v>8</v>
      </c>
      <c r="D15" t="s">
        <v>26</v>
      </c>
      <c r="E15" t="s">
        <v>12</v>
      </c>
      <c r="F15">
        <v>13.21</v>
      </c>
      <c r="G15">
        <v>7.74</v>
      </c>
      <c r="H15">
        <v>-18.32</v>
      </c>
      <c r="I15" s="4">
        <v>0.26097201844015389</v>
      </c>
      <c r="J15" s="4">
        <v>-15.739027981559847</v>
      </c>
      <c r="K15" s="4">
        <v>7.4118372379778048</v>
      </c>
      <c r="L15">
        <v>-29.04</v>
      </c>
      <c r="M15" s="4">
        <v>0.85599999999999998</v>
      </c>
      <c r="N15" s="4">
        <f t="shared" si="0"/>
        <v>-16.131075115250958</v>
      </c>
      <c r="O15" s="4">
        <v>1.0385</v>
      </c>
    </row>
    <row r="16" spans="1:17" x14ac:dyDescent="0.3">
      <c r="A16" s="1">
        <v>44104</v>
      </c>
      <c r="B16">
        <v>9</v>
      </c>
      <c r="C16" t="s">
        <v>8</v>
      </c>
      <c r="D16" t="s">
        <v>26</v>
      </c>
      <c r="E16" t="s">
        <v>12</v>
      </c>
      <c r="F16">
        <v>12.98</v>
      </c>
      <c r="G16">
        <v>7.79</v>
      </c>
      <c r="H16">
        <v>-18.57</v>
      </c>
      <c r="I16" s="4">
        <v>0.33601261949377492</v>
      </c>
      <c r="J16" s="4">
        <v>-15.663987380506224</v>
      </c>
      <c r="K16" s="4">
        <v>6.9161528976572129</v>
      </c>
      <c r="L16">
        <v>-29.61</v>
      </c>
      <c r="M16" s="4">
        <v>0.871</v>
      </c>
      <c r="N16" s="4">
        <f t="shared" si="0"/>
        <v>-18.1625788718361</v>
      </c>
      <c r="O16" s="4">
        <v>1.6549999999999998</v>
      </c>
    </row>
    <row r="17" spans="1:15" x14ac:dyDescent="0.3">
      <c r="A17" s="1">
        <v>44104</v>
      </c>
      <c r="B17">
        <v>10</v>
      </c>
      <c r="C17" t="s">
        <v>8</v>
      </c>
      <c r="D17" t="s">
        <v>26</v>
      </c>
      <c r="E17" t="s">
        <v>12</v>
      </c>
      <c r="F17">
        <v>13.71</v>
      </c>
      <c r="G17">
        <v>7.69</v>
      </c>
      <c r="H17">
        <v>-16.14</v>
      </c>
      <c r="I17" s="4">
        <v>0.15428256641259161</v>
      </c>
      <c r="J17" s="4">
        <v>-15.84571743358741</v>
      </c>
      <c r="K17" s="4">
        <v>6.7632552404438968</v>
      </c>
      <c r="L17">
        <v>-29.49</v>
      </c>
      <c r="M17" s="4">
        <v>1.39</v>
      </c>
      <c r="N17" s="4">
        <f t="shared" si="0"/>
        <v>-1.8392660400786909</v>
      </c>
      <c r="O17" s="4">
        <v>1.57</v>
      </c>
    </row>
    <row r="18" spans="1:15" x14ac:dyDescent="0.3">
      <c r="A18" s="1">
        <v>44104</v>
      </c>
      <c r="B18">
        <v>11</v>
      </c>
      <c r="C18" s="12" t="s">
        <v>11</v>
      </c>
      <c r="D18" s="12"/>
      <c r="E18" s="12" t="s">
        <v>12</v>
      </c>
      <c r="F18" s="12">
        <v>13.39</v>
      </c>
      <c r="G18" s="12">
        <v>7.64</v>
      </c>
      <c r="H18" s="12">
        <v>-14.83</v>
      </c>
      <c r="I18" s="13">
        <v>0.1229598574192763</v>
      </c>
      <c r="J18" s="13">
        <v>-15.877040142580721</v>
      </c>
      <c r="K18" s="13">
        <v>5.8655980271270032</v>
      </c>
      <c r="L18" s="12">
        <v>-29.57</v>
      </c>
      <c r="M18" s="13">
        <v>1.3360000000000001</v>
      </c>
      <c r="N18" s="13">
        <f t="shared" si="0"/>
        <v>6.5440008911295102</v>
      </c>
      <c r="O18" s="13">
        <v>0.79</v>
      </c>
    </row>
    <row r="19" spans="1:15" x14ac:dyDescent="0.3">
      <c r="A19" s="1">
        <v>44104</v>
      </c>
      <c r="B19">
        <v>12</v>
      </c>
      <c r="C19" s="12" t="s">
        <v>11</v>
      </c>
      <c r="D19" s="12"/>
      <c r="E19" s="12" t="s">
        <v>12</v>
      </c>
      <c r="F19" s="12">
        <v>13.28</v>
      </c>
      <c r="G19" s="12">
        <v>7.11</v>
      </c>
      <c r="H19" s="12">
        <v>-17.18</v>
      </c>
      <c r="I19" s="13">
        <v>-1.0761005336405571</v>
      </c>
      <c r="J19" s="13">
        <v>-17.07610053364056</v>
      </c>
      <c r="K19" s="13">
        <v>6.409371146732429</v>
      </c>
      <c r="L19" s="12">
        <v>-29.59</v>
      </c>
      <c r="M19" s="13">
        <v>1.49</v>
      </c>
      <c r="N19" s="13">
        <f t="shared" si="0"/>
        <v>-0.64937166474650065</v>
      </c>
      <c r="O19" s="13">
        <v>0.46899999999999997</v>
      </c>
    </row>
    <row r="20" spans="1:15" x14ac:dyDescent="0.3">
      <c r="A20" s="1">
        <v>44104</v>
      </c>
      <c r="B20">
        <v>13</v>
      </c>
      <c r="C20" s="12" t="s">
        <v>11</v>
      </c>
      <c r="D20" s="12"/>
      <c r="E20" s="12" t="s">
        <v>12</v>
      </c>
      <c r="F20" s="12">
        <v>13.57</v>
      </c>
      <c r="G20" s="12">
        <v>7.28</v>
      </c>
      <c r="H20" s="12">
        <v>-17.010000000000002</v>
      </c>
      <c r="I20" s="13">
        <v>-0.58205817020404582</v>
      </c>
      <c r="J20" s="13">
        <v>-16.582058170204046</v>
      </c>
      <c r="K20" s="13">
        <v>6.3637484586929709</v>
      </c>
      <c r="L20" s="12">
        <v>-29.53</v>
      </c>
      <c r="M20" s="13">
        <v>1.472</v>
      </c>
      <c r="N20" s="13">
        <f t="shared" si="0"/>
        <v>-2.6746364362247199</v>
      </c>
      <c r="O20" s="13">
        <v>0.69300000000000006</v>
      </c>
    </row>
    <row r="21" spans="1:15" x14ac:dyDescent="0.3">
      <c r="A21" s="1">
        <v>44104</v>
      </c>
      <c r="B21">
        <v>14</v>
      </c>
      <c r="C21" s="12" t="s">
        <v>11</v>
      </c>
      <c r="D21" s="12"/>
      <c r="E21" s="12" t="s">
        <v>12</v>
      </c>
      <c r="F21" s="12">
        <v>13.68</v>
      </c>
      <c r="G21" s="12">
        <v>7.19</v>
      </c>
      <c r="H21" s="12">
        <v>-17.260000000000002</v>
      </c>
      <c r="I21" s="13">
        <v>-0.84366630526123554</v>
      </c>
      <c r="J21" s="13">
        <v>-16.843666305261234</v>
      </c>
      <c r="K21" s="13">
        <v>6.3403205918618992</v>
      </c>
      <c r="L21" s="12">
        <v>-29.46</v>
      </c>
      <c r="M21" s="13">
        <v>1.381</v>
      </c>
      <c r="N21" s="13">
        <f t="shared" si="0"/>
        <v>-2.6020855921172985</v>
      </c>
      <c r="O21" s="13">
        <v>1.175</v>
      </c>
    </row>
    <row r="22" spans="1:15" x14ac:dyDescent="0.3">
      <c r="A22" s="1">
        <v>44104</v>
      </c>
      <c r="B22">
        <v>15</v>
      </c>
      <c r="C22" s="12" t="s">
        <v>11</v>
      </c>
      <c r="D22" s="12"/>
      <c r="E22" s="12" t="s">
        <v>12</v>
      </c>
      <c r="F22" s="12">
        <v>13.21</v>
      </c>
      <c r="G22" s="12">
        <v>7.2</v>
      </c>
      <c r="H22" s="12">
        <v>-17.34</v>
      </c>
      <c r="I22" s="13">
        <v>-0.78010645061128858</v>
      </c>
      <c r="J22" s="13">
        <v>-16.780106450611289</v>
      </c>
      <c r="K22" s="13">
        <v>5.7311960542540064</v>
      </c>
      <c r="L22" s="12">
        <v>-29.48</v>
      </c>
      <c r="M22" s="13">
        <v>1.2969999999999999</v>
      </c>
      <c r="N22" s="13">
        <f t="shared" si="0"/>
        <v>-3.4993346836794448</v>
      </c>
      <c r="O22" s="13">
        <v>0.80449999999999999</v>
      </c>
    </row>
    <row r="23" spans="1:15" x14ac:dyDescent="0.3">
      <c r="A23" s="1">
        <v>44104</v>
      </c>
      <c r="B23">
        <v>16</v>
      </c>
      <c r="C23" t="s">
        <v>10</v>
      </c>
      <c r="D23" t="s">
        <v>27</v>
      </c>
      <c r="E23" t="s">
        <v>9</v>
      </c>
      <c r="F23">
        <v>13.47</v>
      </c>
      <c r="G23">
        <v>7.71</v>
      </c>
      <c r="H23">
        <v>-8.07</v>
      </c>
      <c r="I23" s="4">
        <v>0.20144831165412647</v>
      </c>
      <c r="J23" s="4">
        <v>-15.798551688345874</v>
      </c>
      <c r="K23" s="4">
        <v>9.4623921085080145</v>
      </c>
      <c r="L23">
        <v>-28.78</v>
      </c>
      <c r="M23" s="4">
        <v>2.0139999999999998</v>
      </c>
      <c r="N23" s="4">
        <f t="shared" si="0"/>
        <v>48.303448052161713</v>
      </c>
      <c r="O23" s="4">
        <v>1.0739999999999998</v>
      </c>
    </row>
    <row r="24" spans="1:15" x14ac:dyDescent="0.3">
      <c r="A24" s="1">
        <v>44104</v>
      </c>
      <c r="B24">
        <v>17</v>
      </c>
      <c r="C24" t="s">
        <v>10</v>
      </c>
      <c r="D24" t="s">
        <v>27</v>
      </c>
      <c r="E24" t="s">
        <v>9</v>
      </c>
      <c r="F24">
        <v>13.2</v>
      </c>
      <c r="I24" s="4"/>
      <c r="J24" s="4"/>
      <c r="K24" s="4"/>
      <c r="M24" s="4"/>
      <c r="N24" s="4"/>
      <c r="O24" s="4">
        <v>0.83599999999999997</v>
      </c>
    </row>
    <row r="25" spans="1:15" s="10" customFormat="1" x14ac:dyDescent="0.3">
      <c r="A25" s="9">
        <v>44104</v>
      </c>
      <c r="B25" s="10">
        <v>18</v>
      </c>
      <c r="C25" t="s">
        <v>10</v>
      </c>
      <c r="D25" t="s">
        <v>27</v>
      </c>
      <c r="E25" t="s">
        <v>9</v>
      </c>
      <c r="F25">
        <v>13.23</v>
      </c>
      <c r="G25">
        <v>7.1</v>
      </c>
      <c r="H25">
        <v>-7.73</v>
      </c>
      <c r="I25" s="4">
        <v>-1.1078415227893654</v>
      </c>
      <c r="J25" s="4">
        <v>-17.107841522789368</v>
      </c>
      <c r="K25" s="4">
        <v>9.57213316892725</v>
      </c>
      <c r="L25">
        <v>-28.81</v>
      </c>
      <c r="M25" s="4">
        <v>1.9730000000000001</v>
      </c>
      <c r="N25" s="4">
        <f>((H25-J25)/(I25-J25))*100</f>
        <v>58.611509517433532</v>
      </c>
      <c r="O25" s="4">
        <v>0.97750000000000004</v>
      </c>
    </row>
    <row r="26" spans="1:15" x14ac:dyDescent="0.3">
      <c r="A26" s="1">
        <v>44104</v>
      </c>
      <c r="B26">
        <v>19</v>
      </c>
      <c r="C26" t="s">
        <v>10</v>
      </c>
      <c r="D26" t="s">
        <v>27</v>
      </c>
      <c r="E26" t="s">
        <v>9</v>
      </c>
      <c r="F26">
        <v>12.96</v>
      </c>
      <c r="G26">
        <v>7.53</v>
      </c>
      <c r="H26">
        <v>-8.2799999999999994</v>
      </c>
      <c r="I26" s="4">
        <v>-6.2855509812829113E-4</v>
      </c>
      <c r="J26" s="4">
        <v>-16.000628555098128</v>
      </c>
      <c r="K26" s="4">
        <v>7.2552404438964242</v>
      </c>
      <c r="L26">
        <v>-28.58</v>
      </c>
      <c r="M26" s="4">
        <v>2.2440000000000002</v>
      </c>
      <c r="N26" s="4">
        <f>((H26-J26)/(I26-J26))*100</f>
        <v>48.253928469363302</v>
      </c>
      <c r="O26" s="4">
        <v>0.94700000000000006</v>
      </c>
    </row>
    <row r="27" spans="1:15" x14ac:dyDescent="0.3">
      <c r="A27" s="1">
        <v>44104</v>
      </c>
      <c r="B27">
        <v>20</v>
      </c>
      <c r="C27" t="s">
        <v>10</v>
      </c>
      <c r="D27" t="s">
        <v>27</v>
      </c>
      <c r="E27" t="s">
        <v>9</v>
      </c>
      <c r="F27">
        <v>13.51</v>
      </c>
      <c r="I27" s="4"/>
      <c r="J27" s="4"/>
      <c r="K27" s="4"/>
      <c r="M27" s="4"/>
      <c r="N27" s="4"/>
      <c r="O27" s="4">
        <v>0.98950000000000005</v>
      </c>
    </row>
    <row r="28" spans="1:15" s="10" customFormat="1" x14ac:dyDescent="0.3">
      <c r="A28" s="9">
        <v>44104</v>
      </c>
      <c r="B28" s="10">
        <v>21</v>
      </c>
      <c r="C28" t="s">
        <v>10</v>
      </c>
      <c r="D28" t="s">
        <v>27</v>
      </c>
      <c r="E28" t="s">
        <v>12</v>
      </c>
      <c r="F28">
        <v>11.98</v>
      </c>
      <c r="G28">
        <v>7.46</v>
      </c>
      <c r="H28">
        <v>-9.1199999999999992</v>
      </c>
      <c r="I28" s="4">
        <v>-3.9521866238151231E-2</v>
      </c>
      <c r="J28" s="4">
        <v>-16.03952186623815</v>
      </c>
      <c r="K28" s="4">
        <v>8.9309494451294693</v>
      </c>
      <c r="L28">
        <v>-29.25</v>
      </c>
      <c r="M28" s="4">
        <v>1.0820000000000001</v>
      </c>
      <c r="N28" s="4">
        <f>((H28-J28)/(I28-J28))*100</f>
        <v>43.247011663988452</v>
      </c>
      <c r="O28" s="4">
        <v>1.278</v>
      </c>
    </row>
    <row r="29" spans="1:15" x14ac:dyDescent="0.3">
      <c r="A29" s="1">
        <v>44104</v>
      </c>
      <c r="B29">
        <v>22</v>
      </c>
      <c r="C29" t="s">
        <v>10</v>
      </c>
      <c r="D29" t="s">
        <v>27</v>
      </c>
      <c r="E29" t="s">
        <v>12</v>
      </c>
      <c r="F29">
        <v>13.18</v>
      </c>
      <c r="G29">
        <v>7.77</v>
      </c>
      <c r="I29" s="4">
        <v>0.29556225774037903</v>
      </c>
      <c r="J29" s="4">
        <v>-15.704437742259621</v>
      </c>
      <c r="K29" s="4"/>
      <c r="M29" s="4"/>
      <c r="N29" s="4"/>
      <c r="O29" s="4">
        <v>1.02</v>
      </c>
    </row>
    <row r="30" spans="1:15" x14ac:dyDescent="0.3">
      <c r="A30" s="1">
        <v>44104</v>
      </c>
      <c r="B30">
        <v>23</v>
      </c>
      <c r="C30" t="s">
        <v>10</v>
      </c>
      <c r="D30" t="s">
        <v>27</v>
      </c>
      <c r="E30" t="s">
        <v>12</v>
      </c>
      <c r="F30">
        <v>13.48</v>
      </c>
      <c r="G30">
        <v>7.4</v>
      </c>
      <c r="H30">
        <v>-7.96</v>
      </c>
      <c r="I30" s="4">
        <v>-0.29203242297383358</v>
      </c>
      <c r="J30" s="4">
        <v>-16.292032422973833</v>
      </c>
      <c r="K30" s="4">
        <v>8.9913686806411821</v>
      </c>
      <c r="L30">
        <v>-29.16</v>
      </c>
      <c r="M30" s="4">
        <v>1.6140000000000001</v>
      </c>
      <c r="N30" s="4">
        <f t="shared" ref="N30:N35" si="1">((H30-J30)/(I30-J30))*100</f>
        <v>52.075202643586451</v>
      </c>
      <c r="O30" s="4">
        <v>1.5899999999999999</v>
      </c>
    </row>
    <row r="31" spans="1:15" x14ac:dyDescent="0.3">
      <c r="A31" s="1">
        <v>44104</v>
      </c>
      <c r="B31">
        <v>24</v>
      </c>
      <c r="C31" t="s">
        <v>10</v>
      </c>
      <c r="D31" t="s">
        <v>27</v>
      </c>
      <c r="E31" t="s">
        <v>12</v>
      </c>
      <c r="F31">
        <v>13.01</v>
      </c>
      <c r="G31">
        <v>7.42</v>
      </c>
      <c r="H31">
        <v>-8.31</v>
      </c>
      <c r="I31" s="4">
        <v>-0.20997914816162003</v>
      </c>
      <c r="J31" s="4">
        <v>-16.209979148161622</v>
      </c>
      <c r="K31" s="4">
        <v>8.5055487053020951</v>
      </c>
      <c r="L31">
        <v>-29.09</v>
      </c>
      <c r="M31" s="4">
        <v>1.28</v>
      </c>
      <c r="N31" s="4">
        <f t="shared" si="1"/>
        <v>49.374869676010121</v>
      </c>
      <c r="O31" s="4">
        <v>0.84450000000000003</v>
      </c>
    </row>
    <row r="32" spans="1:15" x14ac:dyDescent="0.3">
      <c r="A32" s="1">
        <v>44104</v>
      </c>
      <c r="B32">
        <v>25</v>
      </c>
      <c r="C32" s="10" t="s">
        <v>10</v>
      </c>
      <c r="D32" s="10" t="s">
        <v>27</v>
      </c>
      <c r="E32" s="10" t="s">
        <v>13</v>
      </c>
      <c r="F32" s="10">
        <v>13.21</v>
      </c>
      <c r="G32" s="10">
        <v>7.31</v>
      </c>
      <c r="H32" s="10">
        <v>-9.14</v>
      </c>
      <c r="I32" s="11">
        <v>2.8904294541917976E-2</v>
      </c>
      <c r="J32" s="11">
        <v>-15.971095705458083</v>
      </c>
      <c r="K32" s="11">
        <v>8.869297163995066</v>
      </c>
      <c r="L32" s="10">
        <v>-29.08</v>
      </c>
      <c r="M32" s="11">
        <v>2.1349999999999998</v>
      </c>
      <c r="N32" s="11">
        <f t="shared" si="1"/>
        <v>42.694348159113019</v>
      </c>
      <c r="O32" s="11">
        <v>0.9910000000000001</v>
      </c>
    </row>
    <row r="33" spans="1:15" x14ac:dyDescent="0.3">
      <c r="A33" s="1">
        <v>44104</v>
      </c>
      <c r="B33">
        <v>26</v>
      </c>
      <c r="C33" s="10" t="s">
        <v>10</v>
      </c>
      <c r="D33" s="10" t="s">
        <v>27</v>
      </c>
      <c r="E33" s="10" t="s">
        <v>13</v>
      </c>
      <c r="F33" s="10">
        <v>13.15</v>
      </c>
      <c r="G33" s="10">
        <v>7.3</v>
      </c>
      <c r="H33" s="10">
        <v>-9.51</v>
      </c>
      <c r="I33" s="11">
        <v>-0.47712018421211888</v>
      </c>
      <c r="J33" s="11">
        <v>-16.477120184212119</v>
      </c>
      <c r="K33" s="11">
        <v>8.2293464858199759</v>
      </c>
      <c r="L33" s="10">
        <v>-29.08</v>
      </c>
      <c r="M33" s="11">
        <v>2.2250000000000001</v>
      </c>
      <c r="N33" s="11">
        <f t="shared" si="1"/>
        <v>43.54450115132574</v>
      </c>
      <c r="O33" s="11">
        <v>0.9910000000000001</v>
      </c>
    </row>
    <row r="34" spans="1:15" s="10" customFormat="1" x14ac:dyDescent="0.3">
      <c r="A34" s="9">
        <v>44104</v>
      </c>
      <c r="B34" s="10">
        <v>27</v>
      </c>
      <c r="C34" t="s">
        <v>10</v>
      </c>
      <c r="D34" t="s">
        <v>27</v>
      </c>
      <c r="E34" t="s">
        <v>12</v>
      </c>
      <c r="F34">
        <v>13.49</v>
      </c>
      <c r="G34">
        <v>7.58</v>
      </c>
      <c r="H34">
        <v>-8.35</v>
      </c>
      <c r="I34" s="4">
        <v>-0.49765683116023413</v>
      </c>
      <c r="J34" s="4">
        <v>-16.497656831160235</v>
      </c>
      <c r="K34" s="4">
        <v>9.4697903822441418</v>
      </c>
      <c r="L34">
        <v>-29.25</v>
      </c>
      <c r="M34" s="4">
        <v>1.621</v>
      </c>
      <c r="N34" s="4">
        <f t="shared" si="1"/>
        <v>50.92285519475147</v>
      </c>
      <c r="O34" s="4">
        <v>1.087</v>
      </c>
    </row>
    <row r="35" spans="1:15" x14ac:dyDescent="0.3">
      <c r="A35" s="1">
        <v>44104</v>
      </c>
      <c r="B35">
        <v>28</v>
      </c>
      <c r="C35" s="10" t="s">
        <v>10</v>
      </c>
      <c r="D35" s="10" t="s">
        <v>27</v>
      </c>
      <c r="E35" s="10" t="s">
        <v>13</v>
      </c>
      <c r="F35" s="10">
        <v>13.3</v>
      </c>
      <c r="G35" s="10">
        <v>7.29</v>
      </c>
      <c r="H35" s="10">
        <v>-6.44</v>
      </c>
      <c r="I35" s="11">
        <v>-0.53508469337844888</v>
      </c>
      <c r="J35" s="11">
        <v>-16.535084693378447</v>
      </c>
      <c r="K35" s="11">
        <v>8.2046855733662145</v>
      </c>
      <c r="L35" s="10">
        <v>-28.98</v>
      </c>
      <c r="M35" s="11">
        <v>2.0499999999999998</v>
      </c>
      <c r="N35" s="11">
        <f t="shared" si="1"/>
        <v>63.094279333615297</v>
      </c>
      <c r="O35" s="11">
        <v>1.141</v>
      </c>
    </row>
  </sheetData>
  <autoFilter ref="C8:O35" xr:uid="{6BBF9272-4217-4300-AECB-1024339648E9}">
    <sortState xmlns:xlrd2="http://schemas.microsoft.com/office/spreadsheetml/2017/richdata2" ref="C9:O35">
      <sortCondition ref="C8:C35"/>
    </sortState>
  </autoFilter>
  <pageMargins left="0.7" right="0.7" top="0.78740157499999996" bottom="0.78740157499999996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26AD4-4D62-4459-9FA8-68EE6DBEB248}">
  <sheetPr codeName="Tabelle3"/>
  <dimension ref="A2:M9"/>
  <sheetViews>
    <sheetView workbookViewId="0">
      <selection activeCell="B4" sqref="B4:B9"/>
    </sheetView>
  </sheetViews>
  <sheetFormatPr baseColWidth="10" defaultRowHeight="14.4" x14ac:dyDescent="0.3"/>
  <cols>
    <col min="1" max="1" width="13.5546875" bestFit="1" customWidth="1"/>
  </cols>
  <sheetData>
    <row r="2" spans="1:13" x14ac:dyDescent="0.3">
      <c r="B2" s="5" t="s">
        <v>48</v>
      </c>
      <c r="C2" s="5"/>
      <c r="D2" s="5" t="s">
        <v>49</v>
      </c>
      <c r="E2" s="5"/>
      <c r="F2" s="5" t="s">
        <v>50</v>
      </c>
      <c r="G2" s="5"/>
      <c r="H2" s="5" t="s">
        <v>51</v>
      </c>
      <c r="I2" s="5"/>
      <c r="J2" t="s">
        <v>56</v>
      </c>
      <c r="K2" s="38" t="s">
        <v>50</v>
      </c>
      <c r="L2" t="s">
        <v>56</v>
      </c>
      <c r="M2" s="38" t="s">
        <v>49</v>
      </c>
    </row>
    <row r="3" spans="1:13" x14ac:dyDescent="0.3">
      <c r="B3" s="7" t="s">
        <v>46</v>
      </c>
      <c r="C3" s="7" t="s">
        <v>47</v>
      </c>
      <c r="D3" s="7" t="s">
        <v>46</v>
      </c>
      <c r="E3" s="7" t="s">
        <v>47</v>
      </c>
      <c r="F3" s="7" t="s">
        <v>46</v>
      </c>
      <c r="G3" s="7" t="s">
        <v>47</v>
      </c>
      <c r="H3" s="7" t="s">
        <v>46</v>
      </c>
      <c r="I3" s="7" t="s">
        <v>47</v>
      </c>
      <c r="J3" s="7" t="s">
        <v>46</v>
      </c>
      <c r="K3" s="7" t="s">
        <v>47</v>
      </c>
      <c r="L3" s="7" t="s">
        <v>46</v>
      </c>
      <c r="M3" s="7" t="s">
        <v>47</v>
      </c>
    </row>
    <row r="4" spans="1:13" x14ac:dyDescent="0.3">
      <c r="A4" s="36" t="s">
        <v>41</v>
      </c>
      <c r="B4" s="4">
        <f>AVERAGE(Tabelle2!F8:F12)</f>
        <v>7.6420000000000003</v>
      </c>
      <c r="C4" s="4">
        <f>STDEV(Tabelle2!F8:F12)/SQRT(COUNT(Tabelle2!F8:F12))</f>
        <v>0.10116323442832391</v>
      </c>
      <c r="D4" s="4">
        <f>AVERAGE(Tabelle2!J8:J12)</f>
        <v>7.5405672009864357</v>
      </c>
      <c r="E4" s="4">
        <f>STDEV(Tabelle2!J8:J12)/SQRT(COUNT(Tabelle2!J8:J12))</f>
        <v>0.28909979360184529</v>
      </c>
      <c r="F4" s="4">
        <f>AVERAGE(Tabelle2!N8:N12)</f>
        <v>1.7350000000000001</v>
      </c>
      <c r="G4" s="4">
        <f>STDEV(Tabelle2!N8:N12)/SQRT(COUNT(Tabelle2!N8:N12))</f>
        <v>0.15416322518681222</v>
      </c>
      <c r="H4" s="4">
        <f>AVERAGE(Tabelle2!R8:R12)</f>
        <v>1.268</v>
      </c>
      <c r="I4" s="4">
        <f>STDEV(Tabelle2!R8:R12)/SQRT(COUNT(Tabelle2!R8:R12))</f>
        <v>3.9642149285829612E-2</v>
      </c>
      <c r="J4" s="4">
        <f>AVERAGE(Tabelle2!V8:V12)</f>
        <v>0.33979999999999999</v>
      </c>
      <c r="K4" s="4">
        <f>STDEV(Tabelle2!V8:V12)/SQRT(COUNT(Tabelle2!V8:V12))</f>
        <v>0.15416322518681294</v>
      </c>
      <c r="L4" s="4">
        <f>AVERAGE(Tabelle2!W8:W12)</f>
        <v>1.3985203452527735</v>
      </c>
      <c r="M4" s="4">
        <f>STDEV(Tabelle2!W8:W12)/SQRT(COUNT(Tabelle2!W8:W12))</f>
        <v>0.28909979360184546</v>
      </c>
    </row>
    <row r="5" spans="1:13" x14ac:dyDescent="0.3">
      <c r="A5" s="36" t="s">
        <v>42</v>
      </c>
      <c r="B5" s="4">
        <f>AVERAGE(Tabelle2!F13:F17)</f>
        <v>7.7739999999999991</v>
      </c>
      <c r="C5" s="4">
        <f>STDEV(Tabelle2!F13:F17)/SQRT(COUNT(Tabelle2!F13:F17))</f>
        <v>6.9899928469205008E-2</v>
      </c>
      <c r="D5" s="4">
        <f>AVERAGE(Tabelle2!J13:J17)</f>
        <v>6.94327990135635</v>
      </c>
      <c r="E5" s="4">
        <f>STDEV(Tabelle2!J13:J17)/SQRT(COUNT(Tabelle2!J13:J17))</f>
        <v>0.13210574819186527</v>
      </c>
      <c r="F5" s="4">
        <f>AVERAGE(Tabelle2!N13:N17)</f>
        <v>0.9778</v>
      </c>
      <c r="G5" s="4">
        <f>STDEV(Tabelle2!N13:N17)/SQRT(COUNT(Tabelle2!N13:N17))</f>
        <v>0.10382600830235149</v>
      </c>
      <c r="H5" s="4">
        <f>AVERAGE(Tabelle2!R13:R17)</f>
        <v>1.4126999999999998</v>
      </c>
      <c r="I5" s="4">
        <f>STDEV(Tabelle2!R13:R17)/SQRT(COUNT(Tabelle2!R13:R17))</f>
        <v>0.14639002698271519</v>
      </c>
      <c r="J5" s="4">
        <f>AVERAGE(Tabelle2!V13:V17)</f>
        <v>-0.41739999999999994</v>
      </c>
      <c r="K5" s="4">
        <f>STDEV(Tabelle2!V13:V17)/SQRT(COUNT(Tabelle2!V13:V17))</f>
        <v>0.10382600830235171</v>
      </c>
      <c r="L5" s="4">
        <f>AVERAGE(Tabelle2!W13:W17)</f>
        <v>0.80123304562268749</v>
      </c>
      <c r="M5" s="4">
        <f>STDEV(Tabelle2!W13:W17)/SQRT(COUNT(Tabelle2!W13:W17))</f>
        <v>0.13210574819186521</v>
      </c>
    </row>
    <row r="6" spans="1:13" x14ac:dyDescent="0.3">
      <c r="A6" s="36" t="s">
        <v>43</v>
      </c>
      <c r="B6" s="4">
        <f>AVERAGE(Tabelle2!F23:F27)</f>
        <v>7.4466666666666663</v>
      </c>
      <c r="C6" s="4">
        <f>STDEV(Tabelle2!F23:F27)/SQRT(COUNT(Tabelle2!F23:F27))</f>
        <v>0.18095426064186632</v>
      </c>
      <c r="D6" s="4">
        <f>AVERAGE(Tabelle2!J23:J27)</f>
        <v>8.7632552404438968</v>
      </c>
      <c r="E6" s="4">
        <f>STDEV(Tabelle2!J23:J27)/SQRT(COUNT(Tabelle2!J23:J27))</f>
        <v>0.75467261004139008</v>
      </c>
      <c r="F6" s="4">
        <f>AVERAGE(Tabelle2!N23:N27)</f>
        <v>2.077</v>
      </c>
      <c r="G6" s="4">
        <f>STDEV(Tabelle2!N23:N27)/SQRT(COUNT(Tabelle2!N23:N27))</f>
        <v>8.4334650846098522E-2</v>
      </c>
      <c r="H6" s="4">
        <f>AVERAGE(Tabelle2!R23:R27)</f>
        <v>0.96479999999999999</v>
      </c>
      <c r="I6" s="4">
        <f>STDEV(Tabelle2!R23:R27)/SQRT(COUNT(Tabelle2!R23:R27))</f>
        <v>3.8472262735638502E-2</v>
      </c>
      <c r="J6" s="4">
        <f>AVERAGE(Tabelle2!V23:V27)</f>
        <v>0.68179999999999996</v>
      </c>
      <c r="K6" s="4">
        <f>STDEV(Tabelle2!V23:V27)/SQRT(COUNT(Tabelle2!V23:V27))</f>
        <v>8.4334650846098549E-2</v>
      </c>
      <c r="L6" s="4">
        <f>AVERAGE(Tabelle2!W23:W27)</f>
        <v>2.6212083847102341</v>
      </c>
      <c r="M6" s="4">
        <f>STDEV(Tabelle2!W23:W27)/SQRT(COUNT(Tabelle2!W23:W27))</f>
        <v>0.75467261004139397</v>
      </c>
    </row>
    <row r="7" spans="1:13" x14ac:dyDescent="0.3">
      <c r="A7" s="36" t="s">
        <v>44</v>
      </c>
      <c r="B7" s="4">
        <f>AVERAGE(Tabelle2!F28:F32)</f>
        <v>7.5260000000000007</v>
      </c>
      <c r="C7" s="4">
        <f>STDEV(Tabelle2!F28:F32)/SQRT(COUNT(Tabelle2!F28:F32))</f>
        <v>6.8527366796047151E-2</v>
      </c>
      <c r="D7" s="4">
        <f>AVERAGE(Tabelle2!J28:J32)</f>
        <v>8.9744143033292225</v>
      </c>
      <c r="E7" s="4">
        <f>STDEV(Tabelle2!J28:J32)/SQRT(COUNT(Tabelle2!J28:J32))</f>
        <v>0.19735945492569668</v>
      </c>
      <c r="F7" s="4">
        <f>AVERAGE(Tabelle2!N28:N32)</f>
        <v>1.3992499999999999</v>
      </c>
      <c r="G7" s="4">
        <f>STDEV(Tabelle2!N28:N32)/SQRT(COUNT(Tabelle2!N28:N32))</f>
        <v>0.13233755765717783</v>
      </c>
      <c r="H7" s="4">
        <f>AVERAGE(Tabelle2!R28:R32)</f>
        <v>1.1638999999999999</v>
      </c>
      <c r="I7" s="4">
        <f>STDEV(Tabelle2!R28:R32)/SQRT(COUNT(Tabelle2!R28:R32))</f>
        <v>0.12712537118923162</v>
      </c>
      <c r="J7" s="4">
        <f>AVERAGE(Tabelle2!V28:V32)</f>
        <v>4.0500000000000536E-3</v>
      </c>
      <c r="K7" s="4">
        <f>STDEV(Tabelle2!V28:V32)/SQRT(COUNT(Tabelle2!V28:V32))</f>
        <v>0.13233755765717706</v>
      </c>
      <c r="L7" s="4">
        <f>AVERAGE(Tabelle2!W28:W32)</f>
        <v>2.8323674475955598</v>
      </c>
      <c r="M7" s="4">
        <f>STDEV(Tabelle2!W28:W32)/SQRT(COUNT(Tabelle2!W28:W32))</f>
        <v>0.19735945492569651</v>
      </c>
    </row>
    <row r="8" spans="1:13" x14ac:dyDescent="0.3">
      <c r="A8" s="36" t="s">
        <v>45</v>
      </c>
      <c r="B8" s="4">
        <f>AVERAGE(Tabelle2!F33:F35)</f>
        <v>7.3</v>
      </c>
      <c r="C8" s="4">
        <f>STDEV(Tabelle2!F28:F32)/SQRT(COUNT(Tabelle2!F28:F32))</f>
        <v>6.8527366796047151E-2</v>
      </c>
      <c r="D8" s="4">
        <f>AVERAGE(Tabelle2!J33:J35)</f>
        <v>8.4344430743937533</v>
      </c>
      <c r="E8" s="4">
        <f>STDEV(Tabelle2!J28:J32)/SQRT(COUNT(Tabelle2!J28:J32))</f>
        <v>0.19735945492569668</v>
      </c>
      <c r="F8" s="4">
        <f>AVERAGE(Tabelle2!N33:N35)</f>
        <v>2.1366666666666663</v>
      </c>
      <c r="G8" s="4">
        <f>STDEV(Tabelle2!N28:N32)/SQRT(COUNT(Tabelle2!N28:N32))</f>
        <v>0.13233755765717783</v>
      </c>
      <c r="H8" s="4">
        <f>AVERAGE(Tabelle2!R33:R35)</f>
        <v>1.0410000000000001</v>
      </c>
      <c r="I8" s="4">
        <f>STDEV(Tabelle2!R28:R32)/SQRT(COUNT(Tabelle2!R28:R32))</f>
        <v>0.12712537118923162</v>
      </c>
      <c r="J8" s="4">
        <f>AVERAGE(Tabelle2!V33:V35)</f>
        <v>0.74146666666666661</v>
      </c>
      <c r="K8" s="4">
        <f>STDEV(Tabelle2!V33:V35)/SQRT(COUNT(Tabelle2!V33:V35))</f>
        <v>5.0525021304080479E-2</v>
      </c>
      <c r="L8" s="4">
        <f>AVERAGE(Tabelle2!W33:W35)</f>
        <v>2.2923962186600897</v>
      </c>
      <c r="M8" s="4">
        <f>STDEV(Tabelle2!W33:W35)/SQRT(COUNT(Tabelle2!W33:W35))</f>
        <v>0.21754355853713775</v>
      </c>
    </row>
    <row r="9" spans="1:13" x14ac:dyDescent="0.3">
      <c r="A9" s="36" t="s">
        <v>11</v>
      </c>
      <c r="B9" s="4">
        <f>AVERAGE(Tabelle2!F18:F22)</f>
        <v>7.2840000000000007</v>
      </c>
      <c r="C9" s="4">
        <f>STDEV(Tabelle2!F18:F22)/SQRT(COUNT(Tabelle2!F18:F22))</f>
        <v>9.2983869568866506E-2</v>
      </c>
      <c r="D9" s="4">
        <f>AVERAGE(Tabelle2!J18:J22)</f>
        <v>6.1420468557336623</v>
      </c>
      <c r="E9" s="4">
        <f>STDEV(Tabelle2!J18:J22)/SQRT(COUNT(Tabelle2!J18:J22))</f>
        <v>0.14232861407064981</v>
      </c>
      <c r="F9" s="4">
        <f>AVERAGE(Tabelle2!N18:N22)</f>
        <v>1.3952</v>
      </c>
      <c r="G9" s="4">
        <f>STDEV(Tabelle2!N18:N22)/SQRT(COUNT(Tabelle2!N18:N22))</f>
        <v>3.7573128695917772E-2</v>
      </c>
      <c r="H9" s="4">
        <f>AVERAGE(Tabelle2!R18:R22)</f>
        <v>0.7863</v>
      </c>
      <c r="I9" s="4">
        <f>STDEV(Tabelle2!R18:R22)/SQRT(COUNT(Tabelle2!R18:R22))</f>
        <v>0.11419649731931374</v>
      </c>
      <c r="J9" s="4">
        <f>AVERAGE(Tabelle2!V18:V22)</f>
        <v>0</v>
      </c>
      <c r="K9" s="4">
        <f>STDEV(Tabelle2!V18:V22)/SQRT(COUNT(Tabelle2!V18:V22))</f>
        <v>3.7573128695917772E-2</v>
      </c>
      <c r="L9" s="4">
        <f>AVERAGE(Tabelle2!W18:W22)</f>
        <v>-5.3290705182007512E-16</v>
      </c>
      <c r="M9" s="4">
        <f>STDEV(Tabelle2!W18:W22)/SQRT(COUNT(Tabelle2!W18:W22))</f>
        <v>0.14232861407064981</v>
      </c>
    </row>
  </sheetData>
  <pageMargins left="0.7" right="0.7" top="0.78740157499999996" bottom="0.78740157499999996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655B6-1EF3-4BEB-AF46-C1C3052BD088}">
  <sheetPr codeName="Tabelle4"/>
  <dimension ref="A1:AF46"/>
  <sheetViews>
    <sheetView topLeftCell="A20" workbookViewId="0">
      <selection activeCell="B4" sqref="B4"/>
    </sheetView>
  </sheetViews>
  <sheetFormatPr baseColWidth="10" defaultRowHeight="14.4" x14ac:dyDescent="0.3"/>
  <cols>
    <col min="1" max="1" width="30.77734375" bestFit="1" customWidth="1"/>
    <col min="3" max="3" width="12" bestFit="1" customWidth="1"/>
    <col min="4" max="4" width="11.33203125" bestFit="1" customWidth="1"/>
    <col min="9" max="9" width="30.77734375" bestFit="1" customWidth="1"/>
  </cols>
  <sheetData>
    <row r="1" spans="1:32" ht="21" x14ac:dyDescent="0.4">
      <c r="A1" s="55" t="s">
        <v>66</v>
      </c>
    </row>
    <row r="3" spans="1:32" s="56" customFormat="1" ht="15.6" x14ac:dyDescent="0.3">
      <c r="A3" s="19" t="s">
        <v>28</v>
      </c>
      <c r="B3" s="56" t="s">
        <v>36</v>
      </c>
      <c r="C3" s="56" t="s">
        <v>88</v>
      </c>
      <c r="D3" s="56" t="s">
        <v>89</v>
      </c>
      <c r="E3" s="56" t="s">
        <v>39</v>
      </c>
      <c r="F3" s="56" t="s">
        <v>88</v>
      </c>
      <c r="G3" s="56" t="s">
        <v>89</v>
      </c>
      <c r="H3" s="56" t="s">
        <v>37</v>
      </c>
      <c r="I3" s="56" t="s">
        <v>88</v>
      </c>
      <c r="J3" s="56" t="s">
        <v>89</v>
      </c>
      <c r="K3" s="56" t="s">
        <v>38</v>
      </c>
      <c r="L3" s="56" t="s">
        <v>88</v>
      </c>
      <c r="M3" s="56" t="s">
        <v>89</v>
      </c>
      <c r="N3" s="56" t="s">
        <v>11</v>
      </c>
      <c r="O3" s="56" t="s">
        <v>88</v>
      </c>
      <c r="P3" s="56" t="s">
        <v>89</v>
      </c>
      <c r="Q3" s="19" t="s">
        <v>19</v>
      </c>
      <c r="R3" s="56" t="s">
        <v>36</v>
      </c>
      <c r="S3" s="56" t="s">
        <v>88</v>
      </c>
      <c r="T3" s="56" t="s">
        <v>89</v>
      </c>
      <c r="U3" s="56" t="s">
        <v>39</v>
      </c>
      <c r="V3" s="56" t="s">
        <v>88</v>
      </c>
      <c r="W3" s="56" t="s">
        <v>89</v>
      </c>
      <c r="X3" s="56" t="s">
        <v>37</v>
      </c>
      <c r="Y3" s="56" t="s">
        <v>88</v>
      </c>
      <c r="Z3" s="56" t="s">
        <v>89</v>
      </c>
      <c r="AA3" s="56" t="s">
        <v>38</v>
      </c>
      <c r="AB3" s="56" t="s">
        <v>88</v>
      </c>
      <c r="AC3" s="56" t="s">
        <v>89</v>
      </c>
      <c r="AD3" s="56" t="s">
        <v>11</v>
      </c>
      <c r="AE3" s="56" t="s">
        <v>88</v>
      </c>
      <c r="AF3" s="56" t="s">
        <v>89</v>
      </c>
    </row>
    <row r="4" spans="1:32" x14ac:dyDescent="0.3">
      <c r="B4">
        <v>-15.79</v>
      </c>
      <c r="C4" s="4">
        <f>B4-B$9</f>
        <v>-5.3999999999998494E-2</v>
      </c>
      <c r="D4" s="58">
        <f>C4^2</f>
        <v>2.9159999999998371E-3</v>
      </c>
      <c r="E4">
        <v>-17.97</v>
      </c>
      <c r="F4" s="4">
        <f>E4-E$9</f>
        <v>-0.30999999999999872</v>
      </c>
      <c r="G4" s="58">
        <f>F4^2</f>
        <v>9.6099999999999214E-2</v>
      </c>
      <c r="H4">
        <v>-8.07</v>
      </c>
      <c r="I4" s="4">
        <f>H4-H$9</f>
        <v>-4.3333333333334778E-2</v>
      </c>
      <c r="J4" s="58">
        <f>I4^2</f>
        <v>1.877777777777903E-3</v>
      </c>
      <c r="K4">
        <v>-9.1199999999999992</v>
      </c>
      <c r="L4" s="4">
        <f>K4-K$9</f>
        <v>-0.68499999999999872</v>
      </c>
      <c r="M4" s="58">
        <f>L4^2</f>
        <v>0.46922499999999823</v>
      </c>
      <c r="N4">
        <v>-14.83</v>
      </c>
      <c r="O4" s="4">
        <f>N4-N$9</f>
        <v>1.8940000000000001</v>
      </c>
      <c r="P4" s="58">
        <f>O4^2</f>
        <v>3.5872360000000003</v>
      </c>
      <c r="R4">
        <v>-29.43</v>
      </c>
      <c r="S4" s="4">
        <f>R4-R$9</f>
        <v>7.6000000000000512E-2</v>
      </c>
      <c r="T4" s="58">
        <f>S4^2</f>
        <v>5.7760000000000779E-3</v>
      </c>
      <c r="U4">
        <v>-29.4</v>
      </c>
      <c r="V4" s="4">
        <f>U4-U$9</f>
        <v>-4.6000000000002927E-2</v>
      </c>
      <c r="W4" s="58">
        <f>V4^2</f>
        <v>2.1160000000002691E-3</v>
      </c>
      <c r="X4">
        <v>-28.78</v>
      </c>
      <c r="Y4" s="4">
        <f>X4-X$9</f>
        <v>-5.6666666666668419E-2</v>
      </c>
      <c r="Z4" s="58">
        <f>Y4^2</f>
        <v>3.2111111111113098E-3</v>
      </c>
      <c r="AA4">
        <v>-29.25</v>
      </c>
      <c r="AB4" s="4">
        <f>AA4-AA$9</f>
        <v>-6.25E-2</v>
      </c>
      <c r="AC4" s="58">
        <f>AB4^2</f>
        <v>3.90625E-3</v>
      </c>
      <c r="AD4">
        <v>-29.57</v>
      </c>
      <c r="AE4" s="4">
        <f>AD4-AD$9</f>
        <v>-4.4000000000000483E-2</v>
      </c>
      <c r="AF4" s="58">
        <f>AE4^2</f>
        <v>1.9360000000000425E-3</v>
      </c>
    </row>
    <row r="5" spans="1:32" x14ac:dyDescent="0.3">
      <c r="B5" s="4">
        <v>-14.82</v>
      </c>
      <c r="C5" s="4">
        <f t="shared" ref="C5:C8" si="0">B5-B$9</f>
        <v>0.91600000000000037</v>
      </c>
      <c r="D5" s="58">
        <f t="shared" ref="D5:D8" si="1">C5^2</f>
        <v>0.83905600000000069</v>
      </c>
      <c r="E5" s="4">
        <v>-17.3</v>
      </c>
      <c r="F5" s="4">
        <f t="shared" ref="F5:F8" si="2">E5-E$9</f>
        <v>0.35999999999999943</v>
      </c>
      <c r="G5" s="58">
        <f t="shared" ref="G5:G8" si="3">F5^2</f>
        <v>0.1295999999999996</v>
      </c>
      <c r="H5" s="4"/>
      <c r="I5" s="4"/>
      <c r="J5" s="58"/>
      <c r="K5" s="4"/>
      <c r="L5" s="4"/>
      <c r="M5" s="58"/>
      <c r="N5" s="4">
        <v>-17.18</v>
      </c>
      <c r="O5" s="4">
        <f t="shared" ref="O5:O8" si="4">N5-N$9</f>
        <v>-0.45599999999999952</v>
      </c>
      <c r="P5" s="58">
        <f t="shared" ref="P5:P8" si="5">O5^2</f>
        <v>0.20793599999999957</v>
      </c>
      <c r="R5" s="4">
        <v>-29.56</v>
      </c>
      <c r="S5" s="4">
        <f t="shared" ref="S5:S8" si="6">R5-R$9</f>
        <v>-5.3999999999998494E-2</v>
      </c>
      <c r="T5" s="58">
        <f t="shared" ref="T5:T8" si="7">S5^2</f>
        <v>2.9159999999998371E-3</v>
      </c>
      <c r="U5" s="4">
        <v>-29.23</v>
      </c>
      <c r="V5" s="4">
        <f t="shared" ref="V5:V8" si="8">U5-U$9</f>
        <v>0.12399999999999523</v>
      </c>
      <c r="W5" s="58">
        <f t="shared" ref="W5:W8" si="9">V5^2</f>
        <v>1.5375999999998816E-2</v>
      </c>
      <c r="X5" s="4"/>
      <c r="Y5" s="4"/>
      <c r="Z5" s="58"/>
      <c r="AA5" s="4"/>
      <c r="AB5" s="4"/>
      <c r="AC5" s="58"/>
      <c r="AD5" s="4">
        <v>-29.59</v>
      </c>
      <c r="AE5" s="4">
        <f t="shared" ref="AE5:AE8" si="10">AD5-AD$9</f>
        <v>-6.4000000000000057E-2</v>
      </c>
      <c r="AF5" s="58">
        <f t="shared" ref="AF5:AF8" si="11">AE5^2</f>
        <v>4.0960000000000076E-3</v>
      </c>
    </row>
    <row r="6" spans="1:32" x14ac:dyDescent="0.3">
      <c r="B6" s="4">
        <v>-15.97</v>
      </c>
      <c r="C6" s="4">
        <f t="shared" si="0"/>
        <v>-0.23399999999999999</v>
      </c>
      <c r="D6" s="58">
        <f t="shared" si="1"/>
        <v>5.4755999999999992E-2</v>
      </c>
      <c r="E6" s="4">
        <v>-18.32</v>
      </c>
      <c r="F6" s="4">
        <f t="shared" si="2"/>
        <v>-0.66000000000000014</v>
      </c>
      <c r="G6" s="58">
        <f t="shared" si="3"/>
        <v>0.43560000000000021</v>
      </c>
      <c r="H6" s="4">
        <v>-7.73</v>
      </c>
      <c r="I6" s="4">
        <f t="shared" ref="I6:I7" si="12">H6-H$9</f>
        <v>0.29666666666666508</v>
      </c>
      <c r="J6" s="58">
        <f t="shared" ref="J6:J7" si="13">I6^2</f>
        <v>8.8011111111110166E-2</v>
      </c>
      <c r="K6" s="4">
        <v>-7.96</v>
      </c>
      <c r="L6" s="4">
        <f t="shared" ref="L6:L8" si="14">K6-K$9</f>
        <v>0.47500000000000053</v>
      </c>
      <c r="M6" s="58">
        <f t="shared" ref="M6:M8" si="15">L6^2</f>
        <v>0.22562500000000052</v>
      </c>
      <c r="N6" s="4">
        <v>-17.010000000000002</v>
      </c>
      <c r="O6" s="4">
        <f t="shared" si="4"/>
        <v>-0.28600000000000136</v>
      </c>
      <c r="P6" s="58">
        <f t="shared" si="5"/>
        <v>8.1796000000000785E-2</v>
      </c>
      <c r="R6" s="4">
        <v>-29.55</v>
      </c>
      <c r="S6" s="4">
        <f t="shared" si="6"/>
        <v>-4.4000000000000483E-2</v>
      </c>
      <c r="T6" s="58">
        <f t="shared" si="7"/>
        <v>1.9360000000000425E-3</v>
      </c>
      <c r="U6" s="4">
        <v>-29.04</v>
      </c>
      <c r="V6" s="4">
        <f t="shared" si="8"/>
        <v>0.3139999999999965</v>
      </c>
      <c r="W6" s="58">
        <f t="shared" si="9"/>
        <v>9.859599999999781E-2</v>
      </c>
      <c r="X6" s="4">
        <v>-28.81</v>
      </c>
      <c r="Y6" s="4">
        <f t="shared" ref="Y6:Y7" si="16">X6-X$9</f>
        <v>-8.6666666666666003E-2</v>
      </c>
      <c r="Z6" s="58">
        <f t="shared" ref="Z6:Z7" si="17">Y6^2</f>
        <v>7.5111111111109963E-3</v>
      </c>
      <c r="AA6" s="4">
        <v>-29.16</v>
      </c>
      <c r="AB6" s="4">
        <f t="shared" ref="AB6:AB8" si="18">AA6-AA$9</f>
        <v>2.7499999999999858E-2</v>
      </c>
      <c r="AC6" s="58">
        <f t="shared" ref="AC6:AC8" si="19">AB6^2</f>
        <v>7.5624999999999217E-4</v>
      </c>
      <c r="AD6" s="4">
        <v>-29.53</v>
      </c>
      <c r="AE6" s="4">
        <f t="shared" si="10"/>
        <v>-4.0000000000013358E-3</v>
      </c>
      <c r="AF6" s="58">
        <f t="shared" si="11"/>
        <v>1.6000000000010685E-5</v>
      </c>
    </row>
    <row r="7" spans="1:32" x14ac:dyDescent="0.3">
      <c r="B7" s="4">
        <v>-15.74</v>
      </c>
      <c r="C7" s="4">
        <f t="shared" si="0"/>
        <v>-3.9999999999995595E-3</v>
      </c>
      <c r="D7" s="58">
        <f t="shared" si="1"/>
        <v>1.5999999999996476E-5</v>
      </c>
      <c r="E7" s="4">
        <v>-18.57</v>
      </c>
      <c r="F7" s="4">
        <f t="shared" si="2"/>
        <v>-0.91000000000000014</v>
      </c>
      <c r="G7" s="58">
        <f t="shared" si="3"/>
        <v>0.82810000000000028</v>
      </c>
      <c r="H7" s="4">
        <v>-8.2799999999999994</v>
      </c>
      <c r="I7" s="4">
        <f t="shared" si="12"/>
        <v>-0.25333333333333385</v>
      </c>
      <c r="J7" s="58">
        <f t="shared" si="13"/>
        <v>6.4177777777778042E-2</v>
      </c>
      <c r="K7" s="4">
        <v>-8.31</v>
      </c>
      <c r="L7" s="4">
        <f t="shared" si="14"/>
        <v>0.125</v>
      </c>
      <c r="M7" s="58">
        <f t="shared" si="15"/>
        <v>1.5625E-2</v>
      </c>
      <c r="N7" s="4">
        <v>-17.260000000000002</v>
      </c>
      <c r="O7" s="4">
        <f t="shared" si="4"/>
        <v>-0.53600000000000136</v>
      </c>
      <c r="P7" s="58">
        <f t="shared" si="5"/>
        <v>0.28729600000000144</v>
      </c>
      <c r="R7" s="4">
        <v>-29.37</v>
      </c>
      <c r="S7" s="4">
        <f t="shared" si="6"/>
        <v>0.13599999999999923</v>
      </c>
      <c r="T7" s="58">
        <f t="shared" si="7"/>
        <v>1.849599999999979E-2</v>
      </c>
      <c r="U7" s="4">
        <v>-29.61</v>
      </c>
      <c r="V7" s="4">
        <f t="shared" si="8"/>
        <v>-0.25600000000000378</v>
      </c>
      <c r="W7" s="58">
        <f t="shared" si="9"/>
        <v>6.553600000000194E-2</v>
      </c>
      <c r="X7" s="4">
        <v>-28.58</v>
      </c>
      <c r="Y7" s="4">
        <f t="shared" si="16"/>
        <v>0.14333333333333442</v>
      </c>
      <c r="Z7" s="58">
        <f t="shared" si="17"/>
        <v>2.0544444444444757E-2</v>
      </c>
      <c r="AA7" s="4">
        <v>-29.09</v>
      </c>
      <c r="AB7" s="4">
        <f t="shared" si="18"/>
        <v>9.7500000000000142E-2</v>
      </c>
      <c r="AC7" s="58">
        <f t="shared" si="19"/>
        <v>9.5062500000000286E-3</v>
      </c>
      <c r="AD7" s="4">
        <v>-29.46</v>
      </c>
      <c r="AE7" s="4">
        <f t="shared" si="10"/>
        <v>6.5999999999998948E-2</v>
      </c>
      <c r="AF7" s="58">
        <f t="shared" si="11"/>
        <v>4.3559999999998609E-3</v>
      </c>
    </row>
    <row r="8" spans="1:32" x14ac:dyDescent="0.3">
      <c r="A8" s="56"/>
      <c r="B8" s="57">
        <v>-16.36</v>
      </c>
      <c r="C8" s="57">
        <f t="shared" si="0"/>
        <v>-0.62399999999999878</v>
      </c>
      <c r="D8" s="59">
        <f t="shared" si="1"/>
        <v>0.3893759999999985</v>
      </c>
      <c r="E8" s="57">
        <v>-16.14</v>
      </c>
      <c r="F8" s="57">
        <f t="shared" si="2"/>
        <v>1.5199999999999996</v>
      </c>
      <c r="G8" s="59">
        <f t="shared" si="3"/>
        <v>2.3103999999999987</v>
      </c>
      <c r="H8" s="57"/>
      <c r="I8" s="57"/>
      <c r="J8" s="59"/>
      <c r="K8" s="57">
        <v>-8.35</v>
      </c>
      <c r="L8" s="57">
        <f t="shared" si="14"/>
        <v>8.5000000000000853E-2</v>
      </c>
      <c r="M8" s="59">
        <f t="shared" si="15"/>
        <v>7.2250000000001454E-3</v>
      </c>
      <c r="N8" s="57">
        <v>-17.34</v>
      </c>
      <c r="O8" s="57">
        <f t="shared" si="4"/>
        <v>-0.61599999999999966</v>
      </c>
      <c r="P8" s="59">
        <f t="shared" si="5"/>
        <v>0.37945599999999957</v>
      </c>
      <c r="Q8" s="56"/>
      <c r="R8" s="57">
        <v>-29.62</v>
      </c>
      <c r="S8" s="57">
        <f t="shared" si="6"/>
        <v>-0.11400000000000077</v>
      </c>
      <c r="T8" s="59">
        <f t="shared" si="7"/>
        <v>1.2996000000000176E-2</v>
      </c>
      <c r="U8" s="57">
        <v>-29.49</v>
      </c>
      <c r="V8" s="57">
        <f t="shared" si="8"/>
        <v>-0.13600000000000279</v>
      </c>
      <c r="W8" s="59">
        <f t="shared" si="9"/>
        <v>1.8496000000000758E-2</v>
      </c>
      <c r="X8" s="57"/>
      <c r="Y8" s="57"/>
      <c r="Z8" s="59"/>
      <c r="AA8" s="57">
        <v>-29.25</v>
      </c>
      <c r="AB8" s="57">
        <f t="shared" si="18"/>
        <v>-6.25E-2</v>
      </c>
      <c r="AC8" s="59">
        <f t="shared" si="19"/>
        <v>3.90625E-3</v>
      </c>
      <c r="AD8" s="57">
        <v>-29.48</v>
      </c>
      <c r="AE8" s="57">
        <f t="shared" si="10"/>
        <v>4.5999999999999375E-2</v>
      </c>
      <c r="AF8" s="59">
        <f t="shared" si="11"/>
        <v>2.1159999999999426E-3</v>
      </c>
    </row>
    <row r="9" spans="1:32" x14ac:dyDescent="0.3">
      <c r="A9" t="s">
        <v>86</v>
      </c>
      <c r="B9" s="4">
        <f>AVERAGE(B4:B8)</f>
        <v>-15.736000000000001</v>
      </c>
      <c r="E9" s="4">
        <f t="shared" ref="E9" si="20">AVERAGE(E4:E8)</f>
        <v>-17.66</v>
      </c>
      <c r="H9" s="4">
        <f>AVERAGE(H4:H8)</f>
        <v>-8.0266666666666655</v>
      </c>
      <c r="K9" s="4">
        <f>AVERAGE(K4:K8)</f>
        <v>-8.4350000000000005</v>
      </c>
      <c r="N9" s="4">
        <f>AVERAGE(N4:N8)</f>
        <v>-16.724</v>
      </c>
      <c r="O9" s="4"/>
      <c r="P9" s="4"/>
      <c r="R9" s="4">
        <f>AVERAGE(R4:R8)</f>
        <v>-29.506</v>
      </c>
      <c r="S9" s="4"/>
      <c r="T9" s="4"/>
      <c r="U9" s="4">
        <f t="shared" ref="U9" si="21">AVERAGE(U4:U8)</f>
        <v>-29.353999999999996</v>
      </c>
      <c r="V9" s="4"/>
      <c r="W9" s="4"/>
      <c r="X9" s="4">
        <f t="shared" ref="X9" si="22">AVERAGE(X4:X8)</f>
        <v>-28.723333333333333</v>
      </c>
      <c r="Y9" s="4"/>
      <c r="Z9" s="4"/>
      <c r="AA9" s="4">
        <f t="shared" ref="AA9" si="23">AVERAGE(AA4:AA8)</f>
        <v>-29.1875</v>
      </c>
      <c r="AB9" s="4"/>
      <c r="AC9" s="4"/>
      <c r="AD9" s="4">
        <f t="shared" ref="AD9" si="24">AVERAGE(AD4:AD8)</f>
        <v>-29.526</v>
      </c>
    </row>
    <row r="10" spans="1:32" x14ac:dyDescent="0.3">
      <c r="A10" t="s">
        <v>87</v>
      </c>
      <c r="B10">
        <f>STDEV(B4:B8)</f>
        <v>0.56703615405016261</v>
      </c>
      <c r="E10">
        <f t="shared" ref="E10" si="25">STDEV(E4:E8)</f>
        <v>0.97465378468459229</v>
      </c>
      <c r="H10">
        <f>STDEV(H4:H8)</f>
        <v>0.27754879450888104</v>
      </c>
      <c r="K10">
        <f>STDEV(K4:K8)</f>
        <v>0.48911484677254785</v>
      </c>
      <c r="N10">
        <f>STDEV(N4:N8)</f>
        <v>1.0658001688872076</v>
      </c>
      <c r="R10">
        <f>STDEV(R4:R8)</f>
        <v>0.10261578825892233</v>
      </c>
      <c r="U10">
        <f t="shared" ref="U10:AD10" si="26">STDEV(U4:U8)</f>
        <v>0.22367386973001541</v>
      </c>
      <c r="X10">
        <f t="shared" si="26"/>
        <v>0.12503332889007449</v>
      </c>
      <c r="AA10">
        <f t="shared" si="26"/>
        <v>7.7620873481300159E-2</v>
      </c>
      <c r="AD10">
        <f t="shared" si="26"/>
        <v>5.5946402922797157E-2</v>
      </c>
    </row>
    <row r="11" spans="1:32" x14ac:dyDescent="0.3">
      <c r="A11" t="s">
        <v>47</v>
      </c>
      <c r="B11">
        <f>STDEV(B4:B8)/SQRT(COUNT(B4:B8))</f>
        <v>0.25358627723124122</v>
      </c>
      <c r="E11">
        <f t="shared" ref="E11" si="27">STDEV(E4:E8)/SQRT(COUNT(E4:E8))</f>
        <v>0.43587842341643834</v>
      </c>
      <c r="H11">
        <f>STDEV(H4:H8)/SQRT(COUNT(H4:H8))</f>
        <v>0.1602428712229586</v>
      </c>
      <c r="K11">
        <f>STDEV(K4:K8)/SQRT(COUNT(K4:K8))</f>
        <v>0.24455742338627393</v>
      </c>
      <c r="N11">
        <f>STDEV(N4:N8)/SQRT(COUNT(N4:N8))</f>
        <v>0.47664032561251052</v>
      </c>
      <c r="R11">
        <f>STDEV(R4:R8)/SQRT(COUNT(R4:R8))</f>
        <v>4.5891175622335023E-2</v>
      </c>
      <c r="U11">
        <f t="shared" ref="U11:AD11" si="28">STDEV(U4:U8)/SQRT(COUNT(U4:U8))</f>
        <v>0.10002999550134939</v>
      </c>
      <c r="X11">
        <f t="shared" si="28"/>
        <v>7.2188026092359525E-2</v>
      </c>
      <c r="AA11">
        <f t="shared" si="28"/>
        <v>3.881043674065008E-2</v>
      </c>
      <c r="AD11">
        <f t="shared" si="28"/>
        <v>2.501999200639347E-2</v>
      </c>
    </row>
    <row r="12" spans="1:32" x14ac:dyDescent="0.3">
      <c r="A12" s="38" t="s">
        <v>90</v>
      </c>
      <c r="B12" s="58">
        <f>SUM(D4:D8)/4</f>
        <v>0.32152999999999976</v>
      </c>
      <c r="E12" s="58">
        <f>SUM(G4:G8)/4</f>
        <v>0.94994999999999952</v>
      </c>
      <c r="H12" s="58">
        <f>SUM(J4:J8)/2</f>
        <v>7.7033333333333065E-2</v>
      </c>
      <c r="K12" s="58">
        <f>SUM(M4:M8)/3</f>
        <v>0.23923333333333296</v>
      </c>
      <c r="N12" s="58">
        <f>SUM(P4:P8)/4</f>
        <v>1.1359300000000003</v>
      </c>
      <c r="R12" s="58">
        <f>SUM(T4:T8)/4</f>
        <v>1.052999999999998E-2</v>
      </c>
      <c r="U12" s="58">
        <f>SUM(W4:W8)/4</f>
        <v>5.0029999999999901E-2</v>
      </c>
      <c r="X12" s="58">
        <f>SUM(Z4:Z8)/2</f>
        <v>1.5633333333333534E-2</v>
      </c>
      <c r="AA12" s="58">
        <f>SUM(AC4:AC8)/3</f>
        <v>6.0250000000000069E-3</v>
      </c>
      <c r="AD12" s="58">
        <f>SUM(AF4:AF8)/4</f>
        <v>3.1299999999999661E-3</v>
      </c>
    </row>
    <row r="14" spans="1:32" x14ac:dyDescent="0.3">
      <c r="A14" s="36" t="s">
        <v>92</v>
      </c>
      <c r="F14" s="63" t="s">
        <v>93</v>
      </c>
      <c r="G14" s="63"/>
      <c r="H14" s="63" t="s">
        <v>94</v>
      </c>
      <c r="I14" s="63"/>
      <c r="J14" s="63"/>
      <c r="K14" s="63"/>
    </row>
    <row r="15" spans="1:32" x14ac:dyDescent="0.3">
      <c r="B15" s="36" t="s">
        <v>91</v>
      </c>
      <c r="C15" s="36" t="s">
        <v>52</v>
      </c>
      <c r="F15" s="63" t="s">
        <v>95</v>
      </c>
      <c r="G15" s="63"/>
      <c r="H15" s="63"/>
      <c r="I15" s="63"/>
      <c r="J15" s="63"/>
      <c r="K15" s="63"/>
    </row>
    <row r="16" spans="1:32" x14ac:dyDescent="0.3">
      <c r="A16" t="s">
        <v>36</v>
      </c>
      <c r="B16">
        <f>SQRT((B12/5)+(R12/5))</f>
        <v>0.25770525799835736</v>
      </c>
      <c r="C16">
        <f>_xlfn.T.TEST(B24:B28,H24:H28,2,1)</f>
        <v>6.7522709594975289E-7</v>
      </c>
      <c r="F16" s="63"/>
      <c r="G16" s="63"/>
      <c r="H16" s="63"/>
      <c r="I16" s="63"/>
      <c r="J16" s="63"/>
      <c r="K16" s="63"/>
    </row>
    <row r="17" spans="1:16" x14ac:dyDescent="0.3">
      <c r="A17" t="s">
        <v>39</v>
      </c>
      <c r="B17">
        <f>SQRT((E12/5)+(U12/5))</f>
        <v>0.44720912334164192</v>
      </c>
      <c r="C17">
        <f>_xlfn.T.TEST(C24:C28,I24:I28,2,1)</f>
        <v>1.4299954071976074E-5</v>
      </c>
      <c r="F17" s="63" t="s">
        <v>96</v>
      </c>
      <c r="G17" s="63"/>
      <c r="H17" s="63"/>
      <c r="I17" s="63"/>
      <c r="J17" s="63"/>
      <c r="K17" s="63"/>
    </row>
    <row r="18" spans="1:16" x14ac:dyDescent="0.3">
      <c r="A18" t="s">
        <v>37</v>
      </c>
      <c r="B18">
        <f>SQRT((H12/3)+(X12/3))</f>
        <v>0.17575235101952083</v>
      </c>
      <c r="C18">
        <f>_xlfn.T.TEST(D24:D28,J24:J28,2,1)</f>
        <v>1.1844330783236246E-4</v>
      </c>
      <c r="F18" s="63" t="s">
        <v>97</v>
      </c>
      <c r="G18" s="63"/>
      <c r="H18" s="63"/>
      <c r="I18" s="63"/>
      <c r="J18" s="63"/>
      <c r="K18" s="63"/>
    </row>
    <row r="19" spans="1:16" x14ac:dyDescent="0.3">
      <c r="A19" t="s">
        <v>38</v>
      </c>
      <c r="B19">
        <f>SQRT((K12/4)+(AA12/4))</f>
        <v>0.2476178170756968</v>
      </c>
      <c r="C19">
        <f>_xlfn.T.TEST(E24:E28,K24:K28,2,1)</f>
        <v>2.8287292701350829E-6</v>
      </c>
    </row>
    <row r="20" spans="1:16" x14ac:dyDescent="0.3">
      <c r="A20" t="s">
        <v>11</v>
      </c>
      <c r="B20">
        <f>SQRT((N12/5)+(AD12/5))</f>
        <v>0.47729655351783135</v>
      </c>
      <c r="C20">
        <f>_xlfn.T.TEST(F24:F28,L24:L28,2,1)</f>
        <v>1.2687441512291697E-5</v>
      </c>
    </row>
    <row r="23" spans="1:16" ht="15.6" x14ac:dyDescent="0.3">
      <c r="A23" s="19" t="s">
        <v>28</v>
      </c>
      <c r="B23" t="s">
        <v>36</v>
      </c>
      <c r="C23" t="s">
        <v>39</v>
      </c>
      <c r="D23" t="s">
        <v>37</v>
      </c>
      <c r="E23" t="s">
        <v>38</v>
      </c>
      <c r="F23" t="s">
        <v>11</v>
      </c>
      <c r="G23" s="19" t="s">
        <v>19</v>
      </c>
      <c r="H23" t="s">
        <v>36</v>
      </c>
      <c r="I23" t="s">
        <v>39</v>
      </c>
      <c r="J23" t="s">
        <v>37</v>
      </c>
      <c r="K23" t="s">
        <v>38</v>
      </c>
      <c r="L23" t="s">
        <v>11</v>
      </c>
    </row>
    <row r="24" spans="1:16" x14ac:dyDescent="0.3">
      <c r="B24">
        <v>-15.79</v>
      </c>
      <c r="C24">
        <v>-17.97</v>
      </c>
      <c r="D24">
        <v>-8.07</v>
      </c>
      <c r="E24">
        <v>-9.1199999999999992</v>
      </c>
      <c r="F24">
        <v>-14.83</v>
      </c>
      <c r="H24">
        <v>-29.43</v>
      </c>
      <c r="I24">
        <v>-29.4</v>
      </c>
      <c r="J24">
        <v>-28.78</v>
      </c>
      <c r="K24">
        <v>-29.25</v>
      </c>
      <c r="L24">
        <v>-29.57</v>
      </c>
    </row>
    <row r="25" spans="1:16" x14ac:dyDescent="0.3">
      <c r="B25" s="4">
        <v>-14.82</v>
      </c>
      <c r="C25" s="4">
        <v>-17.3</v>
      </c>
      <c r="D25" s="4"/>
      <c r="E25" s="4"/>
      <c r="F25" s="4">
        <v>-17.18</v>
      </c>
      <c r="H25" s="4">
        <v>-29.56</v>
      </c>
      <c r="I25" s="4">
        <v>-29.23</v>
      </c>
      <c r="J25" s="4"/>
      <c r="K25" s="4"/>
      <c r="L25" s="4">
        <v>-29.59</v>
      </c>
    </row>
    <row r="26" spans="1:16" x14ac:dyDescent="0.3">
      <c r="B26" s="4">
        <v>-15.97</v>
      </c>
      <c r="C26" s="4">
        <v>-18.32</v>
      </c>
      <c r="D26" s="4">
        <v>-7.73</v>
      </c>
      <c r="E26" s="4">
        <v>-7.96</v>
      </c>
      <c r="F26" s="4">
        <v>-17.010000000000002</v>
      </c>
      <c r="H26" s="4">
        <v>-29.55</v>
      </c>
      <c r="I26" s="4">
        <v>-29.04</v>
      </c>
      <c r="J26" s="4">
        <v>-28.81</v>
      </c>
      <c r="K26" s="4">
        <v>-29.16</v>
      </c>
      <c r="L26" s="4">
        <v>-29.53</v>
      </c>
    </row>
    <row r="27" spans="1:16" x14ac:dyDescent="0.3">
      <c r="B27" s="4">
        <v>-15.74</v>
      </c>
      <c r="C27" s="4">
        <v>-18.57</v>
      </c>
      <c r="D27" s="4">
        <v>-8.2799999999999994</v>
      </c>
      <c r="E27" s="4">
        <v>-8.31</v>
      </c>
      <c r="F27" s="4">
        <v>-17.260000000000002</v>
      </c>
      <c r="H27" s="4">
        <v>-29.37</v>
      </c>
      <c r="I27" s="4">
        <v>-29.61</v>
      </c>
      <c r="J27" s="4">
        <v>-28.58</v>
      </c>
      <c r="K27" s="4">
        <v>-29.09</v>
      </c>
      <c r="L27" s="4">
        <v>-29.46</v>
      </c>
    </row>
    <row r="28" spans="1:16" x14ac:dyDescent="0.3">
      <c r="A28" s="56"/>
      <c r="B28" s="57">
        <v>-16.36</v>
      </c>
      <c r="C28" s="57">
        <v>-16.14</v>
      </c>
      <c r="D28" s="57"/>
      <c r="E28" s="57">
        <v>-8.35</v>
      </c>
      <c r="F28" s="57">
        <v>-17.34</v>
      </c>
      <c r="G28" s="56"/>
      <c r="H28" s="57">
        <v>-29.62</v>
      </c>
      <c r="I28" s="57">
        <v>-29.49</v>
      </c>
      <c r="J28" s="57"/>
      <c r="K28" s="57">
        <v>-29.25</v>
      </c>
      <c r="L28" s="57">
        <v>-29.48</v>
      </c>
    </row>
    <row r="30" spans="1:16" x14ac:dyDescent="0.3">
      <c r="A30" s="16" t="s">
        <v>68</v>
      </c>
      <c r="B30" s="16"/>
      <c r="C30" s="16"/>
      <c r="D30" s="16"/>
      <c r="E30" s="16"/>
      <c r="F30" s="16"/>
      <c r="G30" s="16"/>
      <c r="H30" s="16"/>
      <c r="I30" s="16" t="s">
        <v>68</v>
      </c>
      <c r="J30" s="16"/>
      <c r="K30" s="16"/>
      <c r="L30" s="16"/>
      <c r="M30" s="16"/>
      <c r="N30" s="16"/>
      <c r="O30" s="16"/>
      <c r="P30" s="16"/>
    </row>
    <row r="31" spans="1:16" x14ac:dyDescent="0.3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</row>
    <row r="32" spans="1:16" ht="15" thickBot="1" x14ac:dyDescent="0.35">
      <c r="A32" s="16" t="s">
        <v>69</v>
      </c>
      <c r="B32" s="16"/>
      <c r="C32" s="16"/>
      <c r="D32" s="16"/>
      <c r="E32" s="16"/>
      <c r="F32" s="16"/>
      <c r="G32" s="16"/>
      <c r="H32" s="16"/>
      <c r="I32" s="16" t="s">
        <v>69</v>
      </c>
      <c r="J32" s="16"/>
      <c r="K32" s="16"/>
      <c r="L32" s="16"/>
      <c r="M32" s="16"/>
      <c r="N32" s="16"/>
      <c r="O32" s="16"/>
      <c r="P32" s="16"/>
    </row>
    <row r="33" spans="1:16" x14ac:dyDescent="0.3">
      <c r="A33" s="60" t="s">
        <v>70</v>
      </c>
      <c r="B33" s="60" t="s">
        <v>71</v>
      </c>
      <c r="C33" s="60" t="s">
        <v>72</v>
      </c>
      <c r="D33" s="60" t="s">
        <v>73</v>
      </c>
      <c r="E33" s="60" t="s">
        <v>74</v>
      </c>
      <c r="F33" s="16"/>
      <c r="G33" s="16"/>
      <c r="H33" s="16"/>
      <c r="I33" s="60" t="s">
        <v>70</v>
      </c>
      <c r="J33" s="60" t="s">
        <v>71</v>
      </c>
      <c r="K33" s="60" t="s">
        <v>72</v>
      </c>
      <c r="L33" s="60" t="s">
        <v>73</v>
      </c>
      <c r="M33" s="60" t="s">
        <v>74</v>
      </c>
      <c r="N33" s="16"/>
      <c r="O33" s="16"/>
      <c r="P33" s="16"/>
    </row>
    <row r="34" spans="1:16" x14ac:dyDescent="0.3">
      <c r="A34" s="61" t="s">
        <v>36</v>
      </c>
      <c r="B34" s="61">
        <v>5</v>
      </c>
      <c r="C34" s="61">
        <v>-78.680000000000007</v>
      </c>
      <c r="D34" s="61">
        <v>-15.736000000000001</v>
      </c>
      <c r="E34" s="61">
        <v>0.32152999999999976</v>
      </c>
      <c r="F34" s="16"/>
      <c r="G34" s="16"/>
      <c r="H34" s="16"/>
      <c r="I34" s="61" t="s">
        <v>36</v>
      </c>
      <c r="J34" s="61">
        <v>5</v>
      </c>
      <c r="K34" s="61">
        <v>-147.53</v>
      </c>
      <c r="L34" s="61">
        <v>-29.506</v>
      </c>
      <c r="M34" s="61">
        <v>1.052999999999998E-2</v>
      </c>
      <c r="N34" s="16"/>
      <c r="O34" s="16"/>
      <c r="P34" s="16"/>
    </row>
    <row r="35" spans="1:16" x14ac:dyDescent="0.3">
      <c r="A35" s="61" t="s">
        <v>39</v>
      </c>
      <c r="B35" s="61">
        <v>5</v>
      </c>
      <c r="C35" s="61">
        <v>-88.3</v>
      </c>
      <c r="D35" s="61">
        <v>-17.66</v>
      </c>
      <c r="E35" s="61">
        <v>0.94994999999999952</v>
      </c>
      <c r="F35" s="16"/>
      <c r="G35" s="16"/>
      <c r="H35" s="16"/>
      <c r="I35" s="61" t="s">
        <v>39</v>
      </c>
      <c r="J35" s="61">
        <v>5</v>
      </c>
      <c r="K35" s="61">
        <v>-146.76999999999998</v>
      </c>
      <c r="L35" s="61">
        <v>-29.353999999999996</v>
      </c>
      <c r="M35" s="61">
        <v>5.0029999999999901E-2</v>
      </c>
      <c r="N35" s="16"/>
      <c r="O35" s="16"/>
      <c r="P35" s="16"/>
    </row>
    <row r="36" spans="1:16" x14ac:dyDescent="0.3">
      <c r="A36" s="61" t="s">
        <v>37</v>
      </c>
      <c r="B36" s="61">
        <v>3</v>
      </c>
      <c r="C36" s="61">
        <v>-24.08</v>
      </c>
      <c r="D36" s="61">
        <v>-8.0266666666666655</v>
      </c>
      <c r="E36" s="61">
        <v>7.7033333333333065E-2</v>
      </c>
      <c r="F36" s="16"/>
      <c r="G36" s="16"/>
      <c r="H36" s="16"/>
      <c r="I36" s="61" t="s">
        <v>37</v>
      </c>
      <c r="J36" s="61">
        <v>3</v>
      </c>
      <c r="K36" s="61">
        <v>-86.17</v>
      </c>
      <c r="L36" s="61">
        <v>-28.723333333333333</v>
      </c>
      <c r="M36" s="61">
        <v>1.5633333333333534E-2</v>
      </c>
      <c r="N36" s="16"/>
      <c r="O36" s="16"/>
      <c r="P36" s="16"/>
    </row>
    <row r="37" spans="1:16" x14ac:dyDescent="0.3">
      <c r="A37" s="61" t="s">
        <v>38</v>
      </c>
      <c r="B37" s="61">
        <v>4</v>
      </c>
      <c r="C37" s="61">
        <v>-33.74</v>
      </c>
      <c r="D37" s="61">
        <v>-8.4350000000000005</v>
      </c>
      <c r="E37" s="61">
        <v>0.23923333333333296</v>
      </c>
      <c r="F37" s="16"/>
      <c r="G37" s="16"/>
      <c r="H37" s="16"/>
      <c r="I37" s="61" t="s">
        <v>38</v>
      </c>
      <c r="J37" s="61">
        <v>4</v>
      </c>
      <c r="K37" s="61">
        <v>-116.75</v>
      </c>
      <c r="L37" s="61">
        <v>-29.1875</v>
      </c>
      <c r="M37" s="61">
        <v>6.0250000000000069E-3</v>
      </c>
      <c r="N37" s="16"/>
      <c r="O37" s="16"/>
      <c r="P37" s="16"/>
    </row>
    <row r="38" spans="1:16" ht="15" thickBot="1" x14ac:dyDescent="0.35">
      <c r="A38" s="62" t="s">
        <v>11</v>
      </c>
      <c r="B38" s="62">
        <v>5</v>
      </c>
      <c r="C38" s="62">
        <v>-83.62</v>
      </c>
      <c r="D38" s="62">
        <v>-16.724</v>
      </c>
      <c r="E38" s="62">
        <v>1.1359300000000003</v>
      </c>
      <c r="F38" s="16"/>
      <c r="G38" s="16"/>
      <c r="H38" s="16"/>
      <c r="I38" s="62" t="s">
        <v>11</v>
      </c>
      <c r="J38" s="62">
        <v>5</v>
      </c>
      <c r="K38" s="62">
        <v>-147.63</v>
      </c>
      <c r="L38" s="62">
        <v>-29.526</v>
      </c>
      <c r="M38" s="62">
        <v>3.1299999999999661E-3</v>
      </c>
      <c r="N38" s="16"/>
      <c r="O38" s="16"/>
      <c r="P38" s="16"/>
    </row>
    <row r="39" spans="1:16" x14ac:dyDescent="0.3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</row>
    <row r="40" spans="1:16" x14ac:dyDescent="0.3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</row>
    <row r="41" spans="1:16" ht="15" thickBot="1" x14ac:dyDescent="0.35">
      <c r="A41" s="16" t="s">
        <v>75</v>
      </c>
      <c r="B41" s="16"/>
      <c r="C41" s="16"/>
      <c r="D41" s="16"/>
      <c r="E41" s="16"/>
      <c r="F41" s="16"/>
      <c r="G41" s="16"/>
      <c r="H41" s="16"/>
      <c r="I41" s="16" t="s">
        <v>75</v>
      </c>
      <c r="J41" s="16"/>
      <c r="K41" s="16"/>
      <c r="L41" s="16"/>
      <c r="M41" s="16"/>
      <c r="N41" s="16"/>
      <c r="O41" s="16"/>
      <c r="P41" s="16"/>
    </row>
    <row r="42" spans="1:16" x14ac:dyDescent="0.3">
      <c r="A42" s="60" t="s">
        <v>76</v>
      </c>
      <c r="B42" s="60" t="s">
        <v>77</v>
      </c>
      <c r="C42" s="60" t="s">
        <v>78</v>
      </c>
      <c r="D42" s="60" t="s">
        <v>79</v>
      </c>
      <c r="E42" s="60" t="s">
        <v>80</v>
      </c>
      <c r="F42" s="60" t="s">
        <v>81</v>
      </c>
      <c r="G42" s="60" t="s">
        <v>82</v>
      </c>
      <c r="H42" s="16"/>
      <c r="I42" s="60" t="s">
        <v>76</v>
      </c>
      <c r="J42" s="60" t="s">
        <v>77</v>
      </c>
      <c r="K42" s="60" t="s">
        <v>78</v>
      </c>
      <c r="L42" s="60" t="s">
        <v>79</v>
      </c>
      <c r="M42" s="60" t="s">
        <v>80</v>
      </c>
      <c r="N42" s="60" t="s">
        <v>81</v>
      </c>
      <c r="O42" s="60" t="s">
        <v>82</v>
      </c>
      <c r="P42" s="16"/>
    </row>
    <row r="43" spans="1:16" x14ac:dyDescent="0.3">
      <c r="A43" s="61" t="s">
        <v>83</v>
      </c>
      <c r="B43" s="61">
        <v>350.05837515151507</v>
      </c>
      <c r="C43" s="61">
        <v>4</v>
      </c>
      <c r="D43" s="61">
        <v>87.514593787878766</v>
      </c>
      <c r="E43" s="61">
        <v>141.67131524544388</v>
      </c>
      <c r="F43" s="61">
        <v>8.1762224747621509E-13</v>
      </c>
      <c r="G43" s="61">
        <v>2.9647081100410797</v>
      </c>
      <c r="H43" s="16"/>
      <c r="I43" s="61" t="s">
        <v>83</v>
      </c>
      <c r="J43" s="61">
        <v>1.5275574242424279</v>
      </c>
      <c r="K43" s="61">
        <v>4</v>
      </c>
      <c r="L43" s="61">
        <v>0.38188935606060698</v>
      </c>
      <c r="M43" s="61">
        <v>21.348515199512192</v>
      </c>
      <c r="N43" s="61">
        <v>1.9026706715025633E-6</v>
      </c>
      <c r="O43" s="61">
        <v>2.9647081100410797</v>
      </c>
      <c r="P43" s="16"/>
    </row>
    <row r="44" spans="1:16" x14ac:dyDescent="0.3">
      <c r="A44" s="61" t="s">
        <v>84</v>
      </c>
      <c r="B44" s="61">
        <v>10.501406666666664</v>
      </c>
      <c r="C44" s="61">
        <v>17</v>
      </c>
      <c r="D44" s="61">
        <v>0.61772980392156851</v>
      </c>
      <c r="E44" s="61"/>
      <c r="F44" s="61"/>
      <c r="G44" s="61"/>
      <c r="H44" s="16"/>
      <c r="I44" s="61" t="s">
        <v>84</v>
      </c>
      <c r="J44" s="61">
        <v>0.30410166666666644</v>
      </c>
      <c r="K44" s="61">
        <v>17</v>
      </c>
      <c r="L44" s="61">
        <v>1.7888333333333319E-2</v>
      </c>
      <c r="M44" s="61"/>
      <c r="N44" s="61"/>
      <c r="O44" s="61"/>
      <c r="P44" s="16"/>
    </row>
    <row r="45" spans="1:16" x14ac:dyDescent="0.3">
      <c r="A45" s="61"/>
      <c r="B45" s="61"/>
      <c r="C45" s="61"/>
      <c r="D45" s="61"/>
      <c r="E45" s="61"/>
      <c r="F45" s="61"/>
      <c r="G45" s="61"/>
      <c r="H45" s="16"/>
      <c r="I45" s="61"/>
      <c r="J45" s="61"/>
      <c r="K45" s="61"/>
      <c r="L45" s="61"/>
      <c r="M45" s="61"/>
      <c r="N45" s="61"/>
      <c r="O45" s="61"/>
      <c r="P45" s="16"/>
    </row>
    <row r="46" spans="1:16" ht="15" thickBot="1" x14ac:dyDescent="0.35">
      <c r="A46" s="62" t="s">
        <v>85</v>
      </c>
      <c r="B46" s="62">
        <v>360.5597818181817</v>
      </c>
      <c r="C46" s="62">
        <v>21</v>
      </c>
      <c r="D46" s="62"/>
      <c r="E46" s="62"/>
      <c r="F46" s="62"/>
      <c r="G46" s="62"/>
      <c r="H46" s="16"/>
      <c r="I46" s="62" t="s">
        <v>85</v>
      </c>
      <c r="J46" s="62">
        <v>1.8316590909090944</v>
      </c>
      <c r="K46" s="62">
        <v>21</v>
      </c>
      <c r="L46" s="62"/>
      <c r="M46" s="62"/>
      <c r="N46" s="62"/>
      <c r="O46" s="62"/>
      <c r="P46" s="16"/>
    </row>
  </sheetData>
  <pageMargins left="0.7" right="0.7" top="0.78740157499999996" bottom="0.78740157499999996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5455F-48B6-4311-91EB-96B8A09D9479}">
  <sheetPr codeName="Tabelle5"/>
  <dimension ref="A1:N41"/>
  <sheetViews>
    <sheetView workbookViewId="0">
      <selection activeCell="B18" sqref="B18:F18"/>
    </sheetView>
  </sheetViews>
  <sheetFormatPr baseColWidth="10" defaultRowHeight="14.4" x14ac:dyDescent="0.3"/>
  <sheetData>
    <row r="1" spans="1:6" x14ac:dyDescent="0.3">
      <c r="A1" t="s">
        <v>27</v>
      </c>
    </row>
    <row r="2" spans="1:6" x14ac:dyDescent="0.3">
      <c r="A2" s="56" t="s">
        <v>67</v>
      </c>
      <c r="B2" s="56" t="s">
        <v>36</v>
      </c>
      <c r="C2" s="56" t="s">
        <v>39</v>
      </c>
      <c r="D2" s="56" t="s">
        <v>37</v>
      </c>
      <c r="E2" s="56" t="s">
        <v>38</v>
      </c>
      <c r="F2" s="56" t="s">
        <v>11</v>
      </c>
    </row>
    <row r="3" spans="1:6" x14ac:dyDescent="0.3">
      <c r="B3">
        <v>8.8658400699872797E-2</v>
      </c>
      <c r="C3">
        <v>0.49438492358660402</v>
      </c>
      <c r="D3">
        <v>0.20144831165412647</v>
      </c>
      <c r="E3">
        <v>-3.9521866238151231E-2</v>
      </c>
      <c r="F3">
        <v>0.1229598574192763</v>
      </c>
    </row>
    <row r="4" spans="1:6" x14ac:dyDescent="0.3">
      <c r="B4">
        <v>-0.21214170092681964</v>
      </c>
      <c r="C4">
        <v>9.3002508238638967E-2</v>
      </c>
      <c r="E4">
        <v>0.29556225774037903</v>
      </c>
      <c r="F4">
        <v>-1.0761005336405571</v>
      </c>
    </row>
    <row r="5" spans="1:6" x14ac:dyDescent="0.3">
      <c r="B5">
        <v>-0.20518649465546882</v>
      </c>
      <c r="C5">
        <v>0.26097201844015389</v>
      </c>
      <c r="D5">
        <v>-1.1078415227893654</v>
      </c>
      <c r="E5">
        <v>-0.29203242297383358</v>
      </c>
      <c r="F5">
        <v>-0.58205817020404582</v>
      </c>
    </row>
    <row r="6" spans="1:6" x14ac:dyDescent="0.3">
      <c r="B6">
        <v>0.42496847609023475</v>
      </c>
      <c r="C6">
        <v>0.33601261949377492</v>
      </c>
      <c r="D6">
        <v>-6.2855509812829113E-4</v>
      </c>
      <c r="E6">
        <v>-0.20997914816162003</v>
      </c>
      <c r="F6">
        <v>-0.84366630526123554</v>
      </c>
    </row>
    <row r="7" spans="1:6" x14ac:dyDescent="0.3">
      <c r="B7">
        <v>0.31081588336666183</v>
      </c>
      <c r="C7">
        <v>0.15428256641259161</v>
      </c>
      <c r="E7">
        <v>2.8904294541917976E-2</v>
      </c>
      <c r="F7">
        <v>-0.78010645061128858</v>
      </c>
    </row>
    <row r="9" spans="1:6" x14ac:dyDescent="0.3">
      <c r="A9" t="s">
        <v>26</v>
      </c>
    </row>
    <row r="10" spans="1:6" x14ac:dyDescent="0.3">
      <c r="A10" s="56" t="s">
        <v>67</v>
      </c>
      <c r="B10" s="56" t="s">
        <v>36</v>
      </c>
      <c r="C10" s="56" t="s">
        <v>39</v>
      </c>
      <c r="D10" s="56" t="s">
        <v>37</v>
      </c>
      <c r="E10" s="56" t="s">
        <v>38</v>
      </c>
      <c r="F10" s="56" t="s">
        <v>11</v>
      </c>
    </row>
    <row r="11" spans="1:6" x14ac:dyDescent="0.3">
      <c r="B11">
        <v>-15.911341599300126</v>
      </c>
      <c r="C11">
        <v>-15.505615076413397</v>
      </c>
      <c r="D11">
        <v>-15.798551688345874</v>
      </c>
      <c r="E11">
        <v>-16.03952186623815</v>
      </c>
      <c r="F11">
        <v>-15.877040142580721</v>
      </c>
    </row>
    <row r="12" spans="1:6" x14ac:dyDescent="0.3">
      <c r="B12">
        <v>-16.212141700926818</v>
      </c>
      <c r="C12">
        <v>-15.906997491761359</v>
      </c>
      <c r="E12">
        <v>-15.704437742259621</v>
      </c>
      <c r="F12">
        <v>-17.07610053364056</v>
      </c>
    </row>
    <row r="13" spans="1:6" x14ac:dyDescent="0.3">
      <c r="B13">
        <v>-16.205186494655468</v>
      </c>
      <c r="C13">
        <v>-15.739027981559847</v>
      </c>
      <c r="D13">
        <v>-17.107841522789368</v>
      </c>
      <c r="E13">
        <v>-16.292032422973833</v>
      </c>
      <c r="F13">
        <v>-16.582058170204046</v>
      </c>
    </row>
    <row r="14" spans="1:6" x14ac:dyDescent="0.3">
      <c r="B14">
        <v>-15.575031523909765</v>
      </c>
      <c r="C14">
        <v>-15.663987380506224</v>
      </c>
      <c r="D14">
        <v>-16.000628555098128</v>
      </c>
      <c r="E14">
        <v>-16.209979148161622</v>
      </c>
      <c r="F14">
        <v>-16.843666305261234</v>
      </c>
    </row>
    <row r="15" spans="1:6" x14ac:dyDescent="0.3">
      <c r="B15">
        <v>-15.689184116633342</v>
      </c>
      <c r="C15">
        <v>-15.84571743358741</v>
      </c>
      <c r="E15">
        <v>-15.971095705458083</v>
      </c>
      <c r="F15">
        <v>-16.780106450611289</v>
      </c>
    </row>
    <row r="18" spans="1:14" ht="15.6" x14ac:dyDescent="0.3">
      <c r="A18" s="45" t="s">
        <v>0</v>
      </c>
      <c r="B18" s="56" t="s">
        <v>36</v>
      </c>
      <c r="C18" s="56" t="s">
        <v>39</v>
      </c>
      <c r="D18" s="56" t="s">
        <v>37</v>
      </c>
      <c r="E18" s="56" t="s">
        <v>38</v>
      </c>
      <c r="F18" s="56" t="s">
        <v>11</v>
      </c>
      <c r="H18" t="s">
        <v>68</v>
      </c>
    </row>
    <row r="19" spans="1:14" ht="15.6" x14ac:dyDescent="0.3">
      <c r="A19" s="19" t="s">
        <v>1</v>
      </c>
      <c r="B19">
        <v>0.75838499562579387</v>
      </c>
      <c r="C19">
        <v>-15.402405772416261</v>
      </c>
      <c r="D19">
        <v>48.303448052161713</v>
      </c>
      <c r="E19">
        <v>43.247011663988452</v>
      </c>
      <c r="F19">
        <v>6.5440008911295102</v>
      </c>
    </row>
    <row r="20" spans="1:14" ht="15" thickBot="1" x14ac:dyDescent="0.35">
      <c r="B20">
        <v>8.7008856307926106</v>
      </c>
      <c r="C20">
        <v>-8.7062656764915101</v>
      </c>
      <c r="F20">
        <v>-0.64937166474650065</v>
      </c>
      <c r="H20" t="s">
        <v>69</v>
      </c>
    </row>
    <row r="21" spans="1:14" x14ac:dyDescent="0.3">
      <c r="B21">
        <v>1.4699155915966711</v>
      </c>
      <c r="C21">
        <v>-16.131075115250958</v>
      </c>
      <c r="D21">
        <v>58.611509517433532</v>
      </c>
      <c r="E21">
        <v>52.075202643586451</v>
      </c>
      <c r="F21">
        <v>-2.6746364362247199</v>
      </c>
      <c r="H21" s="66" t="s">
        <v>70</v>
      </c>
      <c r="I21" s="66" t="s">
        <v>71</v>
      </c>
      <c r="J21" s="66" t="s">
        <v>72</v>
      </c>
      <c r="K21" s="66" t="s">
        <v>73</v>
      </c>
      <c r="L21" s="66" t="s">
        <v>74</v>
      </c>
    </row>
    <row r="22" spans="1:14" x14ac:dyDescent="0.3">
      <c r="B22">
        <v>-1.031052975563973</v>
      </c>
      <c r="C22">
        <v>-18.1625788718361</v>
      </c>
      <c r="D22">
        <v>48.253928469363302</v>
      </c>
      <c r="E22">
        <v>49.374869676010121</v>
      </c>
      <c r="F22">
        <v>-2.6020855921172985</v>
      </c>
      <c r="H22" s="64">
        <v>0.75838499562579387</v>
      </c>
      <c r="I22" s="64">
        <v>4</v>
      </c>
      <c r="J22" s="64">
        <v>10.170801222389281</v>
      </c>
      <c r="K22" s="64">
        <v>2.5427003055973203</v>
      </c>
      <c r="L22" s="64">
        <v>17.334921076737828</v>
      </c>
    </row>
    <row r="23" spans="1:14" x14ac:dyDescent="0.3">
      <c r="B23">
        <v>-4.1925992710416073</v>
      </c>
      <c r="C23">
        <v>-1.8392660400786909</v>
      </c>
      <c r="E23">
        <v>47.631848159113019</v>
      </c>
      <c r="F23">
        <v>-3.4993346836794448</v>
      </c>
      <c r="H23" s="64">
        <v>0</v>
      </c>
      <c r="I23" s="64">
        <v>4</v>
      </c>
      <c r="J23" s="64">
        <v>0</v>
      </c>
      <c r="K23" s="64">
        <v>0</v>
      </c>
      <c r="L23" s="64">
        <v>0</v>
      </c>
    </row>
    <row r="24" spans="1:14" x14ac:dyDescent="0.3">
      <c r="H24" s="64">
        <v>48.303448052161713</v>
      </c>
      <c r="I24" s="64">
        <v>2</v>
      </c>
      <c r="J24" s="64">
        <v>106.86543798679683</v>
      </c>
      <c r="K24" s="64">
        <v>53.432718993398417</v>
      </c>
      <c r="L24" s="64">
        <v>53.639742583671804</v>
      </c>
    </row>
    <row r="25" spans="1:14" x14ac:dyDescent="0.3">
      <c r="H25" s="64">
        <v>43.247011663988452</v>
      </c>
      <c r="I25" s="64">
        <v>3</v>
      </c>
      <c r="J25" s="64">
        <v>149.08192047870961</v>
      </c>
      <c r="K25" s="64">
        <v>49.693973492903204</v>
      </c>
      <c r="L25" s="64">
        <v>5.0122202031393357</v>
      </c>
    </row>
    <row r="26" spans="1:14" ht="16.2" thickBot="1" x14ac:dyDescent="0.35">
      <c r="A26" s="54" t="s">
        <v>0</v>
      </c>
      <c r="B26" s="56" t="s">
        <v>36</v>
      </c>
      <c r="C26" s="56" t="s">
        <v>39</v>
      </c>
      <c r="D26" s="56" t="s">
        <v>37</v>
      </c>
      <c r="E26" s="56" t="s">
        <v>38</v>
      </c>
      <c r="F26" s="56" t="s">
        <v>11</v>
      </c>
      <c r="H26" s="65">
        <v>6.5440008911295102</v>
      </c>
      <c r="I26" s="65">
        <v>4</v>
      </c>
      <c r="J26" s="65">
        <v>0</v>
      </c>
      <c r="K26" s="65">
        <v>0</v>
      </c>
      <c r="L26" s="65">
        <v>0</v>
      </c>
    </row>
    <row r="27" spans="1:14" ht="15.6" x14ac:dyDescent="0.3">
      <c r="A27" s="19" t="s">
        <v>1</v>
      </c>
      <c r="B27">
        <v>0.75838499562579387</v>
      </c>
      <c r="C27">
        <v>0</v>
      </c>
      <c r="D27">
        <v>48.303448052161713</v>
      </c>
      <c r="E27">
        <v>43.247011663988452</v>
      </c>
      <c r="F27">
        <v>6.5440008911295102</v>
      </c>
    </row>
    <row r="28" spans="1:14" x14ac:dyDescent="0.3">
      <c r="B28">
        <v>8.7008856307926106</v>
      </c>
      <c r="C28">
        <v>0</v>
      </c>
      <c r="F28">
        <v>0</v>
      </c>
    </row>
    <row r="29" spans="1:14" ht="15" thickBot="1" x14ac:dyDescent="0.35">
      <c r="B29">
        <v>1.4699155915966711</v>
      </c>
      <c r="C29">
        <v>0</v>
      </c>
      <c r="D29">
        <v>58.611509517433532</v>
      </c>
      <c r="E29">
        <v>52.075202643586451</v>
      </c>
      <c r="F29">
        <v>0</v>
      </c>
      <c r="H29" t="s">
        <v>75</v>
      </c>
    </row>
    <row r="30" spans="1:14" x14ac:dyDescent="0.3">
      <c r="B30">
        <v>0</v>
      </c>
      <c r="C30">
        <v>0</v>
      </c>
      <c r="D30">
        <v>48.253928469363302</v>
      </c>
      <c r="E30">
        <v>49.374869676010121</v>
      </c>
      <c r="F30">
        <v>0</v>
      </c>
      <c r="H30" s="66" t="s">
        <v>76</v>
      </c>
      <c r="I30" s="66" t="s">
        <v>77</v>
      </c>
      <c r="J30" s="66" t="s">
        <v>78</v>
      </c>
      <c r="K30" s="66" t="s">
        <v>79</v>
      </c>
      <c r="L30" s="66" t="s">
        <v>80</v>
      </c>
      <c r="M30" s="66" t="s">
        <v>81</v>
      </c>
      <c r="N30" s="66" t="s">
        <v>82</v>
      </c>
    </row>
    <row r="31" spans="1:14" x14ac:dyDescent="0.3">
      <c r="B31">
        <v>0</v>
      </c>
      <c r="C31">
        <v>0</v>
      </c>
      <c r="E31">
        <v>47.631848159113019</v>
      </c>
      <c r="F31">
        <v>0</v>
      </c>
      <c r="H31" s="64" t="s">
        <v>83</v>
      </c>
      <c r="I31" s="64">
        <v>8978.6290504612571</v>
      </c>
      <c r="J31" s="64">
        <v>4</v>
      </c>
      <c r="K31" s="64">
        <v>2244.6572626153143</v>
      </c>
      <c r="L31" s="64">
        <v>232.87051565347602</v>
      </c>
      <c r="M31" s="64">
        <v>2.9310485507608587E-11</v>
      </c>
      <c r="N31" s="64">
        <v>3.2591667269012499</v>
      </c>
    </row>
    <row r="32" spans="1:14" x14ac:dyDescent="0.3">
      <c r="H32" s="64" t="s">
        <v>84</v>
      </c>
      <c r="I32" s="64">
        <v>115.66894622016397</v>
      </c>
      <c r="J32" s="64">
        <v>12</v>
      </c>
      <c r="K32" s="64">
        <v>9.6390788516803312</v>
      </c>
      <c r="L32" s="64"/>
      <c r="M32" s="64"/>
      <c r="N32" s="64"/>
    </row>
    <row r="33" spans="1:14" x14ac:dyDescent="0.3">
      <c r="H33" s="64"/>
      <c r="I33" s="64"/>
      <c r="J33" s="64"/>
      <c r="K33" s="64"/>
      <c r="L33" s="64"/>
      <c r="M33" s="64"/>
      <c r="N33" s="64"/>
    </row>
    <row r="34" spans="1:14" ht="15" thickBot="1" x14ac:dyDescent="0.35">
      <c r="H34" s="65" t="s">
        <v>85</v>
      </c>
      <c r="I34" s="65">
        <v>9094.2979966814219</v>
      </c>
      <c r="J34" s="65">
        <v>16</v>
      </c>
      <c r="K34" s="65"/>
      <c r="L34" s="65"/>
      <c r="M34" s="65"/>
      <c r="N34" s="65"/>
    </row>
    <row r="40" spans="1:14" ht="15.6" x14ac:dyDescent="0.3">
      <c r="A40" s="54"/>
    </row>
    <row r="41" spans="1:14" ht="15.6" x14ac:dyDescent="0.3">
      <c r="A41" s="19"/>
    </row>
  </sheetData>
  <pageMargins left="0.7" right="0.7" top="0.78740157499999996" bottom="0.78740157499999996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356D6-CABE-4795-BD51-F3D4E96C2AB5}">
  <sheetPr codeName="Tabelle6"/>
  <dimension ref="A4:R30"/>
  <sheetViews>
    <sheetView topLeftCell="A3" workbookViewId="0">
      <selection activeCell="R31" sqref="R31"/>
    </sheetView>
  </sheetViews>
  <sheetFormatPr baseColWidth="10" defaultRowHeight="14.4" x14ac:dyDescent="0.3"/>
  <cols>
    <col min="1" max="1" width="12" bestFit="1" customWidth="1"/>
    <col min="13" max="13" width="12" bestFit="1" customWidth="1"/>
    <col min="18" max="18" width="12" bestFit="1" customWidth="1"/>
  </cols>
  <sheetData>
    <row r="4" spans="1:18" x14ac:dyDescent="0.3">
      <c r="A4" s="67"/>
      <c r="M4" t="s">
        <v>114</v>
      </c>
      <c r="R4" t="s">
        <v>114</v>
      </c>
    </row>
    <row r="5" spans="1:18" ht="28.8" x14ac:dyDescent="0.3">
      <c r="A5" s="67" t="s">
        <v>103</v>
      </c>
      <c r="B5" s="67" t="s">
        <v>98</v>
      </c>
      <c r="C5" s="67" t="s">
        <v>99</v>
      </c>
      <c r="D5" s="67" t="s">
        <v>100</v>
      </c>
      <c r="E5" s="67" t="s">
        <v>107</v>
      </c>
      <c r="F5" s="67" t="s">
        <v>108</v>
      </c>
      <c r="G5" s="67" t="s">
        <v>101</v>
      </c>
      <c r="H5" s="67" t="s">
        <v>102</v>
      </c>
      <c r="I5" s="67" t="s">
        <v>109</v>
      </c>
      <c r="J5" s="67" t="s">
        <v>113</v>
      </c>
      <c r="K5" s="67" t="s">
        <v>110</v>
      </c>
      <c r="L5" s="67" t="s">
        <v>113</v>
      </c>
      <c r="M5" s="67" t="s">
        <v>52</v>
      </c>
      <c r="N5" s="67" t="s">
        <v>111</v>
      </c>
      <c r="O5" s="67" t="s">
        <v>113</v>
      </c>
      <c r="P5" s="67" t="s">
        <v>112</v>
      </c>
      <c r="Q5" s="67" t="s">
        <v>113</v>
      </c>
      <c r="R5" s="67" t="s">
        <v>52</v>
      </c>
    </row>
    <row r="6" spans="1:18" x14ac:dyDescent="0.3">
      <c r="A6" t="s">
        <v>36</v>
      </c>
      <c r="B6" t="s">
        <v>26</v>
      </c>
      <c r="C6" t="s">
        <v>105</v>
      </c>
      <c r="D6">
        <v>1</v>
      </c>
      <c r="E6">
        <v>2.0019999999999998</v>
      </c>
      <c r="F6" s="4">
        <v>7.9186189889025886</v>
      </c>
      <c r="G6">
        <v>-29.43</v>
      </c>
      <c r="H6">
        <v>-15.79</v>
      </c>
    </row>
    <row r="7" spans="1:18" x14ac:dyDescent="0.3">
      <c r="B7" t="s">
        <v>26</v>
      </c>
      <c r="C7" t="s">
        <v>105</v>
      </c>
      <c r="D7">
        <v>2</v>
      </c>
      <c r="E7">
        <v>1.9810000000000001</v>
      </c>
      <c r="F7" s="4">
        <v>7.076448828606658</v>
      </c>
      <c r="G7" s="4">
        <v>-29.56</v>
      </c>
      <c r="H7" s="4">
        <v>-14.82</v>
      </c>
    </row>
    <row r="8" spans="1:18" x14ac:dyDescent="0.3">
      <c r="B8" t="s">
        <v>26</v>
      </c>
      <c r="C8" t="s">
        <v>105</v>
      </c>
      <c r="D8">
        <v>3</v>
      </c>
      <c r="E8">
        <v>1.897</v>
      </c>
      <c r="F8" s="4">
        <v>8.4636251541307015</v>
      </c>
      <c r="G8" s="4">
        <v>-29.55</v>
      </c>
      <c r="H8" s="4">
        <v>-15.97</v>
      </c>
    </row>
    <row r="9" spans="1:18" x14ac:dyDescent="0.3">
      <c r="B9" t="s">
        <v>26</v>
      </c>
      <c r="C9" t="s">
        <v>105</v>
      </c>
      <c r="D9">
        <v>4</v>
      </c>
      <c r="E9">
        <v>1.1859999999999999</v>
      </c>
      <c r="F9" s="4">
        <v>6.8865598027127</v>
      </c>
      <c r="G9" s="4">
        <v>-29.37</v>
      </c>
      <c r="H9" s="4">
        <v>-15.74</v>
      </c>
    </row>
    <row r="10" spans="1:18" x14ac:dyDescent="0.3">
      <c r="A10" s="56"/>
      <c r="B10" s="56" t="s">
        <v>26</v>
      </c>
      <c r="C10" s="56" t="s">
        <v>105</v>
      </c>
      <c r="D10" s="56">
        <v>5</v>
      </c>
      <c r="E10" s="56">
        <v>1.609</v>
      </c>
      <c r="F10" s="57">
        <v>7.3575832305795306</v>
      </c>
      <c r="G10" s="57">
        <v>-29.62</v>
      </c>
      <c r="H10" s="57">
        <v>-16.36</v>
      </c>
      <c r="I10" s="56">
        <f>AVERAGE(E6:E10)</f>
        <v>1.7350000000000001</v>
      </c>
      <c r="J10" s="56">
        <f>STDEV(E6:E10)/SQRT(COUNT(E6:E10))</f>
        <v>0.15416322518681222</v>
      </c>
      <c r="K10" s="57">
        <f>AVERAGE(F6:F10)</f>
        <v>7.5405672009864357</v>
      </c>
      <c r="L10" s="56">
        <f>STDEV(F6:F10)/SQRT(COUNT(F6:F10))</f>
        <v>0.28909979360184529</v>
      </c>
      <c r="M10" s="56">
        <f>_xlfn.T.TEST(E6:E10,F6:F10,2,1)</f>
        <v>1.6094260136275001E-5</v>
      </c>
      <c r="N10" s="56">
        <f>AVERAGE(G6:G10)</f>
        <v>-29.506</v>
      </c>
      <c r="O10" s="56">
        <f>STDEV(G6:G10)/SQRT(COUNT(G6:G10))</f>
        <v>4.5891175622335023E-2</v>
      </c>
      <c r="P10" s="56">
        <f>AVERAGE(H6:H10)</f>
        <v>-15.736000000000001</v>
      </c>
      <c r="Q10" s="56">
        <f>STDEV(H6:H10)/SQRT(COUNT(H6:H10))</f>
        <v>0.25358627723124122</v>
      </c>
      <c r="R10" s="56">
        <f>_xlfn.T.TEST(G6:G10,H6:H10,2,1)</f>
        <v>6.7522709594975289E-7</v>
      </c>
    </row>
    <row r="11" spans="1:18" x14ac:dyDescent="0.3">
      <c r="A11" t="s">
        <v>39</v>
      </c>
      <c r="B11" t="s">
        <v>26</v>
      </c>
      <c r="C11" t="s">
        <v>106</v>
      </c>
      <c r="D11">
        <v>1</v>
      </c>
      <c r="E11">
        <v>0.85</v>
      </c>
      <c r="F11" s="4">
        <v>6.9889025893958072</v>
      </c>
      <c r="G11">
        <v>-29.4</v>
      </c>
      <c r="H11">
        <v>-17.97</v>
      </c>
    </row>
    <row r="12" spans="1:18" x14ac:dyDescent="0.3">
      <c r="B12" t="s">
        <v>26</v>
      </c>
      <c r="C12" t="s">
        <v>106</v>
      </c>
      <c r="D12">
        <v>2</v>
      </c>
      <c r="E12">
        <v>0.92200000000000004</v>
      </c>
      <c r="F12" s="4">
        <v>6.6362515413070273</v>
      </c>
      <c r="G12" s="4">
        <v>-29.23</v>
      </c>
      <c r="H12" s="4">
        <v>-17.3</v>
      </c>
    </row>
    <row r="13" spans="1:18" x14ac:dyDescent="0.3">
      <c r="B13" t="s">
        <v>26</v>
      </c>
      <c r="C13" t="s">
        <v>106</v>
      </c>
      <c r="D13">
        <v>3</v>
      </c>
      <c r="E13">
        <v>0.85599999999999998</v>
      </c>
      <c r="F13" s="4">
        <v>7.4118372379778048</v>
      </c>
      <c r="G13" s="4">
        <v>-29.04</v>
      </c>
      <c r="H13" s="4">
        <v>-18.32</v>
      </c>
    </row>
    <row r="14" spans="1:18" x14ac:dyDescent="0.3">
      <c r="B14" t="s">
        <v>26</v>
      </c>
      <c r="C14" t="s">
        <v>106</v>
      </c>
      <c r="D14">
        <v>4</v>
      </c>
      <c r="E14">
        <v>0.871</v>
      </c>
      <c r="F14" s="4">
        <v>6.9161528976572129</v>
      </c>
      <c r="G14" s="4">
        <v>-29.61</v>
      </c>
      <c r="H14" s="4">
        <v>-18.57</v>
      </c>
    </row>
    <row r="15" spans="1:18" x14ac:dyDescent="0.3">
      <c r="B15" t="s">
        <v>26</v>
      </c>
      <c r="C15" t="s">
        <v>106</v>
      </c>
      <c r="D15">
        <v>5</v>
      </c>
      <c r="E15">
        <v>1.39</v>
      </c>
      <c r="F15" s="4">
        <v>6.7632552404438968</v>
      </c>
      <c r="G15" s="57">
        <v>-29.49</v>
      </c>
      <c r="H15" s="57">
        <v>-16.14</v>
      </c>
      <c r="I15" s="56">
        <f>AVERAGE(E11:E15)</f>
        <v>0.9778</v>
      </c>
      <c r="J15" s="56">
        <f>STDEV(E11:E15)/SQRT(COUNT(E11:E15))</f>
        <v>0.10382600830235149</v>
      </c>
      <c r="K15" s="56">
        <f t="shared" ref="K15" si="0">AVERAGE(F11:F15)</f>
        <v>6.94327990135635</v>
      </c>
      <c r="L15" s="56">
        <f>STDEV(F11:F15)/SQRT(COUNT(F11:F15))</f>
        <v>0.13210574819186527</v>
      </c>
      <c r="M15" s="56">
        <f>_xlfn.T.TEST(E11:E15,F11:F15,2,1)</f>
        <v>7.5012442368453391E-6</v>
      </c>
      <c r="N15" s="56">
        <f t="shared" ref="N15" si="1">AVERAGE(G11:G15)</f>
        <v>-29.353999999999996</v>
      </c>
      <c r="O15" s="56">
        <f>STDEV(G11:G15)/SQRT(COUNT(G11:G15))</f>
        <v>0.10002999550134939</v>
      </c>
      <c r="P15" s="56">
        <f t="shared" ref="P15" si="2">AVERAGE(H11:H15)</f>
        <v>-17.66</v>
      </c>
      <c r="Q15" s="56">
        <f>STDEV(H11:H15)/SQRT(COUNT(H11:H15))</f>
        <v>0.43587842341643834</v>
      </c>
      <c r="R15" s="56">
        <f>_xlfn.T.TEST(G11:G15,H11:H15,2,1)</f>
        <v>1.4299954071976074E-5</v>
      </c>
    </row>
    <row r="16" spans="1:18" x14ac:dyDescent="0.3">
      <c r="A16" t="s">
        <v>37</v>
      </c>
      <c r="B16" t="s">
        <v>27</v>
      </c>
      <c r="C16" t="s">
        <v>105</v>
      </c>
      <c r="D16">
        <v>1</v>
      </c>
      <c r="E16">
        <v>2.0139999999999998</v>
      </c>
      <c r="F16" s="4">
        <v>9.4623921085080145</v>
      </c>
      <c r="G16">
        <v>-28.78</v>
      </c>
      <c r="H16">
        <v>-8.07</v>
      </c>
    </row>
    <row r="17" spans="1:18" x14ac:dyDescent="0.3">
      <c r="B17" t="s">
        <v>27</v>
      </c>
      <c r="C17" t="s">
        <v>105</v>
      </c>
      <c r="D17">
        <v>2</v>
      </c>
      <c r="F17" s="4"/>
      <c r="G17" s="4"/>
      <c r="H17" s="4"/>
    </row>
    <row r="18" spans="1:18" x14ac:dyDescent="0.3">
      <c r="B18" t="s">
        <v>27</v>
      </c>
      <c r="C18" t="s">
        <v>105</v>
      </c>
      <c r="D18">
        <v>3</v>
      </c>
      <c r="E18">
        <v>1.9730000000000001</v>
      </c>
      <c r="F18" s="4">
        <v>9.57213316892725</v>
      </c>
      <c r="G18" s="4">
        <v>-28.81</v>
      </c>
      <c r="H18" s="4">
        <v>-7.73</v>
      </c>
    </row>
    <row r="19" spans="1:18" x14ac:dyDescent="0.3">
      <c r="B19" t="s">
        <v>27</v>
      </c>
      <c r="C19" t="s">
        <v>105</v>
      </c>
      <c r="D19">
        <v>4</v>
      </c>
      <c r="E19">
        <v>2.2440000000000002</v>
      </c>
      <c r="F19" s="4">
        <v>7.2552404438964242</v>
      </c>
      <c r="G19" s="4">
        <v>-28.58</v>
      </c>
      <c r="H19" s="4">
        <v>-8.2799999999999994</v>
      </c>
    </row>
    <row r="20" spans="1:18" x14ac:dyDescent="0.3">
      <c r="B20" t="s">
        <v>27</v>
      </c>
      <c r="C20" t="s">
        <v>105</v>
      </c>
      <c r="D20">
        <v>5</v>
      </c>
      <c r="F20" s="4"/>
      <c r="G20" s="57"/>
      <c r="H20" s="57"/>
      <c r="I20" s="56">
        <f>AVERAGE(E16:E20)</f>
        <v>2.077</v>
      </c>
      <c r="J20" s="56">
        <f>STDEV(E16:E20)/SQRT(COUNT(E16:E20))</f>
        <v>8.4334650846098522E-2</v>
      </c>
      <c r="K20" s="56">
        <f t="shared" ref="K20" si="3">AVERAGE(F16:F20)</f>
        <v>8.7632552404438968</v>
      </c>
      <c r="L20" s="56">
        <f>STDEV(F16:F20)/SQRT(COUNT(F16:F20))</f>
        <v>0.75467261004139008</v>
      </c>
      <c r="M20" s="56">
        <f>_xlfn.T.TEST(E16:E20,F16:F20,2,1)</f>
        <v>1.5370171555417981E-2</v>
      </c>
      <c r="N20" s="56">
        <f t="shared" ref="N20" si="4">AVERAGE(G16:G20)</f>
        <v>-28.723333333333333</v>
      </c>
      <c r="O20" s="56">
        <f>STDEV(G16:G20)/SQRT(COUNT(G16:G20))</f>
        <v>7.2188026092359525E-2</v>
      </c>
      <c r="P20" s="56">
        <f t="shared" ref="P20" si="5">AVERAGE(H16:H20)</f>
        <v>-8.0266666666666655</v>
      </c>
      <c r="Q20" s="56">
        <f>STDEV(H16:H20)/SQRT(COUNT(H16:H20))</f>
        <v>0.1602428712229586</v>
      </c>
      <c r="R20" s="56">
        <f>_xlfn.T.TEST(G16:G20,H16:H20,2,1)</f>
        <v>1.1844330783236246E-4</v>
      </c>
    </row>
    <row r="21" spans="1:18" x14ac:dyDescent="0.3">
      <c r="A21" t="s">
        <v>38</v>
      </c>
      <c r="B21" t="s">
        <v>27</v>
      </c>
      <c r="C21" t="s">
        <v>106</v>
      </c>
      <c r="D21">
        <v>1</v>
      </c>
      <c r="E21">
        <v>1.0820000000000001</v>
      </c>
      <c r="F21" s="4">
        <v>8.9309494451294693</v>
      </c>
      <c r="G21">
        <v>-29.25</v>
      </c>
      <c r="H21">
        <v>-9.1199999999999992</v>
      </c>
    </row>
    <row r="22" spans="1:18" x14ac:dyDescent="0.3">
      <c r="B22" t="s">
        <v>27</v>
      </c>
      <c r="C22" t="s">
        <v>106</v>
      </c>
      <c r="D22">
        <v>2</v>
      </c>
      <c r="F22" s="4"/>
      <c r="G22" s="4"/>
      <c r="H22" s="4"/>
    </row>
    <row r="23" spans="1:18" x14ac:dyDescent="0.3">
      <c r="B23" t="s">
        <v>27</v>
      </c>
      <c r="C23" t="s">
        <v>106</v>
      </c>
      <c r="D23">
        <v>3</v>
      </c>
      <c r="E23">
        <v>1.6140000000000001</v>
      </c>
      <c r="F23" s="4">
        <v>8.9913686806411821</v>
      </c>
      <c r="G23" s="4">
        <v>-29.16</v>
      </c>
      <c r="H23" s="4">
        <v>-7.96</v>
      </c>
    </row>
    <row r="24" spans="1:18" x14ac:dyDescent="0.3">
      <c r="B24" t="s">
        <v>27</v>
      </c>
      <c r="C24" t="s">
        <v>106</v>
      </c>
      <c r="D24">
        <v>4</v>
      </c>
      <c r="E24">
        <v>1.28</v>
      </c>
      <c r="F24" s="4">
        <v>8.5055487053020951</v>
      </c>
      <c r="G24" s="4">
        <v>-29.09</v>
      </c>
      <c r="H24" s="4">
        <v>-8.31</v>
      </c>
    </row>
    <row r="25" spans="1:18" x14ac:dyDescent="0.3">
      <c r="B25" t="s">
        <v>27</v>
      </c>
      <c r="C25" t="s">
        <v>106</v>
      </c>
      <c r="D25">
        <v>5</v>
      </c>
      <c r="E25">
        <v>1.621</v>
      </c>
      <c r="F25" s="4">
        <v>9.4697903822441418</v>
      </c>
      <c r="G25" s="57">
        <v>-29.25</v>
      </c>
      <c r="H25" s="57">
        <v>-8.35</v>
      </c>
      <c r="I25" s="56">
        <f>AVERAGE(E21:E25)</f>
        <v>1.3992499999999999</v>
      </c>
      <c r="J25" s="56">
        <f>STDEV(E21:E25)/SQRT(COUNT(E21:E25))</f>
        <v>0.13233755765717783</v>
      </c>
      <c r="K25" s="56">
        <f t="shared" ref="K25" si="6">AVERAGE(F21:F25)</f>
        <v>8.9744143033292225</v>
      </c>
      <c r="L25" s="56">
        <f>STDEV(F21:F25)/SQRT(COUNT(F21:F25))</f>
        <v>0.19735945492569668</v>
      </c>
      <c r="M25" s="56">
        <f>_xlfn.T.TEST(E21:E25,F21:F25,2,1)</f>
        <v>2.1151535240748984E-5</v>
      </c>
      <c r="N25" s="56">
        <f t="shared" ref="N25" si="7">AVERAGE(G21:G25)</f>
        <v>-29.1875</v>
      </c>
      <c r="O25" s="56">
        <f>STDEV(G21:G25)/SQRT(COUNT(G21:G25))</f>
        <v>3.881043674065008E-2</v>
      </c>
      <c r="P25" s="56">
        <f t="shared" ref="P25" si="8">AVERAGE(H21:H25)</f>
        <v>-8.4350000000000005</v>
      </c>
      <c r="Q25" s="56">
        <f>STDEV(H21:H25)/SQRT(COUNT(H21:H25))</f>
        <v>0.24455742338627393</v>
      </c>
      <c r="R25" s="56">
        <f>_xlfn.T.TEST(G21:G25,H21:H25,2,1)</f>
        <v>2.8287292701350829E-6</v>
      </c>
    </row>
    <row r="26" spans="1:18" x14ac:dyDescent="0.3">
      <c r="A26" t="s">
        <v>11</v>
      </c>
      <c r="B26" t="s">
        <v>104</v>
      </c>
      <c r="C26" t="s">
        <v>104</v>
      </c>
      <c r="D26">
        <v>1</v>
      </c>
      <c r="E26">
        <v>1.3360000000000001</v>
      </c>
      <c r="F26" s="68">
        <v>5.8655980271270032</v>
      </c>
      <c r="G26">
        <v>-29.57</v>
      </c>
      <c r="H26">
        <v>-14.83</v>
      </c>
    </row>
    <row r="27" spans="1:18" x14ac:dyDescent="0.3">
      <c r="B27" t="s">
        <v>104</v>
      </c>
      <c r="C27" t="s">
        <v>104</v>
      </c>
      <c r="D27">
        <v>2</v>
      </c>
      <c r="E27">
        <v>1.49</v>
      </c>
      <c r="F27" s="68">
        <v>6.409371146732429</v>
      </c>
      <c r="G27" s="4">
        <v>-29.59</v>
      </c>
      <c r="H27" s="4">
        <v>-17.18</v>
      </c>
    </row>
    <row r="28" spans="1:18" x14ac:dyDescent="0.3">
      <c r="B28" t="s">
        <v>104</v>
      </c>
      <c r="C28" t="s">
        <v>104</v>
      </c>
      <c r="D28">
        <v>3</v>
      </c>
      <c r="E28">
        <v>1.472</v>
      </c>
      <c r="F28" s="68">
        <v>6.3637484586929709</v>
      </c>
      <c r="G28" s="4">
        <v>-29.53</v>
      </c>
      <c r="H28" s="4">
        <v>-17.010000000000002</v>
      </c>
    </row>
    <row r="29" spans="1:18" x14ac:dyDescent="0.3">
      <c r="B29" t="s">
        <v>104</v>
      </c>
      <c r="C29" t="s">
        <v>104</v>
      </c>
      <c r="D29">
        <v>4</v>
      </c>
      <c r="E29">
        <v>1.381</v>
      </c>
      <c r="F29" s="68">
        <v>6.3403205918618992</v>
      </c>
      <c r="G29" s="4">
        <v>-29.46</v>
      </c>
      <c r="H29" s="4">
        <v>-17.260000000000002</v>
      </c>
    </row>
    <row r="30" spans="1:18" x14ac:dyDescent="0.3">
      <c r="B30" t="s">
        <v>104</v>
      </c>
      <c r="C30" t="s">
        <v>104</v>
      </c>
      <c r="D30">
        <v>5</v>
      </c>
      <c r="E30">
        <v>1.2969999999999999</v>
      </c>
      <c r="F30" s="68">
        <v>5.7311960542540064</v>
      </c>
      <c r="G30" s="57">
        <v>-29.48</v>
      </c>
      <c r="H30" s="57">
        <v>-17.34</v>
      </c>
      <c r="I30" s="56">
        <f>AVERAGE(E26:E30)</f>
        <v>1.3952</v>
      </c>
      <c r="J30" s="56">
        <f>STDEV(E26:E30)/SQRT(COUNT(E26:E30))</f>
        <v>3.7573128695917772E-2</v>
      </c>
      <c r="K30" s="56">
        <f t="shared" ref="K30" si="9">AVERAGE(F26:F30)</f>
        <v>6.1420468557336623</v>
      </c>
      <c r="L30" s="56">
        <f>STDEV(F26:F30)/SQRT(COUNT(F26:F30))</f>
        <v>0.14232861407064981</v>
      </c>
      <c r="M30" s="56">
        <f>_xlfn.T.TEST(E26:E30,F26:F30,2,1)</f>
        <v>1.7077781349640904E-6</v>
      </c>
      <c r="N30" s="56">
        <f t="shared" ref="N30" si="10">AVERAGE(G26:G30)</f>
        <v>-29.526</v>
      </c>
      <c r="O30" s="56">
        <f>STDEV(G26:G30)/SQRT(COUNT(G26:G30))</f>
        <v>2.501999200639347E-2</v>
      </c>
      <c r="P30" s="56">
        <f t="shared" ref="P30" si="11">AVERAGE(H26:H30)</f>
        <v>-16.724</v>
      </c>
      <c r="Q30" s="56">
        <f>STDEV(H26:H30)/SQRT(COUNT(H26:H30))</f>
        <v>0.47664032561251052</v>
      </c>
      <c r="R30" s="56">
        <f>_xlfn.T.TEST(G26:G30,H26:H30,2,1)</f>
        <v>1.2687441512291697E-5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Tabelle2</vt:lpstr>
      <vt:lpstr>Tabelle1</vt:lpstr>
      <vt:lpstr>Tabelle3</vt:lpstr>
      <vt:lpstr>Tabelle4</vt:lpstr>
      <vt:lpstr>Tabelle5</vt:lpstr>
      <vt:lpstr>Tabelle6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Anna-Neva Visser</dc:creator>
  <cp:lastModifiedBy>Anna-Neva Visser</cp:lastModifiedBy>
  <dcterms:created xsi:type="dcterms:W3CDTF">2024-03-06T13:57:55Z</dcterms:created>
  <dcterms:modified xsi:type="dcterms:W3CDTF">2025-07-21T16:06:13Z</dcterms:modified>
</cp:coreProperties>
</file>