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arloferrari/Desktop/UNIMI/SAN PAOLO HSP/STUDIO COLECISTOSTOMIA COVID/"/>
    </mc:Choice>
  </mc:AlternateContent>
  <xr:revisionPtr revIDLastSave="0" documentId="13_ncr:1_{B9F2764C-78FC-E44D-8B27-856E17FFE773}" xr6:coauthVersionLast="45" xr6:coauthVersionMax="45" xr10:uidLastSave="{00000000-0000-0000-0000-000000000000}"/>
  <bookViews>
    <workbookView xWindow="0" yWindow="460" windowWidth="28800" windowHeight="16180" tabRatio="500" xr2:uid="{00000000-000D-0000-FFFF-FFFF00000000}"/>
  </bookViews>
  <sheets>
    <sheet name="Foglio1" sheetId="1" r:id="rId1"/>
    <sheet name="GRAFICI" sheetId="2" r:id="rId2"/>
    <sheet name="Foglio2" sheetId="3" r:id="rId3"/>
    <sheet name="LEGENDA" sheetId="4" r:id="rId4"/>
  </sheets>
  <definedNames>
    <definedName name="_FilterDatabase_0" localSheetId="0">Foglio1!$A$1:$F$38</definedName>
    <definedName name="_xlnm._FilterDatabase" localSheetId="0" hidden="1">Foglio1!$A$1:$P$38</definedName>
    <definedName name="_xlnm._FilterDatabase" localSheetId="1">GRAFICI!$X$1:$X$1048569</definedName>
    <definedName name="dataset1">Foglio2!$A$8:$A$37</definedName>
    <definedName name="dataset2">Foglio2!$B$8:$B$37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O42" i="3" l="1"/>
  <c r="N42" i="3"/>
  <c r="Q22" i="3"/>
  <c r="G20" i="3"/>
  <c r="G18" i="3"/>
  <c r="G19" i="3" s="1"/>
  <c r="I18" i="3" s="1"/>
  <c r="R17" i="3"/>
  <c r="G16" i="3"/>
  <c r="G17" i="3" s="1"/>
  <c r="I16" i="3" s="1"/>
  <c r="E15" i="3"/>
  <c r="S14" i="3"/>
  <c r="R14" i="3"/>
  <c r="E14" i="3"/>
  <c r="S13" i="3"/>
  <c r="R13" i="3"/>
  <c r="R16" i="3" s="1"/>
  <c r="R19" i="3" s="1"/>
  <c r="T9" i="3" s="1"/>
  <c r="Q23" i="3" s="1"/>
  <c r="E11" i="3"/>
  <c r="G15" i="3" s="1"/>
  <c r="H15" i="3" s="1"/>
  <c r="D11" i="3"/>
  <c r="G14" i="3" s="1"/>
  <c r="H14" i="3" s="1"/>
  <c r="F10" i="3"/>
  <c r="G8" i="3" s="1"/>
  <c r="F9" i="3"/>
  <c r="T8" i="3"/>
  <c r="AP10" i="2"/>
  <c r="AM10" i="2"/>
  <c r="AP9" i="2"/>
  <c r="AM9" i="2"/>
  <c r="AP8" i="2"/>
  <c r="AM8" i="2"/>
  <c r="M8" i="2"/>
  <c r="L8" i="2"/>
  <c r="K8" i="2"/>
  <c r="N8" i="2" s="1"/>
  <c r="G8" i="2"/>
  <c r="E8" i="2"/>
  <c r="M7" i="2"/>
  <c r="L7" i="2"/>
  <c r="K7" i="2"/>
  <c r="G7" i="2"/>
  <c r="E7" i="2"/>
  <c r="M6" i="2"/>
  <c r="L6" i="2"/>
  <c r="K6" i="2"/>
  <c r="G6" i="2"/>
  <c r="E6" i="2"/>
  <c r="H38" i="1"/>
  <c r="B38" i="1"/>
  <c r="H37" i="1"/>
  <c r="B37" i="1"/>
  <c r="B36" i="1"/>
  <c r="H35" i="1"/>
  <c r="B35" i="1"/>
  <c r="H34" i="1"/>
  <c r="B34" i="1"/>
  <c r="B33" i="1"/>
  <c r="H32" i="1"/>
  <c r="B32" i="1"/>
  <c r="H31" i="1"/>
  <c r="B31" i="1"/>
  <c r="H30" i="1"/>
  <c r="B30" i="1"/>
  <c r="H29" i="1"/>
  <c r="B29" i="1"/>
  <c r="H28" i="1"/>
  <c r="B28" i="1"/>
  <c r="H27" i="1"/>
  <c r="B27" i="1"/>
  <c r="H26" i="1"/>
  <c r="B26" i="1"/>
  <c r="H25" i="1"/>
  <c r="B25" i="1"/>
  <c r="H24" i="1"/>
  <c r="B24" i="1"/>
  <c r="H23" i="1"/>
  <c r="B23" i="1"/>
  <c r="H22" i="1"/>
  <c r="B22" i="1"/>
  <c r="H21" i="1"/>
  <c r="B21" i="1"/>
  <c r="H20" i="1"/>
  <c r="B20" i="1"/>
  <c r="H19" i="1"/>
  <c r="B19" i="1"/>
  <c r="H18" i="1"/>
  <c r="B18" i="1"/>
  <c r="H17" i="1"/>
  <c r="B17" i="1"/>
  <c r="B16" i="1"/>
  <c r="H15" i="1"/>
  <c r="B15" i="1"/>
  <c r="H14" i="1"/>
  <c r="B14" i="1"/>
  <c r="H13" i="1"/>
  <c r="B13" i="1"/>
  <c r="H12" i="1"/>
  <c r="B12" i="1"/>
  <c r="H11" i="1"/>
  <c r="B11" i="1"/>
  <c r="H10" i="1"/>
  <c r="B10" i="1"/>
  <c r="H9" i="1"/>
  <c r="B9" i="1"/>
  <c r="H8" i="1"/>
  <c r="B8" i="1"/>
  <c r="H7" i="1"/>
  <c r="B7" i="1"/>
  <c r="H6" i="1"/>
  <c r="B6" i="1"/>
  <c r="H5" i="1"/>
  <c r="B5" i="1"/>
  <c r="H4" i="1"/>
  <c r="B4" i="1"/>
  <c r="H3" i="1"/>
  <c r="B3" i="1"/>
  <c r="H2" i="1"/>
  <c r="B2" i="1"/>
  <c r="N6" i="2" l="1"/>
  <c r="N7" i="2"/>
  <c r="F11" i="3"/>
  <c r="E12" i="3" s="1"/>
  <c r="F12" i="3" l="1"/>
  <c r="D12" i="3"/>
  <c r="G12" i="3" s="1"/>
</calcChain>
</file>

<file path=xl/sharedStrings.xml><?xml version="1.0" encoding="utf-8"?>
<sst xmlns="http://schemas.openxmlformats.org/spreadsheetml/2006/main" count="137" uniqueCount="104">
  <si>
    <t>DATA DI NASCITA</t>
  </si>
  <si>
    <t>ETA'</t>
  </si>
  <si>
    <t>SESSO</t>
  </si>
  <si>
    <t>REPARTO</t>
  </si>
  <si>
    <t>ICD</t>
  </si>
  <si>
    <t xml:space="preserve">DATA INTERVENTO </t>
  </si>
  <si>
    <t>DATA DIMISSIONE</t>
  </si>
  <si>
    <t>GIORNI DI DEGENZA</t>
  </si>
  <si>
    <t>BMI</t>
  </si>
  <si>
    <t>COMORBIDITA</t>
  </si>
  <si>
    <t>TIMING</t>
  </si>
  <si>
    <t>TG18</t>
  </si>
  <si>
    <t>CCI</t>
  </si>
  <si>
    <t>ASA</t>
  </si>
  <si>
    <t>TP</t>
  </si>
  <si>
    <t xml:space="preserve"> Clavien Dindo </t>
  </si>
  <si>
    <t>1,2,3,4</t>
  </si>
  <si>
    <t>2,3,4,5</t>
  </si>
  <si>
    <t>1,3,4</t>
  </si>
  <si>
    <t>1,6,8</t>
  </si>
  <si>
    <t>3,4,7,8,9</t>
  </si>
  <si>
    <t>1,2,4,7,8,10</t>
  </si>
  <si>
    <t>1,4,7</t>
  </si>
  <si>
    <t>1,4,5,8</t>
  </si>
  <si>
    <t>1,3,4,7</t>
  </si>
  <si>
    <t>TG 18</t>
  </si>
  <si>
    <t>TERAPIA</t>
  </si>
  <si>
    <t>GRADO</t>
  </si>
  <si>
    <t>Lap-Cholecistectomy</t>
  </si>
  <si>
    <t>cholecistostomy</t>
  </si>
  <si>
    <t>Supportive care and antibiotics</t>
  </si>
  <si>
    <t>TOT.</t>
  </si>
  <si>
    <t>DONNE</t>
  </si>
  <si>
    <t>UOMINI</t>
  </si>
  <si>
    <t xml:space="preserve"> grado 1</t>
  </si>
  <si>
    <t>grado 1</t>
  </si>
  <si>
    <t>grado 2</t>
  </si>
  <si>
    <t>grado 3</t>
  </si>
  <si>
    <t>Verifica dell'ipotesi in uno studio retrospettivo</t>
  </si>
  <si>
    <t>(con l'utilizzo del test del chi-quadrato)</t>
  </si>
  <si>
    <r>
      <rPr>
        <b/>
        <sz val="12"/>
        <rFont val="Arial"/>
        <family val="2"/>
        <charset val="1"/>
      </rPr>
      <t>Confronto fra due medie: test "t" di Student</t>
    </r>
    <r>
      <rPr>
        <sz val="10"/>
        <rFont val="Arial"/>
        <family val="2"/>
        <charset val="1"/>
      </rPr>
      <t xml:space="preserve"> (per dati non appaiati)</t>
    </r>
  </si>
  <si>
    <t>ATTENZIONE: possono essere modificate soltanto le celle verdi</t>
  </si>
  <si>
    <t>Scegli il livello di significatività del test</t>
  </si>
  <si>
    <t>ammalati</t>
  </si>
  <si>
    <t>sani</t>
  </si>
  <si>
    <t>tot.</t>
  </si>
  <si>
    <t>p&lt;</t>
  </si>
  <si>
    <t>esposti</t>
  </si>
  <si>
    <t>non-esposti</t>
  </si>
  <si>
    <t>DATASET 1</t>
  </si>
  <si>
    <t>DATASET 2</t>
  </si>
  <si>
    <t>Dataset</t>
  </si>
  <si>
    <t>Numerosità campione</t>
  </si>
  <si>
    <t>proporz.</t>
  </si>
  <si>
    <t>%</t>
  </si>
  <si>
    <t>Media</t>
  </si>
  <si>
    <t>proporzione di esposti negli ammalati:</t>
  </si>
  <si>
    <t>Dev. standard</t>
  </si>
  <si>
    <t>proporzione di esposti nei sani:</t>
  </si>
  <si>
    <t>c h i - q u a d r a t o:</t>
  </si>
  <si>
    <t>t</t>
  </si>
  <si>
    <t>p:</t>
  </si>
  <si>
    <t>gradi di libertà</t>
  </si>
  <si>
    <t>c h i - q u a d r a t o (corretto Yates):</t>
  </si>
  <si>
    <t>P (livello di significatività)</t>
  </si>
  <si>
    <t>o d d s   r a t i o:</t>
  </si>
  <si>
    <t>Commento:</t>
  </si>
  <si>
    <t>COMORBILITA'</t>
  </si>
  <si>
    <t>1= F</t>
  </si>
  <si>
    <t>1= ch1 SP</t>
  </si>
  <si>
    <t>57400 =  CALCOLOSI DELLA COLECISTI CON COLECISTITE ACUTA,SENZA MENZIONE DI OSTRUZIONE</t>
  </si>
  <si>
    <t>1= ipa</t>
  </si>
  <si>
    <t>1= antibiotici</t>
  </si>
  <si>
    <t>2=M</t>
  </si>
  <si>
    <t>2=Ch2 SP</t>
  </si>
  <si>
    <t>57480 = CALCOLOSI DELLA COLECISTI E DEL DOTTO BILIARE,CON COLECISTITE ACUTA E CRONICA,SENZA MENZIONE DI OSTRUZIONE</t>
  </si>
  <si>
    <t>2= dm</t>
  </si>
  <si>
    <t xml:space="preserve">2= drenaggio </t>
  </si>
  <si>
    <t>3=Ch3 SC</t>
  </si>
  <si>
    <t>5750 - COLECISTITE ACUTA</t>
  </si>
  <si>
    <t>3= CARDIOPATIA</t>
  </si>
  <si>
    <t>3= VLC</t>
  </si>
  <si>
    <t>4=Ch4 SC</t>
  </si>
  <si>
    <t>57410 - CALCOLOSI DELLA COLECISTI CON ALTRA COLECISTITE,SENZA MENZIONE DI OSTRUZIONE</t>
  </si>
  <si>
    <t>4= TAO/NAO</t>
  </si>
  <si>
    <t>5=nefro SC</t>
  </si>
  <si>
    <t>57461 - CALCOLOSI DELLA COLECISTI E DEL DOTTO BILIARE,CON COLECISTITE ACUTA,CON OSTRUZIONE</t>
  </si>
  <si>
    <t>5= OBESITà</t>
  </si>
  <si>
    <t>6=Epato SP</t>
  </si>
  <si>
    <t>57471 - CALCOLOSI DELLA COLECISTI E DEL DOTTO BILIARE,CON ALTRE FORME DI COLECISTITE,CON OSTRUZIONE</t>
  </si>
  <si>
    <t>6= PREGRESSE COLECISTITI</t>
  </si>
  <si>
    <t>7= Epato SC</t>
  </si>
  <si>
    <t>57401 - CALCOLOSI DELLA COLECISTI CON COLECISTITE ACUTA,CON OSTRUZIONE</t>
  </si>
  <si>
    <t>7= IRC</t>
  </si>
  <si>
    <t>8= Med SC</t>
  </si>
  <si>
    <t>57441 - CALCOLOSI DEL DOTTO BILIARE CON ALTRA COLECISTITE,CON OSTRUZIONE</t>
  </si>
  <si>
    <t>8= BPCO</t>
  </si>
  <si>
    <t>9= med covid</t>
  </si>
  <si>
    <t>57411 - CALCOLOSI DELLA COLECISTI CON ALTRA COLECISTITE,CON OSTRUZIONE</t>
  </si>
  <si>
    <t>9= ICTUS</t>
  </si>
  <si>
    <t>10= EPATOPATIA</t>
  </si>
  <si>
    <t>N.A.</t>
  </si>
  <si>
    <t>3B</t>
  </si>
  <si>
    <t>ASMA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</si>
</sst>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"/>
  </numFmts>
  <fonts count="22"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4"/>
      <color rgb="FFFFFFFF"/>
      <name val="Berlin Sans FB Demi"/>
      <family val="2"/>
      <charset val="1"/>
    </font>
    <font>
      <b/>
      <sz val="11"/>
      <color rgb="FFFFFFFF"/>
      <name val="Berlin Sans FB Demi"/>
      <family val="2"/>
      <charset val="1"/>
    </font>
    <font>
      <b/>
      <sz val="12"/>
      <name val="MS Sans Serif"/>
      <family val="2"/>
      <charset val="1"/>
    </font>
    <font>
      <sz val="12"/>
      <name val="Arial"/>
      <family val="2"/>
    </font>
    <font>
      <b/>
      <sz val="10"/>
      <name val="MS Sans Serif"/>
      <family val="2"/>
      <charset val="1"/>
    </font>
    <font>
      <b/>
      <sz val="12"/>
      <name val="Arial"/>
      <family val="2"/>
      <charset val="1"/>
    </font>
    <font>
      <sz val="10"/>
      <name val="Arial"/>
      <family val="2"/>
      <charset val="1"/>
    </font>
    <font>
      <sz val="8"/>
      <name val="Arial"/>
      <family val="2"/>
      <charset val="1"/>
    </font>
    <font>
      <b/>
      <sz val="8.5"/>
      <name val="MS Sans Serif"/>
      <family val="2"/>
      <charset val="1"/>
    </font>
    <font>
      <b/>
      <sz val="8"/>
      <name val="Arial"/>
      <family val="2"/>
      <charset val="1"/>
    </font>
    <font>
      <b/>
      <sz val="10"/>
      <name val="Arial"/>
      <family val="2"/>
      <charset val="1"/>
    </font>
    <font>
      <sz val="9"/>
      <name val="Arial"/>
      <family val="2"/>
      <charset val="1"/>
    </font>
    <font>
      <b/>
      <sz val="9"/>
      <name val="Arial"/>
      <family val="2"/>
      <charset val="1"/>
    </font>
    <font>
      <sz val="7"/>
      <name val="Arial"/>
      <family val="2"/>
      <charset val="1"/>
    </font>
    <font>
      <b/>
      <sz val="11"/>
      <name val="Arial"/>
      <family val="2"/>
      <charset val="1"/>
    </font>
    <font>
      <b/>
      <i/>
      <sz val="12"/>
      <name val="Arial"/>
      <family val="2"/>
      <charset val="1"/>
    </font>
    <font>
      <sz val="7"/>
      <name val="Small Fonts"/>
      <family val="2"/>
      <charset val="1"/>
    </font>
    <font>
      <sz val="10"/>
      <name val="Small Fonts"/>
      <family val="2"/>
      <charset val="1"/>
    </font>
    <font>
      <b/>
      <sz val="20"/>
      <color rgb="FF000000"/>
      <name val="Calibri"/>
      <family val="2"/>
      <charset val="1"/>
    </font>
    <font>
      <sz val="14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DDDDDD"/>
        <bgColor rgb="FFD9D9D9"/>
      </patternFill>
    </fill>
    <fill>
      <patternFill patternType="solid">
        <fgColor rgb="FFCC00CC"/>
        <bgColor rgb="FFFF00FF"/>
      </patternFill>
    </fill>
    <fill>
      <patternFill patternType="solid">
        <fgColor rgb="FFFFFFFF"/>
        <bgColor rgb="FFFFFFCC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2" borderId="0" applyBorder="0" applyProtection="0"/>
  </cellStyleXfs>
  <cellXfs count="146">
    <xf numFmtId="0" fontId="0" fillId="0" borderId="0" xfId="0"/>
    <xf numFmtId="14" fontId="0" fillId="0" borderId="0" xfId="0" applyNumberFormat="1"/>
    <xf numFmtId="1" fontId="0" fillId="0" borderId="0" xfId="0" applyNumberFormat="1"/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/>
    <xf numFmtId="0" fontId="0" fillId="0" borderId="2" xfId="0" applyFont="1" applyBorder="1" applyAlignment="1">
      <alignment horizontal="right" vertical="center" wrapText="1"/>
    </xf>
    <xf numFmtId="14" fontId="0" fillId="0" borderId="2" xfId="0" applyNumberFormat="1" applyFont="1" applyBorder="1" applyAlignment="1">
      <alignment horizontal="right" vertical="center"/>
    </xf>
    <xf numFmtId="0" fontId="0" fillId="0" borderId="0" xfId="0" applyFont="1" applyAlignment="1">
      <alignment horizontal="right"/>
    </xf>
    <xf numFmtId="0" fontId="0" fillId="0" borderId="2" xfId="0" applyFont="1" applyBorder="1" applyAlignment="1">
      <alignment horizontal="right" vertical="center"/>
    </xf>
    <xf numFmtId="14" fontId="0" fillId="0" borderId="0" xfId="0" applyNumberFormat="1" applyFont="1" applyAlignment="1">
      <alignment horizontal="right"/>
    </xf>
    <xf numFmtId="1" fontId="0" fillId="0" borderId="0" xfId="0" applyNumberFormat="1" applyFont="1" applyAlignment="1">
      <alignment horizontal="right"/>
    </xf>
    <xf numFmtId="1" fontId="0" fillId="0" borderId="2" xfId="0" applyNumberFormat="1" applyFont="1" applyBorder="1" applyAlignment="1">
      <alignment horizontal="right" vertical="center" wrapText="1"/>
    </xf>
    <xf numFmtId="0" fontId="0" fillId="0" borderId="2" xfId="0" applyBorder="1"/>
    <xf numFmtId="14" fontId="0" fillId="0" borderId="2" xfId="0" applyNumberFormat="1" applyFont="1" applyBorder="1" applyAlignment="1">
      <alignment horizontal="right"/>
    </xf>
    <xf numFmtId="0" fontId="0" fillId="0" borderId="2" xfId="0" applyFont="1" applyBorder="1" applyAlignment="1">
      <alignment horizontal="right"/>
    </xf>
    <xf numFmtId="1" fontId="0" fillId="0" borderId="0" xfId="0" applyNumberFormat="1" applyFont="1" applyBorder="1" applyAlignment="1">
      <alignment horizontal="right"/>
    </xf>
    <xf numFmtId="0" fontId="0" fillId="0" borderId="0" xfId="0" applyFont="1" applyBorder="1" applyAlignment="1">
      <alignment horizontal="right" vertical="center" wrapText="1"/>
    </xf>
    <xf numFmtId="14" fontId="0" fillId="0" borderId="0" xfId="0" applyNumberFormat="1" applyFont="1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14" fontId="0" fillId="0" borderId="2" xfId="0" applyNumberFormat="1" applyBorder="1"/>
    <xf numFmtId="0" fontId="0" fillId="0" borderId="0" xfId="0" applyFont="1" applyBorder="1" applyAlignment="1">
      <alignment horizontal="right"/>
    </xf>
    <xf numFmtId="14" fontId="0" fillId="0" borderId="0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/>
    <xf numFmtId="0" fontId="0" fillId="0" borderId="5" xfId="0" applyFont="1" applyBorder="1"/>
    <xf numFmtId="0" fontId="0" fillId="0" borderId="6" xfId="0" applyFont="1" applyBorder="1" applyAlignment="1">
      <alignment wrapText="1"/>
    </xf>
    <xf numFmtId="1" fontId="0" fillId="0" borderId="7" xfId="0" applyNumberFormat="1" applyBorder="1"/>
    <xf numFmtId="0" fontId="0" fillId="0" borderId="6" xfId="0" applyFont="1" applyBorder="1"/>
    <xf numFmtId="0" fontId="0" fillId="0" borderId="8" xfId="0" applyFont="1" applyBorder="1"/>
    <xf numFmtId="1" fontId="0" fillId="0" borderId="9" xfId="0" applyNumberFormat="1" applyBorder="1"/>
    <xf numFmtId="0" fontId="0" fillId="0" borderId="10" xfId="0" applyFont="1" applyBorder="1"/>
    <xf numFmtId="1" fontId="0" fillId="0" borderId="11" xfId="0" applyNumberFormat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vertical="center"/>
    </xf>
    <xf numFmtId="0" fontId="0" fillId="0" borderId="0" xfId="0" applyBorder="1"/>
    <xf numFmtId="0" fontId="12" fillId="0" borderId="12" xfId="0" applyFont="1" applyBorder="1"/>
    <xf numFmtId="0" fontId="11" fillId="0" borderId="0" xfId="0" applyFont="1"/>
    <xf numFmtId="0" fontId="9" fillId="0" borderId="0" xfId="0" applyFont="1" applyBorder="1" applyAlignment="1">
      <alignment horizontal="right"/>
    </xf>
    <xf numFmtId="0" fontId="13" fillId="0" borderId="12" xfId="0" applyFont="1" applyBorder="1"/>
    <xf numFmtId="0" fontId="13" fillId="0" borderId="13" xfId="0" applyFont="1" applyBorder="1"/>
    <xf numFmtId="0" fontId="14" fillId="0" borderId="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3" fillId="0" borderId="0" xfId="0" applyFont="1" applyAlignment="1">
      <alignment horizontal="right"/>
    </xf>
    <xf numFmtId="9" fontId="9" fillId="0" borderId="0" xfId="0" applyNumberFormat="1" applyFont="1"/>
    <xf numFmtId="0" fontId="14" fillId="0" borderId="0" xfId="0" applyFont="1" applyAlignment="1">
      <alignment horizontal="right" wrapText="1"/>
    </xf>
    <xf numFmtId="0" fontId="14" fillId="0" borderId="0" xfId="0" applyFont="1" applyAlignment="1">
      <alignment horizontal="right"/>
    </xf>
    <xf numFmtId="0" fontId="7" fillId="4" borderId="1" xfId="0" applyFont="1" applyFill="1" applyBorder="1" applyProtection="1">
      <protection locked="0"/>
    </xf>
    <xf numFmtId="0" fontId="13" fillId="0" borderId="0" xfId="0" applyFont="1"/>
    <xf numFmtId="0" fontId="11" fillId="0" borderId="0" xfId="0" applyFont="1" applyAlignment="1">
      <alignment horizontal="center"/>
    </xf>
    <xf numFmtId="0" fontId="14" fillId="0" borderId="12" xfId="0" applyFont="1" applyBorder="1" applyAlignment="1">
      <alignment horizontal="right"/>
    </xf>
    <xf numFmtId="0" fontId="14" fillId="0" borderId="13" xfId="0" applyFont="1" applyBorder="1" applyAlignment="1">
      <alignment horizontal="right"/>
    </xf>
    <xf numFmtId="0" fontId="9" fillId="0" borderId="0" xfId="0" applyFont="1" applyBorder="1"/>
    <xf numFmtId="0" fontId="9" fillId="4" borderId="15" xfId="0" applyFont="1" applyFill="1" applyBorder="1" applyAlignment="1" applyProtection="1">
      <alignment horizontal="right"/>
      <protection locked="0"/>
    </xf>
    <xf numFmtId="0" fontId="9" fillId="4" borderId="16" xfId="0" applyFont="1" applyFill="1" applyBorder="1" applyAlignment="1" applyProtection="1">
      <alignment horizontal="right"/>
      <protection locked="0"/>
    </xf>
    <xf numFmtId="0" fontId="9" fillId="0" borderId="4" xfId="0" applyFont="1" applyBorder="1" applyAlignment="1">
      <alignment horizontal="left" indent="1"/>
    </xf>
    <xf numFmtId="0" fontId="9" fillId="0" borderId="17" xfId="0" applyFont="1" applyBorder="1" applyAlignment="1">
      <alignment horizontal="right"/>
    </xf>
    <xf numFmtId="0" fontId="9" fillId="0" borderId="14" xfId="0" applyFont="1" applyBorder="1" applyAlignment="1">
      <alignment horizontal="right"/>
    </xf>
    <xf numFmtId="0" fontId="8" fillId="0" borderId="0" xfId="0" applyFont="1"/>
    <xf numFmtId="0" fontId="9" fillId="4" borderId="18" xfId="0" applyFont="1" applyFill="1" applyBorder="1" applyAlignment="1" applyProtection="1">
      <alignment horizontal="right"/>
      <protection locked="0"/>
    </xf>
    <xf numFmtId="0" fontId="9" fillId="4" borderId="19" xfId="0" applyFont="1" applyFill="1" applyBorder="1" applyAlignment="1" applyProtection="1">
      <alignment horizontal="right"/>
      <protection locked="0"/>
    </xf>
    <xf numFmtId="0" fontId="9" fillId="0" borderId="0" xfId="0" applyFont="1" applyBorder="1" applyAlignment="1"/>
    <xf numFmtId="0" fontId="9" fillId="0" borderId="18" xfId="0" applyFont="1" applyBorder="1" applyAlignment="1">
      <alignment horizontal="left" indent="1"/>
    </xf>
    <xf numFmtId="0" fontId="9" fillId="0" borderId="19" xfId="0" applyFont="1" applyBorder="1" applyAlignment="1">
      <alignment horizontal="right"/>
    </xf>
    <xf numFmtId="0" fontId="0" fillId="4" borderId="12" xfId="0" applyFill="1" applyBorder="1"/>
    <xf numFmtId="0" fontId="9" fillId="4" borderId="12" xfId="0" applyFont="1" applyFill="1" applyBorder="1" applyAlignment="1">
      <alignment horizontal="right"/>
    </xf>
    <xf numFmtId="0" fontId="9" fillId="4" borderId="18" xfId="0" applyFont="1" applyFill="1" applyBorder="1" applyAlignment="1" applyProtection="1">
      <alignment horizontal="right" vertical="center"/>
      <protection locked="0"/>
    </xf>
    <xf numFmtId="166" fontId="9" fillId="0" borderId="0" xfId="0" applyNumberFormat="1" applyFont="1" applyBorder="1" applyAlignment="1">
      <alignment horizontal="right"/>
    </xf>
    <xf numFmtId="166" fontId="9" fillId="0" borderId="19" xfId="0" applyNumberFormat="1" applyFont="1" applyBorder="1" applyAlignment="1">
      <alignment horizontal="right"/>
    </xf>
    <xf numFmtId="0" fontId="9" fillId="4" borderId="0" xfId="0" applyFont="1" applyFill="1" applyAlignment="1">
      <alignment horizontal="left" vertical="center"/>
    </xf>
    <xf numFmtId="0" fontId="0" fillId="4" borderId="0" xfId="0" applyFill="1" applyAlignment="1">
      <alignment horizontal="right" vertical="center"/>
    </xf>
    <xf numFmtId="2" fontId="9" fillId="4" borderId="0" xfId="0" applyNumberFormat="1" applyFont="1" applyFill="1" applyAlignment="1">
      <alignment vertical="center"/>
    </xf>
    <xf numFmtId="2" fontId="9" fillId="0" borderId="0" xfId="0" applyNumberFormat="1" applyFont="1" applyAlignment="1">
      <alignment vertical="center"/>
    </xf>
    <xf numFmtId="0" fontId="9" fillId="0" borderId="20" xfId="0" applyFont="1" applyBorder="1" applyAlignment="1">
      <alignment horizontal="left" vertical="center" indent="1"/>
    </xf>
    <xf numFmtId="166" fontId="9" fillId="0" borderId="12" xfId="0" applyNumberFormat="1" applyFont="1" applyBorder="1" applyAlignment="1">
      <alignment horizontal="right" vertical="center"/>
    </xf>
    <xf numFmtId="166" fontId="9" fillId="0" borderId="13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horizontal="left" vertical="center"/>
    </xf>
    <xf numFmtId="0" fontId="9" fillId="4" borderId="12" xfId="0" applyFont="1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9" fillId="4" borderId="12" xfId="0" applyFont="1" applyFill="1" applyBorder="1" applyAlignment="1">
      <alignment vertical="center"/>
    </xf>
    <xf numFmtId="0" fontId="9" fillId="0" borderId="18" xfId="0" applyFont="1" applyBorder="1" applyAlignment="1">
      <alignment horizontal="left" vertical="center" indent="1"/>
    </xf>
    <xf numFmtId="166" fontId="9" fillId="0" borderId="0" xfId="0" applyNumberFormat="1" applyFont="1" applyBorder="1" applyAlignment="1">
      <alignment horizontal="right" vertical="center"/>
    </xf>
    <xf numFmtId="166" fontId="9" fillId="0" borderId="19" xfId="0" applyNumberFormat="1" applyFont="1" applyBorder="1" applyAlignment="1">
      <alignment horizontal="right" vertical="center"/>
    </xf>
    <xf numFmtId="2" fontId="16" fillId="4" borderId="21" xfId="0" applyNumberFormat="1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7" fillId="0" borderId="18" xfId="0" applyFont="1" applyBorder="1" applyAlignment="1">
      <alignment horizontal="left" vertical="center" indent="1"/>
    </xf>
    <xf numFmtId="166" fontId="12" fillId="0" borderId="0" xfId="0" applyNumberFormat="1" applyFont="1" applyBorder="1" applyAlignment="1">
      <alignment horizontal="right" vertical="center"/>
    </xf>
    <xf numFmtId="0" fontId="12" fillId="4" borderId="12" xfId="0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right" vertical="center"/>
    </xf>
    <xf numFmtId="0" fontId="13" fillId="4" borderId="12" xfId="0" applyFont="1" applyFill="1" applyBorder="1" applyAlignment="1">
      <alignment horizontal="right" vertical="center"/>
    </xf>
    <xf numFmtId="166" fontId="13" fillId="4" borderId="12" xfId="0" applyNumberFormat="1" applyFont="1" applyFill="1" applyBorder="1" applyAlignment="1">
      <alignment vertical="center"/>
    </xf>
    <xf numFmtId="0" fontId="11" fillId="0" borderId="18" xfId="0" applyFont="1" applyBorder="1" applyAlignment="1">
      <alignment horizontal="left" vertical="center" indent="1"/>
    </xf>
    <xf numFmtId="0" fontId="11" fillId="0" borderId="0" xfId="0" applyFont="1" applyBorder="1" applyAlignment="1">
      <alignment horizontal="right" vertical="center"/>
    </xf>
    <xf numFmtId="0" fontId="9" fillId="0" borderId="19" xfId="0" applyFont="1" applyBorder="1" applyAlignment="1">
      <alignment horizontal="right" vertical="center"/>
    </xf>
    <xf numFmtId="2" fontId="16" fillId="4" borderId="0" xfId="0" applyNumberFormat="1" applyFont="1" applyFill="1" applyAlignment="1">
      <alignment vertical="center"/>
    </xf>
    <xf numFmtId="0" fontId="11" fillId="0" borderId="18" xfId="0" applyFont="1" applyBorder="1" applyAlignment="1">
      <alignment horizontal="left" indent="1"/>
    </xf>
    <xf numFmtId="0" fontId="11" fillId="0" borderId="0" xfId="0" applyFont="1" applyBorder="1" applyAlignment="1">
      <alignment horizontal="right"/>
    </xf>
    <xf numFmtId="0" fontId="11" fillId="0" borderId="20" xfId="0" applyFont="1" applyBorder="1" applyAlignment="1">
      <alignment horizontal="left" indent="1"/>
    </xf>
    <xf numFmtId="166" fontId="12" fillId="0" borderId="12" xfId="0" applyNumberFormat="1" applyFont="1" applyBorder="1" applyAlignment="1">
      <alignment horizontal="right"/>
    </xf>
    <xf numFmtId="0" fontId="9" fillId="0" borderId="13" xfId="0" applyFont="1" applyBorder="1" applyAlignment="1">
      <alignment horizontal="right"/>
    </xf>
    <xf numFmtId="2" fontId="12" fillId="4" borderId="17" xfId="0" applyNumberFormat="1" applyFont="1" applyFill="1" applyBorder="1" applyAlignment="1">
      <alignment vertical="center"/>
    </xf>
    <xf numFmtId="0" fontId="9" fillId="4" borderId="19" xfId="0" applyFont="1" applyFill="1" applyBorder="1" applyAlignment="1" applyProtection="1">
      <alignment horizontal="right" vertical="center"/>
      <protection locked="0"/>
    </xf>
    <xf numFmtId="0" fontId="9" fillId="0" borderId="0" xfId="0" applyFont="1" applyBorder="1" applyAlignment="1">
      <alignment horizontal="right" vertical="center"/>
    </xf>
    <xf numFmtId="2" fontId="9" fillId="0" borderId="0" xfId="0" applyNumberFormat="1" applyFont="1" applyBorder="1" applyAlignment="1">
      <alignment vertical="center"/>
    </xf>
    <xf numFmtId="0" fontId="18" fillId="0" borderId="0" xfId="0" applyFont="1"/>
    <xf numFmtId="0" fontId="19" fillId="0" borderId="0" xfId="0" applyFont="1"/>
    <xf numFmtId="2" fontId="12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2" fontId="11" fillId="0" borderId="0" xfId="0" applyNumberFormat="1" applyFont="1" applyBorder="1" applyAlignment="1">
      <alignment vertical="center"/>
    </xf>
    <xf numFmtId="0" fontId="9" fillId="0" borderId="0" xfId="0" applyFont="1" applyAlignment="1"/>
    <xf numFmtId="0" fontId="9" fillId="4" borderId="20" xfId="0" applyFont="1" applyFill="1" applyBorder="1" applyAlignment="1" applyProtection="1">
      <alignment horizontal="right"/>
      <protection locked="0"/>
    </xf>
    <xf numFmtId="0" fontId="9" fillId="4" borderId="13" xfId="0" applyFont="1" applyFill="1" applyBorder="1" applyAlignment="1" applyProtection="1">
      <alignment horizontal="right"/>
      <protection locked="0"/>
    </xf>
    <xf numFmtId="0" fontId="20" fillId="0" borderId="5" xfId="0" applyFont="1" applyBorder="1"/>
    <xf numFmtId="0" fontId="20" fillId="0" borderId="5" xfId="0" applyFont="1" applyBorder="1" applyAlignment="1">
      <alignment horizontal="center"/>
    </xf>
    <xf numFmtId="0" fontId="21" fillId="0" borderId="22" xfId="0" applyFont="1" applyBorder="1" applyAlignment="1">
      <alignment wrapText="1"/>
    </xf>
    <xf numFmtId="0" fontId="21" fillId="0" borderId="22" xfId="0" applyFont="1" applyBorder="1" applyAlignment="1">
      <alignment horizontal="left" wrapText="1"/>
    </xf>
    <xf numFmtId="0" fontId="21" fillId="0" borderId="0" xfId="0" applyFont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horizontal="left" wrapText="1"/>
    </xf>
    <xf numFmtId="0" fontId="12" fillId="4" borderId="12" xfId="0" applyFont="1" applyFill="1" applyBorder="1" applyAlignment="1">
      <alignment horizontal="right" vertical="center"/>
    </xf>
    <xf numFmtId="0" fontId="0" fillId="0" borderId="0" xfId="0" applyBorder="1" applyAlignment="1">
      <alignment horizontal="center" wrapText="1"/>
    </xf>
    <xf numFmtId="0" fontId="9" fillId="0" borderId="0" xfId="0" applyFont="1" applyBorder="1" applyAlignment="1">
      <alignment horizontal="right"/>
    </xf>
    <xf numFmtId="0" fontId="15" fillId="0" borderId="0" xfId="0" applyFont="1" applyBorder="1" applyAlignment="1">
      <alignment horizontal="left" vertical="center" wrapText="1" indent="1"/>
    </xf>
    <xf numFmtId="0" fontId="12" fillId="4" borderId="21" xfId="0" applyFont="1" applyFill="1" applyBorder="1" applyAlignment="1">
      <alignment horizontal="right" vertical="center"/>
    </xf>
    <xf numFmtId="0" fontId="12" fillId="4" borderId="0" xfId="0" applyFont="1" applyFill="1" applyBorder="1" applyAlignment="1">
      <alignment horizontal="right" vertical="center"/>
    </xf>
    <xf numFmtId="14" fontId="0" fillId="0" borderId="0" xfId="0" applyNumberFormat="1" applyFont="1" applyFill="1" applyBorder="1" applyAlignment="1">
      <alignment horizontal="right" vertical="center"/>
    </xf>
    <xf numFmtId="14" fontId="0" fillId="0" borderId="0" xfId="0" applyNumberFormat="1" applyFont="1" applyFill="1" applyAlignment="1">
      <alignment horizontal="right"/>
    </xf>
    <xf numFmtId="1" fontId="0" fillId="0" borderId="0" xfId="0" applyNumberFormat="1" applyFont="1" applyFill="1" applyAlignment="1">
      <alignment horizontal="right"/>
    </xf>
    <xf numFmtId="0" fontId="0" fillId="0" borderId="0" xfId="0" applyFont="1" applyFill="1" applyAlignment="1">
      <alignment horizontal="right"/>
    </xf>
    <xf numFmtId="14" fontId="0" fillId="0" borderId="2" xfId="0" applyNumberFormat="1" applyFont="1" applyFill="1" applyBorder="1" applyAlignment="1">
      <alignment horizontal="right"/>
    </xf>
    <xf numFmtId="14" fontId="0" fillId="0" borderId="2" xfId="0" applyNumberFormat="1" applyFont="1" applyFill="1" applyBorder="1" applyAlignment="1">
      <alignment horizontal="right" vertical="center"/>
    </xf>
    <xf numFmtId="14" fontId="0" fillId="0" borderId="2" xfId="0" applyNumberFormat="1" applyFill="1" applyBorder="1"/>
    <xf numFmtId="0" fontId="0" fillId="0" borderId="0" xfId="0" applyFill="1"/>
    <xf numFmtId="14" fontId="0" fillId="0" borderId="0" xfId="0" applyNumberFormat="1" applyFont="1" applyFill="1" applyBorder="1" applyAlignment="1">
      <alignment horizontal="right"/>
    </xf>
  </cellXfs>
  <cellStyles count="2">
    <cellStyle name="Normale" xfId="0" builtinId="0"/>
    <cellStyle name="Testo descrittivo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CC00CC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A5A5A5"/>
      <rgbColor rgb="FFC0504D"/>
      <rgbColor rgb="FFFFFFCC"/>
      <rgbColor rgb="FFD6E7F8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CC0000"/>
      <rgbColor rgb="FF008080"/>
      <rgbColor rgb="FF0000FF"/>
      <rgbColor rgb="FF00CCFF"/>
      <rgbColor rgb="FFDDDDDD"/>
      <rgbColor rgb="FFCCFFCC"/>
      <rgbColor rgb="FFFFFF99"/>
      <rgbColor rgb="FF99CCFF"/>
      <rgbColor rgb="FFFF99CC"/>
      <rgbColor rgb="FFCC99FF"/>
      <rgbColor rgb="FFFFCCCC"/>
      <rgbColor rgb="FF4472C4"/>
      <rgbColor rgb="FF33CCCC"/>
      <rgbColor rgb="FF9BBB59"/>
      <rgbColor rgb="FFFFCC00"/>
      <rgbColor rgb="FFFF9900"/>
      <rgbColor rgb="FFED7D31"/>
      <rgbColor rgb="FF595959"/>
      <rgbColor rgb="FF969696"/>
      <rgbColor rgb="FF003366"/>
      <rgbColor rgb="FF4F81BD"/>
      <rgbColor rgb="FF003300"/>
      <rgbColor rgb="FF40404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  <a:r>
              <a:rPr sz="1800" b="1" strike="noStrike" spc="-1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rPr>
              <a:t>TG 18</a:t>
            </a:r>
          </a:p>
        </c:rich>
      </c:tx>
      <c:overlay val="0"/>
    </c:title>
    <c:autoTitleDeleted val="0"/>
    <c:view3D>
      <c:rotX val="30"/>
      <c:rotY val="0"/>
      <c:rAngAx val="0"/>
    </c:view3D>
    <c:floor>
      <c:thickness val="0"/>
      <c:spPr>
        <a:solidFill>
          <a:srgbClr val="D9D9D9"/>
        </a:solidFill>
        <a:ln>
          <a:noFill/>
        </a:ln>
      </c:spPr>
    </c:floor>
    <c:sideWall>
      <c:thickness val="0"/>
    </c:sideWall>
    <c:backWall>
      <c:thickness val="0"/>
      <c:spPr>
        <a:solidFill>
          <a:srgbClr val="D9D9D9"/>
        </a:solidFill>
        <a:ln>
          <a:noFill/>
        </a:ln>
      </c:spPr>
    </c:backWall>
    <c:plotArea>
      <c:layout/>
      <c:pie3DChart>
        <c:varyColors val="1"/>
        <c:ser>
          <c:idx val="0"/>
          <c:order val="0"/>
          <c:tx>
            <c:strRef>
              <c:f>GRAFICI!$E$5</c:f>
              <c:strCache>
                <c:ptCount val="1"/>
                <c:pt idx="0">
                  <c:v>TG 18</c:v>
                </c:pt>
              </c:strCache>
            </c:strRef>
          </c:tx>
          <c:spPr>
            <a:solidFill>
              <a:srgbClr val="4F81BD"/>
            </a:solidFill>
            <a:ln>
              <a:noFill/>
            </a:ln>
          </c:spPr>
          <c:dPt>
            <c:idx val="0"/>
            <c:bubble3D val="0"/>
            <c:spPr>
              <a:solidFill>
                <a:srgbClr val="4472C4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1-CE28-6E42-811C-B628EB92EF0B}"/>
              </c:ext>
            </c:extLst>
          </c:dPt>
          <c:dPt>
            <c:idx val="1"/>
            <c:bubble3D val="0"/>
            <c:spPr>
              <a:solidFill>
                <a:srgbClr val="C0504D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3-CE28-6E42-811C-B628EB92EF0B}"/>
              </c:ext>
            </c:extLst>
          </c:dPt>
          <c:dPt>
            <c:idx val="2"/>
            <c:bubble3D val="0"/>
            <c:spPr>
              <a:solidFill>
                <a:srgbClr val="9BBB59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5-CE28-6E42-811C-B628EB92EF0B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GRAFICI!$E$6:$E$8</c:f>
              <c:numCache>
                <c:formatCode>General</c:formatCode>
                <c:ptCount val="3"/>
                <c:pt idx="0">
                  <c:v>13</c:v>
                </c:pt>
                <c:pt idx="1">
                  <c:v>16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E28-6E42-811C-B628EB92E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solidFill>
          <a:srgbClr val="D9D9D9"/>
        </a:solidFill>
        <a:ln>
          <a:noFill/>
        </a:ln>
      </c:spPr>
    </c:plotArea>
    <c:legend>
      <c:legendPos val="r"/>
      <c:overlay val="0"/>
      <c:spPr>
        <a:noFill/>
        <a:ln>
          <a:noFill/>
        </a:ln>
      </c:spPr>
    </c:legend>
    <c:plotVisOnly val="1"/>
    <c:dispBlanksAs val="gap"/>
    <c:showDLblsOverMax val="1"/>
  </c:chart>
  <c:spPr>
    <a:solidFill>
      <a:srgbClr val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  <a:r>
              <a:rPr sz="1800" b="1" strike="noStrike" spc="-1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rPr>
              <a:t>TREATMENT</a:t>
            </a:r>
          </a:p>
        </c:rich>
      </c:tx>
      <c:overlay val="0"/>
    </c:title>
    <c:autoTitleDeleted val="0"/>
    <c:view3D>
      <c:rotX val="30"/>
      <c:rotY val="0"/>
      <c:rAngAx val="0"/>
    </c:view3D>
    <c:floor>
      <c:thickness val="0"/>
      <c:spPr>
        <a:solidFill>
          <a:srgbClr val="D9D9D9"/>
        </a:solidFill>
        <a:ln>
          <a:noFill/>
        </a:ln>
      </c:spPr>
    </c:floor>
    <c:sideWall>
      <c:thickness val="0"/>
    </c:sideWall>
    <c:backWall>
      <c:thickness val="0"/>
      <c:spPr>
        <a:solidFill>
          <a:srgbClr val="D9D9D9"/>
        </a:solidFill>
        <a:ln>
          <a:noFill/>
        </a:ln>
      </c:spPr>
    </c:backWall>
    <c:plotArea>
      <c:layout/>
      <c:pie3DChart>
        <c:varyColors val="1"/>
        <c:ser>
          <c:idx val="0"/>
          <c:order val="0"/>
          <c:tx>
            <c:strRef>
              <c:f>GRAFICI!$G$5:$G$5</c:f>
              <c:strCache>
                <c:ptCount val="1"/>
                <c:pt idx="0">
                  <c:v>TERAPIA</c:v>
                </c:pt>
              </c:strCache>
            </c:strRef>
          </c:tx>
          <c:spPr>
            <a:solidFill>
              <a:srgbClr val="4F81BD"/>
            </a:solidFill>
            <a:ln>
              <a:noFill/>
            </a:ln>
          </c:spPr>
          <c:dPt>
            <c:idx val="0"/>
            <c:bubble3D val="0"/>
            <c:spPr>
              <a:solidFill>
                <a:srgbClr val="4472C4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1-49C7-8C44-89D2-5ECABDE9B10B}"/>
              </c:ext>
            </c:extLst>
          </c:dPt>
          <c:dPt>
            <c:idx val="1"/>
            <c:bubble3D val="0"/>
            <c:spPr>
              <a:solidFill>
                <a:srgbClr val="C0504D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3-49C7-8C44-89D2-5ECABDE9B10B}"/>
              </c:ext>
            </c:extLst>
          </c:dPt>
          <c:dPt>
            <c:idx val="2"/>
            <c:bubble3D val="0"/>
            <c:spPr>
              <a:solidFill>
                <a:srgbClr val="9BBB59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5-49C7-8C44-89D2-5ECABDE9B10B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GRAFICI!$G$6:$G$8</c:f>
              <c:numCache>
                <c:formatCode>General</c:formatCode>
                <c:ptCount val="3"/>
                <c:pt idx="0">
                  <c:v>11</c:v>
                </c:pt>
                <c:pt idx="1">
                  <c:v>8</c:v>
                </c:pt>
                <c:pt idx="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9C7-8C44-89D2-5ECABDE9B1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solidFill>
          <a:srgbClr val="D9D9D9"/>
        </a:solidFill>
        <a:ln>
          <a:noFill/>
        </a:ln>
      </c:spPr>
    </c:plotArea>
    <c:legend>
      <c:legendPos val="r"/>
      <c:overlay val="0"/>
      <c:spPr>
        <a:noFill/>
        <a:ln>
          <a:noFill/>
        </a:ln>
      </c:spPr>
    </c:legend>
    <c:plotVisOnly val="1"/>
    <c:dispBlanksAs val="gap"/>
    <c:showDLblsOverMax val="1"/>
  </c:chart>
  <c:spPr>
    <a:solidFill>
      <a:srgbClr val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c:style val="2"/>
  <c:chart>
    <c:title>
      <c:tx>
        <c:rich>
          <a:bodyPr rot="0"/>
          <a:lstStyle/>
          <a:p>
            <a:pPr>
              <a:defRPr sz="1400" b="0" strike="noStrike" spc="-1">
                <a:solidFill>
                  <a:srgbClr val="595959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  <a:r>
              <a:rPr sz="1400" b="0" strike="noStrike" spc="-1">
                <a:solidFill>
                  <a:srgbClr val="595959"/>
                </a:solidFill>
                <a:uFill>
                  <a:solidFill>
                    <a:srgbClr val="FFFFFF"/>
                  </a:solidFill>
                </a:uFill>
                <a:latin typeface="Calibri"/>
              </a:rPr>
              <a:t>GRADE I</a:t>
            </a:r>
          </a:p>
        </c:rich>
      </c:tx>
      <c:overlay val="0"/>
    </c:title>
    <c:autoTitleDeleted val="0"/>
    <c:view3D>
      <c:rotX val="30"/>
      <c:rotY val="0"/>
      <c:rAngAx val="0"/>
    </c:view3D>
    <c:floor>
      <c:thickness val="0"/>
      <c:spPr>
        <a:solidFill>
          <a:srgbClr val="D9D9D9"/>
        </a:solidFill>
        <a:ln>
          <a:noFill/>
        </a:ln>
      </c:spPr>
    </c:floor>
    <c:sideWall>
      <c:thickness val="0"/>
    </c:sideWall>
    <c:backWall>
      <c:thickness val="0"/>
      <c:spPr>
        <a:solidFill>
          <a:srgbClr val="D9D9D9"/>
        </a:solidFill>
        <a:ln>
          <a:noFill/>
        </a:ln>
      </c:spPr>
    </c:backWall>
    <c:plotArea>
      <c:layout/>
      <c:pie3DChart>
        <c:varyColors val="1"/>
        <c:ser>
          <c:idx val="0"/>
          <c:order val="0"/>
          <c:spPr>
            <a:solidFill>
              <a:srgbClr val="4472C4"/>
            </a:solidFill>
            <a:ln>
              <a:noFill/>
            </a:ln>
          </c:spPr>
          <c:dPt>
            <c:idx val="0"/>
            <c:bubble3D val="0"/>
            <c:spPr>
              <a:solidFill>
                <a:srgbClr val="4472C4"/>
              </a:solidFill>
              <a:ln w="25560">
                <a:solidFill>
                  <a:srgbClr val="FFFFFF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1-48F4-D548-A750-CC7E80117BB2}"/>
              </c:ext>
            </c:extLst>
          </c:dPt>
          <c:dPt>
            <c:idx val="1"/>
            <c:bubble3D val="0"/>
            <c:spPr>
              <a:solidFill>
                <a:srgbClr val="ED7D31"/>
              </a:solidFill>
              <a:ln w="25560">
                <a:solidFill>
                  <a:srgbClr val="FFFFFF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3-48F4-D548-A750-CC7E80117BB2}"/>
              </c:ext>
            </c:extLst>
          </c:dPt>
          <c:dPt>
            <c:idx val="2"/>
            <c:bubble3D val="0"/>
            <c:spPr>
              <a:solidFill>
                <a:srgbClr val="A5A5A5"/>
              </a:solidFill>
              <a:ln w="25560">
                <a:solidFill>
                  <a:srgbClr val="FFFFFF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5-48F4-D548-A750-CC7E80117BB2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GRAFICI!$K$5:$M$5</c:f>
              <c:strCache>
                <c:ptCount val="3"/>
                <c:pt idx="0">
                  <c:v>Lap-Cholecistectomy</c:v>
                </c:pt>
                <c:pt idx="1">
                  <c:v>cholecistostomy</c:v>
                </c:pt>
                <c:pt idx="2">
                  <c:v>Supportive care and antibiotics</c:v>
                </c:pt>
              </c:strCache>
            </c:strRef>
          </c:cat>
          <c:val>
            <c:numRef>
              <c:f>GRAFICI!$K$6:$M$6</c:f>
              <c:numCache>
                <c:formatCode>General</c:formatCode>
                <c:ptCount val="3"/>
                <c:pt idx="0">
                  <c:v>11</c:v>
                </c:pt>
                <c:pt idx="1">
                  <c:v>2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8F4-D548-A750-CC7E80117B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solidFill>
          <a:srgbClr val="D9D9D9"/>
        </a:solidFill>
        <a:ln>
          <a:noFill/>
        </a:ln>
      </c:spPr>
    </c:plotArea>
    <c:legend>
      <c:legendPos val="b"/>
      <c:overlay val="0"/>
      <c:spPr>
        <a:noFill/>
        <a:ln>
          <a:noFill/>
        </a:ln>
      </c:sp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c:style val="2"/>
  <c:chart>
    <c:title>
      <c:tx>
        <c:rich>
          <a:bodyPr rot="0"/>
          <a:lstStyle/>
          <a:p>
            <a:pPr>
              <a:defRPr sz="1400" b="0" strike="noStrike" spc="-1">
                <a:solidFill>
                  <a:srgbClr val="595959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  <a:r>
              <a:rPr sz="1400" b="0" strike="noStrike" spc="-1">
                <a:solidFill>
                  <a:srgbClr val="595959"/>
                </a:solidFill>
                <a:uFill>
                  <a:solidFill>
                    <a:srgbClr val="FFFFFF"/>
                  </a:solidFill>
                </a:uFill>
                <a:latin typeface="Calibri"/>
              </a:rPr>
              <a:t>GRADE II</a:t>
            </a:r>
          </a:p>
        </c:rich>
      </c:tx>
      <c:overlay val="0"/>
    </c:title>
    <c:autoTitleDeleted val="0"/>
    <c:view3D>
      <c:rotX val="30"/>
      <c:rotY val="0"/>
      <c:rAngAx val="0"/>
    </c:view3D>
    <c:floor>
      <c:thickness val="0"/>
      <c:spPr>
        <a:solidFill>
          <a:srgbClr val="D9D9D9"/>
        </a:solidFill>
        <a:ln>
          <a:noFill/>
        </a:ln>
      </c:spPr>
    </c:floor>
    <c:sideWall>
      <c:thickness val="0"/>
    </c:sideWall>
    <c:backWall>
      <c:thickness val="0"/>
      <c:spPr>
        <a:solidFill>
          <a:srgbClr val="D9D9D9"/>
        </a:solidFill>
        <a:ln>
          <a:noFill/>
        </a:ln>
      </c:spPr>
    </c:backWall>
    <c:plotArea>
      <c:layout/>
      <c:pie3DChart>
        <c:varyColors val="1"/>
        <c:ser>
          <c:idx val="0"/>
          <c:order val="0"/>
          <c:spPr>
            <a:solidFill>
              <a:srgbClr val="4472C4"/>
            </a:solidFill>
            <a:ln>
              <a:noFill/>
            </a:ln>
          </c:spPr>
          <c:dPt>
            <c:idx val="0"/>
            <c:bubble3D val="0"/>
            <c:spPr>
              <a:solidFill>
                <a:srgbClr val="4472C4"/>
              </a:solidFill>
              <a:ln w="25560">
                <a:solidFill>
                  <a:srgbClr val="FFFFFF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1-B94C-BA42-BA5C-B2046A5A14BE}"/>
              </c:ext>
            </c:extLst>
          </c:dPt>
          <c:dPt>
            <c:idx val="1"/>
            <c:bubble3D val="0"/>
            <c:spPr>
              <a:solidFill>
                <a:srgbClr val="ED7D31"/>
              </a:solidFill>
              <a:ln w="25560">
                <a:solidFill>
                  <a:srgbClr val="FFFFFF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3-B94C-BA42-BA5C-B2046A5A14BE}"/>
              </c:ext>
            </c:extLst>
          </c:dPt>
          <c:dPt>
            <c:idx val="2"/>
            <c:bubble3D val="0"/>
            <c:spPr>
              <a:solidFill>
                <a:srgbClr val="A5A5A5"/>
              </a:solidFill>
              <a:ln w="25560">
                <a:solidFill>
                  <a:srgbClr val="FFFFFF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5-B94C-BA42-BA5C-B2046A5A14BE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GRAFICI!$K$5:$M$5</c:f>
              <c:strCache>
                <c:ptCount val="3"/>
                <c:pt idx="0">
                  <c:v>Lap-Cholecistectomy</c:v>
                </c:pt>
                <c:pt idx="1">
                  <c:v>cholecistostomy</c:v>
                </c:pt>
                <c:pt idx="2">
                  <c:v>Supportive care and antibiotics</c:v>
                </c:pt>
              </c:strCache>
            </c:strRef>
          </c:cat>
          <c:val>
            <c:numRef>
              <c:f>GRAFICI!$K$7:$M$7</c:f>
              <c:numCache>
                <c:formatCode>General</c:formatCode>
                <c:ptCount val="3"/>
                <c:pt idx="0">
                  <c:v>6</c:v>
                </c:pt>
                <c:pt idx="1">
                  <c:v>3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94C-BA42-BA5C-B2046A5A1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solidFill>
          <a:srgbClr val="D9D9D9"/>
        </a:solidFill>
        <a:ln>
          <a:noFill/>
        </a:ln>
      </c:spPr>
    </c:plotArea>
    <c:legend>
      <c:legendPos val="b"/>
      <c:overlay val="0"/>
      <c:spPr>
        <a:noFill/>
        <a:ln>
          <a:noFill/>
        </a:ln>
      </c:sp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c:style val="2"/>
  <c:chart>
    <c:title>
      <c:tx>
        <c:rich>
          <a:bodyPr rot="0"/>
          <a:lstStyle/>
          <a:p>
            <a:pPr>
              <a:defRPr sz="1400" b="0" strike="noStrike" spc="-1">
                <a:solidFill>
                  <a:srgbClr val="595959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  <a:r>
              <a:rPr sz="1400" b="0" strike="noStrike" spc="-1">
                <a:solidFill>
                  <a:srgbClr val="595959"/>
                </a:solidFill>
                <a:uFill>
                  <a:solidFill>
                    <a:srgbClr val="FFFFFF"/>
                  </a:solidFill>
                </a:uFill>
                <a:latin typeface="Calibri"/>
              </a:rPr>
              <a:t>GRADE III</a:t>
            </a:r>
          </a:p>
        </c:rich>
      </c:tx>
      <c:overlay val="0"/>
    </c:title>
    <c:autoTitleDeleted val="0"/>
    <c:view3D>
      <c:rotX val="30"/>
      <c:rotY val="0"/>
      <c:rAngAx val="0"/>
    </c:view3D>
    <c:floor>
      <c:thickness val="0"/>
      <c:spPr>
        <a:solidFill>
          <a:srgbClr val="D9D9D9"/>
        </a:solidFill>
        <a:ln>
          <a:noFill/>
        </a:ln>
      </c:spPr>
    </c:floor>
    <c:sideWall>
      <c:thickness val="0"/>
    </c:sideWall>
    <c:backWall>
      <c:thickness val="0"/>
      <c:spPr>
        <a:solidFill>
          <a:srgbClr val="D9D9D9"/>
        </a:solidFill>
        <a:ln>
          <a:noFill/>
        </a:ln>
      </c:spPr>
    </c:backWall>
    <c:plotArea>
      <c:layout/>
      <c:pie3DChart>
        <c:varyColors val="1"/>
        <c:ser>
          <c:idx val="0"/>
          <c:order val="0"/>
          <c:spPr>
            <a:solidFill>
              <a:srgbClr val="4472C4"/>
            </a:solidFill>
            <a:ln>
              <a:noFill/>
            </a:ln>
          </c:spPr>
          <c:dPt>
            <c:idx val="0"/>
            <c:bubble3D val="0"/>
            <c:spPr>
              <a:solidFill>
                <a:srgbClr val="4472C4"/>
              </a:solidFill>
              <a:ln w="25560">
                <a:solidFill>
                  <a:srgbClr val="FFFFFF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1-01A6-5E42-8A92-0C8FC338D176}"/>
              </c:ext>
            </c:extLst>
          </c:dPt>
          <c:dPt>
            <c:idx val="1"/>
            <c:bubble3D val="0"/>
            <c:spPr>
              <a:solidFill>
                <a:srgbClr val="ED7D31"/>
              </a:solidFill>
              <a:ln w="25560">
                <a:solidFill>
                  <a:srgbClr val="FFFFFF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3-01A6-5E42-8A92-0C8FC338D176}"/>
              </c:ext>
            </c:extLst>
          </c:dPt>
          <c:dPt>
            <c:idx val="2"/>
            <c:bubble3D val="0"/>
            <c:spPr>
              <a:solidFill>
                <a:srgbClr val="A5A5A5"/>
              </a:solidFill>
              <a:ln w="25560">
                <a:solidFill>
                  <a:srgbClr val="FFFFFF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5-01A6-5E42-8A92-0C8FC338D176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GRAFICI!$K$5:$M$5</c:f>
              <c:strCache>
                <c:ptCount val="3"/>
                <c:pt idx="0">
                  <c:v>Lap-Cholecistectomy</c:v>
                </c:pt>
                <c:pt idx="1">
                  <c:v>cholecistostomy</c:v>
                </c:pt>
                <c:pt idx="2">
                  <c:v>Supportive care and antibiotics</c:v>
                </c:pt>
              </c:strCache>
            </c:strRef>
          </c:cat>
          <c:val>
            <c:numRef>
              <c:f>GRAFICI!$K$8:$M$8</c:f>
              <c:numCache>
                <c:formatCode>General</c:formatCode>
                <c:ptCount val="3"/>
                <c:pt idx="0">
                  <c:v>1</c:v>
                </c:pt>
                <c:pt idx="1">
                  <c:v>3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1A6-5E42-8A92-0C8FC338D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solidFill>
          <a:srgbClr val="D9D9D9"/>
        </a:solidFill>
        <a:ln>
          <a:noFill/>
        </a:ln>
      </c:spPr>
    </c:plotArea>
    <c:legend>
      <c:legendPos val="b"/>
      <c:overlay val="0"/>
      <c:spPr>
        <a:noFill/>
        <a:ln>
          <a:noFill/>
        </a:ln>
      </c:sp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514440</xdr:colOff>
      <xdr:row>14</xdr:row>
      <xdr:rowOff>1800</xdr:rowOff>
    </xdr:from>
    <xdr:to>
      <xdr:col>11</xdr:col>
      <xdr:colOff>411840</xdr:colOff>
      <xdr:row>31</xdr:row>
      <xdr:rowOff>8640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221760</xdr:colOff>
      <xdr:row>13</xdr:row>
      <xdr:rowOff>127080</xdr:rowOff>
    </xdr:from>
    <xdr:to>
      <xdr:col>19</xdr:col>
      <xdr:colOff>461160</xdr:colOff>
      <xdr:row>30</xdr:row>
      <xdr:rowOff>75960</xdr:rowOff>
    </xdr:to>
    <xdr:graphicFrame macro="">
      <xdr:nvGraphicFramePr>
        <xdr:cNvPr id="3" name="Grafico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20</xdr:col>
      <xdr:colOff>177840</xdr:colOff>
      <xdr:row>2</xdr:row>
      <xdr:rowOff>38160</xdr:rowOff>
    </xdr:from>
    <xdr:to>
      <xdr:col>28</xdr:col>
      <xdr:colOff>75960</xdr:colOff>
      <xdr:row>16</xdr:row>
      <xdr:rowOff>114120</xdr:rowOff>
    </xdr:to>
    <xdr:graphicFrame macro="">
      <xdr:nvGraphicFramePr>
        <xdr:cNvPr id="4" name="Grafico 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20</xdr:col>
      <xdr:colOff>190440</xdr:colOff>
      <xdr:row>18</xdr:row>
      <xdr:rowOff>114480</xdr:rowOff>
    </xdr:from>
    <xdr:to>
      <xdr:col>28</xdr:col>
      <xdr:colOff>88560</xdr:colOff>
      <xdr:row>32</xdr:row>
      <xdr:rowOff>190440</xdr:rowOff>
    </xdr:to>
    <xdr:graphicFrame macro="">
      <xdr:nvGraphicFramePr>
        <xdr:cNvPr id="5" name="Grafico 6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27</xdr:col>
      <xdr:colOff>495360</xdr:colOff>
      <xdr:row>2</xdr:row>
      <xdr:rowOff>101520</xdr:rowOff>
    </xdr:from>
    <xdr:to>
      <xdr:col>34</xdr:col>
      <xdr:colOff>495000</xdr:colOff>
      <xdr:row>16</xdr:row>
      <xdr:rowOff>177480</xdr:rowOff>
    </xdr:to>
    <xdr:graphicFrame macro="">
      <xdr:nvGraphicFramePr>
        <xdr:cNvPr id="6" name="Grafico 7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578520</xdr:colOff>
      <xdr:row>4</xdr:row>
      <xdr:rowOff>142920</xdr:rowOff>
    </xdr:from>
    <xdr:to>
      <xdr:col>4</xdr:col>
      <xdr:colOff>75240</xdr:colOff>
      <xdr:row>8</xdr:row>
      <xdr:rowOff>27720</xdr:rowOff>
    </xdr:to>
    <xdr:sp macro="" textlink="">
      <xdr:nvSpPr>
        <xdr:cNvPr id="5" name="CustomShape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1801440" y="1108080"/>
          <a:ext cx="719640" cy="659520"/>
        </a:xfrm>
        <a:custGeom>
          <a:avLst/>
          <a:gdLst/>
          <a:ahLst/>
          <a:cxnLst/>
          <a:rect l="l" t="t" r="r" b="b"/>
          <a:pathLst>
            <a:path w="147" h="73">
              <a:moveTo>
                <a:pt x="147" y="0"/>
              </a:moveTo>
              <a:cubicBezTo>
                <a:pt x="98" y="1"/>
                <a:pt x="50" y="3"/>
                <a:pt x="25" y="15"/>
              </a:cubicBezTo>
              <a:cubicBezTo>
                <a:pt x="0" y="27"/>
                <a:pt x="4" y="64"/>
                <a:pt x="0" y="73"/>
              </a:cubicBezTo>
            </a:path>
          </a:pathLst>
        </a:custGeom>
        <a:noFill/>
        <a:ln w="1260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</xdr:col>
      <xdr:colOff>28440</xdr:colOff>
      <xdr:row>15</xdr:row>
      <xdr:rowOff>47880</xdr:rowOff>
    </xdr:from>
    <xdr:to>
      <xdr:col>7</xdr:col>
      <xdr:colOff>427320</xdr:colOff>
      <xdr:row>16</xdr:row>
      <xdr:rowOff>18000</xdr:rowOff>
    </xdr:to>
    <xdr:sp macro="" textlink="">
      <xdr:nvSpPr>
        <xdr:cNvPr id="6" name="CustomShape 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5030280" y="3146400"/>
          <a:ext cx="398880" cy="173520"/>
        </a:xfrm>
        <a:prstGeom prst="rightArrow">
          <a:avLst>
            <a:gd name="adj1" fmla="val 50000"/>
            <a:gd name="adj2" fmla="val 70000"/>
          </a:avLst>
        </a:prstGeom>
        <a:solidFill>
          <a:srgbClr val="0066CC"/>
        </a:solidFill>
        <a:ln w="1260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</xdr:col>
      <xdr:colOff>28440</xdr:colOff>
      <xdr:row>17</xdr:row>
      <xdr:rowOff>28440</xdr:rowOff>
    </xdr:from>
    <xdr:to>
      <xdr:col>7</xdr:col>
      <xdr:colOff>427320</xdr:colOff>
      <xdr:row>17</xdr:row>
      <xdr:rowOff>189360</xdr:rowOff>
    </xdr:to>
    <xdr:sp macro="" textlink="">
      <xdr:nvSpPr>
        <xdr:cNvPr id="7" name="CustomShape 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5030280" y="3520800"/>
          <a:ext cx="398880" cy="160920"/>
        </a:xfrm>
        <a:prstGeom prst="rightArrow">
          <a:avLst>
            <a:gd name="adj1" fmla="val 50000"/>
            <a:gd name="adj2" fmla="val 61765"/>
          </a:avLst>
        </a:prstGeom>
        <a:solidFill>
          <a:srgbClr val="0066CC"/>
        </a:solidFill>
        <a:ln w="1260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12</xdr:col>
      <xdr:colOff>648000</xdr:colOff>
      <xdr:row>3</xdr:row>
      <xdr:rowOff>152640</xdr:rowOff>
    </xdr:from>
    <xdr:to>
      <xdr:col>13</xdr:col>
      <xdr:colOff>611640</xdr:colOff>
      <xdr:row>9</xdr:row>
      <xdr:rowOff>104040</xdr:rowOff>
    </xdr:to>
    <xdr:sp macro="" textlink="">
      <xdr:nvSpPr>
        <xdr:cNvPr id="8" name="CustomShape 1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8783280" y="914400"/>
          <a:ext cx="692640" cy="113256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108000" tIns="82800" rIns="54000" bIns="82800"/>
        <a:lstStyle/>
        <a:p>
          <a:pPr>
            <a:lnSpc>
              <a:spcPct val="100000"/>
            </a:lnSpc>
          </a:pPr>
          <a:r>
            <a:rPr lang="it-IT" sz="8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Inserisci in questa colonna la prima serie di valori (max 30)</a:t>
          </a:r>
          <a:endParaRPr lang="it-IT" sz="8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it-IT" sz="8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14</xdr:col>
      <xdr:colOff>47880</xdr:colOff>
      <xdr:row>4</xdr:row>
      <xdr:rowOff>95400</xdr:rowOff>
    </xdr:from>
    <xdr:to>
      <xdr:col>14</xdr:col>
      <xdr:colOff>1094400</xdr:colOff>
      <xdr:row>9</xdr:row>
      <xdr:rowOff>94680</xdr:rowOff>
    </xdr:to>
    <xdr:sp macro="" textlink="">
      <xdr:nvSpPr>
        <xdr:cNvPr id="9" name="CustomShape 1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9523800" y="1060560"/>
          <a:ext cx="1046520" cy="97704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108000" tIns="82800" rIns="54000" bIns="82800"/>
        <a:lstStyle/>
        <a:p>
          <a:pPr>
            <a:lnSpc>
              <a:spcPct val="100000"/>
            </a:lnSpc>
          </a:pPr>
          <a:r>
            <a:rPr lang="it-IT" sz="8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Inserisci in questa colonna la seconda serie di valori (max 30)</a:t>
          </a:r>
          <a:endParaRPr lang="it-IT" sz="8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it-IT" sz="8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14</xdr:col>
      <xdr:colOff>26280</xdr:colOff>
      <xdr:row>8</xdr:row>
      <xdr:rowOff>19080</xdr:rowOff>
    </xdr:from>
    <xdr:to>
      <xdr:col>14</xdr:col>
      <xdr:colOff>129960</xdr:colOff>
      <xdr:row>9</xdr:row>
      <xdr:rowOff>113760</xdr:rowOff>
    </xdr:to>
    <xdr:sp macro="" textlink="">
      <xdr:nvSpPr>
        <xdr:cNvPr id="10" name="CustomShape 1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9502200" y="1758960"/>
          <a:ext cx="103680" cy="297720"/>
        </a:xfrm>
        <a:prstGeom prst="downArrow">
          <a:avLst>
            <a:gd name="adj1" fmla="val 50000"/>
            <a:gd name="adj2" fmla="val 61364"/>
          </a:avLst>
        </a:prstGeom>
        <a:solidFill>
          <a:srgbClr val="DDDDDD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14</xdr:col>
      <xdr:colOff>552960</xdr:colOff>
      <xdr:row>8</xdr:row>
      <xdr:rowOff>47520</xdr:rowOff>
    </xdr:from>
    <xdr:to>
      <xdr:col>14</xdr:col>
      <xdr:colOff>656640</xdr:colOff>
      <xdr:row>9</xdr:row>
      <xdr:rowOff>132480</xdr:rowOff>
    </xdr:to>
    <xdr:sp macro="" textlink="">
      <xdr:nvSpPr>
        <xdr:cNvPr id="11" name="CustomShape 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10028880" y="1787400"/>
          <a:ext cx="103680" cy="288000"/>
        </a:xfrm>
        <a:prstGeom prst="downArrow">
          <a:avLst>
            <a:gd name="adj1" fmla="val 50000"/>
            <a:gd name="adj2" fmla="val 59091"/>
          </a:avLst>
        </a:prstGeom>
        <a:solidFill>
          <a:srgbClr val="DDDDDD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16</xdr:col>
      <xdr:colOff>28440</xdr:colOff>
      <xdr:row>23</xdr:row>
      <xdr:rowOff>152280</xdr:rowOff>
    </xdr:from>
    <xdr:to>
      <xdr:col>19</xdr:col>
      <xdr:colOff>37080</xdr:colOff>
      <xdr:row>39</xdr:row>
      <xdr:rowOff>74880</xdr:rowOff>
    </xdr:to>
    <xdr:sp macro="" textlink="">
      <xdr:nvSpPr>
        <xdr:cNvPr id="12" name="CustomShape 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12102840" y="4787640"/>
          <a:ext cx="2454480" cy="297072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36000" tIns="10800" rIns="18000" bIns="10800" anchor="ctr"/>
        <a:lstStyle/>
        <a:p>
          <a:pPr>
            <a:lnSpc>
              <a:spcPct val="100000"/>
            </a:lnSpc>
          </a:pPr>
          <a:r>
            <a:rPr lang="it-IT" sz="700" b="0" strike="noStrike" spc="-1">
              <a:solidFill>
                <a:srgbClr val="969696"/>
              </a:solidFill>
              <a:uFill>
                <a:solidFill>
                  <a:srgbClr val="FFFFFF"/>
                </a:solidFill>
              </a:uFill>
              <a:latin typeface="Arial"/>
            </a:rPr>
            <a:t>10 agosto 2009</a:t>
          </a:r>
          <a:endParaRPr lang="it-IT" sz="7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it-IT" sz="700" b="0" strike="noStrike" spc="-1">
              <a:solidFill>
                <a:srgbClr val="969696"/>
              </a:solidFill>
              <a:uFill>
                <a:solidFill>
                  <a:srgbClr val="FFFFFF"/>
                </a:solidFill>
              </a:uFill>
              <a:latin typeface="Arial"/>
            </a:rPr>
            <a:t>Foglio di lavoro complementare all'unità didattica:</a:t>
          </a:r>
          <a:endParaRPr lang="it-IT" sz="7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it-IT" sz="700" b="0" strike="noStrike" spc="-1">
              <a:solidFill>
                <a:srgbClr val="969696"/>
              </a:solidFill>
              <a:uFill>
                <a:solidFill>
                  <a:srgbClr val="FFFFFF"/>
                </a:solidFill>
              </a:uFill>
              <a:latin typeface="Arial"/>
            </a:rPr>
            <a:t>http://www.quadernodiepidemiologia.it/campion/ver_ipo.htm</a:t>
          </a:r>
          <a:endParaRPr lang="it-IT" sz="7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it-IT" sz="700" b="0" strike="noStrike" spc="-1">
              <a:solidFill>
                <a:srgbClr val="969696"/>
              </a:solidFill>
              <a:uFill>
                <a:solidFill>
                  <a:srgbClr val="FFFFFF"/>
                </a:solidFill>
              </a:uFill>
              <a:latin typeface="Arial"/>
            </a:rPr>
            <a:t>Prof. Ezio Bottarelli - Università degli Studi di Parma</a:t>
          </a:r>
          <a:endParaRPr lang="it-IT" sz="7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it-IT" sz="700" b="0" strike="noStrike" spc="-1">
              <a:solidFill>
                <a:srgbClr val="969696"/>
              </a:solidFill>
              <a:uFill>
                <a:solidFill>
                  <a:srgbClr val="FFFFFF"/>
                </a:solidFill>
              </a:uFill>
              <a:latin typeface="Arial"/>
            </a:rPr>
            <a:t>ezio.bottarelli@unipr.it</a:t>
          </a:r>
          <a:endParaRPr lang="it-IT" sz="7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it-IT" sz="700" b="0" strike="noStrike" spc="-1">
              <a:solidFill>
                <a:srgbClr val="800000"/>
              </a:solidFill>
              <a:uFill>
                <a:solidFill>
                  <a:srgbClr val="FFFFFF"/>
                </a:solidFill>
              </a:uFill>
              <a:latin typeface="Arial"/>
            </a:rPr>
            <a:t>Questo foglio di calcolo: (a) può essere utilizzato soltanto a scopo educativo e, anche in questo caso, sotto la esclusiva responsabilità di chi lo utilizza; (b) non deve essere utilizzate a scopo clinico, diagnostico, terapeutico o di ricerca, né per qualsiasi altro sopo diverso da quello didattico; (c) non deve essere utilizzate per attività che abbiano un impatto diretto o indiretto sullo stato di salute degli animali o dell'uomo. All'Autore non può essere imputata alcuna responsabilità per danni diretti o indiretti di qualsivoglia natura causati all'utilizzatore o a terzi in conseguenza di errori, imprecisioni, omissioni, interpretazioni o utilizzo in genere di questo foglio di calcolo.</a:t>
          </a:r>
          <a:endParaRPr lang="it-IT" sz="7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P40"/>
  <sheetViews>
    <sheetView tabSelected="1" zoomScale="80" zoomScaleNormal="80" workbookViewId="0">
      <selection activeCell="J32" sqref="J32"/>
    </sheetView>
  </sheetViews>
  <sheetFormatPr baseColWidth="10" defaultColWidth="8.83203125" defaultRowHeight="15"/>
  <cols>
    <col min="1" max="1" width="28.1640625" style="1" bestFit="1" customWidth="1"/>
    <col min="2" max="2" width="12" customWidth="1"/>
    <col min="3" max="3" width="15.33203125" bestFit="1" customWidth="1"/>
    <col min="4" max="4" width="12.33203125" customWidth="1"/>
    <col min="5" max="5" width="8.5" customWidth="1"/>
    <col min="6" max="6" width="30" bestFit="1" customWidth="1"/>
    <col min="7" max="7" width="15.1640625" customWidth="1"/>
    <col min="8" max="8" width="31.1640625" bestFit="1" customWidth="1"/>
    <col min="9" max="9" width="11.83203125" bestFit="1" customWidth="1"/>
    <col min="10" max="10" width="17.5" customWidth="1"/>
    <col min="11" max="11" width="11" customWidth="1"/>
    <col min="12" max="12" width="9.33203125" style="2" customWidth="1"/>
    <col min="13" max="13" width="8.1640625" customWidth="1"/>
    <col min="14" max="14" width="6.83203125" customWidth="1"/>
    <col min="15" max="15" width="7.5" customWidth="1"/>
    <col min="16" max="16" width="12.5" customWidth="1"/>
    <col min="17" max="1020" width="8.6640625" customWidth="1"/>
  </cols>
  <sheetData>
    <row r="1" spans="1:16" s="8" customFormat="1" ht="36" customHeight="1">
      <c r="A1" s="5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6" t="s">
        <v>5</v>
      </c>
      <c r="G1" s="6" t="s">
        <v>6</v>
      </c>
      <c r="H1" s="6" t="s">
        <v>7</v>
      </c>
      <c r="I1" s="4" t="s">
        <v>8</v>
      </c>
      <c r="J1" s="4" t="s">
        <v>9</v>
      </c>
      <c r="K1" s="4" t="s">
        <v>10</v>
      </c>
      <c r="L1" s="7" t="s">
        <v>11</v>
      </c>
      <c r="M1" s="4" t="s">
        <v>12</v>
      </c>
      <c r="N1" s="4" t="s">
        <v>13</v>
      </c>
      <c r="O1" s="4" t="s">
        <v>14</v>
      </c>
      <c r="P1" s="6" t="s">
        <v>15</v>
      </c>
    </row>
    <row r="2" spans="1:16">
      <c r="A2" s="10">
        <v>28526</v>
      </c>
      <c r="B2" s="11">
        <f t="shared" ref="B2:B38" si="0">DATEDIF(A2,F2,"y")</f>
        <v>42</v>
      </c>
      <c r="C2" s="9">
        <v>1</v>
      </c>
      <c r="D2" s="12">
        <v>4</v>
      </c>
      <c r="E2" s="12">
        <v>57410</v>
      </c>
      <c r="F2" s="10">
        <v>43920</v>
      </c>
      <c r="G2" s="13">
        <v>43922</v>
      </c>
      <c r="H2" s="14">
        <f t="shared" ref="H2:H38" si="1">DATEDIF(F2,G2,"d")</f>
        <v>2</v>
      </c>
      <c r="I2" s="11" t="s">
        <v>101</v>
      </c>
      <c r="J2" s="11">
        <v>0</v>
      </c>
      <c r="K2" s="11">
        <v>1</v>
      </c>
      <c r="L2" s="14">
        <v>1</v>
      </c>
      <c r="M2" s="11">
        <v>0</v>
      </c>
      <c r="N2" s="11">
        <v>1</v>
      </c>
      <c r="O2" s="11">
        <v>3</v>
      </c>
      <c r="P2" s="11">
        <v>0</v>
      </c>
    </row>
    <row r="3" spans="1:16">
      <c r="A3" s="10">
        <v>27924</v>
      </c>
      <c r="B3" s="11">
        <f t="shared" si="0"/>
        <v>43</v>
      </c>
      <c r="C3" s="15">
        <v>1</v>
      </c>
      <c r="D3" s="12">
        <v>1</v>
      </c>
      <c r="E3" s="12">
        <v>57400</v>
      </c>
      <c r="F3" s="10">
        <v>43882</v>
      </c>
      <c r="G3" s="13">
        <v>43894</v>
      </c>
      <c r="H3" s="14">
        <f t="shared" si="1"/>
        <v>12</v>
      </c>
      <c r="I3" s="11">
        <v>23.3</v>
      </c>
      <c r="J3" s="11">
        <v>0</v>
      </c>
      <c r="K3" s="11">
        <v>1</v>
      </c>
      <c r="L3" s="14">
        <v>1</v>
      </c>
      <c r="M3" s="11">
        <v>0</v>
      </c>
      <c r="N3" s="11">
        <v>1</v>
      </c>
      <c r="O3" s="11">
        <v>3</v>
      </c>
      <c r="P3" s="11">
        <v>2</v>
      </c>
    </row>
    <row r="4" spans="1:16">
      <c r="A4" s="10">
        <v>25786</v>
      </c>
      <c r="B4" s="11">
        <f t="shared" si="0"/>
        <v>49</v>
      </c>
      <c r="C4" s="9">
        <v>1</v>
      </c>
      <c r="D4" s="12">
        <v>1</v>
      </c>
      <c r="E4" s="12">
        <v>57400</v>
      </c>
      <c r="F4" s="10">
        <v>43941</v>
      </c>
      <c r="G4" s="13">
        <v>43944</v>
      </c>
      <c r="H4" s="14">
        <f t="shared" si="1"/>
        <v>3</v>
      </c>
      <c r="I4" s="11">
        <v>25</v>
      </c>
      <c r="J4" s="11">
        <v>0</v>
      </c>
      <c r="K4" s="11">
        <v>1</v>
      </c>
      <c r="L4" s="14">
        <v>1</v>
      </c>
      <c r="M4" s="11">
        <v>0</v>
      </c>
      <c r="N4" s="11">
        <v>1</v>
      </c>
      <c r="O4" s="11">
        <v>3</v>
      </c>
      <c r="P4" s="11">
        <v>0</v>
      </c>
    </row>
    <row r="5" spans="1:16">
      <c r="A5" s="10">
        <v>25993</v>
      </c>
      <c r="B5" s="11">
        <f t="shared" si="0"/>
        <v>49</v>
      </c>
      <c r="C5" s="9">
        <v>2</v>
      </c>
      <c r="D5" s="12">
        <v>1</v>
      </c>
      <c r="E5" s="12">
        <v>57461</v>
      </c>
      <c r="F5" s="10">
        <v>43894</v>
      </c>
      <c r="G5" s="13">
        <v>43901</v>
      </c>
      <c r="H5" s="14">
        <f t="shared" si="1"/>
        <v>7</v>
      </c>
      <c r="I5" s="11">
        <v>23</v>
      </c>
      <c r="J5" s="11">
        <v>0</v>
      </c>
      <c r="K5" s="11">
        <v>1</v>
      </c>
      <c r="L5" s="14">
        <v>1</v>
      </c>
      <c r="M5" s="11">
        <v>0</v>
      </c>
      <c r="N5" s="11">
        <v>1</v>
      </c>
      <c r="O5" s="11">
        <v>3</v>
      </c>
      <c r="P5" s="11" t="s">
        <v>102</v>
      </c>
    </row>
    <row r="6" spans="1:16">
      <c r="A6" s="10">
        <v>25630</v>
      </c>
      <c r="B6" s="11">
        <f t="shared" si="0"/>
        <v>50</v>
      </c>
      <c r="C6" s="9">
        <v>2</v>
      </c>
      <c r="D6" s="12">
        <v>4</v>
      </c>
      <c r="E6" s="12">
        <v>57400</v>
      </c>
      <c r="F6" s="10">
        <v>43899</v>
      </c>
      <c r="G6" s="13">
        <v>43902</v>
      </c>
      <c r="H6" s="14">
        <f t="shared" si="1"/>
        <v>3</v>
      </c>
      <c r="I6" s="11" t="s">
        <v>101</v>
      </c>
      <c r="J6" s="11">
        <v>0</v>
      </c>
      <c r="K6" s="11">
        <v>1</v>
      </c>
      <c r="L6" s="14">
        <v>1</v>
      </c>
      <c r="M6" s="11">
        <v>0</v>
      </c>
      <c r="N6" s="11">
        <v>1</v>
      </c>
      <c r="O6" s="11">
        <v>3</v>
      </c>
      <c r="P6" s="11">
        <v>0</v>
      </c>
    </row>
    <row r="7" spans="1:16">
      <c r="A7" s="17">
        <v>22508</v>
      </c>
      <c r="B7" s="11">
        <f t="shared" si="0"/>
        <v>58</v>
      </c>
      <c r="C7" s="18">
        <v>2</v>
      </c>
      <c r="D7" s="12">
        <v>9</v>
      </c>
      <c r="E7" s="12">
        <v>57400</v>
      </c>
      <c r="F7" s="17">
        <v>43913</v>
      </c>
      <c r="G7" s="13">
        <v>43926</v>
      </c>
      <c r="H7" s="14">
        <f t="shared" si="1"/>
        <v>13</v>
      </c>
      <c r="I7" s="11">
        <v>26.2</v>
      </c>
      <c r="J7" s="19">
        <v>1</v>
      </c>
      <c r="K7" s="19">
        <v>1</v>
      </c>
      <c r="L7" s="14">
        <v>1</v>
      </c>
      <c r="M7" s="11">
        <v>1</v>
      </c>
      <c r="N7" s="11">
        <v>1</v>
      </c>
      <c r="O7" s="11">
        <v>2</v>
      </c>
      <c r="P7" s="11">
        <v>0</v>
      </c>
    </row>
    <row r="8" spans="1:16">
      <c r="A8" s="10">
        <v>24711</v>
      </c>
      <c r="B8" s="11">
        <f t="shared" si="0"/>
        <v>52</v>
      </c>
      <c r="C8" s="9">
        <v>1</v>
      </c>
      <c r="D8" s="12">
        <v>2</v>
      </c>
      <c r="E8" s="12">
        <v>57400</v>
      </c>
      <c r="F8" s="10">
        <v>43931</v>
      </c>
      <c r="G8" s="13">
        <v>43934</v>
      </c>
      <c r="H8" s="14">
        <f t="shared" si="1"/>
        <v>3</v>
      </c>
      <c r="I8" s="11">
        <v>23.7</v>
      </c>
      <c r="J8" s="11">
        <v>0</v>
      </c>
      <c r="K8" s="11">
        <v>1</v>
      </c>
      <c r="L8" s="14">
        <v>1</v>
      </c>
      <c r="M8" s="11">
        <v>1</v>
      </c>
      <c r="N8" s="11">
        <v>1</v>
      </c>
      <c r="O8" s="11">
        <v>3</v>
      </c>
      <c r="P8" s="11">
        <v>0</v>
      </c>
    </row>
    <row r="9" spans="1:16">
      <c r="A9" s="21">
        <v>20649</v>
      </c>
      <c r="B9" s="11">
        <f t="shared" si="0"/>
        <v>63</v>
      </c>
      <c r="C9" s="20">
        <v>1</v>
      </c>
      <c r="D9" s="22">
        <v>1</v>
      </c>
      <c r="E9" s="22">
        <v>57461</v>
      </c>
      <c r="F9" s="21">
        <v>43893</v>
      </c>
      <c r="G9" s="13">
        <v>43895</v>
      </c>
      <c r="H9" s="14">
        <f t="shared" si="1"/>
        <v>2</v>
      </c>
      <c r="I9" s="11">
        <v>26.3</v>
      </c>
      <c r="J9" s="11">
        <v>0</v>
      </c>
      <c r="K9" s="11">
        <v>1</v>
      </c>
      <c r="L9" s="14">
        <v>1</v>
      </c>
      <c r="M9" s="11">
        <v>1</v>
      </c>
      <c r="N9" s="11">
        <v>1</v>
      </c>
      <c r="O9" s="11">
        <v>3</v>
      </c>
      <c r="P9" s="11">
        <v>0</v>
      </c>
    </row>
    <row r="10" spans="1:16" ht="14.25" customHeight="1">
      <c r="A10" s="21">
        <v>17187</v>
      </c>
      <c r="B10" s="11">
        <f t="shared" si="0"/>
        <v>73</v>
      </c>
      <c r="C10" s="20">
        <v>2</v>
      </c>
      <c r="D10" s="22">
        <v>1</v>
      </c>
      <c r="E10" s="22">
        <v>57461</v>
      </c>
      <c r="F10" s="21">
        <v>43901</v>
      </c>
      <c r="G10" s="13">
        <v>43907</v>
      </c>
      <c r="H10" s="14">
        <f t="shared" si="1"/>
        <v>6</v>
      </c>
      <c r="I10" s="11">
        <v>28.4</v>
      </c>
      <c r="J10" s="11">
        <v>1</v>
      </c>
      <c r="K10" s="11">
        <v>1</v>
      </c>
      <c r="L10" s="14">
        <v>1</v>
      </c>
      <c r="M10" s="11">
        <v>3</v>
      </c>
      <c r="N10" s="11">
        <v>1</v>
      </c>
      <c r="O10" s="11">
        <v>3</v>
      </c>
      <c r="P10" s="11">
        <v>1</v>
      </c>
    </row>
    <row r="11" spans="1:16">
      <c r="A11" s="21">
        <v>16842</v>
      </c>
      <c r="B11" s="11">
        <f t="shared" si="0"/>
        <v>74</v>
      </c>
      <c r="C11" s="20">
        <v>2</v>
      </c>
      <c r="D11" s="22">
        <v>3</v>
      </c>
      <c r="E11" s="22">
        <v>57400</v>
      </c>
      <c r="F11" s="21">
        <v>43885</v>
      </c>
      <c r="G11" s="13">
        <v>43888</v>
      </c>
      <c r="H11" s="14">
        <f t="shared" si="1"/>
        <v>3</v>
      </c>
      <c r="I11" s="11" t="s">
        <v>101</v>
      </c>
      <c r="J11" s="11">
        <v>0</v>
      </c>
      <c r="K11" s="11">
        <v>1</v>
      </c>
      <c r="L11" s="14">
        <v>1</v>
      </c>
      <c r="M11" s="11">
        <v>3</v>
      </c>
      <c r="N11" s="11">
        <v>1</v>
      </c>
      <c r="O11" s="11">
        <v>3</v>
      </c>
      <c r="P11" s="11">
        <v>0</v>
      </c>
    </row>
    <row r="12" spans="1:16">
      <c r="A12" s="21">
        <v>16201</v>
      </c>
      <c r="B12" s="11">
        <f t="shared" si="0"/>
        <v>75</v>
      </c>
      <c r="C12" s="20">
        <v>2</v>
      </c>
      <c r="D12" s="22">
        <v>3</v>
      </c>
      <c r="E12" s="22">
        <v>57400</v>
      </c>
      <c r="F12" s="137">
        <v>43885</v>
      </c>
      <c r="G12" s="138">
        <v>43888</v>
      </c>
      <c r="H12" s="139">
        <f t="shared" si="1"/>
        <v>3</v>
      </c>
      <c r="I12" s="140">
        <v>30</v>
      </c>
      <c r="J12" s="11">
        <v>1.5</v>
      </c>
      <c r="K12" s="11">
        <v>1</v>
      </c>
      <c r="L12" s="14">
        <v>1</v>
      </c>
      <c r="M12" s="11">
        <v>3</v>
      </c>
      <c r="N12" s="11">
        <v>1</v>
      </c>
      <c r="O12" s="11">
        <v>3</v>
      </c>
      <c r="P12" s="11">
        <v>0</v>
      </c>
    </row>
    <row r="13" spans="1:16">
      <c r="A13" s="21">
        <v>16876</v>
      </c>
      <c r="B13" s="11">
        <f t="shared" si="0"/>
        <v>74</v>
      </c>
      <c r="C13" s="20">
        <v>2</v>
      </c>
      <c r="D13" s="22">
        <v>4</v>
      </c>
      <c r="E13" s="22">
        <v>57401</v>
      </c>
      <c r="F13" s="137">
        <v>43938</v>
      </c>
      <c r="G13" s="138">
        <v>43940</v>
      </c>
      <c r="H13" s="139">
        <f t="shared" si="1"/>
        <v>2</v>
      </c>
      <c r="I13" s="140" t="s">
        <v>101</v>
      </c>
      <c r="J13" s="11">
        <v>1.3</v>
      </c>
      <c r="K13" s="11">
        <v>1</v>
      </c>
      <c r="L13" s="14">
        <v>1</v>
      </c>
      <c r="M13" s="11">
        <v>4</v>
      </c>
      <c r="N13" s="11">
        <v>2</v>
      </c>
      <c r="O13" s="11">
        <v>3</v>
      </c>
      <c r="P13" s="11">
        <v>0</v>
      </c>
    </row>
    <row r="14" spans="1:16">
      <c r="A14" s="21">
        <v>11740</v>
      </c>
      <c r="B14" s="11">
        <f t="shared" si="0"/>
        <v>88</v>
      </c>
      <c r="C14" s="20">
        <v>1</v>
      </c>
      <c r="D14" s="23">
        <v>3</v>
      </c>
      <c r="E14" s="23">
        <v>57400</v>
      </c>
      <c r="F14" s="137">
        <v>43925</v>
      </c>
      <c r="G14" s="138">
        <v>43938</v>
      </c>
      <c r="H14" s="139">
        <f t="shared" si="1"/>
        <v>13</v>
      </c>
      <c r="I14" s="140" t="s">
        <v>101</v>
      </c>
      <c r="J14" s="11">
        <v>1.2</v>
      </c>
      <c r="K14" s="11">
        <v>1</v>
      </c>
      <c r="L14" s="14">
        <v>1</v>
      </c>
      <c r="M14" s="11">
        <v>5</v>
      </c>
      <c r="N14" s="11">
        <v>2</v>
      </c>
      <c r="O14" s="11">
        <v>2</v>
      </c>
      <c r="P14" s="11">
        <v>0</v>
      </c>
    </row>
    <row r="15" spans="1:16">
      <c r="A15" s="17">
        <v>26454</v>
      </c>
      <c r="B15" s="11">
        <f t="shared" si="0"/>
        <v>47</v>
      </c>
      <c r="C15" s="18">
        <v>1</v>
      </c>
      <c r="D15" s="12">
        <v>2</v>
      </c>
      <c r="E15" s="12">
        <v>57400</v>
      </c>
      <c r="F15" s="141">
        <v>43937</v>
      </c>
      <c r="G15" s="138">
        <v>43942</v>
      </c>
      <c r="H15" s="139">
        <f t="shared" si="1"/>
        <v>5</v>
      </c>
      <c r="I15" s="140">
        <v>27.9</v>
      </c>
      <c r="J15" s="11">
        <v>0</v>
      </c>
      <c r="K15" s="11">
        <v>0</v>
      </c>
      <c r="L15" s="14">
        <v>2</v>
      </c>
      <c r="M15" s="11">
        <v>0</v>
      </c>
      <c r="N15" s="11">
        <v>1</v>
      </c>
      <c r="O15" s="11">
        <v>1</v>
      </c>
      <c r="P15" s="11">
        <v>0</v>
      </c>
    </row>
    <row r="16" spans="1:16">
      <c r="A16" s="17">
        <v>29910</v>
      </c>
      <c r="B16" s="11">
        <f t="shared" si="0"/>
        <v>38</v>
      </c>
      <c r="C16" s="18">
        <v>1</v>
      </c>
      <c r="D16" s="18">
        <v>1</v>
      </c>
      <c r="E16" s="18">
        <v>57400</v>
      </c>
      <c r="F16" s="141">
        <v>43950</v>
      </c>
      <c r="G16" s="140" t="s">
        <v>101</v>
      </c>
      <c r="H16" s="139" t="s">
        <v>101</v>
      </c>
      <c r="I16" s="140">
        <v>25.7</v>
      </c>
      <c r="J16" s="11">
        <v>0</v>
      </c>
      <c r="K16" s="11">
        <v>0</v>
      </c>
      <c r="L16" s="14">
        <v>2</v>
      </c>
      <c r="M16" s="11">
        <v>0</v>
      </c>
      <c r="N16" s="11">
        <v>1</v>
      </c>
      <c r="O16" s="11">
        <v>2</v>
      </c>
      <c r="P16" s="11">
        <v>0</v>
      </c>
    </row>
    <row r="17" spans="1:16">
      <c r="A17" s="10">
        <v>28492</v>
      </c>
      <c r="B17" s="11">
        <f t="shared" si="0"/>
        <v>42</v>
      </c>
      <c r="C17" s="9">
        <v>2</v>
      </c>
      <c r="D17" s="12">
        <v>3</v>
      </c>
      <c r="E17" s="12">
        <v>57400</v>
      </c>
      <c r="F17" s="142">
        <v>43893</v>
      </c>
      <c r="G17" s="138">
        <v>43900</v>
      </c>
      <c r="H17" s="139">
        <f t="shared" si="1"/>
        <v>7</v>
      </c>
      <c r="I17" s="140" t="s">
        <v>101</v>
      </c>
      <c r="J17" s="11">
        <v>0</v>
      </c>
      <c r="K17" s="11">
        <v>1</v>
      </c>
      <c r="L17" s="14">
        <v>2</v>
      </c>
      <c r="M17" s="11">
        <v>0</v>
      </c>
      <c r="N17" s="11">
        <v>1</v>
      </c>
      <c r="O17" s="11">
        <v>3</v>
      </c>
      <c r="P17" s="11">
        <v>2</v>
      </c>
    </row>
    <row r="18" spans="1:16">
      <c r="A18" s="10">
        <v>28558</v>
      </c>
      <c r="B18" s="11">
        <f t="shared" si="0"/>
        <v>42</v>
      </c>
      <c r="C18" s="9">
        <v>2</v>
      </c>
      <c r="D18" s="12">
        <v>4</v>
      </c>
      <c r="E18" s="12">
        <v>57400</v>
      </c>
      <c r="F18" s="142">
        <v>43918</v>
      </c>
      <c r="G18" s="138">
        <v>43921</v>
      </c>
      <c r="H18" s="139">
        <f t="shared" si="1"/>
        <v>3</v>
      </c>
      <c r="I18" s="140" t="s">
        <v>101</v>
      </c>
      <c r="J18" s="11">
        <v>0</v>
      </c>
      <c r="K18" s="11">
        <v>1</v>
      </c>
      <c r="L18" s="14">
        <v>2</v>
      </c>
      <c r="M18" s="11">
        <v>0</v>
      </c>
      <c r="N18" s="11">
        <v>1</v>
      </c>
      <c r="O18" s="11">
        <v>3</v>
      </c>
      <c r="P18" s="11">
        <v>0</v>
      </c>
    </row>
    <row r="19" spans="1:16">
      <c r="A19" s="10">
        <v>26522</v>
      </c>
      <c r="B19" s="11">
        <f t="shared" si="0"/>
        <v>47</v>
      </c>
      <c r="C19" s="9">
        <v>1</v>
      </c>
      <c r="D19" s="12">
        <v>1</v>
      </c>
      <c r="E19" s="12">
        <v>57400</v>
      </c>
      <c r="F19" s="142">
        <v>43922</v>
      </c>
      <c r="G19" s="138">
        <v>43924</v>
      </c>
      <c r="H19" s="139">
        <f t="shared" si="1"/>
        <v>2</v>
      </c>
      <c r="I19" s="140">
        <v>23.7</v>
      </c>
      <c r="J19" s="11">
        <v>0</v>
      </c>
      <c r="K19" s="11">
        <v>1</v>
      </c>
      <c r="L19" s="14">
        <v>2</v>
      </c>
      <c r="M19" s="11">
        <v>0</v>
      </c>
      <c r="N19" s="11">
        <v>1</v>
      </c>
      <c r="O19" s="11">
        <v>3</v>
      </c>
      <c r="P19" s="11">
        <v>0</v>
      </c>
    </row>
    <row r="20" spans="1:16">
      <c r="A20" s="10">
        <v>18315</v>
      </c>
      <c r="B20" s="11">
        <f t="shared" si="0"/>
        <v>70</v>
      </c>
      <c r="C20" s="9">
        <v>1</v>
      </c>
      <c r="D20" s="12">
        <v>4</v>
      </c>
      <c r="E20" s="12">
        <v>57400</v>
      </c>
      <c r="F20" s="142">
        <v>43892</v>
      </c>
      <c r="G20" s="138">
        <v>43895</v>
      </c>
      <c r="H20" s="139">
        <f t="shared" si="1"/>
        <v>3</v>
      </c>
      <c r="I20" s="140" t="s">
        <v>101</v>
      </c>
      <c r="J20" s="11">
        <v>1</v>
      </c>
      <c r="K20" s="11">
        <v>1</v>
      </c>
      <c r="L20" s="14">
        <v>2</v>
      </c>
      <c r="M20" s="11">
        <v>3</v>
      </c>
      <c r="N20" s="11">
        <v>1</v>
      </c>
      <c r="O20" s="11">
        <v>3</v>
      </c>
      <c r="P20" s="11">
        <v>0</v>
      </c>
    </row>
    <row r="21" spans="1:16">
      <c r="A21" s="17">
        <v>24395</v>
      </c>
      <c r="B21" s="11">
        <f t="shared" si="0"/>
        <v>53</v>
      </c>
      <c r="C21" s="18">
        <v>2</v>
      </c>
      <c r="D21" s="12">
        <v>1</v>
      </c>
      <c r="E21" s="12">
        <v>57461</v>
      </c>
      <c r="F21" s="141">
        <v>43938</v>
      </c>
      <c r="G21" s="138">
        <v>43943</v>
      </c>
      <c r="H21" s="139">
        <f t="shared" si="1"/>
        <v>5</v>
      </c>
      <c r="I21" s="140">
        <v>24</v>
      </c>
      <c r="J21" s="11">
        <v>1</v>
      </c>
      <c r="K21" s="11">
        <v>0</v>
      </c>
      <c r="L21" s="14">
        <v>2</v>
      </c>
      <c r="M21" s="11">
        <v>4</v>
      </c>
      <c r="N21" s="11">
        <v>1</v>
      </c>
      <c r="O21" s="11">
        <v>1</v>
      </c>
      <c r="P21" s="11">
        <v>0</v>
      </c>
    </row>
    <row r="22" spans="1:16">
      <c r="A22" s="10">
        <v>12575</v>
      </c>
      <c r="B22" s="11">
        <f t="shared" si="0"/>
        <v>85</v>
      </c>
      <c r="C22" s="9">
        <v>1</v>
      </c>
      <c r="D22" s="12">
        <v>8</v>
      </c>
      <c r="E22" s="12">
        <v>57400</v>
      </c>
      <c r="F22" s="142">
        <v>43904</v>
      </c>
      <c r="G22" s="138">
        <v>43924</v>
      </c>
      <c r="H22" s="139">
        <f t="shared" si="1"/>
        <v>20</v>
      </c>
      <c r="I22" s="140" t="s">
        <v>101</v>
      </c>
      <c r="J22" s="11">
        <v>1</v>
      </c>
      <c r="K22" s="11">
        <v>1</v>
      </c>
      <c r="L22" s="14">
        <v>2</v>
      </c>
      <c r="M22" s="11">
        <v>4</v>
      </c>
      <c r="N22" s="11">
        <v>2</v>
      </c>
      <c r="O22" s="11">
        <v>1</v>
      </c>
      <c r="P22" s="11">
        <v>0</v>
      </c>
    </row>
    <row r="23" spans="1:16">
      <c r="A23" s="10">
        <v>21564</v>
      </c>
      <c r="B23" s="11">
        <f t="shared" si="0"/>
        <v>61</v>
      </c>
      <c r="C23" s="9">
        <v>2</v>
      </c>
      <c r="D23" s="12">
        <v>6</v>
      </c>
      <c r="E23" s="12">
        <v>57401</v>
      </c>
      <c r="F23" s="142">
        <v>43897</v>
      </c>
      <c r="G23" s="138">
        <v>43911</v>
      </c>
      <c r="H23" s="139">
        <f t="shared" si="1"/>
        <v>14</v>
      </c>
      <c r="I23" s="140" t="s">
        <v>101</v>
      </c>
      <c r="J23" s="11" t="s">
        <v>16</v>
      </c>
      <c r="K23" s="11">
        <v>1</v>
      </c>
      <c r="L23" s="14">
        <v>2</v>
      </c>
      <c r="M23" s="11">
        <v>4</v>
      </c>
      <c r="N23" s="11">
        <v>3</v>
      </c>
      <c r="O23" s="11">
        <v>1</v>
      </c>
      <c r="P23" s="11">
        <v>0</v>
      </c>
    </row>
    <row r="24" spans="1:16">
      <c r="A24" s="17">
        <v>14423</v>
      </c>
      <c r="B24" s="11">
        <f t="shared" si="0"/>
        <v>80</v>
      </c>
      <c r="C24" s="18">
        <v>2</v>
      </c>
      <c r="D24" s="12">
        <v>1</v>
      </c>
      <c r="E24" s="12">
        <v>57400</v>
      </c>
      <c r="F24" s="141">
        <v>43945</v>
      </c>
      <c r="G24" s="138">
        <v>43956</v>
      </c>
      <c r="H24" s="139">
        <f t="shared" si="1"/>
        <v>11</v>
      </c>
      <c r="I24" s="140">
        <v>32</v>
      </c>
      <c r="J24" s="11">
        <v>1</v>
      </c>
      <c r="K24" s="11">
        <v>1</v>
      </c>
      <c r="L24" s="14">
        <v>2</v>
      </c>
      <c r="M24" s="11">
        <v>4</v>
      </c>
      <c r="N24" s="11">
        <v>1</v>
      </c>
      <c r="O24" s="11">
        <v>2</v>
      </c>
      <c r="P24" s="11">
        <v>0</v>
      </c>
    </row>
    <row r="25" spans="1:16">
      <c r="A25" s="10">
        <v>15435</v>
      </c>
      <c r="B25" s="11">
        <f t="shared" si="0"/>
        <v>77</v>
      </c>
      <c r="C25" s="9">
        <v>1</v>
      </c>
      <c r="D25" s="12">
        <v>4</v>
      </c>
      <c r="E25" s="12">
        <v>57400</v>
      </c>
      <c r="F25" s="142">
        <v>43892</v>
      </c>
      <c r="G25" s="138">
        <v>43898</v>
      </c>
      <c r="H25" s="139">
        <f t="shared" si="1"/>
        <v>6</v>
      </c>
      <c r="I25" s="140" t="s">
        <v>101</v>
      </c>
      <c r="J25" s="11">
        <v>1.2</v>
      </c>
      <c r="K25" s="11">
        <v>0</v>
      </c>
      <c r="L25" s="14">
        <v>2</v>
      </c>
      <c r="M25" s="11">
        <v>4</v>
      </c>
      <c r="N25" s="11">
        <v>2</v>
      </c>
      <c r="O25" s="11">
        <v>3</v>
      </c>
      <c r="P25" s="11">
        <v>0</v>
      </c>
    </row>
    <row r="26" spans="1:16" ht="15" customHeight="1">
      <c r="A26" s="10">
        <v>20068</v>
      </c>
      <c r="B26" s="11">
        <f t="shared" si="0"/>
        <v>65</v>
      </c>
      <c r="C26" s="9">
        <v>1</v>
      </c>
      <c r="D26" s="12">
        <v>2</v>
      </c>
      <c r="E26" s="12">
        <v>57400</v>
      </c>
      <c r="F26" s="142">
        <v>43918</v>
      </c>
      <c r="G26" s="138">
        <v>43922</v>
      </c>
      <c r="H26" s="139">
        <f t="shared" si="1"/>
        <v>4</v>
      </c>
      <c r="I26" s="140">
        <v>37</v>
      </c>
      <c r="J26" s="11" t="s">
        <v>17</v>
      </c>
      <c r="K26" s="11">
        <v>1</v>
      </c>
      <c r="L26" s="14">
        <v>2</v>
      </c>
      <c r="M26" s="11">
        <v>4</v>
      </c>
      <c r="N26" s="11">
        <v>3</v>
      </c>
      <c r="O26" s="11">
        <v>3</v>
      </c>
      <c r="P26" s="11">
        <v>0</v>
      </c>
    </row>
    <row r="27" spans="1:16">
      <c r="A27" s="10">
        <v>20367</v>
      </c>
      <c r="B27" s="11">
        <f t="shared" si="0"/>
        <v>64</v>
      </c>
      <c r="C27" s="9">
        <v>2</v>
      </c>
      <c r="D27" s="12">
        <v>2</v>
      </c>
      <c r="E27" s="12">
        <v>57480</v>
      </c>
      <c r="F27" s="142">
        <v>43883</v>
      </c>
      <c r="G27" s="138">
        <v>43887</v>
      </c>
      <c r="H27" s="139">
        <f t="shared" si="1"/>
        <v>4</v>
      </c>
      <c r="I27" s="140">
        <v>22</v>
      </c>
      <c r="J27" s="11" t="s">
        <v>18</v>
      </c>
      <c r="K27" s="11">
        <v>0</v>
      </c>
      <c r="L27" s="14">
        <v>2</v>
      </c>
      <c r="M27" s="11">
        <v>5</v>
      </c>
      <c r="N27" s="11">
        <v>3</v>
      </c>
      <c r="O27" s="11">
        <v>1</v>
      </c>
      <c r="P27" s="11">
        <v>0</v>
      </c>
    </row>
    <row r="28" spans="1:16">
      <c r="A28" s="21">
        <v>13979</v>
      </c>
      <c r="B28" s="11">
        <f t="shared" si="0"/>
        <v>81</v>
      </c>
      <c r="C28" s="20">
        <v>2</v>
      </c>
      <c r="D28" s="22">
        <v>7</v>
      </c>
      <c r="E28" s="22">
        <v>57441</v>
      </c>
      <c r="F28" s="137">
        <v>43903</v>
      </c>
      <c r="G28" s="138">
        <v>43912</v>
      </c>
      <c r="H28" s="139">
        <f t="shared" si="1"/>
        <v>9</v>
      </c>
      <c r="I28" s="140" t="s">
        <v>101</v>
      </c>
      <c r="J28" s="11" t="s">
        <v>19</v>
      </c>
      <c r="K28" s="11">
        <v>0</v>
      </c>
      <c r="L28" s="14">
        <v>2</v>
      </c>
      <c r="M28" s="11">
        <v>5</v>
      </c>
      <c r="N28" s="11">
        <v>3</v>
      </c>
      <c r="O28" s="11">
        <v>1</v>
      </c>
      <c r="P28" s="11">
        <v>0</v>
      </c>
    </row>
    <row r="29" spans="1:16">
      <c r="A29" s="21">
        <v>14977</v>
      </c>
      <c r="B29" s="11">
        <f t="shared" si="0"/>
        <v>79</v>
      </c>
      <c r="C29" s="20">
        <v>2</v>
      </c>
      <c r="D29" s="23">
        <v>6</v>
      </c>
      <c r="E29" s="23">
        <v>5750</v>
      </c>
      <c r="F29" s="137">
        <v>43882</v>
      </c>
      <c r="G29" s="138">
        <v>43889</v>
      </c>
      <c r="H29" s="139">
        <f t="shared" si="1"/>
        <v>7</v>
      </c>
      <c r="I29" s="140" t="s">
        <v>101</v>
      </c>
      <c r="J29" s="11" t="s">
        <v>20</v>
      </c>
      <c r="K29" s="11">
        <v>1</v>
      </c>
      <c r="L29" s="14">
        <v>2</v>
      </c>
      <c r="M29" s="11">
        <v>8</v>
      </c>
      <c r="N29" s="11">
        <v>3</v>
      </c>
      <c r="O29" s="11">
        <v>2</v>
      </c>
      <c r="P29" s="11">
        <v>2</v>
      </c>
    </row>
    <row r="30" spans="1:16">
      <c r="A30" s="21">
        <v>11511</v>
      </c>
      <c r="B30" s="11">
        <f t="shared" si="0"/>
        <v>88</v>
      </c>
      <c r="C30" s="20">
        <v>2</v>
      </c>
      <c r="D30" s="23">
        <v>7</v>
      </c>
      <c r="E30" s="23">
        <v>57400</v>
      </c>
      <c r="F30" s="137">
        <v>43894</v>
      </c>
      <c r="G30" s="138">
        <v>43907</v>
      </c>
      <c r="H30" s="139">
        <f t="shared" si="1"/>
        <v>13</v>
      </c>
      <c r="I30" s="140" t="s">
        <v>101</v>
      </c>
      <c r="J30" s="11" t="s">
        <v>21</v>
      </c>
      <c r="K30" s="11">
        <v>0</v>
      </c>
      <c r="L30" s="14">
        <v>2</v>
      </c>
      <c r="M30" s="11">
        <v>9</v>
      </c>
      <c r="N30" s="11">
        <v>3</v>
      </c>
      <c r="O30" s="11">
        <v>1</v>
      </c>
      <c r="P30" s="11">
        <v>2</v>
      </c>
    </row>
    <row r="31" spans="1:16">
      <c r="A31" s="10">
        <v>26778</v>
      </c>
      <c r="B31" s="11">
        <f t="shared" si="0"/>
        <v>46</v>
      </c>
      <c r="C31" s="9">
        <v>1</v>
      </c>
      <c r="D31" s="12">
        <v>1</v>
      </c>
      <c r="E31" s="12">
        <v>57400</v>
      </c>
      <c r="F31" s="142">
        <v>43888</v>
      </c>
      <c r="G31" s="138">
        <v>43893</v>
      </c>
      <c r="H31" s="139">
        <f t="shared" si="1"/>
        <v>5</v>
      </c>
      <c r="I31" s="140">
        <v>20</v>
      </c>
      <c r="J31" s="11" t="s">
        <v>103</v>
      </c>
      <c r="K31" s="11">
        <v>1</v>
      </c>
      <c r="L31" s="14">
        <v>3</v>
      </c>
      <c r="M31" s="11">
        <v>0</v>
      </c>
      <c r="N31" s="11">
        <v>1</v>
      </c>
      <c r="O31" s="11">
        <v>2</v>
      </c>
      <c r="P31" s="11">
        <v>0</v>
      </c>
    </row>
    <row r="32" spans="1:16">
      <c r="A32" s="10">
        <v>29963</v>
      </c>
      <c r="B32" s="11">
        <f t="shared" si="0"/>
        <v>38</v>
      </c>
      <c r="C32" s="9">
        <v>2</v>
      </c>
      <c r="D32" s="12">
        <v>3</v>
      </c>
      <c r="E32" s="12">
        <v>57410</v>
      </c>
      <c r="F32" s="142">
        <v>43890</v>
      </c>
      <c r="G32" s="138">
        <v>43895</v>
      </c>
      <c r="H32" s="139">
        <f t="shared" si="1"/>
        <v>5</v>
      </c>
      <c r="I32" s="140" t="s">
        <v>101</v>
      </c>
      <c r="J32" s="11">
        <v>0</v>
      </c>
      <c r="K32" s="11">
        <v>1</v>
      </c>
      <c r="L32" s="14">
        <v>3</v>
      </c>
      <c r="M32" s="11">
        <v>0</v>
      </c>
      <c r="N32" s="11">
        <v>1</v>
      </c>
      <c r="O32" s="11">
        <v>3</v>
      </c>
      <c r="P32" s="11">
        <v>0</v>
      </c>
    </row>
    <row r="33" spans="1:16">
      <c r="A33" s="24">
        <v>17188</v>
      </c>
      <c r="B33" s="11">
        <f t="shared" si="0"/>
        <v>73</v>
      </c>
      <c r="C33" s="16">
        <v>2</v>
      </c>
      <c r="D33" s="16">
        <v>1</v>
      </c>
      <c r="E33" s="16">
        <v>57400</v>
      </c>
      <c r="F33" s="143">
        <v>43954</v>
      </c>
      <c r="G33" s="140" t="s">
        <v>101</v>
      </c>
      <c r="H33" s="139" t="s">
        <v>101</v>
      </c>
      <c r="I33" s="144">
        <v>30.5</v>
      </c>
      <c r="J33">
        <v>1.5</v>
      </c>
      <c r="K33" s="11">
        <v>1</v>
      </c>
      <c r="L33" s="2">
        <v>3</v>
      </c>
      <c r="M33">
        <v>3</v>
      </c>
      <c r="N33">
        <v>4</v>
      </c>
      <c r="O33">
        <v>2</v>
      </c>
      <c r="P33" s="11">
        <v>0</v>
      </c>
    </row>
    <row r="34" spans="1:16">
      <c r="A34" s="10">
        <v>16165</v>
      </c>
      <c r="B34" s="11">
        <f t="shared" si="0"/>
        <v>76</v>
      </c>
      <c r="C34" s="9">
        <v>1</v>
      </c>
      <c r="D34" s="12">
        <v>4</v>
      </c>
      <c r="E34" s="12">
        <v>57411</v>
      </c>
      <c r="F34" s="142">
        <v>43928</v>
      </c>
      <c r="G34" s="138">
        <v>43931</v>
      </c>
      <c r="H34" s="139">
        <f t="shared" si="1"/>
        <v>3</v>
      </c>
      <c r="I34" s="140" t="s">
        <v>101</v>
      </c>
      <c r="J34" s="11">
        <v>3</v>
      </c>
      <c r="K34" s="11">
        <v>1</v>
      </c>
      <c r="L34" s="14">
        <v>3</v>
      </c>
      <c r="M34" s="11">
        <v>4</v>
      </c>
      <c r="N34" s="11">
        <v>2</v>
      </c>
      <c r="O34" s="11">
        <v>1</v>
      </c>
      <c r="P34" s="11">
        <v>0</v>
      </c>
    </row>
    <row r="35" spans="1:16">
      <c r="A35" s="10">
        <v>18547</v>
      </c>
      <c r="B35" s="11">
        <f t="shared" si="0"/>
        <v>69</v>
      </c>
      <c r="C35" s="9">
        <v>2</v>
      </c>
      <c r="D35" s="12">
        <v>5</v>
      </c>
      <c r="E35" s="12">
        <v>5750</v>
      </c>
      <c r="F35" s="142">
        <v>43888</v>
      </c>
      <c r="G35" s="138">
        <v>43901</v>
      </c>
      <c r="H35" s="139">
        <f t="shared" si="1"/>
        <v>13</v>
      </c>
      <c r="I35" s="140">
        <v>25</v>
      </c>
      <c r="J35" s="11">
        <v>1.7</v>
      </c>
      <c r="K35" s="11">
        <v>1</v>
      </c>
      <c r="L35" s="14">
        <v>3</v>
      </c>
      <c r="M35" s="11">
        <v>4</v>
      </c>
      <c r="N35" s="11">
        <v>3</v>
      </c>
      <c r="O35" s="11">
        <v>1</v>
      </c>
      <c r="P35" s="11">
        <v>0</v>
      </c>
    </row>
    <row r="36" spans="1:16">
      <c r="A36" s="24">
        <v>9300</v>
      </c>
      <c r="B36" s="25">
        <f t="shared" si="0"/>
        <v>94</v>
      </c>
      <c r="C36" s="18">
        <v>2</v>
      </c>
      <c r="D36" s="12">
        <v>1</v>
      </c>
      <c r="E36" s="12">
        <v>57461</v>
      </c>
      <c r="F36" s="143">
        <v>43948</v>
      </c>
      <c r="G36" s="140" t="s">
        <v>101</v>
      </c>
      <c r="H36" s="139" t="s">
        <v>101</v>
      </c>
      <c r="I36" s="140" t="s">
        <v>101</v>
      </c>
      <c r="J36" s="11" t="s">
        <v>22</v>
      </c>
      <c r="K36" s="11">
        <v>0</v>
      </c>
      <c r="L36" s="14">
        <v>3</v>
      </c>
      <c r="M36" s="11">
        <v>6</v>
      </c>
      <c r="N36" s="11">
        <v>2</v>
      </c>
      <c r="O36" s="11">
        <v>1</v>
      </c>
      <c r="P36" s="11">
        <v>0</v>
      </c>
    </row>
    <row r="37" spans="1:16">
      <c r="A37" s="17">
        <v>13268</v>
      </c>
      <c r="B37" s="11">
        <f t="shared" si="0"/>
        <v>83</v>
      </c>
      <c r="C37" s="18">
        <v>2</v>
      </c>
      <c r="D37" s="12">
        <v>1</v>
      </c>
      <c r="E37" s="12">
        <v>57400</v>
      </c>
      <c r="F37" s="141">
        <v>43948</v>
      </c>
      <c r="G37" s="138">
        <v>43954</v>
      </c>
      <c r="H37" s="139">
        <f t="shared" si="1"/>
        <v>6</v>
      </c>
      <c r="I37" s="140">
        <v>29.3</v>
      </c>
      <c r="J37" s="11" t="s">
        <v>23</v>
      </c>
      <c r="K37" s="11">
        <v>1</v>
      </c>
      <c r="L37" s="14">
        <v>3</v>
      </c>
      <c r="M37" s="11">
        <v>6</v>
      </c>
      <c r="N37" s="11">
        <v>3</v>
      </c>
      <c r="O37" s="11">
        <v>2</v>
      </c>
      <c r="P37" s="11">
        <v>0</v>
      </c>
    </row>
    <row r="38" spans="1:16">
      <c r="A38" s="26">
        <v>12557</v>
      </c>
      <c r="B38" s="11">
        <f t="shared" si="0"/>
        <v>85</v>
      </c>
      <c r="C38" s="25">
        <v>1</v>
      </c>
      <c r="D38" s="23">
        <v>2</v>
      </c>
      <c r="E38" s="23">
        <v>57400</v>
      </c>
      <c r="F38" s="145">
        <v>43943</v>
      </c>
      <c r="G38" s="138">
        <v>43950</v>
      </c>
      <c r="H38" s="139">
        <f t="shared" si="1"/>
        <v>7</v>
      </c>
      <c r="I38" s="140">
        <v>28</v>
      </c>
      <c r="J38" s="11" t="s">
        <v>24</v>
      </c>
      <c r="K38" s="11">
        <v>1</v>
      </c>
      <c r="L38" s="14">
        <v>3</v>
      </c>
      <c r="M38" s="11">
        <v>8</v>
      </c>
      <c r="N38" s="11">
        <v>3</v>
      </c>
      <c r="O38" s="11">
        <v>1</v>
      </c>
      <c r="P38" s="11">
        <v>2</v>
      </c>
    </row>
    <row r="39" spans="1:16">
      <c r="F39" s="144"/>
      <c r="G39" s="144"/>
      <c r="H39" s="144"/>
      <c r="I39" s="144"/>
    </row>
    <row r="40" spans="1:16">
      <c r="F40" s="144"/>
      <c r="G40" s="144"/>
      <c r="H40" s="144"/>
      <c r="I40" s="144"/>
    </row>
  </sheetData>
  <autoFilter ref="A1:P38" xr:uid="{00000000-0009-0000-0000-000000000000}">
    <filterColumn colId="14">
      <customFilters>
        <customFilter operator="notEqual" val=" "/>
      </customFilters>
    </filterColumn>
  </autoFilter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38"/>
  <sheetViews>
    <sheetView topLeftCell="B1" zoomScaleNormal="100" workbookViewId="0">
      <selection activeCell="G6" sqref="G6"/>
    </sheetView>
  </sheetViews>
  <sheetFormatPr baseColWidth="10" defaultColWidth="8.83203125" defaultRowHeight="15"/>
  <cols>
    <col min="1" max="1" width="8.6640625" style="2" customWidth="1"/>
    <col min="2" max="23" width="8.6640625" customWidth="1"/>
    <col min="24" max="24" width="8.6640625" style="2" customWidth="1"/>
    <col min="25" max="30" width="8.6640625" customWidth="1"/>
    <col min="31" max="31" width="16" customWidth="1"/>
    <col min="32" max="1025" width="8.6640625" customWidth="1"/>
  </cols>
  <sheetData>
    <row r="1" spans="1:42" ht="18">
      <c r="A1" s="7" t="s">
        <v>11</v>
      </c>
      <c r="B1" s="4" t="s">
        <v>14</v>
      </c>
      <c r="C1" s="4" t="s">
        <v>2</v>
      </c>
      <c r="M1" s="27"/>
      <c r="X1" s="28"/>
      <c r="Y1" s="27"/>
      <c r="Z1" s="29"/>
    </row>
    <row r="2" spans="1:42">
      <c r="A2" s="14">
        <v>1</v>
      </c>
      <c r="B2" s="11">
        <v>2</v>
      </c>
      <c r="C2" s="18">
        <v>2</v>
      </c>
      <c r="M2" s="11"/>
      <c r="X2" s="14"/>
      <c r="Y2" s="11"/>
      <c r="Z2" s="11"/>
    </row>
    <row r="3" spans="1:42">
      <c r="A3" s="14">
        <v>1</v>
      </c>
      <c r="B3" s="11">
        <v>3</v>
      </c>
      <c r="C3" s="18">
        <v>2</v>
      </c>
      <c r="M3" s="11"/>
      <c r="X3" s="14"/>
      <c r="Y3" s="11"/>
      <c r="Z3" s="11"/>
    </row>
    <row r="4" spans="1:42">
      <c r="A4" s="14">
        <v>1</v>
      </c>
      <c r="B4" s="11">
        <v>3</v>
      </c>
      <c r="C4" s="9">
        <v>1</v>
      </c>
      <c r="M4" s="11"/>
      <c r="X4" s="14"/>
      <c r="Y4" s="11"/>
      <c r="Z4" s="11"/>
    </row>
    <row r="5" spans="1:42">
      <c r="A5" s="14">
        <v>1</v>
      </c>
      <c r="B5" s="11">
        <v>3</v>
      </c>
      <c r="C5" s="15">
        <v>1</v>
      </c>
      <c r="E5" t="s">
        <v>25</v>
      </c>
      <c r="G5" t="s">
        <v>26</v>
      </c>
      <c r="J5" s="30" t="s">
        <v>27</v>
      </c>
      <c r="K5" s="30" t="s">
        <v>28</v>
      </c>
      <c r="L5" s="30" t="s">
        <v>29</v>
      </c>
      <c r="M5" s="30" t="s">
        <v>30</v>
      </c>
      <c r="N5" s="30" t="s">
        <v>31</v>
      </c>
      <c r="X5" s="14"/>
      <c r="Y5" s="11"/>
      <c r="Z5" s="11"/>
    </row>
    <row r="6" spans="1:42">
      <c r="A6" s="14">
        <v>1</v>
      </c>
      <c r="B6" s="11">
        <v>3</v>
      </c>
      <c r="C6" s="9">
        <v>1</v>
      </c>
      <c r="E6">
        <f>COUNTIF(A2:A38,1)</f>
        <v>13</v>
      </c>
      <c r="G6">
        <f>COUNTIF(B2:B38,1)</f>
        <v>11</v>
      </c>
      <c r="J6" s="30">
        <v>1</v>
      </c>
      <c r="K6" s="30">
        <f>COUNTIF(B2:B14,3)</f>
        <v>11</v>
      </c>
      <c r="L6" s="30">
        <f>COUNTIF(B2:B14,2)</f>
        <v>2</v>
      </c>
      <c r="M6" s="30">
        <f>COUNTIF(B2:B14,1)</f>
        <v>0</v>
      </c>
      <c r="N6" s="30">
        <f>K6+L6+M6</f>
        <v>13</v>
      </c>
      <c r="X6" s="14"/>
      <c r="Y6" s="11"/>
      <c r="Z6" s="11"/>
    </row>
    <row r="7" spans="1:42">
      <c r="A7" s="14">
        <v>1</v>
      </c>
      <c r="B7" s="11">
        <v>3</v>
      </c>
      <c r="C7" s="9">
        <v>2</v>
      </c>
      <c r="E7">
        <f>COUNTIF(A2:A38,2)</f>
        <v>16</v>
      </c>
      <c r="G7">
        <f>COUNTIF(B2:B38,2)</f>
        <v>8</v>
      </c>
      <c r="J7" s="30">
        <v>2</v>
      </c>
      <c r="K7" s="30">
        <f>COUNTIF(B15:B30,3)</f>
        <v>6</v>
      </c>
      <c r="L7" s="30">
        <f>COUNTIF(B15:B30,2)</f>
        <v>3</v>
      </c>
      <c r="M7" s="30">
        <f>COUNTIF(B15:B30,1)</f>
        <v>7</v>
      </c>
      <c r="N7" s="30">
        <f>K7+L7+M7</f>
        <v>16</v>
      </c>
      <c r="X7" s="14"/>
      <c r="Y7" s="11"/>
      <c r="Z7" s="11"/>
      <c r="AM7" s="31" t="s">
        <v>32</v>
      </c>
      <c r="AP7" s="31" t="s">
        <v>33</v>
      </c>
    </row>
    <row r="8" spans="1:42" ht="16">
      <c r="A8" s="14">
        <v>1</v>
      </c>
      <c r="B8" s="11">
        <v>3</v>
      </c>
      <c r="C8" s="9">
        <v>2</v>
      </c>
      <c r="E8">
        <f>COUNTIF(A2:A38,3)</f>
        <v>8</v>
      </c>
      <c r="G8">
        <f>COUNTIF(B2:B38,3)</f>
        <v>18</v>
      </c>
      <c r="J8" s="30">
        <v>3</v>
      </c>
      <c r="K8" s="30">
        <f>COUNTIF(B31:B38,3)</f>
        <v>1</v>
      </c>
      <c r="L8" s="30">
        <f>COUNTIF(B31:B38,2)</f>
        <v>3</v>
      </c>
      <c r="M8" s="30">
        <f>COUNTIF(B31:B38,1)</f>
        <v>4</v>
      </c>
      <c r="N8" s="30">
        <f>K8+L8+M8</f>
        <v>8</v>
      </c>
      <c r="X8" s="14"/>
      <c r="Y8" s="11"/>
      <c r="Z8" s="11"/>
      <c r="AL8" s="32" t="s">
        <v>34</v>
      </c>
      <c r="AM8" s="33">
        <f>COUNTIF(Foglio1!L4:L23,1)</f>
        <v>11</v>
      </c>
      <c r="AO8" s="34" t="s">
        <v>35</v>
      </c>
      <c r="AP8" s="33">
        <f>COUNTIF(Foglio1!L24:L38,1)</f>
        <v>0</v>
      </c>
    </row>
    <row r="9" spans="1:42">
      <c r="A9" s="14">
        <v>1</v>
      </c>
      <c r="B9" s="11">
        <v>3</v>
      </c>
      <c r="C9" s="20">
        <v>1</v>
      </c>
      <c r="X9" s="14"/>
      <c r="Y9" s="11"/>
      <c r="Z9" s="11"/>
      <c r="AL9" s="35" t="s">
        <v>36</v>
      </c>
      <c r="AM9" s="36">
        <f>COUNTIF(Foglio1!L4:L23,2)</f>
        <v>9</v>
      </c>
      <c r="AO9" s="35" t="s">
        <v>36</v>
      </c>
      <c r="AP9" s="36">
        <f>COUNTIF(Foglio1!L24:L38,2)</f>
        <v>7</v>
      </c>
    </row>
    <row r="10" spans="1:42">
      <c r="A10" s="14">
        <v>1</v>
      </c>
      <c r="B10" s="11">
        <v>3</v>
      </c>
      <c r="C10" s="20">
        <v>1</v>
      </c>
      <c r="X10" s="14"/>
      <c r="Y10" s="11"/>
      <c r="Z10" s="11"/>
      <c r="AL10" s="37" t="s">
        <v>37</v>
      </c>
      <c r="AM10" s="38">
        <f>COUNTIF(Foglio1!L4:L23,3)</f>
        <v>0</v>
      </c>
      <c r="AO10" s="37" t="s">
        <v>37</v>
      </c>
      <c r="AP10" s="38">
        <f>COUNTIF(Foglio1!L24:L38,3)</f>
        <v>8</v>
      </c>
    </row>
    <row r="11" spans="1:42">
      <c r="A11" s="14">
        <v>1</v>
      </c>
      <c r="B11" s="11">
        <v>3</v>
      </c>
      <c r="C11" s="20">
        <v>2</v>
      </c>
      <c r="M11" s="11"/>
      <c r="X11" s="14"/>
      <c r="Y11" s="11"/>
      <c r="Z11" s="11"/>
    </row>
    <row r="12" spans="1:42">
      <c r="A12" s="14">
        <v>1</v>
      </c>
      <c r="B12" s="11">
        <v>3</v>
      </c>
      <c r="C12" s="20">
        <v>2</v>
      </c>
      <c r="M12" s="11"/>
      <c r="X12" s="14"/>
      <c r="Y12" s="11"/>
      <c r="Z12" s="11"/>
    </row>
    <row r="13" spans="1:42">
      <c r="A13" s="14">
        <v>1</v>
      </c>
      <c r="B13" s="11">
        <v>3</v>
      </c>
      <c r="C13" s="20">
        <v>2</v>
      </c>
      <c r="M13" s="11"/>
      <c r="X13" s="14"/>
      <c r="Y13" s="11"/>
      <c r="Z13" s="11"/>
    </row>
    <row r="14" spans="1:42">
      <c r="A14" s="14">
        <v>1</v>
      </c>
      <c r="B14" s="11">
        <v>2</v>
      </c>
      <c r="C14" s="20">
        <v>2</v>
      </c>
      <c r="M14" s="11"/>
      <c r="X14" s="14"/>
      <c r="Y14" s="11"/>
      <c r="Z14" s="11"/>
    </row>
    <row r="15" spans="1:42">
      <c r="A15" s="14">
        <v>2</v>
      </c>
      <c r="B15" s="11">
        <v>1</v>
      </c>
      <c r="C15" s="9">
        <v>1</v>
      </c>
      <c r="M15" s="11"/>
      <c r="X15" s="14"/>
      <c r="Y15" s="11"/>
      <c r="Z15" s="11"/>
    </row>
    <row r="16" spans="1:42">
      <c r="A16" s="14">
        <v>2</v>
      </c>
      <c r="B16" s="11">
        <v>1</v>
      </c>
      <c r="C16" s="18">
        <v>1</v>
      </c>
      <c r="M16" s="11"/>
      <c r="X16" s="14"/>
      <c r="Y16" s="11"/>
      <c r="Z16" s="11"/>
    </row>
    <row r="17" spans="1:26">
      <c r="A17" s="14">
        <v>2</v>
      </c>
      <c r="B17" s="11">
        <v>1</v>
      </c>
      <c r="C17" s="18">
        <v>2</v>
      </c>
      <c r="M17" s="11"/>
      <c r="X17" s="14"/>
      <c r="Y17" s="11"/>
      <c r="Z17" s="11"/>
    </row>
    <row r="18" spans="1:26">
      <c r="A18" s="14">
        <v>2</v>
      </c>
      <c r="B18" s="11">
        <v>1</v>
      </c>
      <c r="C18" s="9">
        <v>1</v>
      </c>
      <c r="M18" s="11"/>
      <c r="X18" s="14"/>
      <c r="Y18" s="11"/>
      <c r="Z18" s="11"/>
    </row>
    <row r="19" spans="1:26">
      <c r="A19" s="14">
        <v>2</v>
      </c>
      <c r="B19" s="11">
        <v>1</v>
      </c>
      <c r="C19" s="9">
        <v>2</v>
      </c>
      <c r="M19" s="11"/>
      <c r="X19" s="14"/>
      <c r="Y19" s="11"/>
      <c r="Z19" s="11"/>
    </row>
    <row r="20" spans="1:26">
      <c r="A20" s="14">
        <v>2</v>
      </c>
      <c r="B20" s="11">
        <v>1</v>
      </c>
      <c r="C20" s="9">
        <v>2</v>
      </c>
      <c r="M20" s="11"/>
      <c r="X20" s="14"/>
      <c r="Y20" s="11"/>
      <c r="Z20" s="11"/>
    </row>
    <row r="21" spans="1:26">
      <c r="A21" s="14">
        <v>2</v>
      </c>
      <c r="B21" s="11">
        <v>1</v>
      </c>
      <c r="C21" s="9">
        <v>2</v>
      </c>
      <c r="M21" s="11"/>
      <c r="X21" s="14"/>
      <c r="Y21" s="11"/>
      <c r="Z21" s="11"/>
    </row>
    <row r="22" spans="1:26">
      <c r="A22" s="14">
        <v>2</v>
      </c>
      <c r="B22" s="11">
        <v>2</v>
      </c>
      <c r="C22" s="9">
        <v>2</v>
      </c>
      <c r="M22" s="11"/>
      <c r="X22" s="14"/>
      <c r="Y22" s="11"/>
      <c r="Z22" s="11"/>
    </row>
    <row r="23" spans="1:26">
      <c r="A23" s="14">
        <v>2</v>
      </c>
      <c r="B23" s="11">
        <v>2</v>
      </c>
      <c r="C23" s="18">
        <v>1</v>
      </c>
      <c r="M23" s="11"/>
      <c r="X23" s="14"/>
      <c r="Y23" s="11"/>
      <c r="Z23" s="11"/>
    </row>
    <row r="24" spans="1:26">
      <c r="A24" s="14">
        <v>2</v>
      </c>
      <c r="B24" s="11">
        <v>2</v>
      </c>
      <c r="C24" s="18">
        <v>2</v>
      </c>
      <c r="M24" s="11"/>
      <c r="X24" s="14"/>
      <c r="Y24" s="11"/>
      <c r="Z24" s="11"/>
    </row>
    <row r="25" spans="1:26">
      <c r="A25" s="14">
        <v>2</v>
      </c>
      <c r="B25" s="11">
        <v>3</v>
      </c>
      <c r="C25" s="9">
        <v>2</v>
      </c>
      <c r="M25" s="11"/>
      <c r="X25" s="14"/>
      <c r="Y25" s="11"/>
      <c r="Z25" s="11"/>
    </row>
    <row r="26" spans="1:26">
      <c r="A26" s="14">
        <v>2</v>
      </c>
      <c r="B26" s="11">
        <v>3</v>
      </c>
      <c r="C26" s="9">
        <v>2</v>
      </c>
      <c r="M26" s="11"/>
      <c r="X26" s="14"/>
      <c r="Y26" s="11"/>
      <c r="Z26" s="11"/>
    </row>
    <row r="27" spans="1:26">
      <c r="A27" s="14">
        <v>2</v>
      </c>
      <c r="B27" s="11">
        <v>3</v>
      </c>
      <c r="C27" s="9">
        <v>2</v>
      </c>
      <c r="M27" s="11"/>
      <c r="X27" s="14"/>
      <c r="Y27" s="11"/>
      <c r="Z27" s="11"/>
    </row>
    <row r="28" spans="1:26">
      <c r="A28" s="14">
        <v>2</v>
      </c>
      <c r="B28" s="11">
        <v>3</v>
      </c>
      <c r="C28" s="9">
        <v>1</v>
      </c>
      <c r="M28" s="11"/>
      <c r="X28" s="14"/>
      <c r="Y28" s="11"/>
      <c r="Z28" s="11"/>
    </row>
    <row r="29" spans="1:26">
      <c r="A29" s="14">
        <v>2</v>
      </c>
      <c r="B29" s="11">
        <v>3</v>
      </c>
      <c r="C29" s="20">
        <v>1</v>
      </c>
      <c r="M29" s="11"/>
      <c r="X29" s="14"/>
      <c r="Y29" s="11"/>
      <c r="Z29" s="11"/>
    </row>
    <row r="30" spans="1:26">
      <c r="A30" s="14">
        <v>2</v>
      </c>
      <c r="B30" s="11">
        <v>3</v>
      </c>
      <c r="C30" s="20">
        <v>1</v>
      </c>
      <c r="M30" s="11"/>
      <c r="X30" s="14"/>
      <c r="Y30" s="11"/>
      <c r="Z30" s="11"/>
    </row>
    <row r="31" spans="1:26">
      <c r="A31" s="14">
        <v>3</v>
      </c>
      <c r="B31" s="11">
        <v>1</v>
      </c>
      <c r="C31" s="20">
        <v>1</v>
      </c>
      <c r="M31" s="11"/>
      <c r="X31" s="14"/>
      <c r="Y31" s="11"/>
      <c r="Z31" s="11"/>
    </row>
    <row r="32" spans="1:26">
      <c r="A32" s="14">
        <v>3</v>
      </c>
      <c r="B32" s="11">
        <v>1</v>
      </c>
      <c r="C32" s="9">
        <v>1</v>
      </c>
      <c r="M32" s="11"/>
      <c r="X32" s="14"/>
      <c r="Y32" s="11"/>
      <c r="Z32" s="11"/>
    </row>
    <row r="33" spans="1:26">
      <c r="A33" s="14">
        <v>3</v>
      </c>
      <c r="B33" s="11">
        <v>1</v>
      </c>
      <c r="C33" s="18">
        <v>2</v>
      </c>
      <c r="M33" s="11"/>
      <c r="X33" s="14"/>
      <c r="Y33" s="11"/>
      <c r="Z33" s="11"/>
    </row>
    <row r="34" spans="1:26">
      <c r="A34" s="14">
        <v>3</v>
      </c>
      <c r="B34" s="11">
        <v>1</v>
      </c>
      <c r="C34" s="9">
        <v>2</v>
      </c>
      <c r="M34" s="11"/>
      <c r="X34" s="14"/>
      <c r="Y34" s="11"/>
      <c r="Z34" s="11"/>
    </row>
    <row r="35" spans="1:26">
      <c r="A35" s="14">
        <v>3</v>
      </c>
      <c r="B35" s="11">
        <v>2</v>
      </c>
      <c r="C35" s="18">
        <v>1</v>
      </c>
      <c r="M35" s="11"/>
      <c r="X35" s="14"/>
      <c r="Y35" s="11"/>
      <c r="Z35" s="11"/>
    </row>
    <row r="36" spans="1:26">
      <c r="A36" s="14">
        <v>3</v>
      </c>
      <c r="B36" s="11">
        <v>2</v>
      </c>
      <c r="C36" s="9">
        <v>1</v>
      </c>
      <c r="M36" s="11"/>
      <c r="X36" s="14"/>
      <c r="Y36" s="11"/>
      <c r="Z36" s="11"/>
    </row>
    <row r="37" spans="1:26">
      <c r="A37" s="14">
        <v>3</v>
      </c>
      <c r="B37" s="11">
        <v>3</v>
      </c>
      <c r="C37" s="18">
        <v>2</v>
      </c>
      <c r="M37" s="11"/>
      <c r="X37" s="14"/>
      <c r="Y37" s="11"/>
      <c r="Z37" s="11"/>
    </row>
    <row r="38" spans="1:26">
      <c r="A38" s="2">
        <v>3</v>
      </c>
      <c r="B38">
        <v>2</v>
      </c>
      <c r="C38" s="9">
        <v>2</v>
      </c>
      <c r="M38" s="11"/>
      <c r="X38" s="14"/>
      <c r="Y38" s="11"/>
      <c r="Z38" s="11"/>
    </row>
  </sheetData>
  <pageMargins left="0.7" right="0.7" top="0.75" bottom="0.75" header="0.51180555555555496" footer="0.51180555555555496"/>
  <pageSetup paperSize="9" firstPageNumber="0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U42"/>
  <sheetViews>
    <sheetView zoomScaleNormal="100" workbookViewId="0">
      <selection activeCell="I16" sqref="I16"/>
    </sheetView>
  </sheetViews>
  <sheetFormatPr baseColWidth="10" defaultColWidth="8.83203125" defaultRowHeight="15"/>
  <cols>
    <col min="1" max="6" width="8.6640625" customWidth="1"/>
    <col min="7" max="7" width="18.83203125" customWidth="1"/>
    <col min="8" max="8" width="8.6640625" customWidth="1"/>
    <col min="9" max="9" width="6.33203125" customWidth="1"/>
    <col min="10" max="11" width="8.6640625" customWidth="1"/>
    <col min="12" max="12" width="12.1640625" customWidth="1"/>
    <col min="13" max="13" width="10.33203125" customWidth="1"/>
    <col min="14" max="14" width="8.6640625" customWidth="1"/>
    <col min="15" max="15" width="28.1640625" customWidth="1"/>
    <col min="16" max="17" width="8.6640625" customWidth="1"/>
    <col min="18" max="18" width="17.33203125" customWidth="1"/>
    <col min="19" max="1025" width="8.6640625" customWidth="1"/>
  </cols>
  <sheetData>
    <row r="3" spans="2:21" ht="30" customHeight="1">
      <c r="B3" s="39" t="s">
        <v>38</v>
      </c>
      <c r="C3" s="40"/>
      <c r="D3" s="40"/>
      <c r="E3" s="40"/>
      <c r="F3" s="40"/>
      <c r="G3" s="40"/>
      <c r="L3" s="132"/>
      <c r="M3" s="132"/>
      <c r="N3" s="132"/>
      <c r="O3" s="132"/>
    </row>
    <row r="4" spans="2:21" ht="16">
      <c r="B4" s="41" t="s">
        <v>39</v>
      </c>
      <c r="C4" s="40"/>
      <c r="D4" s="40"/>
      <c r="E4" s="40"/>
      <c r="F4" s="40"/>
      <c r="G4" s="40"/>
      <c r="N4" s="42" t="s">
        <v>40</v>
      </c>
      <c r="O4" s="43"/>
      <c r="P4" s="43"/>
      <c r="Q4" s="43"/>
      <c r="R4" s="43"/>
      <c r="S4" s="43"/>
      <c r="T4" s="43"/>
      <c r="U4" s="43"/>
    </row>
    <row r="5" spans="2:21" ht="16">
      <c r="B5" s="41"/>
      <c r="F5">
        <v>2</v>
      </c>
      <c r="N5" s="42"/>
      <c r="O5" s="43"/>
      <c r="P5" s="43"/>
      <c r="Q5" s="43"/>
      <c r="R5" s="43"/>
      <c r="S5" s="43"/>
      <c r="T5" s="43"/>
      <c r="U5" s="43"/>
    </row>
    <row r="6" spans="2:21">
      <c r="B6" s="44"/>
      <c r="N6" s="43"/>
      <c r="O6" s="43"/>
      <c r="P6" s="43"/>
      <c r="Q6" s="43"/>
      <c r="R6" s="43"/>
      <c r="S6" s="43"/>
      <c r="T6" s="43"/>
      <c r="U6" s="43"/>
    </row>
    <row r="7" spans="2:21">
      <c r="B7" s="45" t="s">
        <v>41</v>
      </c>
      <c r="C7" s="46"/>
      <c r="D7" s="47"/>
      <c r="E7" s="47"/>
      <c r="N7" s="48"/>
      <c r="O7" s="43"/>
      <c r="P7" s="43"/>
      <c r="Q7" s="133" t="s">
        <v>42</v>
      </c>
      <c r="R7" s="133"/>
      <c r="S7" s="133"/>
      <c r="T7" s="133"/>
      <c r="U7" s="43"/>
    </row>
    <row r="8" spans="2:21">
      <c r="B8" s="50"/>
      <c r="C8" s="51"/>
      <c r="D8" s="52" t="s">
        <v>43</v>
      </c>
      <c r="E8" s="53" t="s">
        <v>44</v>
      </c>
      <c r="F8" s="54" t="s">
        <v>45</v>
      </c>
      <c r="G8" s="134" t="str">
        <f>IF($F$10=1,AM12,"")</f>
        <v/>
      </c>
      <c r="H8" s="134"/>
      <c r="I8" s="134"/>
      <c r="J8" s="134"/>
      <c r="K8" s="134"/>
      <c r="N8" s="48"/>
      <c r="O8" s="43"/>
      <c r="P8" s="43"/>
      <c r="Q8" s="55">
        <v>0.95</v>
      </c>
      <c r="R8" s="43"/>
      <c r="S8" s="43">
        <v>2</v>
      </c>
      <c r="T8" s="43">
        <f>IF(S8=1,0.01,0.05)</f>
        <v>0.05</v>
      </c>
      <c r="U8" s="43" t="s">
        <v>46</v>
      </c>
    </row>
    <row r="9" spans="2:21" ht="16">
      <c r="B9" s="56" t="s">
        <v>47</v>
      </c>
      <c r="C9" s="57"/>
      <c r="D9" s="58">
        <v>8</v>
      </c>
      <c r="E9" s="58">
        <v>6</v>
      </c>
      <c r="F9" s="59">
        <f>+E9+D9</f>
        <v>14</v>
      </c>
      <c r="G9" s="134"/>
      <c r="H9" s="134"/>
      <c r="I9" s="134"/>
      <c r="J9" s="134"/>
      <c r="K9" s="134"/>
      <c r="N9" s="60"/>
      <c r="O9" s="60"/>
      <c r="P9" s="43"/>
      <c r="Q9" s="55">
        <v>0.99</v>
      </c>
      <c r="R9" s="43"/>
      <c r="S9" s="43"/>
      <c r="T9" s="43" t="str">
        <f>IF(R19&lt;=T8,"è","non è")&amp; " significativa per "</f>
        <v xml:space="preserve">non è significativa per </v>
      </c>
      <c r="U9" s="43"/>
    </row>
    <row r="10" spans="2:21" ht="16">
      <c r="B10" s="61" t="s">
        <v>48</v>
      </c>
      <c r="C10" s="62"/>
      <c r="D10" s="58">
        <v>29</v>
      </c>
      <c r="E10" s="58">
        <v>27</v>
      </c>
      <c r="F10" s="59">
        <f>+E10+D10</f>
        <v>56</v>
      </c>
      <c r="G10" s="134"/>
      <c r="H10" s="134"/>
      <c r="I10" s="134"/>
      <c r="J10" s="134"/>
      <c r="K10" s="134"/>
      <c r="N10" s="60" t="s">
        <v>49</v>
      </c>
      <c r="O10" s="60" t="s">
        <v>50</v>
      </c>
      <c r="P10" s="63"/>
      <c r="Q10" s="63"/>
      <c r="R10" s="63"/>
      <c r="S10" s="63"/>
      <c r="T10" s="63"/>
      <c r="U10" s="63"/>
    </row>
    <row r="11" spans="2:21">
      <c r="B11" s="54" t="s">
        <v>45</v>
      </c>
      <c r="C11" s="59"/>
      <c r="D11" s="59">
        <f>SUM(D9:D10)</f>
        <v>37</v>
      </c>
      <c r="E11" s="59">
        <f>SUM(E9:E10)</f>
        <v>33</v>
      </c>
      <c r="F11" s="59">
        <f>SUM(F9:F10)</f>
        <v>70</v>
      </c>
      <c r="G11" s="134"/>
      <c r="H11" s="134"/>
      <c r="I11" s="134"/>
      <c r="J11" s="134"/>
      <c r="K11" s="134"/>
      <c r="N11" s="64">
        <v>2</v>
      </c>
      <c r="O11" s="65">
        <v>2</v>
      </c>
      <c r="P11" s="63"/>
      <c r="Q11" s="66" t="s">
        <v>51</v>
      </c>
      <c r="R11" s="67">
        <v>1</v>
      </c>
      <c r="S11" s="68">
        <v>2</v>
      </c>
      <c r="T11" s="63"/>
      <c r="U11" s="63"/>
    </row>
    <row r="12" spans="2:21">
      <c r="D12" s="69" t="str">
        <f>IF(F11*G14&lt;5,"vero","")</f>
        <v/>
      </c>
      <c r="E12" s="69" t="str">
        <f>IF(F11*(1-G14)&lt;5,"vero","")</f>
        <v/>
      </c>
      <c r="F12" s="69" t="str">
        <f>IF(F11&lt;30,"vero","")</f>
        <v/>
      </c>
      <c r="G12" s="69" t="b">
        <f>OR(D12="vero",E12="vero",F12="vero")</f>
        <v>0</v>
      </c>
      <c r="N12" s="70">
        <v>1</v>
      </c>
      <c r="O12" s="71">
        <v>2</v>
      </c>
      <c r="P12" s="72"/>
      <c r="Q12" s="73" t="s">
        <v>52</v>
      </c>
      <c r="R12" s="49">
        <v>30</v>
      </c>
      <c r="S12" s="74">
        <v>30</v>
      </c>
      <c r="T12" s="72"/>
      <c r="U12" s="72"/>
    </row>
    <row r="13" spans="2:21">
      <c r="B13" s="75"/>
      <c r="C13" s="75"/>
      <c r="D13" s="75"/>
      <c r="E13" s="75"/>
      <c r="F13" s="75"/>
      <c r="G13" s="76" t="s">
        <v>53</v>
      </c>
      <c r="H13" s="76" t="s">
        <v>54</v>
      </c>
      <c r="I13" s="49"/>
      <c r="J13" s="49"/>
      <c r="K13" s="49"/>
      <c r="N13" s="77">
        <v>1</v>
      </c>
      <c r="O13" s="71">
        <v>2</v>
      </c>
      <c r="P13" s="72"/>
      <c r="Q13" s="73" t="s">
        <v>55</v>
      </c>
      <c r="R13" s="78">
        <f>AVERAGE(N11:N40)</f>
        <v>1.3333333333333333</v>
      </c>
      <c r="S13" s="79">
        <f>AVERAGE(O11:O40)</f>
        <v>1.4333333333333333</v>
      </c>
      <c r="T13" s="72"/>
      <c r="U13" s="72"/>
    </row>
    <row r="14" spans="2:21">
      <c r="B14" s="80" t="s">
        <v>56</v>
      </c>
      <c r="C14" s="81"/>
      <c r="D14" s="81"/>
      <c r="E14" s="80" t="str">
        <f>CONCATENATE(AE33,AE36,AE33,AG36,AE34,AF36)</f>
        <v/>
      </c>
      <c r="F14" s="81"/>
      <c r="G14" s="82">
        <f>+D9/D11</f>
        <v>0.21621621621621623</v>
      </c>
      <c r="H14" s="82">
        <f>+G14*100</f>
        <v>21.621621621621621</v>
      </c>
      <c r="I14" s="83"/>
      <c r="J14" s="83"/>
      <c r="K14" s="83"/>
      <c r="N14" s="70">
        <v>1</v>
      </c>
      <c r="O14" s="71">
        <v>2</v>
      </c>
      <c r="P14" s="49"/>
      <c r="Q14" s="84" t="s">
        <v>57</v>
      </c>
      <c r="R14" s="85">
        <f>STDEV(N11:N40)</f>
        <v>0.47946330148538407</v>
      </c>
      <c r="S14" s="86">
        <f>STDEV(O11:O40)</f>
        <v>0.50400693299373089</v>
      </c>
      <c r="T14" s="87"/>
      <c r="U14" s="87"/>
    </row>
    <row r="15" spans="2:21">
      <c r="B15" s="88" t="s">
        <v>58</v>
      </c>
      <c r="C15" s="89"/>
      <c r="D15" s="89"/>
      <c r="E15" s="90" t="str">
        <f>CONCATENATE(AF33,AE36,AF33,AG36,AF34,AF36)</f>
        <v/>
      </c>
      <c r="F15" s="89"/>
      <c r="G15" s="82">
        <f>+E9/E11</f>
        <v>0.18181818181818182</v>
      </c>
      <c r="H15" s="82">
        <f>+G15*100</f>
        <v>18.181818181818183</v>
      </c>
      <c r="I15" s="83"/>
      <c r="J15" s="83"/>
      <c r="K15" s="83"/>
      <c r="N15" s="70">
        <v>1</v>
      </c>
      <c r="O15" s="71">
        <v>2</v>
      </c>
      <c r="P15" s="72"/>
      <c r="Q15" s="91"/>
      <c r="R15" s="92"/>
      <c r="S15" s="93"/>
      <c r="T15" s="87"/>
      <c r="U15" s="87"/>
    </row>
    <row r="16" spans="2:21" ht="16">
      <c r="B16" s="135" t="s">
        <v>59</v>
      </c>
      <c r="C16" s="135"/>
      <c r="D16" s="135"/>
      <c r="E16" s="135"/>
      <c r="F16" s="135"/>
      <c r="G16" s="94">
        <f>+AG21</f>
        <v>0</v>
      </c>
      <c r="H16" s="95"/>
      <c r="I16" s="96">
        <f>+IF(G17&lt;0.01,$AD$22,IF(G17&lt;0.05,$AD$23,$AD$24))</f>
        <v>0</v>
      </c>
      <c r="J16" s="95"/>
      <c r="K16" s="95"/>
      <c r="N16" s="70">
        <v>1</v>
      </c>
      <c r="O16" s="71">
        <v>2</v>
      </c>
      <c r="P16" s="72"/>
      <c r="Q16" s="97" t="s">
        <v>60</v>
      </c>
      <c r="R16" s="98">
        <f>ABS(R13-S13)/SQRT(((R12-1)*R14^2+(S12-1)*S14^2)/(R12+S12-2)*((R12+S12)/(R12*S12)))</f>
        <v>0.7873706205223554</v>
      </c>
      <c r="S16" s="93"/>
      <c r="T16" s="87"/>
      <c r="U16" s="87"/>
    </row>
    <row r="17" spans="2:21">
      <c r="B17" s="99"/>
      <c r="C17" s="100"/>
      <c r="D17" s="100"/>
      <c r="E17" s="100"/>
      <c r="F17" s="101" t="s">
        <v>61</v>
      </c>
      <c r="G17" s="102">
        <f>CHIDIST(G16,1)</f>
        <v>1</v>
      </c>
      <c r="H17" s="95"/>
      <c r="I17" s="96"/>
      <c r="J17" s="95"/>
      <c r="K17" s="95"/>
      <c r="N17" s="70">
        <v>1</v>
      </c>
      <c r="O17" s="71">
        <v>2</v>
      </c>
      <c r="P17" s="72"/>
      <c r="Q17" s="103" t="s">
        <v>62</v>
      </c>
      <c r="R17" s="104">
        <f>R12+S12-2</f>
        <v>58</v>
      </c>
      <c r="S17" s="105"/>
      <c r="T17" s="87"/>
      <c r="U17" s="87"/>
    </row>
    <row r="18" spans="2:21">
      <c r="B18" s="136" t="s">
        <v>63</v>
      </c>
      <c r="C18" s="136"/>
      <c r="D18" s="136"/>
      <c r="E18" s="136"/>
      <c r="F18" s="136"/>
      <c r="G18" s="106">
        <f>+AF21</f>
        <v>0</v>
      </c>
      <c r="H18" s="95"/>
      <c r="I18" s="96">
        <f>+IF(G19&lt;0.01,$AD$22,IF(G19&lt;0.05,$AD$23,$AD$24))</f>
        <v>0</v>
      </c>
      <c r="J18" s="95"/>
      <c r="K18" s="95"/>
      <c r="N18" s="70">
        <v>2</v>
      </c>
      <c r="O18" s="71">
        <v>1</v>
      </c>
      <c r="P18" s="72"/>
      <c r="Q18" s="107"/>
      <c r="R18" s="108"/>
      <c r="S18" s="74"/>
      <c r="T18" s="72"/>
      <c r="U18" s="72"/>
    </row>
    <row r="19" spans="2:21">
      <c r="B19" s="99"/>
      <c r="C19" s="100"/>
      <c r="D19" s="100"/>
      <c r="E19" s="100"/>
      <c r="F19" s="101" t="s">
        <v>61</v>
      </c>
      <c r="G19" s="102">
        <f>CHIDIST(G18,1)</f>
        <v>1</v>
      </c>
      <c r="H19" s="95"/>
      <c r="I19" s="96"/>
      <c r="J19" s="95"/>
      <c r="K19" s="95"/>
      <c r="N19" s="70">
        <v>1</v>
      </c>
      <c r="O19" s="71">
        <v>2</v>
      </c>
      <c r="P19" s="72"/>
      <c r="Q19" s="109" t="s">
        <v>64</v>
      </c>
      <c r="R19" s="110">
        <f>TDIST(R16,R17,2)</f>
        <v>0.43427079579583483</v>
      </c>
      <c r="S19" s="111"/>
      <c r="T19" s="49"/>
      <c r="U19" s="49"/>
    </row>
    <row r="20" spans="2:21">
      <c r="B20" s="131" t="s">
        <v>65</v>
      </c>
      <c r="C20" s="131"/>
      <c r="D20" s="131"/>
      <c r="E20" s="131"/>
      <c r="F20" s="131"/>
      <c r="G20" s="112">
        <f>+AE23</f>
        <v>0</v>
      </c>
      <c r="H20" s="95"/>
      <c r="I20" s="96"/>
      <c r="J20" s="95"/>
      <c r="K20" s="95"/>
      <c r="N20" s="77">
        <v>2</v>
      </c>
      <c r="O20" s="113">
        <v>1</v>
      </c>
      <c r="P20" s="114"/>
      <c r="Q20" s="115"/>
      <c r="R20" s="115"/>
      <c r="S20" s="115"/>
      <c r="T20" s="115"/>
      <c r="U20" s="115"/>
    </row>
    <row r="21" spans="2:21">
      <c r="N21" s="77">
        <v>1</v>
      </c>
      <c r="O21" s="113">
        <v>2</v>
      </c>
      <c r="P21" s="87"/>
      <c r="Q21" s="115" t="s">
        <v>66</v>
      </c>
      <c r="R21" s="115"/>
      <c r="S21" s="115"/>
      <c r="T21" s="115"/>
      <c r="U21" s="115"/>
    </row>
    <row r="22" spans="2:21">
      <c r="B22" s="116"/>
      <c r="C22" s="116"/>
      <c r="D22" s="117"/>
      <c r="E22" s="117"/>
      <c r="F22" s="117"/>
      <c r="G22" s="117"/>
      <c r="H22" s="117"/>
      <c r="I22" s="117"/>
      <c r="J22" s="117"/>
      <c r="K22" s="117"/>
      <c r="N22" s="77">
        <v>1</v>
      </c>
      <c r="O22" s="113">
        <v>2</v>
      </c>
      <c r="P22" s="114"/>
      <c r="Q22" s="118" t="str">
        <f>"La differenza fra le medie osservate"</f>
        <v>La differenza fra le medie osservate</v>
      </c>
      <c r="R22" s="119"/>
      <c r="S22" s="119"/>
      <c r="T22" s="119"/>
      <c r="U22" s="119"/>
    </row>
    <row r="23" spans="2:21" ht="15" customHeight="1">
      <c r="B23" s="116"/>
      <c r="C23" s="116"/>
      <c r="D23" s="117"/>
      <c r="E23" s="117"/>
      <c r="F23" s="117"/>
      <c r="G23" s="117"/>
      <c r="H23" s="117"/>
      <c r="I23" s="117"/>
      <c r="J23" s="117"/>
      <c r="K23" s="117"/>
      <c r="N23" s="77">
        <v>1</v>
      </c>
      <c r="O23" s="113">
        <v>2</v>
      </c>
      <c r="P23" s="114"/>
      <c r="Q23" s="118" t="str">
        <f>CONCATENATE(T9,U8,T8)</f>
        <v>non è significativa per p&lt;0,05</v>
      </c>
      <c r="R23" s="119"/>
      <c r="S23" s="119"/>
      <c r="T23" s="119"/>
      <c r="U23" s="119"/>
    </row>
    <row r="24" spans="2:21">
      <c r="N24" s="77">
        <v>1</v>
      </c>
      <c r="O24" s="113">
        <v>2</v>
      </c>
      <c r="P24" s="114"/>
      <c r="Q24" s="120"/>
      <c r="R24" s="119"/>
      <c r="S24" s="119"/>
      <c r="T24" s="119"/>
      <c r="U24" s="119"/>
    </row>
    <row r="25" spans="2:21">
      <c r="N25" s="70">
        <v>1</v>
      </c>
      <c r="O25" s="71">
        <v>1</v>
      </c>
      <c r="P25" s="72"/>
      <c r="Q25" s="72"/>
      <c r="R25" s="72"/>
      <c r="S25" s="72"/>
      <c r="T25" s="72"/>
      <c r="U25" s="72"/>
    </row>
    <row r="26" spans="2:21">
      <c r="N26" s="70">
        <v>2</v>
      </c>
      <c r="O26" s="71">
        <v>1</v>
      </c>
      <c r="P26" s="121"/>
      <c r="Q26" s="43"/>
      <c r="R26" s="43"/>
      <c r="S26" s="43"/>
      <c r="T26" s="43"/>
      <c r="U26" s="43"/>
    </row>
    <row r="27" spans="2:21">
      <c r="N27" s="70">
        <v>2</v>
      </c>
      <c r="O27" s="71">
        <v>1</v>
      </c>
      <c r="P27" s="121"/>
      <c r="Q27" s="43"/>
      <c r="R27" s="43"/>
      <c r="S27" s="43"/>
      <c r="T27" s="43"/>
      <c r="U27" s="43"/>
    </row>
    <row r="28" spans="2:21">
      <c r="N28" s="70">
        <v>2</v>
      </c>
      <c r="O28" s="71">
        <v>1</v>
      </c>
      <c r="P28" s="121"/>
      <c r="Q28" s="43"/>
      <c r="R28" s="43"/>
      <c r="S28" s="43"/>
      <c r="T28" s="43"/>
      <c r="U28" s="43"/>
    </row>
    <row r="29" spans="2:21">
      <c r="N29" s="70">
        <v>2</v>
      </c>
      <c r="O29" s="71">
        <v>1</v>
      </c>
      <c r="P29" s="121"/>
      <c r="Q29" s="43"/>
      <c r="R29" s="43"/>
      <c r="S29" s="43"/>
      <c r="T29" s="43"/>
      <c r="U29" s="43"/>
    </row>
    <row r="30" spans="2:21">
      <c r="N30" s="70">
        <v>2</v>
      </c>
      <c r="O30" s="71">
        <v>1</v>
      </c>
      <c r="P30" s="121"/>
      <c r="Q30" s="43"/>
      <c r="R30" s="43"/>
      <c r="S30" s="43"/>
      <c r="T30" s="43"/>
      <c r="U30" s="43"/>
    </row>
    <row r="31" spans="2:21">
      <c r="N31" s="70">
        <v>2</v>
      </c>
      <c r="O31" s="71">
        <v>1</v>
      </c>
      <c r="P31" s="121"/>
      <c r="Q31" s="43"/>
      <c r="R31" s="43"/>
      <c r="S31" s="43"/>
      <c r="T31" s="43"/>
      <c r="U31" s="43"/>
    </row>
    <row r="32" spans="2:21">
      <c r="N32" s="70">
        <v>2</v>
      </c>
      <c r="O32" s="71">
        <v>1</v>
      </c>
      <c r="P32" s="121"/>
      <c r="Q32" s="43"/>
      <c r="R32" s="43"/>
      <c r="S32" s="43"/>
      <c r="T32" s="43"/>
      <c r="U32" s="43"/>
    </row>
    <row r="33" spans="14:21">
      <c r="N33" s="70">
        <v>1</v>
      </c>
      <c r="O33" s="71">
        <v>1</v>
      </c>
      <c r="P33" s="43"/>
      <c r="Q33" s="43"/>
      <c r="R33" s="43"/>
      <c r="S33" s="43"/>
      <c r="T33" s="43"/>
      <c r="U33" s="43"/>
    </row>
    <row r="34" spans="14:21">
      <c r="N34" s="70">
        <v>1</v>
      </c>
      <c r="O34" s="71">
        <v>1</v>
      </c>
      <c r="P34" s="43"/>
      <c r="Q34" s="43"/>
      <c r="R34" s="43"/>
      <c r="S34" s="43"/>
      <c r="T34" s="43"/>
      <c r="U34" s="43"/>
    </row>
    <row r="35" spans="14:21">
      <c r="N35" s="70">
        <v>1</v>
      </c>
      <c r="O35" s="71">
        <v>1</v>
      </c>
      <c r="P35" s="43"/>
      <c r="Q35" s="43"/>
      <c r="R35" s="43"/>
      <c r="S35" s="43"/>
      <c r="T35" s="43"/>
      <c r="U35" s="43"/>
    </row>
    <row r="36" spans="14:21">
      <c r="N36" s="70">
        <v>1</v>
      </c>
      <c r="O36" s="71">
        <v>1</v>
      </c>
      <c r="P36" s="43"/>
      <c r="Q36" s="43"/>
      <c r="R36" s="43"/>
      <c r="S36" s="43"/>
      <c r="T36" s="43"/>
      <c r="U36" s="43"/>
    </row>
    <row r="37" spans="14:21">
      <c r="N37" s="70">
        <v>1</v>
      </c>
      <c r="O37" s="71">
        <v>1</v>
      </c>
      <c r="P37" s="43"/>
      <c r="Q37" s="43"/>
      <c r="R37" s="43"/>
      <c r="S37" s="43"/>
      <c r="T37" s="43"/>
      <c r="U37" s="43"/>
    </row>
    <row r="38" spans="14:21">
      <c r="N38" s="70">
        <v>1</v>
      </c>
      <c r="O38" s="71">
        <v>1</v>
      </c>
      <c r="P38" s="43"/>
      <c r="Q38" s="43"/>
      <c r="R38" s="43"/>
      <c r="S38" s="43"/>
      <c r="T38" s="43"/>
      <c r="U38" s="43"/>
    </row>
    <row r="39" spans="14:21">
      <c r="N39" s="70">
        <v>1</v>
      </c>
      <c r="O39" s="71">
        <v>1</v>
      </c>
      <c r="P39" s="43"/>
      <c r="Q39" s="43"/>
      <c r="R39" s="43"/>
      <c r="S39" s="43"/>
      <c r="T39" s="43"/>
      <c r="U39" s="43"/>
    </row>
    <row r="40" spans="14:21">
      <c r="N40" s="122">
        <v>1</v>
      </c>
      <c r="O40" s="123">
        <v>2</v>
      </c>
      <c r="P40" s="43"/>
      <c r="Q40" s="43"/>
      <c r="R40" s="43"/>
      <c r="S40" s="43"/>
      <c r="T40" s="43"/>
      <c r="U40" s="43"/>
    </row>
    <row r="41" spans="14:21">
      <c r="N41" s="43"/>
      <c r="O41" s="43"/>
      <c r="P41" s="43"/>
      <c r="Q41" s="43"/>
      <c r="R41" s="43"/>
      <c r="S41" s="43"/>
      <c r="T41" s="43"/>
      <c r="U41" s="43"/>
    </row>
    <row r="42" spans="14:21">
      <c r="N42" s="43">
        <f>COUNTA(N11:N40)</f>
        <v>30</v>
      </c>
      <c r="O42" s="43">
        <f>COUNTA(O11:O40)</f>
        <v>30</v>
      </c>
      <c r="P42" s="43"/>
      <c r="Q42" s="43"/>
      <c r="R42" s="43"/>
      <c r="S42" s="43"/>
      <c r="T42" s="43"/>
      <c r="U42" s="43"/>
    </row>
  </sheetData>
  <mergeCells count="6">
    <mergeCell ref="B20:F20"/>
    <mergeCell ref="L3:O3"/>
    <mergeCell ref="Q7:T7"/>
    <mergeCell ref="G8:K11"/>
    <mergeCell ref="B16:F16"/>
    <mergeCell ref="B18:F18"/>
  </mergeCells>
  <pageMargins left="0.7" right="0.7" top="0.75" bottom="0.75" header="0.51180555555555496" footer="0.51180555555555496"/>
  <pageSetup paperSize="9" firstPageNumber="0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1"/>
  <sheetViews>
    <sheetView zoomScale="75" zoomScaleNormal="75" workbookViewId="0">
      <selection activeCell="D4" sqref="D4"/>
    </sheetView>
  </sheetViews>
  <sheetFormatPr baseColWidth="10" defaultColWidth="8.83203125" defaultRowHeight="15"/>
  <cols>
    <col min="1" max="1" width="12.5" customWidth="1"/>
    <col min="2" max="2" width="16" customWidth="1"/>
    <col min="3" max="3" width="88.1640625" customWidth="1"/>
    <col min="4" max="4" width="31.5" customWidth="1"/>
    <col min="5" max="5" width="24.1640625" customWidth="1"/>
    <col min="6" max="1025" width="8.6640625" customWidth="1"/>
  </cols>
  <sheetData>
    <row r="1" spans="1:7" ht="26">
      <c r="A1" s="124" t="s">
        <v>2</v>
      </c>
      <c r="B1" s="124" t="s">
        <v>3</v>
      </c>
      <c r="C1" s="124" t="s">
        <v>4</v>
      </c>
      <c r="D1" s="125" t="s">
        <v>67</v>
      </c>
      <c r="E1" s="125" t="s">
        <v>26</v>
      </c>
    </row>
    <row r="2" spans="1:7" ht="42" customHeight="1">
      <c r="A2" s="126" t="s">
        <v>68</v>
      </c>
      <c r="B2" s="126" t="s">
        <v>69</v>
      </c>
      <c r="C2" s="126" t="s">
        <v>70</v>
      </c>
      <c r="D2" s="127" t="s">
        <v>71</v>
      </c>
      <c r="E2" s="127" t="s">
        <v>72</v>
      </c>
      <c r="F2" s="128"/>
      <c r="G2" s="3"/>
    </row>
    <row r="3" spans="1:7" ht="41.25" customHeight="1">
      <c r="A3" s="129" t="s">
        <v>73</v>
      </c>
      <c r="B3" s="129" t="s">
        <v>74</v>
      </c>
      <c r="C3" s="129" t="s">
        <v>75</v>
      </c>
      <c r="D3" s="130" t="s">
        <v>76</v>
      </c>
      <c r="E3" s="130" t="s">
        <v>77</v>
      </c>
      <c r="F3" s="128"/>
      <c r="G3" s="3"/>
    </row>
    <row r="4" spans="1:7" ht="20">
      <c r="A4" s="129"/>
      <c r="B4" s="129" t="s">
        <v>78</v>
      </c>
      <c r="C4" s="129" t="s">
        <v>79</v>
      </c>
      <c r="D4" s="130" t="s">
        <v>80</v>
      </c>
      <c r="E4" s="130" t="s">
        <v>81</v>
      </c>
      <c r="F4" s="128"/>
      <c r="G4" s="3"/>
    </row>
    <row r="5" spans="1:7" ht="48.75" customHeight="1">
      <c r="A5" s="129"/>
      <c r="B5" s="129" t="s">
        <v>82</v>
      </c>
      <c r="C5" s="129" t="s">
        <v>83</v>
      </c>
      <c r="D5" s="130" t="s">
        <v>84</v>
      </c>
      <c r="E5" s="130"/>
      <c r="F5" s="128"/>
      <c r="G5" s="3"/>
    </row>
    <row r="6" spans="1:7" ht="46.5" customHeight="1">
      <c r="A6" s="129"/>
      <c r="B6" s="129" t="s">
        <v>85</v>
      </c>
      <c r="C6" s="129" t="s">
        <v>86</v>
      </c>
      <c r="D6" s="130" t="s">
        <v>87</v>
      </c>
      <c r="E6" s="130"/>
      <c r="F6" s="128"/>
      <c r="G6" s="3"/>
    </row>
    <row r="7" spans="1:7" ht="45.75" customHeight="1">
      <c r="A7" s="129"/>
      <c r="B7" s="129" t="s">
        <v>88</v>
      </c>
      <c r="C7" s="129" t="s">
        <v>89</v>
      </c>
      <c r="D7" s="130" t="s">
        <v>90</v>
      </c>
      <c r="E7" s="130"/>
      <c r="F7" s="128"/>
      <c r="G7" s="3"/>
    </row>
    <row r="8" spans="1:7" ht="30.75" customHeight="1">
      <c r="A8" s="129"/>
      <c r="B8" s="129" t="s">
        <v>91</v>
      </c>
      <c r="C8" s="129" t="s">
        <v>92</v>
      </c>
      <c r="D8" s="130" t="s">
        <v>93</v>
      </c>
      <c r="E8" s="130"/>
      <c r="F8" s="128"/>
      <c r="G8" s="3"/>
    </row>
    <row r="9" spans="1:7" ht="41.25" customHeight="1">
      <c r="A9" s="129"/>
      <c r="B9" s="129" t="s">
        <v>94</v>
      </c>
      <c r="C9" s="129" t="s">
        <v>95</v>
      </c>
      <c r="D9" s="130" t="s">
        <v>96</v>
      </c>
      <c r="E9" s="130"/>
      <c r="F9" s="128"/>
      <c r="G9" s="3"/>
    </row>
    <row r="10" spans="1:7" ht="27" customHeight="1">
      <c r="A10" s="129"/>
      <c r="B10" s="129" t="s">
        <v>97</v>
      </c>
      <c r="C10" s="129" t="s">
        <v>98</v>
      </c>
      <c r="D10" s="130" t="s">
        <v>99</v>
      </c>
      <c r="E10" s="130"/>
      <c r="F10" s="128"/>
      <c r="G10" s="3"/>
    </row>
    <row r="11" spans="1:7" ht="20">
      <c r="A11" s="129"/>
      <c r="B11" s="129"/>
      <c r="C11" s="129"/>
      <c r="D11" s="130" t="s">
        <v>100</v>
      </c>
      <c r="E11" s="130"/>
      <c r="F11" s="128"/>
      <c r="G11" s="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4</vt:i4>
      </vt:variant>
    </vt:vector>
  </HeadingPairs>
  <TitlesOfParts>
    <vt:vector size="8" baseType="lpstr">
      <vt:lpstr>Foglio1</vt:lpstr>
      <vt:lpstr>GRAFICI</vt:lpstr>
      <vt:lpstr>Foglio2</vt:lpstr>
      <vt:lpstr>LEGENDA</vt:lpstr>
      <vt:lpstr>Foglio1!_FilterDatabase_0</vt:lpstr>
      <vt:lpstr>GRAFICI!_FiltroDatabase</vt:lpstr>
      <vt:lpstr>dataset1</vt:lpstr>
      <vt:lpstr>dataset2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TERESA MARILENA LEGGIERI</dc:creator>
  <dc:description/>
  <cp:lastModifiedBy>Microsoft Office User</cp:lastModifiedBy>
  <cp:revision>11</cp:revision>
  <dcterms:created xsi:type="dcterms:W3CDTF">2020-04-30T07:03:06Z</dcterms:created>
  <dcterms:modified xsi:type="dcterms:W3CDTF">2020-06-15T16:35:51Z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