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3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Kata\OneDrive - TUL\Dokumenty\TUL\Hylife_CETP\publikace\Round-robin\WJMB submission\"/>
    </mc:Choice>
  </mc:AlternateContent>
  <xr:revisionPtr revIDLastSave="9" documentId="8_{12134CEB-F165-4975-9DD8-36F3FBD06A18}" xr6:coauthVersionLast="36" xr6:coauthVersionMax="47" xr10:uidLastSave="{4A5F8392-BA97-4810-A42A-A18D67EF6831}"/>
  <bookViews>
    <workbookView xWindow="57480" yWindow="-120" windowWidth="29040" windowHeight="17640" xr2:uid="{6896D9B2-C9DC-4BBB-808E-EEA321AAF00D}"/>
  </bookViews>
  <sheets>
    <sheet name="heading" sheetId="28" r:id="rId1"/>
    <sheet name="Lab1" sheetId="27" r:id="rId2"/>
    <sheet name="Lab2" sheetId="25" r:id="rId3"/>
    <sheet name="Lab3" sheetId="24" r:id="rId4"/>
    <sheet name="Lab4" sheetId="26" r:id="rId5"/>
  </sheets>
  <externalReferences>
    <externalReference r:id="rId6"/>
  </externalReferenc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77" i="27" l="1"/>
  <c r="AM76" i="27"/>
  <c r="AM75" i="27"/>
  <c r="AM74" i="27"/>
  <c r="AM77" i="26"/>
  <c r="AM76" i="26"/>
  <c r="AM75" i="26"/>
  <c r="AM74" i="26"/>
  <c r="AM77" i="25"/>
  <c r="AM76" i="25"/>
  <c r="AM75" i="25"/>
  <c r="AM74" i="25"/>
  <c r="AM75" i="24"/>
  <c r="AM76" i="24"/>
  <c r="AM77" i="24"/>
  <c r="AM74" i="24"/>
  <c r="AL88" i="27"/>
  <c r="AK88" i="27"/>
  <c r="AL83" i="27"/>
  <c r="AL89" i="27" s="1"/>
  <c r="AK83" i="27"/>
  <c r="AK89" i="27" s="1"/>
  <c r="AJ83" i="27"/>
  <c r="AJ89" i="27" s="1"/>
  <c r="AI83" i="27"/>
  <c r="AI89" i="27" s="1"/>
  <c r="AM89" i="27" s="1"/>
  <c r="AL82" i="27"/>
  <c r="AK82" i="27"/>
  <c r="AJ82" i="27"/>
  <c r="AJ88" i="27" s="1"/>
  <c r="AI82" i="27"/>
  <c r="AI88" i="27" s="1"/>
  <c r="AM88" i="27" s="1"/>
  <c r="AL81" i="27"/>
  <c r="AL87" i="27" s="1"/>
  <c r="AK81" i="27"/>
  <c r="AK87" i="27" s="1"/>
  <c r="AJ81" i="27"/>
  <c r="AJ87" i="27" s="1"/>
  <c r="AI81" i="27"/>
  <c r="AI87" i="27" s="1"/>
  <c r="AM87" i="27" s="1"/>
  <c r="AL80" i="27"/>
  <c r="AL86" i="27" s="1"/>
  <c r="AK80" i="27"/>
  <c r="AK86" i="27" s="1"/>
  <c r="AJ80" i="27"/>
  <c r="AJ86" i="27" s="1"/>
  <c r="AI80" i="27"/>
  <c r="AI86" i="27" s="1"/>
  <c r="AL89" i="26"/>
  <c r="AK89" i="26"/>
  <c r="AI88" i="26"/>
  <c r="AL83" i="26"/>
  <c r="AK83" i="26"/>
  <c r="AJ83" i="26"/>
  <c r="AJ89" i="26" s="1"/>
  <c r="AI83" i="26"/>
  <c r="AI89" i="26" s="1"/>
  <c r="AL82" i="26"/>
  <c r="AL88" i="26" s="1"/>
  <c r="AK82" i="26"/>
  <c r="AK88" i="26" s="1"/>
  <c r="AJ82" i="26"/>
  <c r="AJ88" i="26" s="1"/>
  <c r="AI82" i="26"/>
  <c r="AL81" i="26"/>
  <c r="AL87" i="26" s="1"/>
  <c r="AK81" i="26"/>
  <c r="AK87" i="26" s="1"/>
  <c r="AJ81" i="26"/>
  <c r="AJ87" i="26" s="1"/>
  <c r="AI81" i="26"/>
  <c r="AI87" i="26" s="1"/>
  <c r="AM87" i="26" s="1"/>
  <c r="AL80" i="26"/>
  <c r="AL86" i="26" s="1"/>
  <c r="AK80" i="26"/>
  <c r="AK86" i="26" s="1"/>
  <c r="AJ80" i="26"/>
  <c r="AJ86" i="26" s="1"/>
  <c r="AI80" i="26"/>
  <c r="AI86" i="26" s="1"/>
  <c r="AL88" i="25"/>
  <c r="AK88" i="25"/>
  <c r="AL83" i="25"/>
  <c r="AL89" i="25" s="1"/>
  <c r="AK83" i="25"/>
  <c r="AK89" i="25" s="1"/>
  <c r="AJ83" i="25"/>
  <c r="AJ89" i="25" s="1"/>
  <c r="AI83" i="25"/>
  <c r="AI89" i="25" s="1"/>
  <c r="AL82" i="25"/>
  <c r="AK82" i="25"/>
  <c r="AJ82" i="25"/>
  <c r="AJ88" i="25" s="1"/>
  <c r="AI82" i="25"/>
  <c r="AI88" i="25" s="1"/>
  <c r="AM88" i="25" s="1"/>
  <c r="AL81" i="25"/>
  <c r="AL87" i="25" s="1"/>
  <c r="AK81" i="25"/>
  <c r="AK87" i="25" s="1"/>
  <c r="AJ81" i="25"/>
  <c r="AJ87" i="25" s="1"/>
  <c r="AI81" i="25"/>
  <c r="AI87" i="25" s="1"/>
  <c r="AM87" i="25" s="1"/>
  <c r="AL80" i="25"/>
  <c r="AL86" i="25" s="1"/>
  <c r="AK80" i="25"/>
  <c r="AK86" i="25" s="1"/>
  <c r="AJ80" i="25"/>
  <c r="AJ86" i="25" s="1"/>
  <c r="AI80" i="25"/>
  <c r="AI86" i="25" s="1"/>
  <c r="AM89" i="26" l="1"/>
  <c r="AM86" i="27"/>
  <c r="AM86" i="26"/>
  <c r="AM88" i="26"/>
  <c r="AM89" i="25"/>
  <c r="AM86" i="25"/>
  <c r="AH39" i="26"/>
  <c r="AG39" i="26"/>
  <c r="AI39" i="26" s="1"/>
  <c r="AH37" i="26"/>
  <c r="AG37" i="26"/>
  <c r="AI37" i="26" s="1"/>
  <c r="AH35" i="26"/>
  <c r="AI35" i="26" s="1"/>
  <c r="AG35" i="26"/>
  <c r="AH33" i="26"/>
  <c r="AI33" i="26" s="1"/>
  <c r="AG33" i="26"/>
  <c r="AI43" i="25"/>
  <c r="AH43" i="25"/>
  <c r="AG43" i="25"/>
  <c r="AI39" i="25"/>
  <c r="AH39" i="25"/>
  <c r="AG39" i="25"/>
  <c r="AH37" i="25"/>
  <c r="AG37" i="25"/>
  <c r="AI37" i="25" s="1"/>
  <c r="AH35" i="25"/>
  <c r="AG35" i="25"/>
  <c r="AI35" i="25" s="1"/>
  <c r="AH33" i="25"/>
  <c r="AG33" i="25"/>
  <c r="AI33" i="25" s="1"/>
  <c r="AH39" i="27"/>
  <c r="AG39" i="27"/>
  <c r="AI39" i="27" s="1"/>
  <c r="AI37" i="27"/>
  <c r="AI33" i="27"/>
  <c r="AI35" i="27"/>
  <c r="AF82" i="27"/>
  <c r="AH37" i="27"/>
  <c r="AG37" i="27"/>
  <c r="AH35" i="27"/>
  <c r="AG35" i="27"/>
  <c r="AH33" i="27"/>
  <c r="AG33" i="27"/>
  <c r="AL77" i="27" l="1"/>
  <c r="AK77" i="27"/>
  <c r="AJ77" i="27"/>
  <c r="AI77" i="27"/>
  <c r="AH77" i="27"/>
  <c r="AL76" i="27"/>
  <c r="AK76" i="27"/>
  <c r="AJ76" i="27"/>
  <c r="AI76" i="27"/>
  <c r="AH76" i="27"/>
  <c r="AL75" i="27"/>
  <c r="AK75" i="27"/>
  <c r="AJ75" i="27"/>
  <c r="AI75" i="27"/>
  <c r="AH75" i="27"/>
  <c r="AL74" i="27"/>
  <c r="AK74" i="27"/>
  <c r="AJ74" i="27"/>
  <c r="AI74" i="27"/>
  <c r="AH74" i="27"/>
  <c r="AL77" i="26"/>
  <c r="AK77" i="26"/>
  <c r="AJ77" i="26"/>
  <c r="AI77" i="26"/>
  <c r="AH77" i="26"/>
  <c r="AL76" i="26"/>
  <c r="AK76" i="26"/>
  <c r="AJ76" i="26"/>
  <c r="AI76" i="26"/>
  <c r="AH76" i="26"/>
  <c r="AL75" i="26"/>
  <c r="AK75" i="26"/>
  <c r="AJ75" i="26"/>
  <c r="AI75" i="26"/>
  <c r="AH75" i="26"/>
  <c r="AL74" i="26"/>
  <c r="AK74" i="26"/>
  <c r="AJ74" i="26"/>
  <c r="AI74" i="26"/>
  <c r="AH74" i="26"/>
  <c r="AL77" i="25"/>
  <c r="AK77" i="25"/>
  <c r="AJ77" i="25"/>
  <c r="AI77" i="25"/>
  <c r="AH77" i="25"/>
  <c r="AL76" i="25"/>
  <c r="AK76" i="25"/>
  <c r="AJ76" i="25"/>
  <c r="AI76" i="25"/>
  <c r="AH76" i="25"/>
  <c r="AL75" i="25"/>
  <c r="AK75" i="25"/>
  <c r="AJ75" i="25"/>
  <c r="AI75" i="25"/>
  <c r="AH75" i="25"/>
  <c r="AL74" i="25"/>
  <c r="AK74" i="25"/>
  <c r="AJ74" i="25"/>
  <c r="AI74" i="25"/>
  <c r="AH74" i="25"/>
  <c r="X76" i="25" l="1"/>
  <c r="Y76" i="25"/>
  <c r="Z76" i="25"/>
  <c r="AA76" i="25"/>
  <c r="X77" i="25"/>
  <c r="Y77" i="25"/>
  <c r="Z77" i="25"/>
  <c r="AA77" i="25"/>
  <c r="W77" i="25"/>
  <c r="W76" i="25"/>
  <c r="Z71" i="25"/>
  <c r="Z82" i="25" s="1"/>
  <c r="W71" i="25"/>
  <c r="AA70" i="25"/>
  <c r="Z70" i="25"/>
  <c r="Y70" i="25"/>
  <c r="X70" i="25"/>
  <c r="AA69" i="25"/>
  <c r="AA71" i="25" s="1"/>
  <c r="Z69" i="25"/>
  <c r="Y69" i="25"/>
  <c r="Y71" i="25" s="1"/>
  <c r="X69" i="25"/>
  <c r="X71" i="25" s="1"/>
  <c r="W71" i="27"/>
  <c r="W77" i="27" s="1"/>
  <c r="W83" i="27" s="1"/>
  <c r="AA70" i="27"/>
  <c r="Z70" i="27"/>
  <c r="Y70" i="27"/>
  <c r="X70" i="27"/>
  <c r="AA69" i="27"/>
  <c r="AA71" i="27" s="1"/>
  <c r="Z69" i="27"/>
  <c r="Z71" i="27" s="1"/>
  <c r="Y69" i="27"/>
  <c r="Y71" i="27" s="1"/>
  <c r="X69" i="27"/>
  <c r="X71" i="27" s="1"/>
  <c r="W74" i="26"/>
  <c r="W80" i="26" s="1"/>
  <c r="AA71" i="26"/>
  <c r="AA76" i="26" s="1"/>
  <c r="AA82" i="26" s="1"/>
  <c r="Z71" i="26"/>
  <c r="Z76" i="26" s="1"/>
  <c r="Z82" i="26" s="1"/>
  <c r="W71" i="26"/>
  <c r="W77" i="26" s="1"/>
  <c r="W83" i="26" s="1"/>
  <c r="AA70" i="26"/>
  <c r="Z70" i="26"/>
  <c r="Y70" i="26"/>
  <c r="X70" i="26"/>
  <c r="AA69" i="26"/>
  <c r="Z69" i="26"/>
  <c r="Y69" i="26"/>
  <c r="Y71" i="26" s="1"/>
  <c r="X69" i="26"/>
  <c r="X71" i="26" s="1"/>
  <c r="W71" i="24"/>
  <c r="W83" i="25" l="1"/>
  <c r="Y75" i="25"/>
  <c r="Y81" i="25" s="1"/>
  <c r="Y83" i="25"/>
  <c r="Y82" i="25"/>
  <c r="Y74" i="25"/>
  <c r="Y80" i="25" s="1"/>
  <c r="AA82" i="25"/>
  <c r="AA74" i="25"/>
  <c r="AA80" i="25" s="1"/>
  <c r="AA83" i="25"/>
  <c r="AA75" i="25"/>
  <c r="AA81" i="25" s="1"/>
  <c r="X75" i="25"/>
  <c r="X81" i="25" s="1"/>
  <c r="X82" i="25"/>
  <c r="X74" i="25"/>
  <c r="X80" i="25" s="1"/>
  <c r="X83" i="25"/>
  <c r="W74" i="25"/>
  <c r="W80" i="25" s="1"/>
  <c r="Z75" i="25"/>
  <c r="Z81" i="25" s="1"/>
  <c r="W82" i="25"/>
  <c r="Z83" i="25"/>
  <c r="Z74" i="25"/>
  <c r="Z80" i="25" s="1"/>
  <c r="W75" i="25"/>
  <c r="W81" i="25" s="1"/>
  <c r="Y75" i="27"/>
  <c r="Y81" i="27" s="1"/>
  <c r="Y76" i="27"/>
  <c r="Y82" i="27" s="1"/>
  <c r="Y77" i="27"/>
  <c r="Y83" i="27" s="1"/>
  <c r="Y74" i="27"/>
  <c r="Y80" i="27" s="1"/>
  <c r="Z76" i="27"/>
  <c r="Z82" i="27" s="1"/>
  <c r="Z74" i="27"/>
  <c r="Z80" i="27" s="1"/>
  <c r="Z77" i="27"/>
  <c r="Z83" i="27" s="1"/>
  <c r="Z75" i="27"/>
  <c r="Z81" i="27" s="1"/>
  <c r="AA76" i="27"/>
  <c r="AA82" i="27" s="1"/>
  <c r="AA74" i="27"/>
  <c r="AA80" i="27" s="1"/>
  <c r="AA77" i="27"/>
  <c r="AA83" i="27" s="1"/>
  <c r="AA75" i="27"/>
  <c r="AA81" i="27" s="1"/>
  <c r="X75" i="27"/>
  <c r="X81" i="27" s="1"/>
  <c r="X76" i="27"/>
  <c r="X82" i="27" s="1"/>
  <c r="X74" i="27"/>
  <c r="X80" i="27" s="1"/>
  <c r="X77" i="27"/>
  <c r="X83" i="27" s="1"/>
  <c r="W74" i="27"/>
  <c r="W80" i="27" s="1"/>
  <c r="W76" i="27"/>
  <c r="W82" i="27" s="1"/>
  <c r="W75" i="27"/>
  <c r="W81" i="27" s="1"/>
  <c r="Y75" i="26"/>
  <c r="Y81" i="26" s="1"/>
  <c r="Y76" i="26"/>
  <c r="Y82" i="26" s="1"/>
  <c r="Y74" i="26"/>
  <c r="Y80" i="26" s="1"/>
  <c r="Y77" i="26"/>
  <c r="Y83" i="26" s="1"/>
  <c r="X75" i="26"/>
  <c r="X81" i="26" s="1"/>
  <c r="X77" i="26"/>
  <c r="X83" i="26" s="1"/>
  <c r="X76" i="26"/>
  <c r="X82" i="26" s="1"/>
  <c r="X74" i="26"/>
  <c r="X80" i="26" s="1"/>
  <c r="Z75" i="26"/>
  <c r="Z81" i="26" s="1"/>
  <c r="AA75" i="26"/>
  <c r="AA81" i="26" s="1"/>
  <c r="W76" i="26"/>
  <c r="W82" i="26" s="1"/>
  <c r="Z77" i="26"/>
  <c r="Z83" i="26" s="1"/>
  <c r="AA74" i="26"/>
  <c r="AA80" i="26" s="1"/>
  <c r="Z74" i="26"/>
  <c r="Z80" i="26" s="1"/>
  <c r="AA77" i="26"/>
  <c r="AA83" i="26" s="1"/>
  <c r="W75" i="26"/>
  <c r="W81" i="26" s="1"/>
  <c r="T63" i="27" l="1"/>
  <c r="R63" i="27"/>
  <c r="AK28" i="27" s="1"/>
  <c r="P63" i="27"/>
  <c r="N63" i="27"/>
  <c r="L63" i="27"/>
  <c r="J63" i="27"/>
  <c r="H63" i="27"/>
  <c r="F63" i="27"/>
  <c r="C63" i="27"/>
  <c r="T62" i="27"/>
  <c r="AM27" i="27" s="1"/>
  <c r="R62" i="27"/>
  <c r="P62" i="27"/>
  <c r="N62" i="27"/>
  <c r="L62" i="27"/>
  <c r="J62" i="27"/>
  <c r="H62" i="27"/>
  <c r="F62" i="27"/>
  <c r="C62" i="27"/>
  <c r="T61" i="27"/>
  <c r="R61" i="27"/>
  <c r="P61" i="27"/>
  <c r="N61" i="27"/>
  <c r="L61" i="27"/>
  <c r="J61" i="27"/>
  <c r="H61" i="27"/>
  <c r="F61" i="27"/>
  <c r="C61" i="27"/>
  <c r="T60" i="27"/>
  <c r="R60" i="27"/>
  <c r="P60" i="27"/>
  <c r="N60" i="27"/>
  <c r="L60" i="27"/>
  <c r="J60" i="27"/>
  <c r="H60" i="27"/>
  <c r="F60" i="27"/>
  <c r="C60" i="27"/>
  <c r="T59" i="27"/>
  <c r="R59" i="27"/>
  <c r="P59" i="27"/>
  <c r="N59" i="27"/>
  <c r="L59" i="27"/>
  <c r="J59" i="27"/>
  <c r="H59" i="27"/>
  <c r="F59" i="27"/>
  <c r="C59" i="27"/>
  <c r="T58" i="27"/>
  <c r="R58" i="27"/>
  <c r="P58" i="27"/>
  <c r="N58" i="27"/>
  <c r="L58" i="27"/>
  <c r="J58" i="27"/>
  <c r="H58" i="27"/>
  <c r="F58" i="27"/>
  <c r="C58" i="27"/>
  <c r="T57" i="27"/>
  <c r="R57" i="27"/>
  <c r="P57" i="27"/>
  <c r="N57" i="27"/>
  <c r="L57" i="27"/>
  <c r="C57" i="27"/>
  <c r="T56" i="27"/>
  <c r="R56" i="27"/>
  <c r="P56" i="27"/>
  <c r="N56" i="27"/>
  <c r="L56" i="27"/>
  <c r="C56" i="27"/>
  <c r="T55" i="27"/>
  <c r="R55" i="27"/>
  <c r="N55" i="27"/>
  <c r="L55" i="27"/>
  <c r="C55" i="27"/>
  <c r="T54" i="27"/>
  <c r="R54" i="27"/>
  <c r="N54" i="27"/>
  <c r="L54" i="27"/>
  <c r="C54" i="27"/>
  <c r="T53" i="27"/>
  <c r="R53" i="27"/>
  <c r="N53" i="27"/>
  <c r="L53" i="27"/>
  <c r="C53" i="27"/>
  <c r="T52" i="27"/>
  <c r="R52" i="27"/>
  <c r="N52" i="27"/>
  <c r="L52" i="27"/>
  <c r="C52" i="27"/>
  <c r="T51" i="27"/>
  <c r="R51" i="27"/>
  <c r="N51" i="27"/>
  <c r="L51" i="27"/>
  <c r="C51" i="27"/>
  <c r="T50" i="27"/>
  <c r="R50" i="27"/>
  <c r="N50" i="27"/>
  <c r="L50" i="27"/>
  <c r="C50" i="27"/>
  <c r="T49" i="27"/>
  <c r="S49" i="27"/>
  <c r="R49" i="27"/>
  <c r="Q49" i="27"/>
  <c r="P49" i="27"/>
  <c r="O49" i="27"/>
  <c r="N49" i="27"/>
  <c r="M49" i="27"/>
  <c r="L49" i="27"/>
  <c r="K49" i="27"/>
  <c r="J49" i="27"/>
  <c r="I49" i="27"/>
  <c r="H49" i="27"/>
  <c r="G49" i="27"/>
  <c r="F49" i="27"/>
  <c r="E49" i="27"/>
  <c r="D49" i="27"/>
  <c r="V46" i="27"/>
  <c r="V45" i="27"/>
  <c r="S46" i="27"/>
  <c r="Q46" i="27"/>
  <c r="O46" i="27"/>
  <c r="AH28" i="27" s="1"/>
  <c r="M46" i="27"/>
  <c r="K46" i="27"/>
  <c r="I46" i="27"/>
  <c r="AB28" i="27" s="1"/>
  <c r="G46" i="27"/>
  <c r="E46" i="27"/>
  <c r="C46" i="27"/>
  <c r="V44" i="27"/>
  <c r="S45" i="27"/>
  <c r="AL27" i="27" s="1"/>
  <c r="Q45" i="27"/>
  <c r="O45" i="27"/>
  <c r="M45" i="27"/>
  <c r="AF27" i="27" s="1"/>
  <c r="K45" i="27"/>
  <c r="AD27" i="27" s="1"/>
  <c r="I45" i="27"/>
  <c r="G45" i="27"/>
  <c r="E45" i="27"/>
  <c r="C45" i="27"/>
  <c r="V43" i="27"/>
  <c r="S44" i="27"/>
  <c r="Q44" i="27"/>
  <c r="O44" i="27"/>
  <c r="M44" i="27"/>
  <c r="K44" i="27"/>
  <c r="I44" i="27"/>
  <c r="G44" i="27"/>
  <c r="E44" i="27"/>
  <c r="C44" i="27"/>
  <c r="V42" i="27"/>
  <c r="S43" i="27"/>
  <c r="Q43" i="27"/>
  <c r="O43" i="27"/>
  <c r="M43" i="27"/>
  <c r="K43" i="27"/>
  <c r="I43" i="27"/>
  <c r="G43" i="27"/>
  <c r="E43" i="27"/>
  <c r="C43" i="27"/>
  <c r="V41" i="27"/>
  <c r="S42" i="27"/>
  <c r="Q42" i="27"/>
  <c r="O42" i="27"/>
  <c r="M42" i="27"/>
  <c r="K42" i="27"/>
  <c r="I42" i="27"/>
  <c r="G42" i="27"/>
  <c r="E42" i="27"/>
  <c r="C42" i="27"/>
  <c r="V40" i="27"/>
  <c r="S41" i="27"/>
  <c r="Q41" i="27"/>
  <c r="O41" i="27"/>
  <c r="M41" i="27"/>
  <c r="K41" i="27"/>
  <c r="I41" i="27"/>
  <c r="G41" i="27"/>
  <c r="E41" i="27"/>
  <c r="C41" i="27"/>
  <c r="V39" i="27"/>
  <c r="S40" i="27"/>
  <c r="Q40" i="27"/>
  <c r="O40" i="27"/>
  <c r="M40" i="27"/>
  <c r="K40" i="27"/>
  <c r="I40" i="27"/>
  <c r="G40" i="27"/>
  <c r="E40" i="27"/>
  <c r="C40" i="27"/>
  <c r="V38" i="27"/>
  <c r="S39" i="27"/>
  <c r="Q39" i="27"/>
  <c r="O39" i="27"/>
  <c r="M39" i="27"/>
  <c r="K39" i="27"/>
  <c r="I39" i="27"/>
  <c r="G39" i="27"/>
  <c r="E39" i="27"/>
  <c r="C39" i="27"/>
  <c r="V37" i="27"/>
  <c r="S38" i="27"/>
  <c r="Q38" i="27"/>
  <c r="O38" i="27"/>
  <c r="M38" i="27"/>
  <c r="K38" i="27"/>
  <c r="I38" i="27"/>
  <c r="G38" i="27"/>
  <c r="E38" i="27"/>
  <c r="C38" i="27"/>
  <c r="V36" i="27"/>
  <c r="S37" i="27"/>
  <c r="AL19" i="27" s="1"/>
  <c r="Q37" i="27"/>
  <c r="O37" i="27"/>
  <c r="M37" i="27"/>
  <c r="K37" i="27"/>
  <c r="I37" i="27"/>
  <c r="G37" i="27"/>
  <c r="E37" i="27"/>
  <c r="C37" i="27"/>
  <c r="V35" i="27"/>
  <c r="S36" i="27"/>
  <c r="Q36" i="27"/>
  <c r="O36" i="27"/>
  <c r="M36" i="27"/>
  <c r="K36" i="27"/>
  <c r="I36" i="27"/>
  <c r="G36" i="27"/>
  <c r="E36" i="27"/>
  <c r="C36" i="27"/>
  <c r="V34" i="27"/>
  <c r="S35" i="27"/>
  <c r="Q35" i="27"/>
  <c r="O35" i="27"/>
  <c r="M35" i="27"/>
  <c r="K35" i="27"/>
  <c r="I35" i="27"/>
  <c r="G35" i="27"/>
  <c r="E35" i="27"/>
  <c r="C35" i="27"/>
  <c r="V33" i="27"/>
  <c r="S34" i="27"/>
  <c r="Q34" i="27"/>
  <c r="O34" i="27"/>
  <c r="M34" i="27"/>
  <c r="K34" i="27"/>
  <c r="I34" i="27"/>
  <c r="G34" i="27"/>
  <c r="E34" i="27"/>
  <c r="C34" i="27"/>
  <c r="S33" i="27"/>
  <c r="Q33" i="27"/>
  <c r="O33" i="27"/>
  <c r="M33" i="27"/>
  <c r="K33" i="27"/>
  <c r="I33" i="27"/>
  <c r="G33" i="27"/>
  <c r="E33" i="27"/>
  <c r="C33" i="27"/>
  <c r="T32" i="27"/>
  <c r="S32" i="27"/>
  <c r="R32" i="27"/>
  <c r="Q32" i="27"/>
  <c r="P32" i="27"/>
  <c r="O32" i="27"/>
  <c r="N32" i="27"/>
  <c r="M32" i="27"/>
  <c r="L32" i="27"/>
  <c r="K32" i="27"/>
  <c r="J32" i="27"/>
  <c r="I32" i="27"/>
  <c r="H32" i="27"/>
  <c r="G32" i="27"/>
  <c r="F32" i="27"/>
  <c r="E32" i="27"/>
  <c r="X32" i="27" s="1"/>
  <c r="D32" i="27"/>
  <c r="W32" i="27" s="1"/>
  <c r="AM28" i="27"/>
  <c r="AL28" i="27"/>
  <c r="AJ28" i="27"/>
  <c r="AI28" i="27"/>
  <c r="AG28" i="27"/>
  <c r="AF28" i="27"/>
  <c r="AE28" i="27"/>
  <c r="AD28" i="27"/>
  <c r="AC28" i="27"/>
  <c r="AA28" i="27"/>
  <c r="Z28" i="27"/>
  <c r="Y28" i="27"/>
  <c r="X28" i="27"/>
  <c r="X46" i="27" s="1"/>
  <c r="W28" i="27"/>
  <c r="W46" i="27" s="1"/>
  <c r="V28" i="27"/>
  <c r="AK27" i="27"/>
  <c r="AJ27" i="27"/>
  <c r="AI27" i="27"/>
  <c r="AH27" i="27"/>
  <c r="AG27" i="27"/>
  <c r="AE27" i="27"/>
  <c r="AC27" i="27"/>
  <c r="AB27" i="27"/>
  <c r="AA27" i="27"/>
  <c r="Z27" i="27"/>
  <c r="Y27" i="27"/>
  <c r="X27" i="27"/>
  <c r="X45" i="27" s="1"/>
  <c r="W27" i="27"/>
  <c r="W45" i="27" s="1"/>
  <c r="V27" i="27"/>
  <c r="V26" i="27"/>
  <c r="V25" i="27"/>
  <c r="V24" i="27"/>
  <c r="V23" i="27"/>
  <c r="P23" i="27"/>
  <c r="V22" i="27"/>
  <c r="P22" i="27"/>
  <c r="V21" i="27"/>
  <c r="P21" i="27"/>
  <c r="AI20" i="27" s="1"/>
  <c r="AM20" i="27"/>
  <c r="AL20" i="27"/>
  <c r="AK20" i="27"/>
  <c r="AJ20" i="27"/>
  <c r="V20" i="27"/>
  <c r="P20" i="27"/>
  <c r="AM19" i="27"/>
  <c r="AK19" i="27"/>
  <c r="AJ19" i="27"/>
  <c r="AI19" i="27"/>
  <c r="V19" i="27"/>
  <c r="V18" i="27"/>
  <c r="V17" i="27"/>
  <c r="P17" i="27"/>
  <c r="V16" i="27"/>
  <c r="P16" i="27"/>
  <c r="V15" i="27"/>
  <c r="AM14" i="27"/>
  <c r="AL14" i="27"/>
  <c r="AE32" i="27" s="1"/>
  <c r="AK14" i="27"/>
  <c r="AJ14" i="27"/>
  <c r="AD32" i="27" s="1"/>
  <c r="AI14" i="27"/>
  <c r="AH14" i="27"/>
  <c r="AC32" i="27" s="1"/>
  <c r="AG14" i="27"/>
  <c r="AF14" i="27"/>
  <c r="AB32" i="27" s="1"/>
  <c r="AE14" i="27"/>
  <c r="AD14" i="27"/>
  <c r="AA32" i="27" s="1"/>
  <c r="AC14" i="27"/>
  <c r="AB14" i="27"/>
  <c r="Z32" i="27" s="1"/>
  <c r="AA14" i="27"/>
  <c r="Z14" i="27"/>
  <c r="Y32" i="27" s="1"/>
  <c r="Y14" i="27"/>
  <c r="X14" i="27"/>
  <c r="W14" i="27"/>
  <c r="H5" i="27"/>
  <c r="F7" i="27" s="1"/>
  <c r="T63" i="26"/>
  <c r="R63" i="26"/>
  <c r="AK28" i="26" s="1"/>
  <c r="P63" i="26"/>
  <c r="N63" i="26"/>
  <c r="AG28" i="26" s="1"/>
  <c r="L63" i="26"/>
  <c r="AE28" i="26" s="1"/>
  <c r="J63" i="26"/>
  <c r="AC28" i="26" s="1"/>
  <c r="H63" i="26"/>
  <c r="AA28" i="26" s="1"/>
  <c r="F63" i="26"/>
  <c r="Y28" i="26" s="1"/>
  <c r="C63" i="26"/>
  <c r="T62" i="26"/>
  <c r="AM27" i="26" s="1"/>
  <c r="R62" i="26"/>
  <c r="P62" i="26"/>
  <c r="AI27" i="26" s="1"/>
  <c r="N62" i="26"/>
  <c r="AG27" i="26" s="1"/>
  <c r="L62" i="26"/>
  <c r="AE27" i="26" s="1"/>
  <c r="J62" i="26"/>
  <c r="AC27" i="26" s="1"/>
  <c r="H62" i="26"/>
  <c r="AA27" i="26" s="1"/>
  <c r="F62" i="26"/>
  <c r="C62" i="26"/>
  <c r="T61" i="26"/>
  <c r="R61" i="26"/>
  <c r="P61" i="26"/>
  <c r="N61" i="26"/>
  <c r="L61" i="26"/>
  <c r="J61" i="26"/>
  <c r="H61" i="26"/>
  <c r="F61" i="26"/>
  <c r="C61" i="26"/>
  <c r="T60" i="26"/>
  <c r="R60" i="26"/>
  <c r="P60" i="26"/>
  <c r="N60" i="26"/>
  <c r="L60" i="26"/>
  <c r="J60" i="26"/>
  <c r="H60" i="26"/>
  <c r="F60" i="26"/>
  <c r="C60" i="26"/>
  <c r="T59" i="26"/>
  <c r="R59" i="26"/>
  <c r="P59" i="26"/>
  <c r="N59" i="26"/>
  <c r="L59" i="26"/>
  <c r="J59" i="26"/>
  <c r="H59" i="26"/>
  <c r="F59" i="26"/>
  <c r="C59" i="26"/>
  <c r="T58" i="26"/>
  <c r="R58" i="26"/>
  <c r="P58" i="26"/>
  <c r="N58" i="26"/>
  <c r="L58" i="26"/>
  <c r="J58" i="26"/>
  <c r="H58" i="26"/>
  <c r="F58" i="26"/>
  <c r="C58" i="26"/>
  <c r="T57" i="26"/>
  <c r="R57" i="26"/>
  <c r="P57" i="26"/>
  <c r="N57" i="26"/>
  <c r="L57" i="26"/>
  <c r="J57" i="26"/>
  <c r="H57" i="26"/>
  <c r="F57" i="26"/>
  <c r="C57" i="26"/>
  <c r="T56" i="26"/>
  <c r="R56" i="26"/>
  <c r="P56" i="26"/>
  <c r="N56" i="26"/>
  <c r="L56" i="26"/>
  <c r="J56" i="26"/>
  <c r="H56" i="26"/>
  <c r="F56" i="26"/>
  <c r="C56" i="26"/>
  <c r="T55" i="26"/>
  <c r="R55" i="26"/>
  <c r="AK20" i="26" s="1"/>
  <c r="N55" i="26"/>
  <c r="L55" i="26"/>
  <c r="J55" i="26"/>
  <c r="H55" i="26"/>
  <c r="F55" i="26"/>
  <c r="C55" i="26"/>
  <c r="T54" i="26"/>
  <c r="R54" i="26"/>
  <c r="AK19" i="26" s="1"/>
  <c r="N54" i="26"/>
  <c r="L54" i="26"/>
  <c r="J54" i="26"/>
  <c r="H54" i="26"/>
  <c r="F54" i="26"/>
  <c r="C54" i="26"/>
  <c r="T53" i="26"/>
  <c r="R53" i="26"/>
  <c r="N53" i="26"/>
  <c r="L53" i="26"/>
  <c r="J53" i="26"/>
  <c r="H53" i="26"/>
  <c r="F53" i="26"/>
  <c r="C53" i="26"/>
  <c r="T52" i="26"/>
  <c r="R52" i="26"/>
  <c r="N52" i="26"/>
  <c r="L52" i="26"/>
  <c r="J52" i="26"/>
  <c r="H52" i="26"/>
  <c r="F52" i="26"/>
  <c r="C52" i="26"/>
  <c r="T51" i="26"/>
  <c r="R51" i="26"/>
  <c r="N51" i="26"/>
  <c r="L51" i="26"/>
  <c r="J51" i="26"/>
  <c r="H51" i="26"/>
  <c r="F51" i="26"/>
  <c r="C51" i="26"/>
  <c r="T50" i="26"/>
  <c r="R50" i="26"/>
  <c r="N50" i="26"/>
  <c r="L50" i="26"/>
  <c r="J50" i="26"/>
  <c r="H50" i="26"/>
  <c r="F50" i="26"/>
  <c r="C50" i="26"/>
  <c r="T49" i="26"/>
  <c r="S49" i="26"/>
  <c r="R49" i="26"/>
  <c r="Q49" i="26"/>
  <c r="P49" i="26"/>
  <c r="O49" i="26"/>
  <c r="N49" i="26"/>
  <c r="M49" i="26"/>
  <c r="L49" i="26"/>
  <c r="K49" i="26"/>
  <c r="J49" i="26"/>
  <c r="I49" i="26"/>
  <c r="H49" i="26"/>
  <c r="G49" i="26"/>
  <c r="F49" i="26"/>
  <c r="E49" i="26"/>
  <c r="D49" i="26"/>
  <c r="V46" i="26"/>
  <c r="V45" i="26"/>
  <c r="S46" i="26"/>
  <c r="AL28" i="26" s="1"/>
  <c r="Q46" i="26"/>
  <c r="AJ28" i="26" s="1"/>
  <c r="O46" i="26"/>
  <c r="AH28" i="26" s="1"/>
  <c r="M46" i="26"/>
  <c r="AF28" i="26" s="1"/>
  <c r="K46" i="26"/>
  <c r="I46" i="26"/>
  <c r="G46" i="26"/>
  <c r="Z28" i="26" s="1"/>
  <c r="E46" i="26"/>
  <c r="X28" i="26" s="1"/>
  <c r="X46" i="26" s="1"/>
  <c r="C46" i="26"/>
  <c r="V44" i="26"/>
  <c r="S45" i="26"/>
  <c r="AL27" i="26" s="1"/>
  <c r="Q45" i="26"/>
  <c r="O45" i="26"/>
  <c r="AH27" i="26" s="1"/>
  <c r="M45" i="26"/>
  <c r="K45" i="26"/>
  <c r="I45" i="26"/>
  <c r="AB27" i="26" s="1"/>
  <c r="G45" i="26"/>
  <c r="Z27" i="26" s="1"/>
  <c r="E45" i="26"/>
  <c r="X27" i="26" s="1"/>
  <c r="X45" i="26" s="1"/>
  <c r="C45" i="26"/>
  <c r="V43" i="26"/>
  <c r="S44" i="26"/>
  <c r="Q44" i="26"/>
  <c r="O44" i="26"/>
  <c r="M44" i="26"/>
  <c r="K44" i="26"/>
  <c r="I44" i="26"/>
  <c r="G44" i="26"/>
  <c r="E44" i="26"/>
  <c r="C44" i="26"/>
  <c r="V42" i="26"/>
  <c r="S43" i="26"/>
  <c r="Q43" i="26"/>
  <c r="O43" i="26"/>
  <c r="M43" i="26"/>
  <c r="K43" i="26"/>
  <c r="I43" i="26"/>
  <c r="G43" i="26"/>
  <c r="E43" i="26"/>
  <c r="C43" i="26"/>
  <c r="V41" i="26"/>
  <c r="S42" i="26"/>
  <c r="Q42" i="26"/>
  <c r="O42" i="26"/>
  <c r="M42" i="26"/>
  <c r="K42" i="26"/>
  <c r="I42" i="26"/>
  <c r="G42" i="26"/>
  <c r="E42" i="26"/>
  <c r="C42" i="26"/>
  <c r="V40" i="26"/>
  <c r="S41" i="26"/>
  <c r="Q41" i="26"/>
  <c r="O41" i="26"/>
  <c r="M41" i="26"/>
  <c r="K41" i="26"/>
  <c r="I41" i="26"/>
  <c r="G41" i="26"/>
  <c r="E41" i="26"/>
  <c r="C41" i="26"/>
  <c r="V39" i="26"/>
  <c r="S40" i="26"/>
  <c r="Q40" i="26"/>
  <c r="O40" i="26"/>
  <c r="M40" i="26"/>
  <c r="K40" i="26"/>
  <c r="I40" i="26"/>
  <c r="G40" i="26"/>
  <c r="E40" i="26"/>
  <c r="C40" i="26"/>
  <c r="V38" i="26"/>
  <c r="S39" i="26"/>
  <c r="Q39" i="26"/>
  <c r="O39" i="26"/>
  <c r="M39" i="26"/>
  <c r="K39" i="26"/>
  <c r="I39" i="26"/>
  <c r="G39" i="26"/>
  <c r="E39" i="26"/>
  <c r="C39" i="26"/>
  <c r="V37" i="26"/>
  <c r="S38" i="26"/>
  <c r="AL20" i="26" s="1"/>
  <c r="Q38" i="26"/>
  <c r="AJ20" i="26" s="1"/>
  <c r="O38" i="26"/>
  <c r="M38" i="26"/>
  <c r="K38" i="26"/>
  <c r="I38" i="26"/>
  <c r="G38" i="26"/>
  <c r="E38" i="26"/>
  <c r="C38" i="26"/>
  <c r="V36" i="26"/>
  <c r="S37" i="26"/>
  <c r="AL19" i="26" s="1"/>
  <c r="Q37" i="26"/>
  <c r="AJ19" i="26" s="1"/>
  <c r="O37" i="26"/>
  <c r="M37" i="26"/>
  <c r="K37" i="26"/>
  <c r="I37" i="26"/>
  <c r="G37" i="26"/>
  <c r="E37" i="26"/>
  <c r="C37" i="26"/>
  <c r="V35" i="26"/>
  <c r="S36" i="26"/>
  <c r="Q36" i="26"/>
  <c r="O36" i="26"/>
  <c r="M36" i="26"/>
  <c r="K36" i="26"/>
  <c r="I36" i="26"/>
  <c r="G36" i="26"/>
  <c r="E36" i="26"/>
  <c r="C36" i="26"/>
  <c r="V34" i="26"/>
  <c r="S35" i="26"/>
  <c r="Q35" i="26"/>
  <c r="O35" i="26"/>
  <c r="M35" i="26"/>
  <c r="K35" i="26"/>
  <c r="I35" i="26"/>
  <c r="G35" i="26"/>
  <c r="E35" i="26"/>
  <c r="C35" i="26"/>
  <c r="V33" i="26"/>
  <c r="S34" i="26"/>
  <c r="Q34" i="26"/>
  <c r="O34" i="26"/>
  <c r="M34" i="26"/>
  <c r="K34" i="26"/>
  <c r="I34" i="26"/>
  <c r="G34" i="26"/>
  <c r="E34" i="26"/>
  <c r="C34" i="26"/>
  <c r="S33" i="26"/>
  <c r="Q33" i="26"/>
  <c r="O33" i="26"/>
  <c r="M33" i="26"/>
  <c r="K33" i="26"/>
  <c r="I33" i="26"/>
  <c r="G33" i="26"/>
  <c r="E33" i="26"/>
  <c r="C33" i="26"/>
  <c r="T32" i="26"/>
  <c r="S32" i="26"/>
  <c r="R32" i="26"/>
  <c r="Q32" i="26"/>
  <c r="P32" i="26"/>
  <c r="O32" i="26"/>
  <c r="N32" i="26"/>
  <c r="M32" i="26"/>
  <c r="L32" i="26"/>
  <c r="K32" i="26"/>
  <c r="J32" i="26"/>
  <c r="I32" i="26"/>
  <c r="H32" i="26"/>
  <c r="G32" i="26"/>
  <c r="F32" i="26"/>
  <c r="E32" i="26"/>
  <c r="X32" i="26" s="1"/>
  <c r="D32" i="26"/>
  <c r="W32" i="26" s="1"/>
  <c r="AM28" i="26"/>
  <c r="AI28" i="26"/>
  <c r="AD28" i="26"/>
  <c r="AB28" i="26"/>
  <c r="W28" i="26"/>
  <c r="W46" i="26" s="1"/>
  <c r="V28" i="26"/>
  <c r="AK27" i="26"/>
  <c r="AJ27" i="26"/>
  <c r="AF27" i="26"/>
  <c r="AD27" i="26"/>
  <c r="Y27" i="26"/>
  <c r="W27" i="26"/>
  <c r="W45" i="26" s="1"/>
  <c r="V27" i="26"/>
  <c r="V26" i="26"/>
  <c r="V25" i="26"/>
  <c r="V24" i="26"/>
  <c r="V23" i="26"/>
  <c r="P23" i="26"/>
  <c r="V22" i="26"/>
  <c r="P22" i="26"/>
  <c r="V21" i="26"/>
  <c r="P21" i="26"/>
  <c r="AI20" i="26" s="1"/>
  <c r="AM20" i="26"/>
  <c r="V20" i="26"/>
  <c r="P20" i="26"/>
  <c r="AI19" i="26" s="1"/>
  <c r="AM19" i="26"/>
  <c r="V19" i="26"/>
  <c r="V18" i="26"/>
  <c r="V17" i="26"/>
  <c r="P17" i="26"/>
  <c r="V16" i="26"/>
  <c r="P16" i="26"/>
  <c r="V15" i="26"/>
  <c r="AM14" i="26"/>
  <c r="AL14" i="26"/>
  <c r="AE32" i="26" s="1"/>
  <c r="AK14" i="26"/>
  <c r="AJ14" i="26"/>
  <c r="AD32" i="26" s="1"/>
  <c r="AI14" i="26"/>
  <c r="AH14" i="26"/>
  <c r="AC32" i="26" s="1"/>
  <c r="AG14" i="26"/>
  <c r="AF14" i="26"/>
  <c r="AB32" i="26" s="1"/>
  <c r="AE14" i="26"/>
  <c r="AD14" i="26"/>
  <c r="AA32" i="26" s="1"/>
  <c r="AC14" i="26"/>
  <c r="AB14" i="26"/>
  <c r="Z32" i="26" s="1"/>
  <c r="AA14" i="26"/>
  <c r="Z14" i="26"/>
  <c r="Y32" i="26" s="1"/>
  <c r="Y14" i="26"/>
  <c r="X14" i="26"/>
  <c r="W14" i="26"/>
  <c r="H5" i="26"/>
  <c r="F7" i="26" s="1"/>
  <c r="T63" i="25"/>
  <c r="R63" i="25"/>
  <c r="AK28" i="25" s="1"/>
  <c r="P63" i="25"/>
  <c r="AI28" i="25" s="1"/>
  <c r="N63" i="25"/>
  <c r="L63" i="25"/>
  <c r="J63" i="25"/>
  <c r="H63" i="25"/>
  <c r="F63" i="25"/>
  <c r="C63" i="25"/>
  <c r="T62" i="25"/>
  <c r="AM27" i="25" s="1"/>
  <c r="R62" i="25"/>
  <c r="AK27" i="25" s="1"/>
  <c r="P62" i="25"/>
  <c r="AI27" i="25" s="1"/>
  <c r="N62" i="25"/>
  <c r="L62" i="25"/>
  <c r="J62" i="25"/>
  <c r="H62" i="25"/>
  <c r="F62" i="25"/>
  <c r="C62" i="25"/>
  <c r="T61" i="25"/>
  <c r="R61" i="25"/>
  <c r="P61" i="25"/>
  <c r="N61" i="25"/>
  <c r="L61" i="25"/>
  <c r="J61" i="25"/>
  <c r="H61" i="25"/>
  <c r="F61" i="25"/>
  <c r="C61" i="25"/>
  <c r="T60" i="25"/>
  <c r="R60" i="25"/>
  <c r="P60" i="25"/>
  <c r="N60" i="25"/>
  <c r="L60" i="25"/>
  <c r="J60" i="25"/>
  <c r="H60" i="25"/>
  <c r="F60" i="25"/>
  <c r="C60" i="25"/>
  <c r="T59" i="25"/>
  <c r="R59" i="25"/>
  <c r="P59" i="25"/>
  <c r="N59" i="25"/>
  <c r="L59" i="25"/>
  <c r="J59" i="25"/>
  <c r="H59" i="25"/>
  <c r="F59" i="25"/>
  <c r="C59" i="25"/>
  <c r="T58" i="25"/>
  <c r="R58" i="25"/>
  <c r="P58" i="25"/>
  <c r="N58" i="25"/>
  <c r="L58" i="25"/>
  <c r="J58" i="25"/>
  <c r="H58" i="25"/>
  <c r="F58" i="25"/>
  <c r="C58" i="25"/>
  <c r="T57" i="25"/>
  <c r="R57" i="25"/>
  <c r="P57" i="25"/>
  <c r="N57" i="25"/>
  <c r="L57" i="25"/>
  <c r="J57" i="25"/>
  <c r="H57" i="25"/>
  <c r="F57" i="25"/>
  <c r="C57" i="25"/>
  <c r="T56" i="25"/>
  <c r="R56" i="25"/>
  <c r="P56" i="25"/>
  <c r="N56" i="25"/>
  <c r="L56" i="25"/>
  <c r="J56" i="25"/>
  <c r="H56" i="25"/>
  <c r="F56" i="25"/>
  <c r="C56" i="25"/>
  <c r="T55" i="25"/>
  <c r="R55" i="25"/>
  <c r="AK20" i="25" s="1"/>
  <c r="N55" i="25"/>
  <c r="L55" i="25"/>
  <c r="J55" i="25"/>
  <c r="H55" i="25"/>
  <c r="F55" i="25"/>
  <c r="C55" i="25"/>
  <c r="T54" i="25"/>
  <c r="R54" i="25"/>
  <c r="AK19" i="25" s="1"/>
  <c r="N54" i="25"/>
  <c r="L54" i="25"/>
  <c r="J54" i="25"/>
  <c r="H54" i="25"/>
  <c r="F54" i="25"/>
  <c r="C54" i="25"/>
  <c r="T53" i="25"/>
  <c r="R53" i="25"/>
  <c r="N53" i="25"/>
  <c r="L53" i="25"/>
  <c r="J53" i="25"/>
  <c r="H53" i="25"/>
  <c r="F53" i="25"/>
  <c r="C53" i="25"/>
  <c r="AE52" i="25"/>
  <c r="AD52" i="25"/>
  <c r="AC52" i="25"/>
  <c r="AB52" i="25"/>
  <c r="T52" i="25"/>
  <c r="R52" i="25"/>
  <c r="N52" i="25"/>
  <c r="L52" i="25"/>
  <c r="J52" i="25"/>
  <c r="H52" i="25"/>
  <c r="F52" i="25"/>
  <c r="C52" i="25"/>
  <c r="T51" i="25"/>
  <c r="R51" i="25"/>
  <c r="N51" i="25"/>
  <c r="L51" i="25"/>
  <c r="J51" i="25"/>
  <c r="H51" i="25"/>
  <c r="F51" i="25"/>
  <c r="C51" i="25"/>
  <c r="T50" i="25"/>
  <c r="R50" i="25"/>
  <c r="N50" i="25"/>
  <c r="L50" i="25"/>
  <c r="J50" i="25"/>
  <c r="H50" i="25"/>
  <c r="F50" i="25"/>
  <c r="C50" i="25"/>
  <c r="T49" i="25"/>
  <c r="S49" i="25"/>
  <c r="R49" i="25"/>
  <c r="Q49" i="25"/>
  <c r="P49" i="25"/>
  <c r="O49" i="25"/>
  <c r="N49" i="25"/>
  <c r="M49" i="25"/>
  <c r="L49" i="25"/>
  <c r="K49" i="25"/>
  <c r="J49" i="25"/>
  <c r="I49" i="25"/>
  <c r="H49" i="25"/>
  <c r="G49" i="25"/>
  <c r="F49" i="25"/>
  <c r="E49" i="25"/>
  <c r="D49" i="25"/>
  <c r="V48" i="25"/>
  <c r="V47" i="25"/>
  <c r="V46" i="25"/>
  <c r="S46" i="25"/>
  <c r="Q46" i="25"/>
  <c r="AJ28" i="25" s="1"/>
  <c r="O46" i="25"/>
  <c r="AH28" i="25" s="1"/>
  <c r="M46" i="25"/>
  <c r="AF28" i="25" s="1"/>
  <c r="K46" i="25"/>
  <c r="I46" i="25"/>
  <c r="G46" i="25"/>
  <c r="E46" i="25"/>
  <c r="X28" i="25" s="1"/>
  <c r="X48" i="25" s="1"/>
  <c r="C46" i="25"/>
  <c r="V45" i="25"/>
  <c r="S45" i="25"/>
  <c r="AL27" i="25" s="1"/>
  <c r="Q45" i="25"/>
  <c r="AJ27" i="25" s="1"/>
  <c r="O45" i="25"/>
  <c r="M45" i="25"/>
  <c r="K45" i="25"/>
  <c r="I45" i="25"/>
  <c r="AB27" i="25" s="1"/>
  <c r="G45" i="25"/>
  <c r="E45" i="25"/>
  <c r="C45" i="25"/>
  <c r="V44" i="25"/>
  <c r="S44" i="25"/>
  <c r="Q44" i="25"/>
  <c r="O44" i="25"/>
  <c r="M44" i="25"/>
  <c r="K44" i="25"/>
  <c r="I44" i="25"/>
  <c r="G44" i="25"/>
  <c r="E44" i="25"/>
  <c r="C44" i="25"/>
  <c r="V43" i="25"/>
  <c r="S43" i="25"/>
  <c r="Q43" i="25"/>
  <c r="O43" i="25"/>
  <c r="M43" i="25"/>
  <c r="K43" i="25"/>
  <c r="I43" i="25"/>
  <c r="G43" i="25"/>
  <c r="E43" i="25"/>
  <c r="C43" i="25"/>
  <c r="S42" i="25"/>
  <c r="Q42" i="25"/>
  <c r="O42" i="25"/>
  <c r="M42" i="25"/>
  <c r="K42" i="25"/>
  <c r="I42" i="25"/>
  <c r="G42" i="25"/>
  <c r="E42" i="25"/>
  <c r="C42" i="25"/>
  <c r="S41" i="25"/>
  <c r="Q41" i="25"/>
  <c r="O41" i="25"/>
  <c r="M41" i="25"/>
  <c r="K41" i="25"/>
  <c r="I41" i="25"/>
  <c r="G41" i="25"/>
  <c r="E41" i="25"/>
  <c r="C41" i="25"/>
  <c r="V40" i="25"/>
  <c r="S40" i="25"/>
  <c r="Q40" i="25"/>
  <c r="O40" i="25"/>
  <c r="M40" i="25"/>
  <c r="K40" i="25"/>
  <c r="I40" i="25"/>
  <c r="G40" i="25"/>
  <c r="E40" i="25"/>
  <c r="C40" i="25"/>
  <c r="V39" i="25"/>
  <c r="S39" i="25"/>
  <c r="Q39" i="25"/>
  <c r="O39" i="25"/>
  <c r="M39" i="25"/>
  <c r="K39" i="25"/>
  <c r="I39" i="25"/>
  <c r="G39" i="25"/>
  <c r="E39" i="25"/>
  <c r="C39" i="25"/>
  <c r="V38" i="25"/>
  <c r="S38" i="25"/>
  <c r="Q38" i="25"/>
  <c r="O38" i="25"/>
  <c r="M38" i="25"/>
  <c r="K38" i="25"/>
  <c r="I38" i="25"/>
  <c r="G38" i="25"/>
  <c r="E38" i="25"/>
  <c r="C38" i="25"/>
  <c r="V37" i="25"/>
  <c r="S37" i="25"/>
  <c r="Q37" i="25"/>
  <c r="AJ19" i="25" s="1"/>
  <c r="O37" i="25"/>
  <c r="M37" i="25"/>
  <c r="K37" i="25"/>
  <c r="I37" i="25"/>
  <c r="G37" i="25"/>
  <c r="E37" i="25"/>
  <c r="C37" i="25"/>
  <c r="V36" i="25"/>
  <c r="S36" i="25"/>
  <c r="Q36" i="25"/>
  <c r="O36" i="25"/>
  <c r="M36" i="25"/>
  <c r="K36" i="25"/>
  <c r="I36" i="25"/>
  <c r="G36" i="25"/>
  <c r="E36" i="25"/>
  <c r="C36" i="25"/>
  <c r="V35" i="25"/>
  <c r="S35" i="25"/>
  <c r="Q35" i="25"/>
  <c r="O35" i="25"/>
  <c r="M35" i="25"/>
  <c r="K35" i="25"/>
  <c r="I35" i="25"/>
  <c r="G35" i="25"/>
  <c r="E35" i="25"/>
  <c r="C35" i="25"/>
  <c r="V34" i="25"/>
  <c r="S34" i="25"/>
  <c r="Q34" i="25"/>
  <c r="O34" i="25"/>
  <c r="M34" i="25"/>
  <c r="K34" i="25"/>
  <c r="I34" i="25"/>
  <c r="G34" i="25"/>
  <c r="E34" i="25"/>
  <c r="C34" i="25"/>
  <c r="V33" i="25"/>
  <c r="S33" i="25"/>
  <c r="Q33" i="25"/>
  <c r="M33" i="25"/>
  <c r="K33" i="25"/>
  <c r="I33" i="25"/>
  <c r="G33" i="25"/>
  <c r="E33" i="25"/>
  <c r="C33" i="25"/>
  <c r="T32" i="25"/>
  <c r="S32" i="25"/>
  <c r="R32" i="25"/>
  <c r="Q32" i="25"/>
  <c r="P32" i="25"/>
  <c r="O32" i="25"/>
  <c r="N32" i="25"/>
  <c r="M32" i="25"/>
  <c r="L32" i="25"/>
  <c r="K32" i="25"/>
  <c r="J32" i="25"/>
  <c r="I32" i="25"/>
  <c r="H32" i="25"/>
  <c r="G32" i="25"/>
  <c r="F32" i="25"/>
  <c r="E32" i="25"/>
  <c r="X32" i="25" s="1"/>
  <c r="D32" i="25"/>
  <c r="W32" i="25" s="1"/>
  <c r="AM28" i="25"/>
  <c r="AL28" i="25"/>
  <c r="AG28" i="25"/>
  <c r="AE28" i="25"/>
  <c r="AD28" i="25"/>
  <c r="AC28" i="25"/>
  <c r="AB28" i="25"/>
  <c r="AA28" i="25"/>
  <c r="Z28" i="25"/>
  <c r="Y28" i="25"/>
  <c r="W28" i="25"/>
  <c r="W48" i="25" s="1"/>
  <c r="V28" i="25"/>
  <c r="AH27" i="25"/>
  <c r="AG27" i="25"/>
  <c r="AF27" i="25"/>
  <c r="AE27" i="25"/>
  <c r="AD27" i="25"/>
  <c r="AC27" i="25"/>
  <c r="AA27" i="25"/>
  <c r="Z27" i="25"/>
  <c r="Y27" i="25"/>
  <c r="X27" i="25"/>
  <c r="X47" i="25" s="1"/>
  <c r="W27" i="25"/>
  <c r="W47" i="25" s="1"/>
  <c r="V27" i="25"/>
  <c r="V26" i="25"/>
  <c r="V25" i="25"/>
  <c r="V24" i="25"/>
  <c r="V23" i="25"/>
  <c r="P23" i="25"/>
  <c r="V22" i="25"/>
  <c r="P22" i="25"/>
  <c r="V21" i="25"/>
  <c r="P21" i="25"/>
  <c r="AI20" i="25" s="1"/>
  <c r="AM20" i="25"/>
  <c r="AL20" i="25"/>
  <c r="AJ20" i="25"/>
  <c r="V20" i="25"/>
  <c r="P20" i="25"/>
  <c r="AM19" i="25"/>
  <c r="AL19" i="25"/>
  <c r="AI19" i="25"/>
  <c r="V19" i="25"/>
  <c r="V18" i="25"/>
  <c r="V17" i="25"/>
  <c r="P17" i="25"/>
  <c r="V16" i="25"/>
  <c r="P16" i="25"/>
  <c r="V15" i="25"/>
  <c r="AM14" i="25"/>
  <c r="AL14" i="25"/>
  <c r="AE32" i="25" s="1"/>
  <c r="AK14" i="25"/>
  <c r="AJ14" i="25"/>
  <c r="AD32" i="25" s="1"/>
  <c r="AI14" i="25"/>
  <c r="AH14" i="25"/>
  <c r="AC32" i="25" s="1"/>
  <c r="AG14" i="25"/>
  <c r="AF14" i="25"/>
  <c r="AB32" i="25" s="1"/>
  <c r="AE14" i="25"/>
  <c r="AD14" i="25"/>
  <c r="AA32" i="25" s="1"/>
  <c r="AC14" i="25"/>
  <c r="AB14" i="25"/>
  <c r="Z32" i="25" s="1"/>
  <c r="AA14" i="25"/>
  <c r="Z14" i="25"/>
  <c r="Y32" i="25" s="1"/>
  <c r="Y14" i="25"/>
  <c r="X14" i="25"/>
  <c r="W14" i="25"/>
  <c r="H5" i="25"/>
  <c r="F7" i="25" s="1"/>
  <c r="T63" i="24"/>
  <c r="AM28" i="24" s="1"/>
  <c r="R63" i="24"/>
  <c r="AK28" i="24" s="1"/>
  <c r="P63" i="24"/>
  <c r="AI28" i="24" s="1"/>
  <c r="N63" i="24"/>
  <c r="L63" i="24"/>
  <c r="AE28" i="24" s="1"/>
  <c r="J63" i="24"/>
  <c r="H63" i="24"/>
  <c r="F63" i="24"/>
  <c r="Y28" i="24" s="1"/>
  <c r="C63" i="24"/>
  <c r="T62" i="24"/>
  <c r="AM27" i="24" s="1"/>
  <c r="R62" i="24"/>
  <c r="AK27" i="24" s="1"/>
  <c r="P62" i="24"/>
  <c r="N62" i="24"/>
  <c r="AG27" i="24" s="1"/>
  <c r="L62" i="24"/>
  <c r="AE27" i="24" s="1"/>
  <c r="J62" i="24"/>
  <c r="H62" i="24"/>
  <c r="AA27" i="24" s="1"/>
  <c r="F62" i="24"/>
  <c r="Y27" i="24" s="1"/>
  <c r="C62" i="24"/>
  <c r="T61" i="24"/>
  <c r="R61" i="24"/>
  <c r="P61" i="24"/>
  <c r="N61" i="24"/>
  <c r="L61" i="24"/>
  <c r="J61" i="24"/>
  <c r="H61" i="24"/>
  <c r="F61" i="24"/>
  <c r="C61" i="24"/>
  <c r="T60" i="24"/>
  <c r="R60" i="24"/>
  <c r="P60" i="24"/>
  <c r="N60" i="24"/>
  <c r="L60" i="24"/>
  <c r="J60" i="24"/>
  <c r="H60" i="24"/>
  <c r="F60" i="24"/>
  <c r="C60" i="24"/>
  <c r="T59" i="24"/>
  <c r="R59" i="24"/>
  <c r="P59" i="24"/>
  <c r="N59" i="24"/>
  <c r="L59" i="24"/>
  <c r="J59" i="24"/>
  <c r="H59" i="24"/>
  <c r="F59" i="24"/>
  <c r="C59" i="24"/>
  <c r="T58" i="24"/>
  <c r="R58" i="24"/>
  <c r="P58" i="24"/>
  <c r="N58" i="24"/>
  <c r="L58" i="24"/>
  <c r="J58" i="24"/>
  <c r="H58" i="24"/>
  <c r="F58" i="24"/>
  <c r="C58" i="24"/>
  <c r="T57" i="24"/>
  <c r="R57" i="24"/>
  <c r="P57" i="24"/>
  <c r="N57" i="24"/>
  <c r="L57" i="24"/>
  <c r="J57" i="24"/>
  <c r="H57" i="24"/>
  <c r="F57" i="24"/>
  <c r="C57" i="24"/>
  <c r="B57" i="24"/>
  <c r="T56" i="24"/>
  <c r="R56" i="24"/>
  <c r="P56" i="24"/>
  <c r="N56" i="24"/>
  <c r="L56" i="24"/>
  <c r="J56" i="24"/>
  <c r="H56" i="24"/>
  <c r="F56" i="24"/>
  <c r="C56" i="24"/>
  <c r="B56" i="24"/>
  <c r="T55" i="24"/>
  <c r="AM20" i="24" s="1"/>
  <c r="R55" i="24"/>
  <c r="N55" i="24"/>
  <c r="L55" i="24"/>
  <c r="J55" i="24"/>
  <c r="H55" i="24"/>
  <c r="F55" i="24"/>
  <c r="C55" i="24"/>
  <c r="B55" i="24"/>
  <c r="T54" i="24"/>
  <c r="R54" i="24"/>
  <c r="AK19" i="24" s="1"/>
  <c r="N54" i="24"/>
  <c r="L54" i="24"/>
  <c r="J54" i="24"/>
  <c r="H54" i="24"/>
  <c r="F54" i="24"/>
  <c r="C54" i="24"/>
  <c r="B54" i="24"/>
  <c r="T53" i="24"/>
  <c r="R53" i="24"/>
  <c r="N53" i="24"/>
  <c r="L53" i="24"/>
  <c r="J53" i="24"/>
  <c r="H53" i="24"/>
  <c r="F53" i="24"/>
  <c r="C53" i="24"/>
  <c r="B53" i="24"/>
  <c r="T52" i="24"/>
  <c r="R52" i="24"/>
  <c r="N52" i="24"/>
  <c r="L52" i="24"/>
  <c r="J52" i="24"/>
  <c r="H52" i="24"/>
  <c r="F52" i="24"/>
  <c r="C52" i="24"/>
  <c r="B52" i="24"/>
  <c r="T51" i="24"/>
  <c r="R51" i="24"/>
  <c r="N51" i="24"/>
  <c r="L51" i="24"/>
  <c r="J51" i="24"/>
  <c r="H51" i="24"/>
  <c r="F51" i="24"/>
  <c r="C51" i="24"/>
  <c r="B51" i="24"/>
  <c r="T50" i="24"/>
  <c r="R50" i="24"/>
  <c r="N50" i="24"/>
  <c r="L50" i="24"/>
  <c r="J50" i="24"/>
  <c r="H50" i="24"/>
  <c r="F50" i="24"/>
  <c r="C50" i="24"/>
  <c r="B50" i="24"/>
  <c r="T49" i="24"/>
  <c r="S49" i="24"/>
  <c r="R49" i="24"/>
  <c r="Q49" i="24"/>
  <c r="P49" i="24"/>
  <c r="O49" i="24"/>
  <c r="N49" i="24"/>
  <c r="M49" i="24"/>
  <c r="L49" i="24"/>
  <c r="K49" i="24"/>
  <c r="J49" i="24"/>
  <c r="I49" i="24"/>
  <c r="H49" i="24"/>
  <c r="G49" i="24"/>
  <c r="F49" i="24"/>
  <c r="E49" i="24"/>
  <c r="D49" i="24"/>
  <c r="V46" i="24"/>
  <c r="S46" i="24"/>
  <c r="AL28" i="24" s="1"/>
  <c r="Q46" i="24"/>
  <c r="AJ28" i="24" s="1"/>
  <c r="O46" i="24"/>
  <c r="AH28" i="24" s="1"/>
  <c r="M46" i="24"/>
  <c r="AF28" i="24" s="1"/>
  <c r="K46" i="24"/>
  <c r="I46" i="24"/>
  <c r="AB28" i="24" s="1"/>
  <c r="G46" i="24"/>
  <c r="Z28" i="24" s="1"/>
  <c r="E46" i="24"/>
  <c r="X28" i="24" s="1"/>
  <c r="X46" i="24" s="1"/>
  <c r="C46" i="24"/>
  <c r="V45" i="24"/>
  <c r="S45" i="24"/>
  <c r="AL27" i="24" s="1"/>
  <c r="Q45" i="24"/>
  <c r="AJ27" i="24" s="1"/>
  <c r="O45" i="24"/>
  <c r="M45" i="24"/>
  <c r="AF27" i="24" s="1"/>
  <c r="K45" i="24"/>
  <c r="AD27" i="24" s="1"/>
  <c r="I45" i="24"/>
  <c r="AB27" i="24" s="1"/>
  <c r="G45" i="24"/>
  <c r="Z27" i="24" s="1"/>
  <c r="E45" i="24"/>
  <c r="X27" i="24" s="1"/>
  <c r="X45" i="24" s="1"/>
  <c r="C45" i="24"/>
  <c r="V44" i="24"/>
  <c r="S44" i="24"/>
  <c r="Q44" i="24"/>
  <c r="O44" i="24"/>
  <c r="M44" i="24"/>
  <c r="K44" i="24"/>
  <c r="I44" i="24"/>
  <c r="G44" i="24"/>
  <c r="E44" i="24"/>
  <c r="C44" i="24"/>
  <c r="V43" i="24"/>
  <c r="S43" i="24"/>
  <c r="Q43" i="24"/>
  <c r="O43" i="24"/>
  <c r="M43" i="24"/>
  <c r="K43" i="24"/>
  <c r="I43" i="24"/>
  <c r="G43" i="24"/>
  <c r="E43" i="24"/>
  <c r="C43" i="24"/>
  <c r="V42" i="24"/>
  <c r="S42" i="24"/>
  <c r="Q42" i="24"/>
  <c r="O42" i="24"/>
  <c r="M42" i="24"/>
  <c r="K42" i="24"/>
  <c r="I42" i="24"/>
  <c r="G42" i="24"/>
  <c r="E42" i="24"/>
  <c r="C42" i="24"/>
  <c r="V41" i="24"/>
  <c r="S41" i="24"/>
  <c r="Q41" i="24"/>
  <c r="O41" i="24"/>
  <c r="M41" i="24"/>
  <c r="K41" i="24"/>
  <c r="I41" i="24"/>
  <c r="G41" i="24"/>
  <c r="E41" i="24"/>
  <c r="C41" i="24"/>
  <c r="V40" i="24"/>
  <c r="S40" i="24"/>
  <c r="Q40" i="24"/>
  <c r="K40" i="24"/>
  <c r="I40" i="24"/>
  <c r="G40" i="24"/>
  <c r="E40" i="24"/>
  <c r="C40" i="24"/>
  <c r="V39" i="24"/>
  <c r="S39" i="24"/>
  <c r="Q39" i="24"/>
  <c r="K39" i="24"/>
  <c r="I39" i="24"/>
  <c r="G39" i="24"/>
  <c r="E39" i="24"/>
  <c r="C39" i="24"/>
  <c r="V38" i="24"/>
  <c r="S38" i="24"/>
  <c r="Q38" i="24"/>
  <c r="AJ20" i="24" s="1"/>
  <c r="K38" i="24"/>
  <c r="I38" i="24"/>
  <c r="G38" i="24"/>
  <c r="E38" i="24"/>
  <c r="C38" i="24"/>
  <c r="V37" i="24"/>
  <c r="S37" i="24"/>
  <c r="Q37" i="24"/>
  <c r="AJ19" i="24" s="1"/>
  <c r="K37" i="24"/>
  <c r="I37" i="24"/>
  <c r="G37" i="24"/>
  <c r="E37" i="24"/>
  <c r="C37" i="24"/>
  <c r="V36" i="24"/>
  <c r="S36" i="24"/>
  <c r="Q36" i="24"/>
  <c r="K36" i="24"/>
  <c r="I36" i="24"/>
  <c r="G36" i="24"/>
  <c r="E36" i="24"/>
  <c r="C36" i="24"/>
  <c r="V35" i="24"/>
  <c r="S35" i="24"/>
  <c r="Q35" i="24"/>
  <c r="K35" i="24"/>
  <c r="I35" i="24"/>
  <c r="G35" i="24"/>
  <c r="E35" i="24"/>
  <c r="C35" i="24"/>
  <c r="V34" i="24"/>
  <c r="S34" i="24"/>
  <c r="Q34" i="24"/>
  <c r="K34" i="24"/>
  <c r="I34" i="24"/>
  <c r="G34" i="24"/>
  <c r="E34" i="24"/>
  <c r="C34" i="24"/>
  <c r="V33" i="24"/>
  <c r="S33" i="24"/>
  <c r="Q33" i="24"/>
  <c r="K33" i="24"/>
  <c r="I33" i="24"/>
  <c r="G33" i="24"/>
  <c r="E33" i="24"/>
  <c r="C33" i="24"/>
  <c r="T32" i="24"/>
  <c r="S32" i="24"/>
  <c r="R32" i="24"/>
  <c r="Q32" i="24"/>
  <c r="P32" i="24"/>
  <c r="O32" i="24"/>
  <c r="N32" i="24"/>
  <c r="M32" i="24"/>
  <c r="L32" i="24"/>
  <c r="K32" i="24"/>
  <c r="J32" i="24"/>
  <c r="I32" i="24"/>
  <c r="H32" i="24"/>
  <c r="G32" i="24"/>
  <c r="F32" i="24"/>
  <c r="E32" i="24"/>
  <c r="X32" i="24" s="1"/>
  <c r="D32" i="24"/>
  <c r="W32" i="24" s="1"/>
  <c r="AG28" i="24"/>
  <c r="AD28" i="24"/>
  <c r="AC28" i="24"/>
  <c r="AA28" i="24"/>
  <c r="W28" i="24"/>
  <c r="W46" i="24" s="1"/>
  <c r="V28" i="24"/>
  <c r="AI27" i="24"/>
  <c r="AH27" i="24"/>
  <c r="AC27" i="24"/>
  <c r="W27" i="24"/>
  <c r="W45" i="24" s="1"/>
  <c r="V27" i="24"/>
  <c r="V26" i="24"/>
  <c r="V25" i="24"/>
  <c r="V24" i="24"/>
  <c r="V23" i="24"/>
  <c r="O23" i="24"/>
  <c r="K23" i="24"/>
  <c r="L23" i="24" s="1"/>
  <c r="J23" i="24"/>
  <c r="I23" i="24"/>
  <c r="H23" i="24"/>
  <c r="G23" i="24"/>
  <c r="F23" i="24"/>
  <c r="E23" i="24"/>
  <c r="D23" i="24"/>
  <c r="P23" i="24" s="1"/>
  <c r="V22" i="24"/>
  <c r="O22" i="24"/>
  <c r="K22" i="24"/>
  <c r="L22" i="24" s="1"/>
  <c r="J22" i="24"/>
  <c r="I22" i="24"/>
  <c r="H22" i="24"/>
  <c r="G22" i="24"/>
  <c r="F22" i="24"/>
  <c r="E22" i="24"/>
  <c r="D22" i="24"/>
  <c r="V21" i="24"/>
  <c r="O21" i="24"/>
  <c r="K21" i="24"/>
  <c r="L21" i="24" s="1"/>
  <c r="J21" i="24"/>
  <c r="I21" i="24"/>
  <c r="H21" i="24"/>
  <c r="G21" i="24"/>
  <c r="F21" i="24"/>
  <c r="E21" i="24"/>
  <c r="D21" i="24"/>
  <c r="P21" i="24" s="1"/>
  <c r="AI20" i="24" s="1"/>
  <c r="AL20" i="24"/>
  <c r="AK20" i="24"/>
  <c r="V20" i="24"/>
  <c r="O20" i="24"/>
  <c r="K20" i="24"/>
  <c r="L20" i="24" s="1"/>
  <c r="J20" i="24"/>
  <c r="I20" i="24"/>
  <c r="H20" i="24"/>
  <c r="G20" i="24"/>
  <c r="F20" i="24"/>
  <c r="E20" i="24"/>
  <c r="D20" i="24"/>
  <c r="P20" i="24" s="1"/>
  <c r="AI19" i="24" s="1"/>
  <c r="AM19" i="24"/>
  <c r="AL19" i="24"/>
  <c r="V19" i="24"/>
  <c r="O19" i="24"/>
  <c r="N19" i="24"/>
  <c r="M19" i="24"/>
  <c r="K19" i="24"/>
  <c r="L19" i="24" s="1"/>
  <c r="J19" i="24"/>
  <c r="I19" i="24"/>
  <c r="H19" i="24"/>
  <c r="G19" i="24"/>
  <c r="F19" i="24"/>
  <c r="E19" i="24"/>
  <c r="D19" i="24"/>
  <c r="V18" i="24"/>
  <c r="O18" i="24"/>
  <c r="N18" i="24"/>
  <c r="M18" i="24"/>
  <c r="K18" i="24"/>
  <c r="L18" i="24" s="1"/>
  <c r="J18" i="24"/>
  <c r="I18" i="24"/>
  <c r="H18" i="24"/>
  <c r="G18" i="24"/>
  <c r="F18" i="24"/>
  <c r="E18" i="24"/>
  <c r="D18" i="24"/>
  <c r="V17" i="24"/>
  <c r="O17" i="24"/>
  <c r="K17" i="24"/>
  <c r="L17" i="24" s="1"/>
  <c r="J17" i="24"/>
  <c r="I17" i="24"/>
  <c r="H17" i="24"/>
  <c r="G17" i="24"/>
  <c r="F17" i="24"/>
  <c r="E17" i="24"/>
  <c r="D17" i="24"/>
  <c r="P17" i="24" s="1"/>
  <c r="V16" i="24"/>
  <c r="O16" i="24"/>
  <c r="K16" i="24"/>
  <c r="L16" i="24" s="1"/>
  <c r="J16" i="24"/>
  <c r="I16" i="24"/>
  <c r="H16" i="24"/>
  <c r="G16" i="24"/>
  <c r="F16" i="24"/>
  <c r="E16" i="24"/>
  <c r="D16" i="24"/>
  <c r="P16" i="24" s="1"/>
  <c r="V15" i="24"/>
  <c r="AM14" i="24"/>
  <c r="AL14" i="24"/>
  <c r="AE32" i="24" s="1"/>
  <c r="AK14" i="24"/>
  <c r="AJ14" i="24"/>
  <c r="AD32" i="24" s="1"/>
  <c r="AI14" i="24"/>
  <c r="AH14" i="24"/>
  <c r="AC32" i="24" s="1"/>
  <c r="AG14" i="24"/>
  <c r="AF14" i="24"/>
  <c r="AB32" i="24" s="1"/>
  <c r="AE14" i="24"/>
  <c r="AD14" i="24"/>
  <c r="AA32" i="24" s="1"/>
  <c r="AC14" i="24"/>
  <c r="AB14" i="24"/>
  <c r="Z32" i="24" s="1"/>
  <c r="AA14" i="24"/>
  <c r="Z14" i="24"/>
  <c r="Y32" i="24" s="1"/>
  <c r="Y14" i="24"/>
  <c r="X14" i="24"/>
  <c r="W14" i="24"/>
  <c r="H5" i="24"/>
  <c r="F7" i="24" s="1"/>
  <c r="Y47" i="25" l="1"/>
  <c r="Z47" i="25" s="1"/>
  <c r="AA47" i="25" s="1"/>
  <c r="Y45" i="27"/>
  <c r="Z45" i="27" s="1"/>
  <c r="AA45" i="27" s="1"/>
  <c r="Y46" i="27"/>
  <c r="Y45" i="26"/>
  <c r="P22" i="24"/>
  <c r="AI21" i="24" s="1"/>
  <c r="Y48" i="25"/>
  <c r="Z48" i="25" s="1"/>
  <c r="AA48" i="25" s="1"/>
  <c r="Y46" i="26"/>
  <c r="Z46" i="26" s="1"/>
  <c r="AA46" i="26" s="1"/>
  <c r="AB46" i="26" s="1"/>
  <c r="AC46" i="26" s="1"/>
  <c r="AD46" i="26" s="1"/>
  <c r="AE46" i="26" s="1"/>
  <c r="Z45" i="26"/>
  <c r="AA45" i="26" s="1"/>
  <c r="AB45" i="26" s="1"/>
  <c r="AC45" i="26" s="1"/>
  <c r="AD45" i="26" s="1"/>
  <c r="AE45" i="26" s="1"/>
  <c r="Z46" i="27"/>
  <c r="AA46" i="27" s="1"/>
  <c r="Y45" i="24"/>
  <c r="Z45" i="24" s="1"/>
  <c r="AA45" i="24" s="1"/>
  <c r="AB45" i="24" s="1"/>
  <c r="AC45" i="24" s="1"/>
  <c r="Y46" i="24"/>
  <c r="Z46" i="24" s="1"/>
  <c r="AA46" i="24" s="1"/>
  <c r="AB46" i="24" s="1"/>
  <c r="AC46" i="24" s="1"/>
  <c r="AM26" i="24"/>
  <c r="AL26" i="24"/>
  <c r="AK26" i="24"/>
  <c r="AJ26" i="24"/>
  <c r="AI26" i="24"/>
  <c r="AH26" i="24"/>
  <c r="AG26" i="24"/>
  <c r="AF26" i="24"/>
  <c r="AE26" i="24"/>
  <c r="AD26" i="24"/>
  <c r="AC26" i="24"/>
  <c r="AB26" i="24"/>
  <c r="AA26" i="24"/>
  <c r="Z26" i="24"/>
  <c r="Y26" i="24"/>
  <c r="X26" i="24"/>
  <c r="X44" i="24" s="1"/>
  <c r="W26" i="24"/>
  <c r="W44" i="24" s="1"/>
  <c r="AM25" i="24"/>
  <c r="AL25" i="24"/>
  <c r="AK25" i="24"/>
  <c r="AJ25" i="24"/>
  <c r="AI25" i="24"/>
  <c r="AH25" i="24"/>
  <c r="AG25" i="24"/>
  <c r="AF25" i="24"/>
  <c r="AE25" i="24"/>
  <c r="AD25" i="24"/>
  <c r="AC25" i="24"/>
  <c r="AB25" i="24"/>
  <c r="AA25" i="24"/>
  <c r="Z25" i="24"/>
  <c r="Y25" i="24"/>
  <c r="X25" i="24"/>
  <c r="X43" i="24" s="1"/>
  <c r="W25" i="24"/>
  <c r="W43" i="24" s="1"/>
  <c r="AM24" i="24"/>
  <c r="AL24" i="24"/>
  <c r="AK24" i="24"/>
  <c r="AJ24" i="24"/>
  <c r="AI24" i="24"/>
  <c r="AH24" i="24"/>
  <c r="AG24" i="24"/>
  <c r="AF24" i="24"/>
  <c r="AE24" i="24"/>
  <c r="AD24" i="24"/>
  <c r="AC24" i="24"/>
  <c r="AB24" i="24"/>
  <c r="AA24" i="24"/>
  <c r="Z24" i="24"/>
  <c r="Y24" i="24"/>
  <c r="X24" i="24"/>
  <c r="X42" i="24" s="1"/>
  <c r="W24" i="24"/>
  <c r="W42" i="24" s="1"/>
  <c r="AM23" i="24"/>
  <c r="AL23" i="24"/>
  <c r="AK23" i="24"/>
  <c r="AJ23" i="24"/>
  <c r="AI23" i="24"/>
  <c r="AH23" i="24"/>
  <c r="AG23" i="24"/>
  <c r="AF23" i="24"/>
  <c r="AE23" i="24"/>
  <c r="AD23" i="24"/>
  <c r="AC23" i="24"/>
  <c r="AB23" i="24"/>
  <c r="AA23" i="24"/>
  <c r="Z23" i="24"/>
  <c r="Y23" i="24"/>
  <c r="X23" i="24"/>
  <c r="X41" i="24" s="1"/>
  <c r="W23" i="24"/>
  <c r="W41" i="24" s="1"/>
  <c r="AM22" i="24"/>
  <c r="AL22" i="24"/>
  <c r="AK22" i="24"/>
  <c r="AJ22" i="24"/>
  <c r="AI22" i="24"/>
  <c r="AH22" i="24"/>
  <c r="AG22" i="24"/>
  <c r="AF22" i="24"/>
  <c r="AE22" i="24"/>
  <c r="AD22" i="24"/>
  <c r="AC22" i="24"/>
  <c r="AB22" i="24"/>
  <c r="AA22" i="24"/>
  <c r="Z22" i="24"/>
  <c r="Y22" i="24"/>
  <c r="X22" i="24"/>
  <c r="X40" i="24" s="1"/>
  <c r="W22" i="24"/>
  <c r="W40" i="24" s="1"/>
  <c r="AM21" i="24"/>
  <c r="AL21" i="24"/>
  <c r="AK21" i="24"/>
  <c r="AJ21" i="24"/>
  <c r="AH21" i="24"/>
  <c r="AG21" i="24"/>
  <c r="AF21" i="24"/>
  <c r="AE21" i="24"/>
  <c r="AD21" i="24"/>
  <c r="AC21" i="24"/>
  <c r="AB21" i="24"/>
  <c r="AA21" i="24"/>
  <c r="Z21" i="24"/>
  <c r="Y21" i="24"/>
  <c r="X21" i="24"/>
  <c r="X39" i="24" s="1"/>
  <c r="W21" i="24"/>
  <c r="W39" i="24" s="1"/>
  <c r="AG39" i="24" s="1"/>
  <c r="AH20" i="24"/>
  <c r="AE20" i="24"/>
  <c r="AD20" i="24"/>
  <c r="AC20" i="24"/>
  <c r="AB20" i="24"/>
  <c r="AA20" i="24"/>
  <c r="Z20" i="24"/>
  <c r="Y20" i="24"/>
  <c r="X20" i="24"/>
  <c r="X38" i="24" s="1"/>
  <c r="W20" i="24"/>
  <c r="W38" i="24" s="1"/>
  <c r="AH19" i="24"/>
  <c r="AE19" i="24"/>
  <c r="AD19" i="24"/>
  <c r="AC19" i="24"/>
  <c r="AB19" i="24"/>
  <c r="AA19" i="24"/>
  <c r="Z19" i="24"/>
  <c r="Y19" i="24"/>
  <c r="X19" i="24"/>
  <c r="X37" i="24" s="1"/>
  <c r="W19" i="24"/>
  <c r="W37" i="24" s="1"/>
  <c r="AM18" i="24"/>
  <c r="AL18" i="24"/>
  <c r="AK18" i="24"/>
  <c r="AJ18" i="24"/>
  <c r="AI18" i="24"/>
  <c r="AH18" i="24"/>
  <c r="AG18" i="24"/>
  <c r="AF18" i="24"/>
  <c r="AE18" i="24"/>
  <c r="AD18" i="24"/>
  <c r="AC18" i="24"/>
  <c r="AB18" i="24"/>
  <c r="AA18" i="24"/>
  <c r="Z18" i="24"/>
  <c r="Y18" i="24"/>
  <c r="X18" i="24"/>
  <c r="X36" i="24" s="1"/>
  <c r="W18" i="24"/>
  <c r="W36" i="24" s="1"/>
  <c r="W77" i="24" s="1"/>
  <c r="AH77" i="24" s="1"/>
  <c r="AM17" i="24"/>
  <c r="AL17" i="24"/>
  <c r="AK17" i="24"/>
  <c r="AJ17" i="24"/>
  <c r="AI17" i="24"/>
  <c r="AH17" i="24"/>
  <c r="AG17" i="24"/>
  <c r="AF17" i="24"/>
  <c r="AE17" i="24"/>
  <c r="AD17" i="24"/>
  <c r="AC17" i="24"/>
  <c r="AB17" i="24"/>
  <c r="AA17" i="24"/>
  <c r="Z17" i="24"/>
  <c r="Y17" i="24"/>
  <c r="X17" i="24"/>
  <c r="X35" i="24" s="1"/>
  <c r="W17" i="24"/>
  <c r="W35" i="24" s="1"/>
  <c r="AM16" i="24"/>
  <c r="AL16" i="24"/>
  <c r="AK16" i="24"/>
  <c r="AJ16" i="24"/>
  <c r="AI16" i="24"/>
  <c r="AH16" i="24"/>
  <c r="AE16" i="24"/>
  <c r="AD16" i="24"/>
  <c r="AC16" i="24"/>
  <c r="AB16" i="24"/>
  <c r="AA16" i="24"/>
  <c r="Z16" i="24"/>
  <c r="Y16" i="24"/>
  <c r="X16" i="24"/>
  <c r="X34" i="24" s="1"/>
  <c r="W16" i="24"/>
  <c r="W34" i="24" s="1"/>
  <c r="AM15" i="24"/>
  <c r="AL15" i="24"/>
  <c r="AK15" i="24"/>
  <c r="AJ15" i="24"/>
  <c r="AI15" i="24"/>
  <c r="AH15" i="24"/>
  <c r="AE15" i="24"/>
  <c r="AD15" i="24"/>
  <c r="AC15" i="24"/>
  <c r="AB15" i="24"/>
  <c r="AA15" i="24"/>
  <c r="Z15" i="24"/>
  <c r="Y15" i="24"/>
  <c r="X15" i="24"/>
  <c r="X33" i="24" s="1"/>
  <c r="W15" i="24"/>
  <c r="W33" i="24" s="1"/>
  <c r="AM26" i="25"/>
  <c r="AL26" i="25"/>
  <c r="AK26" i="25"/>
  <c r="AJ26" i="25"/>
  <c r="AI26" i="25"/>
  <c r="AH26" i="25"/>
  <c r="AG26" i="25"/>
  <c r="AF26" i="25"/>
  <c r="AE26" i="25"/>
  <c r="AD26" i="25"/>
  <c r="AC26" i="25"/>
  <c r="AB26" i="25"/>
  <c r="AA26" i="25"/>
  <c r="Z26" i="25"/>
  <c r="Y26" i="25"/>
  <c r="X26" i="25"/>
  <c r="X46" i="25" s="1"/>
  <c r="W26" i="25"/>
  <c r="W46" i="25" s="1"/>
  <c r="AM25" i="25"/>
  <c r="AL25" i="25"/>
  <c r="AK25" i="25"/>
  <c r="AJ25" i="25"/>
  <c r="AI25" i="25"/>
  <c r="AH25" i="25"/>
  <c r="AG25" i="25"/>
  <c r="AF25" i="25"/>
  <c r="AE25" i="25"/>
  <c r="AD25" i="25"/>
  <c r="AC25" i="25"/>
  <c r="AB25" i="25"/>
  <c r="AA25" i="25"/>
  <c r="Z25" i="25"/>
  <c r="Y25" i="25"/>
  <c r="X25" i="25"/>
  <c r="X45" i="25" s="1"/>
  <c r="W25" i="25"/>
  <c r="W45" i="25" s="1"/>
  <c r="AM24" i="25"/>
  <c r="AL24" i="25"/>
  <c r="AK24" i="25"/>
  <c r="AJ24" i="25"/>
  <c r="AI24" i="25"/>
  <c r="AH24" i="25"/>
  <c r="AG24" i="25"/>
  <c r="AF24" i="25"/>
  <c r="AE24" i="25"/>
  <c r="AD24" i="25"/>
  <c r="AC24" i="25"/>
  <c r="AB24" i="25"/>
  <c r="AA24" i="25"/>
  <c r="Z24" i="25"/>
  <c r="Y24" i="25"/>
  <c r="X24" i="25"/>
  <c r="X44" i="25" s="1"/>
  <c r="W24" i="25"/>
  <c r="W44" i="25" s="1"/>
  <c r="W64" i="25" s="1"/>
  <c r="AM23" i="25"/>
  <c r="AL23" i="25"/>
  <c r="AK23" i="25"/>
  <c r="AJ23" i="25"/>
  <c r="AI23" i="25"/>
  <c r="AH23" i="25"/>
  <c r="AG23" i="25"/>
  <c r="AF23" i="25"/>
  <c r="AE23" i="25"/>
  <c r="AD23" i="25"/>
  <c r="AC23" i="25"/>
  <c r="AB23" i="25"/>
  <c r="AA23" i="25"/>
  <c r="Z23" i="25"/>
  <c r="Y23" i="25"/>
  <c r="X23" i="25"/>
  <c r="X43" i="25" s="1"/>
  <c r="W23" i="25"/>
  <c r="W43" i="25" s="1"/>
  <c r="W63" i="25" s="1"/>
  <c r="AM22" i="25"/>
  <c r="AL22" i="25"/>
  <c r="AK22" i="25"/>
  <c r="AJ22" i="25"/>
  <c r="AI22" i="25"/>
  <c r="AH22" i="25"/>
  <c r="AG22" i="25"/>
  <c r="AF22" i="25"/>
  <c r="AE22" i="25"/>
  <c r="AD22" i="25"/>
  <c r="AC22" i="25"/>
  <c r="AB22" i="25"/>
  <c r="AA22" i="25"/>
  <c r="Z22" i="25"/>
  <c r="Y22" i="25"/>
  <c r="X22" i="25"/>
  <c r="X40" i="25" s="1"/>
  <c r="W22" i="25"/>
  <c r="W40" i="25" s="1"/>
  <c r="W60" i="25" s="1"/>
  <c r="AM21" i="25"/>
  <c r="AL21" i="25"/>
  <c r="AK21" i="25"/>
  <c r="AJ21" i="25"/>
  <c r="AI21" i="25"/>
  <c r="AH21" i="25"/>
  <c r="AG21" i="25"/>
  <c r="AF21" i="25"/>
  <c r="AE21" i="25"/>
  <c r="AD21" i="25"/>
  <c r="AC21" i="25"/>
  <c r="AB21" i="25"/>
  <c r="AA21" i="25"/>
  <c r="Z21" i="25"/>
  <c r="Y21" i="25"/>
  <c r="X21" i="25"/>
  <c r="X39" i="25" s="1"/>
  <c r="W21" i="25"/>
  <c r="W39" i="25" s="1"/>
  <c r="W59" i="25" s="1"/>
  <c r="AH20" i="25"/>
  <c r="AG20" i="25"/>
  <c r="AF20" i="25"/>
  <c r="AE20" i="25"/>
  <c r="AD20" i="25"/>
  <c r="AC20" i="25"/>
  <c r="AB20" i="25"/>
  <c r="AA20" i="25"/>
  <c r="Z20" i="25"/>
  <c r="Y20" i="25"/>
  <c r="X20" i="25"/>
  <c r="X38" i="25" s="1"/>
  <c r="W20" i="25"/>
  <c r="W38" i="25" s="1"/>
  <c r="W58" i="25" s="1"/>
  <c r="AH19" i="25"/>
  <c r="AG19" i="25"/>
  <c r="AF19" i="25"/>
  <c r="AE19" i="25"/>
  <c r="AD19" i="25"/>
  <c r="AC19" i="25"/>
  <c r="AB19" i="25"/>
  <c r="AA19" i="25"/>
  <c r="Z19" i="25"/>
  <c r="Y19" i="25"/>
  <c r="X19" i="25"/>
  <c r="X37" i="25" s="1"/>
  <c r="W19" i="25"/>
  <c r="W37" i="25" s="1"/>
  <c r="W57" i="25" s="1"/>
  <c r="AM18" i="25"/>
  <c r="AL18" i="25"/>
  <c r="AK18" i="25"/>
  <c r="AJ18" i="25"/>
  <c r="AI18" i="25"/>
  <c r="AH18" i="25"/>
  <c r="AG18" i="25"/>
  <c r="AF18" i="25"/>
  <c r="AE18" i="25"/>
  <c r="AD18" i="25"/>
  <c r="AC18" i="25"/>
  <c r="AB18" i="25"/>
  <c r="AA18" i="25"/>
  <c r="Z18" i="25"/>
  <c r="Y18" i="25"/>
  <c r="X18" i="25"/>
  <c r="X36" i="25" s="1"/>
  <c r="W18" i="25"/>
  <c r="W36" i="25" s="1"/>
  <c r="W56" i="25" s="1"/>
  <c r="AM17" i="25"/>
  <c r="AL17" i="25"/>
  <c r="AK17" i="25"/>
  <c r="AJ17" i="25"/>
  <c r="AI17" i="25"/>
  <c r="AH17" i="25"/>
  <c r="AG17" i="25"/>
  <c r="AF17" i="25"/>
  <c r="AE17" i="25"/>
  <c r="AD17" i="25"/>
  <c r="AC17" i="25"/>
  <c r="AB17" i="25"/>
  <c r="AA17" i="25"/>
  <c r="Z17" i="25"/>
  <c r="Y17" i="25"/>
  <c r="X17" i="25"/>
  <c r="X35" i="25" s="1"/>
  <c r="W17" i="25"/>
  <c r="W35" i="25" s="1"/>
  <c r="W55" i="25" s="1"/>
  <c r="AM16" i="25"/>
  <c r="AL16" i="25"/>
  <c r="AK16" i="25"/>
  <c r="AJ16" i="25"/>
  <c r="AI16" i="25"/>
  <c r="AH16" i="25"/>
  <c r="AG16" i="25"/>
  <c r="AF16" i="25"/>
  <c r="AE16" i="25"/>
  <c r="AD16" i="25"/>
  <c r="AC16" i="25"/>
  <c r="AB16" i="25"/>
  <c r="AA16" i="25"/>
  <c r="Z16" i="25"/>
  <c r="Y16" i="25"/>
  <c r="X16" i="25"/>
  <c r="X34" i="25" s="1"/>
  <c r="W16" i="25"/>
  <c r="W34" i="25" s="1"/>
  <c r="W54" i="25" s="1"/>
  <c r="AM15" i="25"/>
  <c r="AL15" i="25"/>
  <c r="AK15" i="25"/>
  <c r="AJ15" i="25"/>
  <c r="AI15" i="25"/>
  <c r="AH15" i="25"/>
  <c r="AG15" i="25"/>
  <c r="AF15" i="25"/>
  <c r="AE15" i="25"/>
  <c r="AD15" i="25"/>
  <c r="AC15" i="25"/>
  <c r="AB15" i="25"/>
  <c r="AA15" i="25"/>
  <c r="Z15" i="25"/>
  <c r="Y15" i="25"/>
  <c r="X15" i="25"/>
  <c r="X33" i="25" s="1"/>
  <c r="W15" i="25"/>
  <c r="W33" i="25" s="1"/>
  <c r="W53" i="25" s="1"/>
  <c r="AM26" i="26"/>
  <c r="AL26" i="26"/>
  <c r="AK26" i="26"/>
  <c r="AJ26" i="26"/>
  <c r="AI26" i="26"/>
  <c r="AH26" i="26"/>
  <c r="AG26" i="26"/>
  <c r="AF26" i="26"/>
  <c r="AE26" i="26"/>
  <c r="AD26" i="26"/>
  <c r="AC26" i="26"/>
  <c r="AB26" i="26"/>
  <c r="AA26" i="26"/>
  <c r="Z26" i="26"/>
  <c r="Y26" i="26"/>
  <c r="X26" i="26"/>
  <c r="X44" i="26" s="1"/>
  <c r="W26" i="26"/>
  <c r="W44" i="26" s="1"/>
  <c r="AM25" i="26"/>
  <c r="AL25" i="26"/>
  <c r="AK25" i="26"/>
  <c r="AJ25" i="26"/>
  <c r="AI25" i="26"/>
  <c r="AH25" i="26"/>
  <c r="AG25" i="26"/>
  <c r="AF25" i="26"/>
  <c r="AE25" i="26"/>
  <c r="AD25" i="26"/>
  <c r="AC25" i="26"/>
  <c r="AB25" i="26"/>
  <c r="AA25" i="26"/>
  <c r="Z25" i="26"/>
  <c r="Y25" i="26"/>
  <c r="X25" i="26"/>
  <c r="X43" i="26" s="1"/>
  <c r="W25" i="26"/>
  <c r="W43" i="26" s="1"/>
  <c r="AM24" i="26"/>
  <c r="AL24" i="26"/>
  <c r="AK24" i="26"/>
  <c r="AJ24" i="26"/>
  <c r="AI24" i="26"/>
  <c r="AH24" i="26"/>
  <c r="AG24" i="26"/>
  <c r="AF24" i="26"/>
  <c r="AE24" i="26"/>
  <c r="AD24" i="26"/>
  <c r="AC24" i="26"/>
  <c r="AB24" i="26"/>
  <c r="AA24" i="26"/>
  <c r="Z24" i="26"/>
  <c r="Y24" i="26"/>
  <c r="X24" i="26"/>
  <c r="X42" i="26" s="1"/>
  <c r="W24" i="26"/>
  <c r="W42" i="26" s="1"/>
  <c r="AM23" i="26"/>
  <c r="AL23" i="26"/>
  <c r="AK23" i="26"/>
  <c r="AJ23" i="26"/>
  <c r="AI23" i="26"/>
  <c r="AH23" i="26"/>
  <c r="AG23" i="26"/>
  <c r="AF23" i="26"/>
  <c r="AE23" i="26"/>
  <c r="AD23" i="26"/>
  <c r="AC23" i="26"/>
  <c r="AB23" i="26"/>
  <c r="AA23" i="26"/>
  <c r="Z23" i="26"/>
  <c r="Y23" i="26"/>
  <c r="X23" i="26"/>
  <c r="X41" i="26" s="1"/>
  <c r="W23" i="26"/>
  <c r="W41" i="26" s="1"/>
  <c r="AM22" i="26"/>
  <c r="AL22" i="26"/>
  <c r="AK22" i="26"/>
  <c r="AJ22" i="26"/>
  <c r="AI22" i="26"/>
  <c r="AH22" i="26"/>
  <c r="AG22" i="26"/>
  <c r="AF22" i="26"/>
  <c r="AE22" i="26"/>
  <c r="AD22" i="26"/>
  <c r="AC22" i="26"/>
  <c r="AB22" i="26"/>
  <c r="AA22" i="26"/>
  <c r="Z22" i="26"/>
  <c r="Y22" i="26"/>
  <c r="X22" i="26"/>
  <c r="X40" i="26" s="1"/>
  <c r="W22" i="26"/>
  <c r="W40" i="26" s="1"/>
  <c r="AM21" i="26"/>
  <c r="AL21" i="26"/>
  <c r="AK21" i="26"/>
  <c r="AJ21" i="26"/>
  <c r="AI21" i="26"/>
  <c r="AH21" i="26"/>
  <c r="AG21" i="26"/>
  <c r="AF21" i="26"/>
  <c r="AE21" i="26"/>
  <c r="AD21" i="26"/>
  <c r="AC21" i="26"/>
  <c r="AB21" i="26"/>
  <c r="AA21" i="26"/>
  <c r="Z21" i="26"/>
  <c r="Y21" i="26"/>
  <c r="X21" i="26"/>
  <c r="X39" i="26" s="1"/>
  <c r="W21" i="26"/>
  <c r="W39" i="26" s="1"/>
  <c r="AH20" i="26"/>
  <c r="AG20" i="26"/>
  <c r="AF20" i="26"/>
  <c r="AE20" i="26"/>
  <c r="AD20" i="26"/>
  <c r="AC20" i="26"/>
  <c r="AB20" i="26"/>
  <c r="AA20" i="26"/>
  <c r="Z20" i="26"/>
  <c r="Y20" i="26"/>
  <c r="X20" i="26"/>
  <c r="X38" i="26" s="1"/>
  <c r="W20" i="26"/>
  <c r="W38" i="26" s="1"/>
  <c r="W56" i="26" s="1"/>
  <c r="AH19" i="26"/>
  <c r="AG19" i="26"/>
  <c r="AF19" i="26"/>
  <c r="AE19" i="26"/>
  <c r="AD19" i="26"/>
  <c r="AC19" i="26"/>
  <c r="AB19" i="26"/>
  <c r="AA19" i="26"/>
  <c r="Z19" i="26"/>
  <c r="Y19" i="26"/>
  <c r="X19" i="26"/>
  <c r="X37" i="26" s="1"/>
  <c r="W19" i="26"/>
  <c r="W37" i="26" s="1"/>
  <c r="W55" i="26" s="1"/>
  <c r="AM18" i="26"/>
  <c r="AL18" i="26"/>
  <c r="AK18" i="26"/>
  <c r="AJ18" i="26"/>
  <c r="AI18" i="26"/>
  <c r="AH18" i="26"/>
  <c r="AG18" i="26"/>
  <c r="AF18" i="26"/>
  <c r="AE18" i="26"/>
  <c r="AD18" i="26"/>
  <c r="AC18" i="26"/>
  <c r="AB18" i="26"/>
  <c r="AA18" i="26"/>
  <c r="Z18" i="26"/>
  <c r="Y18" i="26"/>
  <c r="X18" i="26"/>
  <c r="X36" i="26" s="1"/>
  <c r="W18" i="26"/>
  <c r="W36" i="26" s="1"/>
  <c r="W54" i="26" s="1"/>
  <c r="AM17" i="26"/>
  <c r="AL17" i="26"/>
  <c r="AK17" i="26"/>
  <c r="AJ17" i="26"/>
  <c r="AI17" i="26"/>
  <c r="AH17" i="26"/>
  <c r="AG17" i="26"/>
  <c r="AF17" i="26"/>
  <c r="AE17" i="26"/>
  <c r="AD17" i="26"/>
  <c r="AC17" i="26"/>
  <c r="AB17" i="26"/>
  <c r="AA17" i="26"/>
  <c r="Z17" i="26"/>
  <c r="Y17" i="26"/>
  <c r="X17" i="26"/>
  <c r="X35" i="26" s="1"/>
  <c r="W17" i="26"/>
  <c r="W35" i="26" s="1"/>
  <c r="W53" i="26" s="1"/>
  <c r="AM16" i="26"/>
  <c r="AL16" i="26"/>
  <c r="AK16" i="26"/>
  <c r="AJ16" i="26"/>
  <c r="AI16" i="26"/>
  <c r="AH16" i="26"/>
  <c r="AG16" i="26"/>
  <c r="AF16" i="26"/>
  <c r="AE16" i="26"/>
  <c r="AD16" i="26"/>
  <c r="AC16" i="26"/>
  <c r="AB16" i="26"/>
  <c r="AA16" i="26"/>
  <c r="Z16" i="26"/>
  <c r="Y16" i="26"/>
  <c r="X16" i="26"/>
  <c r="X34" i="26" s="1"/>
  <c r="W16" i="26"/>
  <c r="W34" i="26" s="1"/>
  <c r="W52" i="26" s="1"/>
  <c r="AM15" i="26"/>
  <c r="AL15" i="26"/>
  <c r="AK15" i="26"/>
  <c r="AJ15" i="26"/>
  <c r="AI15" i="26"/>
  <c r="AH15" i="26"/>
  <c r="AG15" i="26"/>
  <c r="AF15" i="26"/>
  <c r="AE15" i="26"/>
  <c r="AD15" i="26"/>
  <c r="AC15" i="26"/>
  <c r="AB15" i="26"/>
  <c r="AA15" i="26"/>
  <c r="Z15" i="26"/>
  <c r="Y15" i="26"/>
  <c r="X15" i="26"/>
  <c r="X33" i="26" s="1"/>
  <c r="W15" i="26"/>
  <c r="W33" i="26" s="1"/>
  <c r="W51" i="26" s="1"/>
  <c r="AM26" i="27"/>
  <c r="AL26" i="27"/>
  <c r="AK26" i="27"/>
  <c r="AJ26" i="27"/>
  <c r="AI26" i="27"/>
  <c r="AH26" i="27"/>
  <c r="AG26" i="27"/>
  <c r="AF26" i="27"/>
  <c r="AE26" i="27"/>
  <c r="AD26" i="27"/>
  <c r="AC26" i="27"/>
  <c r="AB26" i="27"/>
  <c r="AA26" i="27"/>
  <c r="Z26" i="27"/>
  <c r="Y26" i="27"/>
  <c r="X26" i="27"/>
  <c r="X44" i="27" s="1"/>
  <c r="W26" i="27"/>
  <c r="W44" i="27" s="1"/>
  <c r="AM25" i="27"/>
  <c r="AL25" i="27"/>
  <c r="AK25" i="27"/>
  <c r="AJ25" i="27"/>
  <c r="AI25" i="27"/>
  <c r="AH25" i="27"/>
  <c r="AG25" i="27"/>
  <c r="AF25" i="27"/>
  <c r="AE25" i="27"/>
  <c r="AD25" i="27"/>
  <c r="AC25" i="27"/>
  <c r="AB25" i="27"/>
  <c r="AA25" i="27"/>
  <c r="Z25" i="27"/>
  <c r="Y25" i="27"/>
  <c r="X25" i="27"/>
  <c r="X43" i="27" s="1"/>
  <c r="W25" i="27"/>
  <c r="W43" i="27" s="1"/>
  <c r="AM24" i="27"/>
  <c r="AL24" i="27"/>
  <c r="AK24" i="27"/>
  <c r="AJ24" i="27"/>
  <c r="AI24" i="27"/>
  <c r="AH24" i="27"/>
  <c r="AG24" i="27"/>
  <c r="AF24" i="27"/>
  <c r="AE24" i="27"/>
  <c r="AD24" i="27"/>
  <c r="AC24" i="27"/>
  <c r="AB24" i="27"/>
  <c r="AA24" i="27"/>
  <c r="Z24" i="27"/>
  <c r="Y24" i="27"/>
  <c r="X24" i="27"/>
  <c r="X42" i="27" s="1"/>
  <c r="W24" i="27"/>
  <c r="W42" i="27" s="1"/>
  <c r="AM23" i="27"/>
  <c r="AL23" i="27"/>
  <c r="AK23" i="27"/>
  <c r="AJ23" i="27"/>
  <c r="AI23" i="27"/>
  <c r="AH23" i="27"/>
  <c r="AG23" i="27"/>
  <c r="AF23" i="27"/>
  <c r="AE23" i="27"/>
  <c r="AD23" i="27"/>
  <c r="AC23" i="27"/>
  <c r="AB23" i="27"/>
  <c r="AA23" i="27"/>
  <c r="Z23" i="27"/>
  <c r="Y23" i="27"/>
  <c r="X23" i="27"/>
  <c r="X41" i="27" s="1"/>
  <c r="W23" i="27"/>
  <c r="W41" i="27" s="1"/>
  <c r="AM22" i="27"/>
  <c r="AL22" i="27"/>
  <c r="AK22" i="27"/>
  <c r="AJ22" i="27"/>
  <c r="AI22" i="27"/>
  <c r="AH22" i="27"/>
  <c r="AG22" i="27"/>
  <c r="AF22" i="27"/>
  <c r="AE22" i="27"/>
  <c r="AD22" i="27"/>
  <c r="AC22" i="27"/>
  <c r="AB22" i="27"/>
  <c r="AA22" i="27"/>
  <c r="Z22" i="27"/>
  <c r="Y22" i="27"/>
  <c r="X22" i="27"/>
  <c r="X40" i="27" s="1"/>
  <c r="Y40" i="27" s="1"/>
  <c r="Z40" i="27" s="1"/>
  <c r="W22" i="27"/>
  <c r="W40" i="27" s="1"/>
  <c r="AM21" i="27"/>
  <c r="AL21" i="27"/>
  <c r="AK21" i="27"/>
  <c r="AJ21" i="27"/>
  <c r="AI21" i="27"/>
  <c r="AH21" i="27"/>
  <c r="AG21" i="27"/>
  <c r="AF21" i="27"/>
  <c r="AE21" i="27"/>
  <c r="AD21" i="27"/>
  <c r="AC21" i="27"/>
  <c r="AB21" i="27"/>
  <c r="AA21" i="27"/>
  <c r="Z21" i="27"/>
  <c r="Y21" i="27"/>
  <c r="X21" i="27"/>
  <c r="X39" i="27" s="1"/>
  <c r="W21" i="27"/>
  <c r="W39" i="27" s="1"/>
  <c r="AH20" i="27"/>
  <c r="AG20" i="27"/>
  <c r="AF20" i="27"/>
  <c r="AE20" i="27"/>
  <c r="AD20" i="27"/>
  <c r="AC20" i="27"/>
  <c r="AB20" i="27"/>
  <c r="AA20" i="27"/>
  <c r="Z20" i="27"/>
  <c r="Y20" i="27"/>
  <c r="X20" i="27"/>
  <c r="X38" i="27" s="1"/>
  <c r="W20" i="27"/>
  <c r="W38" i="27" s="1"/>
  <c r="W56" i="27" s="1"/>
  <c r="AH19" i="27"/>
  <c r="AG19" i="27"/>
  <c r="AF19" i="27"/>
  <c r="AE19" i="27"/>
  <c r="AD19" i="27"/>
  <c r="AC19" i="27"/>
  <c r="AB19" i="27"/>
  <c r="AA19" i="27"/>
  <c r="Z19" i="27"/>
  <c r="Y19" i="27"/>
  <c r="X19" i="27"/>
  <c r="X37" i="27" s="1"/>
  <c r="W19" i="27"/>
  <c r="W37" i="27" s="1"/>
  <c r="AM18" i="27"/>
  <c r="AL18" i="27"/>
  <c r="AK18" i="27"/>
  <c r="AJ18" i="27"/>
  <c r="AI18" i="27"/>
  <c r="AH18" i="27"/>
  <c r="AG18" i="27"/>
  <c r="AF18" i="27"/>
  <c r="AE18" i="27"/>
  <c r="AD18" i="27"/>
  <c r="AC18" i="27"/>
  <c r="AB18" i="27"/>
  <c r="AA18" i="27"/>
  <c r="Z18" i="27"/>
  <c r="Y18" i="27"/>
  <c r="X18" i="27"/>
  <c r="X36" i="27" s="1"/>
  <c r="W18" i="27"/>
  <c r="W36" i="27" s="1"/>
  <c r="W54" i="27" s="1"/>
  <c r="AM17" i="27"/>
  <c r="AL17" i="27"/>
  <c r="AK17" i="27"/>
  <c r="AJ17" i="27"/>
  <c r="AI17" i="27"/>
  <c r="AH17" i="27"/>
  <c r="AG17" i="27"/>
  <c r="AF17" i="27"/>
  <c r="AE17" i="27"/>
  <c r="AD17" i="27"/>
  <c r="AC17" i="27"/>
  <c r="AB17" i="27"/>
  <c r="AA17" i="27"/>
  <c r="Z17" i="27"/>
  <c r="Y17" i="27"/>
  <c r="X17" i="27"/>
  <c r="X35" i="27" s="1"/>
  <c r="W17" i="27"/>
  <c r="W35" i="27" s="1"/>
  <c r="W53" i="27" s="1"/>
  <c r="AM16" i="27"/>
  <c r="AL16" i="27"/>
  <c r="AK16" i="27"/>
  <c r="AJ16" i="27"/>
  <c r="AI16" i="27"/>
  <c r="AH16" i="27"/>
  <c r="AG16" i="27"/>
  <c r="AF16" i="27"/>
  <c r="AE16" i="27"/>
  <c r="AD16" i="27"/>
  <c r="AC16" i="27"/>
  <c r="AB16" i="27"/>
  <c r="AA16" i="27"/>
  <c r="Z16" i="27"/>
  <c r="Y16" i="27"/>
  <c r="X16" i="27"/>
  <c r="X34" i="27" s="1"/>
  <c r="W16" i="27"/>
  <c r="W34" i="27" s="1"/>
  <c r="W52" i="27" s="1"/>
  <c r="AM15" i="27"/>
  <c r="AL15" i="27"/>
  <c r="AK15" i="27"/>
  <c r="AJ15" i="27"/>
  <c r="AI15" i="27"/>
  <c r="AH15" i="27"/>
  <c r="AG15" i="27"/>
  <c r="AF15" i="27"/>
  <c r="AE15" i="27"/>
  <c r="AD15" i="27"/>
  <c r="AC15" i="27"/>
  <c r="AB15" i="27"/>
  <c r="AA15" i="27"/>
  <c r="Z15" i="27"/>
  <c r="Y15" i="27"/>
  <c r="X15" i="27"/>
  <c r="X33" i="27" s="1"/>
  <c r="W15" i="27"/>
  <c r="W33" i="27" s="1"/>
  <c r="W51" i="27" s="1"/>
  <c r="AG37" i="24" l="1"/>
  <c r="W74" i="24"/>
  <c r="AH74" i="24" s="1"/>
  <c r="AG33" i="24"/>
  <c r="W76" i="24"/>
  <c r="AH76" i="24" s="1"/>
  <c r="AG35" i="24"/>
  <c r="Y39" i="27"/>
  <c r="Z39" i="27" s="1"/>
  <c r="AA39" i="27" s="1"/>
  <c r="Y44" i="26"/>
  <c r="Z44" i="26" s="1"/>
  <c r="Y42" i="26"/>
  <c r="Z42" i="26" s="1"/>
  <c r="AA42" i="26" s="1"/>
  <c r="AB42" i="26" s="1"/>
  <c r="AC42" i="26" s="1"/>
  <c r="AD42" i="26" s="1"/>
  <c r="AE42" i="26" s="1"/>
  <c r="Y43" i="26"/>
  <c r="Z43" i="26" s="1"/>
  <c r="AA43" i="26" s="1"/>
  <c r="W75" i="24"/>
  <c r="X69" i="24"/>
  <c r="X70" i="24"/>
  <c r="W54" i="24"/>
  <c r="W83" i="24"/>
  <c r="W53" i="24"/>
  <c r="Y42" i="24"/>
  <c r="Z42" i="24" s="1"/>
  <c r="AA42" i="24" s="1"/>
  <c r="AB42" i="24" s="1"/>
  <c r="AC42" i="24" s="1"/>
  <c r="Y43" i="24"/>
  <c r="Z43" i="24" s="1"/>
  <c r="AA43" i="24" s="1"/>
  <c r="AB43" i="24" s="1"/>
  <c r="AC43" i="24" s="1"/>
  <c r="Y44" i="24"/>
  <c r="Z44" i="24" s="1"/>
  <c r="AA44" i="24" s="1"/>
  <c r="AB44" i="24" s="1"/>
  <c r="AC44" i="24" s="1"/>
  <c r="X51" i="27"/>
  <c r="X52" i="27"/>
  <c r="X54" i="27"/>
  <c r="X56" i="27"/>
  <c r="X54" i="26"/>
  <c r="X55" i="26"/>
  <c r="X53" i="25"/>
  <c r="X54" i="25"/>
  <c r="X56" i="25"/>
  <c r="X58" i="25"/>
  <c r="X64" i="25"/>
  <c r="X52" i="24"/>
  <c r="X54" i="24"/>
  <c r="X56" i="26"/>
  <c r="X57" i="25"/>
  <c r="X60" i="25"/>
  <c r="W56" i="24"/>
  <c r="AB56" i="24"/>
  <c r="Y41" i="27"/>
  <c r="Z41" i="27" s="1"/>
  <c r="AA41" i="27" s="1"/>
  <c r="X53" i="26"/>
  <c r="X63" i="25"/>
  <c r="X56" i="24"/>
  <c r="W55" i="27"/>
  <c r="W55" i="24"/>
  <c r="AB55" i="24"/>
  <c r="X55" i="27"/>
  <c r="X59" i="25"/>
  <c r="X55" i="24"/>
  <c r="AA40" i="27"/>
  <c r="Y42" i="27"/>
  <c r="Z42" i="27" s="1"/>
  <c r="AA42" i="27" s="1"/>
  <c r="W51" i="24"/>
  <c r="AB51" i="24"/>
  <c r="X51" i="26"/>
  <c r="AB43" i="26"/>
  <c r="AC43" i="26" s="1"/>
  <c r="AD43" i="26" s="1"/>
  <c r="AE43" i="26" s="1"/>
  <c r="X52" i="26"/>
  <c r="AA44" i="26"/>
  <c r="AB44" i="26" s="1"/>
  <c r="AC44" i="26" s="1"/>
  <c r="AD44" i="26" s="1"/>
  <c r="AE44" i="26" s="1"/>
  <c r="Y43" i="27"/>
  <c r="Z43" i="27" s="1"/>
  <c r="AA43" i="27" s="1"/>
  <c r="Y39" i="26"/>
  <c r="Z39" i="26" s="1"/>
  <c r="AA39" i="26" s="1"/>
  <c r="AB39" i="26" s="1"/>
  <c r="AC39" i="26" s="1"/>
  <c r="AD39" i="26" s="1"/>
  <c r="AE39" i="26" s="1"/>
  <c r="Y45" i="25"/>
  <c r="Z45" i="25" s="1"/>
  <c r="AA45" i="25" s="1"/>
  <c r="Y39" i="24"/>
  <c r="Z39" i="24" s="1"/>
  <c r="AA39" i="24" s="1"/>
  <c r="Y40" i="26"/>
  <c r="Z40" i="26" s="1"/>
  <c r="AA40" i="26" s="1"/>
  <c r="AB40" i="26" s="1"/>
  <c r="AC40" i="26" s="1"/>
  <c r="AD40" i="26" s="1"/>
  <c r="AE40" i="26" s="1"/>
  <c r="Y46" i="25"/>
  <c r="Z46" i="25" s="1"/>
  <c r="AA46" i="25" s="1"/>
  <c r="Y40" i="24"/>
  <c r="Z40" i="24" s="1"/>
  <c r="AA40" i="24" s="1"/>
  <c r="AB40" i="24" s="1"/>
  <c r="AC40" i="24" s="1"/>
  <c r="X51" i="24"/>
  <c r="Y44" i="27"/>
  <c r="Z44" i="27" s="1"/>
  <c r="AA44" i="27" s="1"/>
  <c r="X53" i="27"/>
  <c r="Y41" i="26"/>
  <c r="Z41" i="26" s="1"/>
  <c r="AA41" i="26" s="1"/>
  <c r="AB41" i="26" s="1"/>
  <c r="AC41" i="26" s="1"/>
  <c r="AD41" i="26" s="1"/>
  <c r="AE41" i="26" s="1"/>
  <c r="X55" i="25"/>
  <c r="AB52" i="24"/>
  <c r="W52" i="24"/>
  <c r="X53" i="24"/>
  <c r="Y41" i="24"/>
  <c r="Z41" i="24" s="1"/>
  <c r="AA41" i="24" s="1"/>
  <c r="AB41" i="24" s="1"/>
  <c r="AC41" i="24" s="1"/>
  <c r="AC51" i="27"/>
  <c r="AB51" i="27"/>
  <c r="Y33" i="27"/>
  <c r="Y51" i="27" s="1"/>
  <c r="AC52" i="27"/>
  <c r="AB52" i="27"/>
  <c r="Y34" i="27"/>
  <c r="Y52" i="27" s="1"/>
  <c r="AC53" i="27"/>
  <c r="AB53" i="27"/>
  <c r="Y35" i="27"/>
  <c r="Y53" i="27" s="1"/>
  <c r="AC54" i="27"/>
  <c r="AB54" i="27"/>
  <c r="Y36" i="27"/>
  <c r="Y54" i="27" s="1"/>
  <c r="AC55" i="27"/>
  <c r="AB55" i="27"/>
  <c r="Y37" i="27"/>
  <c r="Y55" i="27" s="1"/>
  <c r="AC56" i="27"/>
  <c r="AB56" i="27"/>
  <c r="Y38" i="27"/>
  <c r="Y56" i="27" s="1"/>
  <c r="Y33" i="26"/>
  <c r="Y51" i="26" s="1"/>
  <c r="Y34" i="26"/>
  <c r="Y52" i="26" s="1"/>
  <c r="Y35" i="26"/>
  <c r="Y53" i="26" s="1"/>
  <c r="Y36" i="26"/>
  <c r="Y54" i="26" s="1"/>
  <c r="Y37" i="26"/>
  <c r="Y55" i="26" s="1"/>
  <c r="Y38" i="26"/>
  <c r="Y56" i="26" s="1"/>
  <c r="Y33" i="25"/>
  <c r="Y53" i="25" s="1"/>
  <c r="Y34" i="25"/>
  <c r="Y54" i="25" s="1"/>
  <c r="Y35" i="25"/>
  <c r="Y55" i="25" s="1"/>
  <c r="Y36" i="25"/>
  <c r="Y56" i="25" s="1"/>
  <c r="Y37" i="25"/>
  <c r="Y57" i="25" s="1"/>
  <c r="Y38" i="25"/>
  <c r="Y58" i="25" s="1"/>
  <c r="Y39" i="25"/>
  <c r="Y59" i="25" s="1"/>
  <c r="Y40" i="25"/>
  <c r="Y60" i="25" s="1"/>
  <c r="Y43" i="25"/>
  <c r="Y63" i="25" s="1"/>
  <c r="Y44" i="25"/>
  <c r="Y64" i="25" s="1"/>
  <c r="Y33" i="24"/>
  <c r="Y34" i="24"/>
  <c r="Y35" i="24"/>
  <c r="Y36" i="24"/>
  <c r="Y37" i="24"/>
  <c r="Y69" i="24" s="1"/>
  <c r="Y38" i="24"/>
  <c r="Y70" i="24" s="1"/>
  <c r="W80" i="24" l="1"/>
  <c r="AB39" i="24"/>
  <c r="AC39" i="24" s="1"/>
  <c r="AH39" i="24"/>
  <c r="AI39" i="24" s="1"/>
  <c r="W81" i="24"/>
  <c r="AH75" i="24"/>
  <c r="W82" i="24"/>
  <c r="Y56" i="24"/>
  <c r="Y55" i="24"/>
  <c r="Y71" i="24"/>
  <c r="Y75" i="24" s="1"/>
  <c r="AJ75" i="24" s="1"/>
  <c r="Y54" i="24"/>
  <c r="Y53" i="24"/>
  <c r="Y52" i="24"/>
  <c r="X71" i="24"/>
  <c r="Y51" i="24"/>
  <c r="Z38" i="24"/>
  <c r="Z70" i="24" s="1"/>
  <c r="Z37" i="24"/>
  <c r="Z69" i="24" s="1"/>
  <c r="Z36" i="24"/>
  <c r="Z35" i="24"/>
  <c r="Z34" i="24"/>
  <c r="Z33" i="24"/>
  <c r="Z44" i="25"/>
  <c r="Z64" i="25" s="1"/>
  <c r="Z43" i="25"/>
  <c r="Z63" i="25" s="1"/>
  <c r="Z40" i="25"/>
  <c r="Z60" i="25" s="1"/>
  <c r="Z39" i="25"/>
  <c r="Z59" i="25" s="1"/>
  <c r="Z38" i="25"/>
  <c r="Z58" i="25" s="1"/>
  <c r="Z37" i="25"/>
  <c r="Z57" i="25" s="1"/>
  <c r="Z36" i="25"/>
  <c r="Z56" i="25" s="1"/>
  <c r="Z35" i="25"/>
  <c r="Z55" i="25" s="1"/>
  <c r="Z34" i="25"/>
  <c r="Z54" i="25" s="1"/>
  <c r="Z33" i="25"/>
  <c r="Z53" i="25" s="1"/>
  <c r="Z38" i="26"/>
  <c r="Z56" i="26" s="1"/>
  <c r="Z37" i="26"/>
  <c r="Z55" i="26" s="1"/>
  <c r="Z36" i="26"/>
  <c r="Z54" i="26" s="1"/>
  <c r="Z35" i="26"/>
  <c r="Z53" i="26" s="1"/>
  <c r="Z34" i="26"/>
  <c r="Z52" i="26" s="1"/>
  <c r="Z33" i="26"/>
  <c r="Z51" i="26" s="1"/>
  <c r="Z38" i="27"/>
  <c r="Z56" i="27" s="1"/>
  <c r="Z37" i="27"/>
  <c r="Z55" i="27" s="1"/>
  <c r="Z36" i="27"/>
  <c r="Z54" i="27" s="1"/>
  <c r="Z35" i="27"/>
  <c r="Z53" i="27" s="1"/>
  <c r="Z34" i="27"/>
  <c r="Z52" i="27" s="1"/>
  <c r="Z33" i="27"/>
  <c r="Z51" i="27" s="1"/>
  <c r="Y76" i="24" l="1"/>
  <c r="AJ76" i="24" s="1"/>
  <c r="Y77" i="24"/>
  <c r="X74" i="24"/>
  <c r="X76" i="24"/>
  <c r="X75" i="24"/>
  <c r="X77" i="24"/>
  <c r="Y74" i="24"/>
  <c r="Z56" i="24"/>
  <c r="Z53" i="24"/>
  <c r="Y81" i="24"/>
  <c r="Z52" i="24"/>
  <c r="Z54" i="24"/>
  <c r="Z55" i="24"/>
  <c r="Z51" i="24"/>
  <c r="AA33" i="27"/>
  <c r="AA34" i="27"/>
  <c r="AA52" i="27" s="1"/>
  <c r="AA35" i="27"/>
  <c r="AA53" i="27" s="1"/>
  <c r="AA36" i="27"/>
  <c r="AA54" i="27" s="1"/>
  <c r="AA37" i="27"/>
  <c r="AA38" i="27"/>
  <c r="AA56" i="27" s="1"/>
  <c r="AA33" i="26"/>
  <c r="AA51" i="26" s="1"/>
  <c r="AA34" i="26"/>
  <c r="AA52" i="26" s="1"/>
  <c r="AA35" i="26"/>
  <c r="AA53" i="26" s="1"/>
  <c r="AA36" i="26"/>
  <c r="AA54" i="26" s="1"/>
  <c r="AA37" i="26"/>
  <c r="AA55" i="26" s="1"/>
  <c r="AA38" i="26"/>
  <c r="AA56" i="26" s="1"/>
  <c r="AA33" i="25"/>
  <c r="AA53" i="25" s="1"/>
  <c r="AA34" i="25"/>
  <c r="AA54" i="25" s="1"/>
  <c r="AA35" i="25"/>
  <c r="AA55" i="25" s="1"/>
  <c r="AA36" i="25"/>
  <c r="AA56" i="25" s="1"/>
  <c r="AA37" i="25"/>
  <c r="AA57" i="25" s="1"/>
  <c r="AA38" i="25"/>
  <c r="AA58" i="25" s="1"/>
  <c r="AA39" i="25"/>
  <c r="AA59" i="25" s="1"/>
  <c r="AA40" i="25"/>
  <c r="AA60" i="25" s="1"/>
  <c r="AA43" i="25"/>
  <c r="AA63" i="25" s="1"/>
  <c r="AA44" i="25"/>
  <c r="AA64" i="25" s="1"/>
  <c r="AA33" i="24"/>
  <c r="AA34" i="24"/>
  <c r="AA35" i="24"/>
  <c r="AA36" i="24"/>
  <c r="AA37" i="24"/>
  <c r="AA38" i="24"/>
  <c r="AA70" i="24" s="1"/>
  <c r="Y82" i="24" l="1"/>
  <c r="AH33" i="24"/>
  <c r="AI33" i="24" s="1"/>
  <c r="Y80" i="24"/>
  <c r="AJ74" i="24"/>
  <c r="AJ80" i="24" s="1"/>
  <c r="AJ86" i="24" s="1"/>
  <c r="X83" i="24"/>
  <c r="AI77" i="24"/>
  <c r="AI83" i="24" s="1"/>
  <c r="AI89" i="24" s="1"/>
  <c r="X81" i="24"/>
  <c r="AI75" i="24"/>
  <c r="X82" i="24"/>
  <c r="AI76" i="24"/>
  <c r="AI82" i="24" s="1"/>
  <c r="AI88" i="24" s="1"/>
  <c r="AA69" i="24"/>
  <c r="AA71" i="24" s="1"/>
  <c r="AA77" i="24" s="1"/>
  <c r="AL77" i="24" s="1"/>
  <c r="AH37" i="24"/>
  <c r="AI37" i="24" s="1"/>
  <c r="X80" i="24"/>
  <c r="AI74" i="24"/>
  <c r="AI80" i="24" s="1"/>
  <c r="AI86" i="24" s="1"/>
  <c r="Y83" i="24"/>
  <c r="AJ77" i="24"/>
  <c r="AJ83" i="24" s="1"/>
  <c r="AJ89" i="24" s="1"/>
  <c r="AH35" i="24"/>
  <c r="AI35" i="24" s="1"/>
  <c r="AA55" i="24"/>
  <c r="AA54" i="24"/>
  <c r="AA53" i="24"/>
  <c r="AA56" i="24"/>
  <c r="AA52" i="24"/>
  <c r="Z71" i="24"/>
  <c r="AA51" i="24"/>
  <c r="AA51" i="27"/>
  <c r="AA55" i="27"/>
  <c r="AC38" i="24"/>
  <c r="AC56" i="24" s="1"/>
  <c r="AC37" i="24"/>
  <c r="AC55" i="24" s="1"/>
  <c r="AB36" i="24"/>
  <c r="AB54" i="24" s="1"/>
  <c r="AB35" i="24"/>
  <c r="AB53" i="24" s="1"/>
  <c r="AC34" i="24"/>
  <c r="AC52" i="24" s="1"/>
  <c r="AC33" i="24"/>
  <c r="AC51" i="24" s="1"/>
  <c r="AC38" i="26"/>
  <c r="AB38" i="26"/>
  <c r="AB56" i="26" s="1"/>
  <c r="AC37" i="26"/>
  <c r="AB37" i="26"/>
  <c r="AB55" i="26" s="1"/>
  <c r="AB36" i="26"/>
  <c r="AB35" i="26"/>
  <c r="AC34" i="26"/>
  <c r="AB34" i="26"/>
  <c r="AB52" i="26" s="1"/>
  <c r="AC33" i="26"/>
  <c r="AB33" i="26"/>
  <c r="AB51" i="26" s="1"/>
  <c r="AI81" i="24" l="1"/>
  <c r="AI87" i="24" s="1"/>
  <c r="AJ81" i="24"/>
  <c r="AJ87" i="24" s="1"/>
  <c r="AJ82" i="24"/>
  <c r="AJ88" i="24" s="1"/>
  <c r="AA74" i="24"/>
  <c r="Z76" i="24"/>
  <c r="Z74" i="24"/>
  <c r="Z75" i="24"/>
  <c r="Z77" i="24"/>
  <c r="AA75" i="24"/>
  <c r="AA76" i="24"/>
  <c r="AA83" i="24"/>
  <c r="AC51" i="26"/>
  <c r="AD33" i="26"/>
  <c r="AE33" i="26" s="1"/>
  <c r="AC52" i="26"/>
  <c r="AD34" i="26"/>
  <c r="AE34" i="26" s="1"/>
  <c r="AB53" i="26"/>
  <c r="AC35" i="26"/>
  <c r="AB54" i="26"/>
  <c r="AC36" i="26"/>
  <c r="AC55" i="26"/>
  <c r="AD37" i="26"/>
  <c r="AE37" i="26" s="1"/>
  <c r="AC56" i="26"/>
  <c r="AD38" i="26"/>
  <c r="AE38" i="26" s="1"/>
  <c r="AC35" i="24"/>
  <c r="AC53" i="24" s="1"/>
  <c r="AC36" i="24"/>
  <c r="AC54" i="24" s="1"/>
  <c r="Z82" i="24" l="1"/>
  <c r="AK76" i="24"/>
  <c r="AK82" i="24" s="1"/>
  <c r="AK88" i="24" s="1"/>
  <c r="AA81" i="24"/>
  <c r="AL75" i="24"/>
  <c r="Z81" i="24"/>
  <c r="AK75" i="24"/>
  <c r="AK81" i="24" s="1"/>
  <c r="AK87" i="24" s="1"/>
  <c r="AA82" i="24"/>
  <c r="AL76" i="24"/>
  <c r="Z83" i="24"/>
  <c r="AK77" i="24"/>
  <c r="Z80" i="24"/>
  <c r="AK74" i="24"/>
  <c r="AK80" i="24" s="1"/>
  <c r="AK86" i="24" s="1"/>
  <c r="AA80" i="24"/>
  <c r="AL74" i="24"/>
  <c r="AL80" i="24" s="1"/>
  <c r="AL86" i="24" s="1"/>
  <c r="AC54" i="26"/>
  <c r="AD36" i="26"/>
  <c r="AE36" i="26" s="1"/>
  <c r="AC53" i="26"/>
  <c r="AD35" i="26"/>
  <c r="AE35" i="26" s="1"/>
  <c r="AM86" i="24" l="1"/>
  <c r="AL81" i="24"/>
  <c r="AL87" i="24" s="1"/>
  <c r="AM87" i="24" s="1"/>
  <c r="AK83" i="24"/>
  <c r="AK89" i="24" s="1"/>
  <c r="AL83" i="24"/>
  <c r="AL89" i="24" s="1"/>
  <c r="AL82" i="24"/>
  <c r="AL88" i="24" s="1"/>
  <c r="AM88" i="24" s="1"/>
  <c r="AM89" i="24" l="1"/>
</calcChain>
</file>

<file path=xl/sharedStrings.xml><?xml version="1.0" encoding="utf-8"?>
<sst xmlns="http://schemas.openxmlformats.org/spreadsheetml/2006/main" count="371" uniqueCount="55">
  <si>
    <t>sample ID</t>
  </si>
  <si>
    <t>Brine + H2</t>
  </si>
  <si>
    <t>Calculation for H2 in mmol in headspace in bottles</t>
  </si>
  <si>
    <t>Please fill in all yellow and leave everything else unchanged</t>
  </si>
  <si>
    <t>Get water vapor pressure</t>
  </si>
  <si>
    <t>Total volume bottle</t>
  </si>
  <si>
    <t>ml</t>
  </si>
  <si>
    <t>water vapor pressure in Pascal</t>
  </si>
  <si>
    <t>Temp during measuring</t>
  </si>
  <si>
    <t>°C</t>
  </si>
  <si>
    <t>K</t>
  </si>
  <si>
    <t>37C</t>
  </si>
  <si>
    <t>Gaskonstant (J/mol K):</t>
  </si>
  <si>
    <t xml:space="preserve">30C </t>
  </si>
  <si>
    <t>R*T</t>
  </si>
  <si>
    <t>30C</t>
  </si>
  <si>
    <t>Absolute Pressure in bar</t>
  </si>
  <si>
    <t>yellow fill in</t>
  </si>
  <si>
    <t>Amount of substance (n) H2 in [mmol]</t>
  </si>
  <si>
    <t>Incubation time [d]</t>
  </si>
  <si>
    <t>pressure loss</t>
  </si>
  <si>
    <t>Absolute pressure [bar]</t>
  </si>
  <si>
    <r>
      <t>Sterile brine + H</t>
    </r>
    <r>
      <rPr>
        <vertAlign val="subscript"/>
        <sz val="11"/>
        <color theme="1"/>
        <rFont val="Calibri"/>
        <family val="2"/>
        <charset val="238"/>
        <scheme val="minor"/>
      </rPr>
      <t>2</t>
    </r>
  </si>
  <si>
    <r>
      <t>Brine + H</t>
    </r>
    <r>
      <rPr>
        <vertAlign val="subscript"/>
        <sz val="11"/>
        <color theme="1"/>
        <rFont val="Calibri"/>
        <family val="2"/>
        <charset val="238"/>
        <scheme val="minor"/>
      </rPr>
      <t>2</t>
    </r>
  </si>
  <si>
    <r>
      <t>Water + H</t>
    </r>
    <r>
      <rPr>
        <vertAlign val="subscript"/>
        <sz val="11"/>
        <color theme="1"/>
        <rFont val="Calibri"/>
        <family val="2"/>
        <charset val="238"/>
        <scheme val="minor"/>
      </rPr>
      <t>2</t>
    </r>
  </si>
  <si>
    <r>
      <t>Brine + N</t>
    </r>
    <r>
      <rPr>
        <vertAlign val="subscript"/>
        <sz val="11"/>
        <color theme="1"/>
        <rFont val="Calibri"/>
        <family val="2"/>
        <charset val="238"/>
        <scheme val="minor"/>
      </rPr>
      <t>2</t>
    </r>
  </si>
  <si>
    <t>Water volume in bottle [mL]</t>
  </si>
  <si>
    <t>Final graph for use</t>
  </si>
  <si>
    <t>H2 in headspace [%]</t>
  </si>
  <si>
    <t>max rate</t>
  </si>
  <si>
    <t>Sterile brine + H2</t>
  </si>
  <si>
    <t>Water + H2</t>
  </si>
  <si>
    <t>Brine + N2</t>
  </si>
  <si>
    <t>H2 in mmol corrected for sampling loss only</t>
  </si>
  <si>
    <t>T0-10%</t>
  </si>
  <si>
    <t>H2 loss in % corrected for sampling loss only</t>
  </si>
  <si>
    <t>&lt;10% loss after 9 days</t>
  </si>
  <si>
    <t>3(9)</t>
  </si>
  <si>
    <t>4(10)</t>
  </si>
  <si>
    <t>H2 in % corrected for sampling loss only</t>
  </si>
  <si>
    <t>mean water</t>
  </si>
  <si>
    <t>Calculation of true hydrogen loss (%)</t>
  </si>
  <si>
    <t>water loss</t>
  </si>
  <si>
    <t>H2 loss corrected in %</t>
  </si>
  <si>
    <t>H2 (mmol) corrected for water loss</t>
  </si>
  <si>
    <t>absolute loss mmol to compare with sulphate concentration recalculations</t>
  </si>
  <si>
    <t>mean 0</t>
  </si>
  <si>
    <t>mean 9</t>
  </si>
  <si>
    <t>% loss</t>
  </si>
  <si>
    <t>period loss</t>
  </si>
  <si>
    <t>daily loss (mmol)</t>
  </si>
  <si>
    <t>period loss (mmol)</t>
  </si>
  <si>
    <t>mean rate</t>
  </si>
  <si>
    <t>overall rate</t>
  </si>
  <si>
    <t>overall consumption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</si>
</sst>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000"/>
    <numFmt numFmtId="165" formatCode="0.0"/>
    <numFmt numFmtId="166" formatCode="0.000"/>
    <numFmt numFmtId="167" formatCode="0.0%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Arial"/>
      <family val="2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0" tint="-0.34998626667073579"/>
      <name val="Arial"/>
      <family val="2"/>
    </font>
    <font>
      <b/>
      <sz val="10"/>
      <name val="Arial"/>
      <family val="2"/>
      <charset val="238"/>
    </font>
    <font>
      <vertAlign val="subscript"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rgb="FFFF0000"/>
      <name val="Arial"/>
      <family val="2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b/>
      <sz val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9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0" fontId="4" fillId="0" borderId="0"/>
  </cellStyleXfs>
  <cellXfs count="156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3" fillId="0" borderId="0" xfId="0" applyFont="1"/>
    <xf numFmtId="0" fontId="0" fillId="2" borderId="0" xfId="0" applyFill="1"/>
    <xf numFmtId="0" fontId="4" fillId="0" borderId="0" xfId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wrapText="1"/>
    </xf>
    <xf numFmtId="0" fontId="0" fillId="0" borderId="2" xfId="0" applyBorder="1"/>
    <xf numFmtId="0" fontId="6" fillId="0" borderId="1" xfId="0" applyFont="1" applyBorder="1"/>
    <xf numFmtId="0" fontId="0" fillId="0" borderId="1" xfId="0" quotePrefix="1" applyBorder="1" applyAlignment="1">
      <alignment horizontal="left"/>
    </xf>
    <xf numFmtId="0" fontId="0" fillId="2" borderId="1" xfId="0" applyFill="1" applyBorder="1"/>
    <xf numFmtId="0" fontId="4" fillId="0" borderId="0" xfId="1" quotePrefix="1"/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/>
    <xf numFmtId="164" fontId="0" fillId="0" borderId="1" xfId="0" applyNumberFormat="1" applyBorder="1"/>
    <xf numFmtId="164" fontId="7" fillId="0" borderId="0" xfId="0" applyNumberFormat="1" applyFont="1"/>
    <xf numFmtId="164" fontId="0" fillId="0" borderId="0" xfId="0" applyNumberFormat="1"/>
    <xf numFmtId="0" fontId="3" fillId="4" borderId="0" xfId="0" applyFont="1" applyFill="1"/>
    <xf numFmtId="0" fontId="0" fillId="4" borderId="0" xfId="0" applyFill="1"/>
    <xf numFmtId="0" fontId="0" fillId="0" borderId="0" xfId="0" quotePrefix="1" applyAlignment="1">
      <alignment horizontal="left"/>
    </xf>
    <xf numFmtId="0" fontId="3" fillId="3" borderId="5" xfId="0" applyFont="1" applyFill="1" applyBorder="1"/>
    <xf numFmtId="0" fontId="3" fillId="3" borderId="1" xfId="0" quotePrefix="1" applyFont="1" applyFill="1" applyBorder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3" fillId="3" borderId="1" xfId="0" applyFont="1" applyFill="1" applyBorder="1"/>
    <xf numFmtId="1" fontId="0" fillId="0" borderId="0" xfId="0" applyNumberFormat="1"/>
    <xf numFmtId="0" fontId="12" fillId="2" borderId="1" xfId="0" applyFont="1" applyFill="1" applyBorder="1"/>
    <xf numFmtId="0" fontId="0" fillId="2" borderId="1" xfId="0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3" fillId="2" borderId="0" xfId="0" applyFont="1" applyFill="1"/>
    <xf numFmtId="0" fontId="0" fillId="3" borderId="5" xfId="0" applyFill="1" applyBorder="1" applyAlignment="1">
      <alignment wrapText="1"/>
    </xf>
    <xf numFmtId="0" fontId="0" fillId="2" borderId="2" xfId="0" applyFill="1" applyBorder="1" applyAlignment="1">
      <alignment horizontal="center"/>
    </xf>
    <xf numFmtId="0" fontId="11" fillId="3" borderId="2" xfId="0" applyFont="1" applyFill="1" applyBorder="1"/>
    <xf numFmtId="0" fontId="11" fillId="3" borderId="6" xfId="0" applyFont="1" applyFill="1" applyBorder="1"/>
    <xf numFmtId="0" fontId="11" fillId="3" borderId="3" xfId="0" applyFont="1" applyFill="1" applyBorder="1"/>
    <xf numFmtId="0" fontId="4" fillId="0" borderId="1" xfId="1" quotePrefix="1" applyBorder="1"/>
    <xf numFmtId="0" fontId="10" fillId="6" borderId="7" xfId="0" applyFont="1" applyFill="1" applyBorder="1"/>
    <xf numFmtId="0" fontId="0" fillId="6" borderId="1" xfId="0" applyFill="1" applyBorder="1"/>
    <xf numFmtId="0" fontId="10" fillId="6" borderId="8" xfId="0" applyFont="1" applyFill="1" applyBorder="1"/>
    <xf numFmtId="0" fontId="10" fillId="0" borderId="8" xfId="0" applyFont="1" applyBorder="1"/>
    <xf numFmtId="0" fontId="10" fillId="0" borderId="7" xfId="0" applyFont="1" applyBorder="1"/>
    <xf numFmtId="0" fontId="10" fillId="0" borderId="0" xfId="0" applyFont="1" applyAlignment="1">
      <alignment vertical="center" wrapText="1"/>
    </xf>
    <xf numFmtId="0" fontId="10" fillId="0" borderId="0" xfId="0" applyFont="1"/>
    <xf numFmtId="0" fontId="0" fillId="3" borderId="5" xfId="0" applyFill="1" applyBorder="1"/>
    <xf numFmtId="164" fontId="4" fillId="0" borderId="0" xfId="1" applyNumberFormat="1"/>
    <xf numFmtId="165" fontId="0" fillId="2" borderId="1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2" borderId="1" xfId="0" applyNumberFormat="1" applyFill="1" applyBorder="1" applyAlignment="1">
      <alignment horizontal="right"/>
    </xf>
    <xf numFmtId="165" fontId="0" fillId="2" borderId="4" xfId="0" applyNumberFormat="1" applyFill="1" applyBorder="1" applyAlignment="1">
      <alignment horizontal="right"/>
    </xf>
    <xf numFmtId="165" fontId="4" fillId="2" borderId="1" xfId="1" applyNumberFormat="1" applyFill="1" applyBorder="1"/>
    <xf numFmtId="164" fontId="0" fillId="2" borderId="1" xfId="0" applyNumberFormat="1" applyFill="1" applyBorder="1" applyAlignment="1">
      <alignment horizontal="center"/>
    </xf>
    <xf numFmtId="0" fontId="4" fillId="2" borderId="1" xfId="1" applyFill="1" applyBorder="1"/>
    <xf numFmtId="0" fontId="3" fillId="3" borderId="5" xfId="0" applyFont="1" applyFill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3" borderId="1" xfId="0" quotePrefix="1" applyFont="1" applyFill="1" applyBorder="1" applyAlignment="1">
      <alignment horizontal="center"/>
    </xf>
    <xf numFmtId="0" fontId="10" fillId="6" borderId="7" xfId="0" applyFont="1" applyFill="1" applyBorder="1" applyAlignment="1">
      <alignment horizontal="center"/>
    </xf>
    <xf numFmtId="0" fontId="10" fillId="6" borderId="8" xfId="0" applyFont="1" applyFill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4" fillId="0" borderId="0" xfId="1" applyAlignment="1">
      <alignment horizontal="center"/>
    </xf>
    <xf numFmtId="0" fontId="4" fillId="0" borderId="0" xfId="1" quotePrefix="1" applyAlignment="1">
      <alignment horizontal="center"/>
    </xf>
    <xf numFmtId="0" fontId="4" fillId="0" borderId="1" xfId="1" quotePrefix="1" applyBorder="1" applyAlignment="1">
      <alignment horizontal="center"/>
    </xf>
    <xf numFmtId="0" fontId="13" fillId="2" borderId="1" xfId="0" applyFont="1" applyFill="1" applyBorder="1"/>
    <xf numFmtId="0" fontId="16" fillId="2" borderId="1" xfId="0" applyFont="1" applyFill="1" applyBorder="1"/>
    <xf numFmtId="0" fontId="4" fillId="2" borderId="1" xfId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0" borderId="1" xfId="0" applyFont="1" applyBorder="1"/>
    <xf numFmtId="0" fontId="17" fillId="3" borderId="3" xfId="0" applyFont="1" applyFill="1" applyBorder="1"/>
    <xf numFmtId="0" fontId="17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2" borderId="1" xfId="0" applyFont="1" applyFill="1" applyBorder="1"/>
    <xf numFmtId="0" fontId="18" fillId="0" borderId="1" xfId="1" quotePrefix="1" applyFont="1" applyBorder="1" applyAlignment="1">
      <alignment horizontal="center"/>
    </xf>
    <xf numFmtId="164" fontId="12" fillId="0" borderId="1" xfId="0" applyNumberFormat="1" applyFont="1" applyBorder="1"/>
    <xf numFmtId="2" fontId="4" fillId="0" borderId="0" xfId="1" applyNumberFormat="1"/>
    <xf numFmtId="165" fontId="4" fillId="0" borderId="0" xfId="1" applyNumberFormat="1"/>
    <xf numFmtId="166" fontId="0" fillId="0" borderId="0" xfId="0" applyNumberFormat="1"/>
    <xf numFmtId="0" fontId="1" fillId="0" borderId="1" xfId="0" quotePrefix="1" applyFont="1" applyBorder="1" applyAlignment="1">
      <alignment horizontal="left"/>
    </xf>
    <xf numFmtId="0" fontId="1" fillId="0" borderId="1" xfId="0" quotePrefix="1" applyFont="1" applyBorder="1" applyAlignment="1">
      <alignment horizontal="center"/>
    </xf>
    <xf numFmtId="0" fontId="0" fillId="0" borderId="5" xfId="0" applyBorder="1"/>
    <xf numFmtId="2" fontId="0" fillId="0" borderId="0" xfId="0" applyNumberFormat="1" applyAlignment="1">
      <alignment horizontal="center"/>
    </xf>
    <xf numFmtId="0" fontId="9" fillId="0" borderId="0" xfId="0" applyFont="1"/>
    <xf numFmtId="0" fontId="21" fillId="0" borderId="0" xfId="0" applyFont="1"/>
    <xf numFmtId="0" fontId="22" fillId="0" borderId="1" xfId="1" quotePrefix="1" applyFont="1" applyBorder="1"/>
    <xf numFmtId="0" fontId="9" fillId="2" borderId="0" xfId="0" applyFont="1" applyFill="1"/>
    <xf numFmtId="164" fontId="9" fillId="0" borderId="0" xfId="0" applyNumberFormat="1" applyFont="1"/>
    <xf numFmtId="0" fontId="4" fillId="5" borderId="1" xfId="1" quotePrefix="1" applyFill="1" applyBorder="1"/>
    <xf numFmtId="9" fontId="4" fillId="0" borderId="0" xfId="1" applyNumberFormat="1" applyAlignment="1">
      <alignment horizontal="center"/>
    </xf>
    <xf numFmtId="165" fontId="0" fillId="2" borderId="4" xfId="0" applyNumberFormat="1" applyFill="1" applyBorder="1" applyAlignment="1">
      <alignment horizontal="center"/>
    </xf>
    <xf numFmtId="165" fontId="4" fillId="2" borderId="1" xfId="1" applyNumberFormat="1" applyFill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 wrapText="1"/>
    </xf>
    <xf numFmtId="164" fontId="0" fillId="5" borderId="1" xfId="0" applyNumberFormat="1" applyFill="1" applyBorder="1"/>
    <xf numFmtId="0" fontId="0" fillId="5" borderId="0" xfId="0" applyFill="1"/>
    <xf numFmtId="164" fontId="16" fillId="0" borderId="1" xfId="0" applyNumberFormat="1" applyFont="1" applyBorder="1"/>
    <xf numFmtId="164" fontId="16" fillId="5" borderId="1" xfId="0" applyNumberFormat="1" applyFont="1" applyFill="1" applyBorder="1"/>
    <xf numFmtId="167" fontId="2" fillId="7" borderId="1" xfId="0" applyNumberFormat="1" applyFont="1" applyFill="1" applyBorder="1"/>
    <xf numFmtId="0" fontId="0" fillId="0" borderId="5" xfId="0" applyBorder="1" applyAlignment="1">
      <alignment wrapText="1"/>
    </xf>
    <xf numFmtId="0" fontId="23" fillId="0" borderId="0" xfId="0" applyFont="1"/>
    <xf numFmtId="0" fontId="24" fillId="3" borderId="0" xfId="0" applyFont="1" applyFill="1"/>
    <xf numFmtId="1" fontId="12" fillId="0" borderId="1" xfId="0" applyNumberFormat="1" applyFont="1" applyBorder="1"/>
    <xf numFmtId="0" fontId="2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0" fontId="4" fillId="5" borderId="1" xfId="1" quotePrefix="1" applyFill="1" applyBorder="1" applyAlignment="1">
      <alignment horizontal="center"/>
    </xf>
    <xf numFmtId="0" fontId="3" fillId="0" borderId="5" xfId="0" applyFont="1" applyBorder="1"/>
    <xf numFmtId="167" fontId="0" fillId="0" borderId="0" xfId="0" applyNumberFormat="1"/>
    <xf numFmtId="0" fontId="0" fillId="9" borderId="0" xfId="0" applyFill="1"/>
    <xf numFmtId="0" fontId="19" fillId="5" borderId="1" xfId="1" quotePrefix="1" applyFont="1" applyFill="1" applyBorder="1"/>
    <xf numFmtId="164" fontId="2" fillId="5" borderId="1" xfId="0" applyNumberFormat="1" applyFont="1" applyFill="1" applyBorder="1"/>
    <xf numFmtId="0" fontId="0" fillId="0" borderId="0" xfId="0" applyFill="1" applyBorder="1"/>
    <xf numFmtId="0" fontId="4" fillId="0" borderId="0" xfId="1" quotePrefix="1" applyFill="1" applyBorder="1" applyAlignment="1">
      <alignment wrapText="1"/>
    </xf>
    <xf numFmtId="167" fontId="25" fillId="0" borderId="0" xfId="1" quotePrefix="1" applyNumberFormat="1" applyFont="1" applyFill="1" applyBorder="1" applyAlignment="1">
      <alignment wrapText="1"/>
    </xf>
    <xf numFmtId="1" fontId="0" fillId="0" borderId="0" xfId="0" applyNumberFormat="1" applyFill="1" applyBorder="1"/>
    <xf numFmtId="0" fontId="3" fillId="0" borderId="0" xfId="0" applyFont="1" applyFill="1" applyBorder="1"/>
    <xf numFmtId="0" fontId="2" fillId="0" borderId="0" xfId="0" applyFont="1" applyFill="1" applyBorder="1"/>
    <xf numFmtId="0" fontId="4" fillId="0" borderId="0" xfId="1" quotePrefix="1" applyFill="1" applyBorder="1"/>
    <xf numFmtId="164" fontId="0" fillId="0" borderId="0" xfId="0" applyNumberFormat="1" applyFill="1" applyBorder="1"/>
    <xf numFmtId="167" fontId="2" fillId="0" borderId="0" xfId="0" applyNumberFormat="1" applyFont="1" applyFill="1" applyBorder="1"/>
    <xf numFmtId="164" fontId="9" fillId="0" borderId="0" xfId="0" applyNumberFormat="1" applyFont="1" applyFill="1" applyBorder="1"/>
    <xf numFmtId="0" fontId="9" fillId="0" borderId="0" xfId="0" applyFont="1" applyFill="1" applyBorder="1"/>
    <xf numFmtId="0" fontId="4" fillId="0" borderId="0" xfId="1" applyFill="1" applyBorder="1"/>
    <xf numFmtId="164" fontId="0" fillId="2" borderId="0" xfId="0" applyNumberFormat="1" applyFill="1"/>
    <xf numFmtId="0" fontId="2" fillId="2" borderId="0" xfId="0" applyFont="1" applyFill="1"/>
    <xf numFmtId="164" fontId="4" fillId="0" borderId="1" xfId="1" applyNumberFormat="1" applyBorder="1"/>
    <xf numFmtId="0" fontId="4" fillId="0" borderId="1" xfId="1" applyFill="1" applyBorder="1"/>
    <xf numFmtId="164" fontId="4" fillId="0" borderId="1" xfId="1" applyNumberFormat="1" applyFill="1" applyBorder="1"/>
    <xf numFmtId="166" fontId="4" fillId="0" borderId="1" xfId="1" applyNumberFormat="1" applyFill="1" applyBorder="1"/>
    <xf numFmtId="164" fontId="4" fillId="0" borderId="0" xfId="1" applyNumberFormat="1" applyFill="1" applyBorder="1"/>
    <xf numFmtId="166" fontId="4" fillId="0" borderId="0" xfId="1" applyNumberFormat="1" applyFill="1" applyBorder="1"/>
    <xf numFmtId="0" fontId="0" fillId="0" borderId="1" xfId="0" applyFill="1" applyBorder="1"/>
    <xf numFmtId="0" fontId="3" fillId="0" borderId="1" xfId="0" applyFont="1" applyFill="1" applyBorder="1"/>
    <xf numFmtId="1" fontId="0" fillId="0" borderId="1" xfId="0" applyNumberFormat="1" applyFill="1" applyBorder="1"/>
    <xf numFmtId="0" fontId="4" fillId="0" borderId="1" xfId="1" quotePrefix="1" applyFill="1" applyBorder="1"/>
    <xf numFmtId="164" fontId="9" fillId="0" borderId="1" xfId="0" applyNumberFormat="1" applyFont="1" applyFill="1" applyBorder="1"/>
    <xf numFmtId="0" fontId="0" fillId="0" borderId="0" xfId="0"/>
    <xf numFmtId="164" fontId="0" fillId="7" borderId="0" xfId="0" applyNumberFormat="1" applyFill="1"/>
    <xf numFmtId="164" fontId="0" fillId="5" borderId="0" xfId="0" applyNumberFormat="1" applyFill="1"/>
    <xf numFmtId="166" fontId="0" fillId="7" borderId="0" xfId="0" applyNumberFormat="1" applyFill="1"/>
    <xf numFmtId="0" fontId="0" fillId="7" borderId="0" xfId="0" applyFill="1"/>
    <xf numFmtId="0" fontId="4" fillId="0" borderId="0" xfId="1" applyAlignment="1"/>
    <xf numFmtId="0" fontId="3" fillId="3" borderId="5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/>
    </xf>
    <xf numFmtId="0" fontId="0" fillId="8" borderId="5" xfId="0" applyFill="1" applyBorder="1" applyAlignment="1">
      <alignment horizontal="center"/>
    </xf>
  </cellXfs>
  <cellStyles count="2">
    <cellStyle name="Normální" xfId="0" builtinId="0"/>
    <cellStyle name="Standard 2" xfId="1" xr:uid="{D5299A77-354D-43F8-B80C-01FBD5E994F1}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2" defaultTableStyle="TableStyleMedium2" defaultPivotStyle="PivotStyleLight16">
    <tableStyle name="Styl tabulky 1" pivot="0" count="0" xr9:uid="{667AD64A-C3EB-4464-8615-F778004E3E3D}"/>
    <tableStyle name="Styl tabulky 2" pivot="0" count="0" xr9:uid="{895EF924-6D7F-49F4-9E56-1A592643C6E3}"/>
  </tableStyles>
  <colors>
    <mruColors>
      <color rgb="FF99C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30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Lab 1 - H2 in headspace in mmol</a:t>
            </a:r>
          </a:p>
        </c:rich>
      </c:tx>
      <c:layout>
        <c:manualLayout>
          <c:xMode val="edge"/>
          <c:yMode val="edge"/>
          <c:x val="0.39885059452531763"/>
          <c:y val="1.5957446808510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'Lab1'!$V$15</c:f>
              <c:strCache>
                <c:ptCount val="1"/>
                <c:pt idx="0">
                  <c:v>Sterile brine + H2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  <a:prstDash val="sysDash"/>
              </a:ln>
              <a:effectLst/>
            </c:spPr>
          </c:marker>
          <c:xVal>
            <c:numRef>
              <c:f>'Lab1'!$W$14:$AD$14</c:f>
              <c:numCache>
                <c:formatCode>0</c:formatCode>
                <c:ptCount val="8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7</c:v>
                </c:pt>
                <c:pt idx="6">
                  <c:v>7</c:v>
                </c:pt>
                <c:pt idx="7">
                  <c:v>9</c:v>
                </c:pt>
              </c:numCache>
            </c:numRef>
          </c:xVal>
          <c:yVal>
            <c:numRef>
              <c:f>'Lab1'!$W$15:$AD$15</c:f>
              <c:numCache>
                <c:formatCode>0.0000</c:formatCode>
                <c:ptCount val="8"/>
                <c:pt idx="0">
                  <c:v>4.3524358148024564</c:v>
                </c:pt>
                <c:pt idx="1">
                  <c:v>4.0437810511805408</c:v>
                </c:pt>
                <c:pt idx="2">
                  <c:v>3.7886044567984269</c:v>
                </c:pt>
                <c:pt idx="3">
                  <c:v>3.5132611743452085</c:v>
                </c:pt>
                <c:pt idx="4">
                  <c:v>3.2922831141792859</c:v>
                </c:pt>
                <c:pt idx="5">
                  <c:v>3.0495743631332979</c:v>
                </c:pt>
                <c:pt idx="6">
                  <c:v>2.8660214396796624</c:v>
                </c:pt>
                <c:pt idx="7">
                  <c:v>2.640959698770768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BF-44E0-A40F-1FB28D40607C}"/>
            </c:ext>
          </c:extLst>
        </c:ser>
        <c:ser>
          <c:idx val="1"/>
          <c:order val="1"/>
          <c:tx>
            <c:strRef>
              <c:f>'Lab1'!$V$16</c:f>
              <c:strCache>
                <c:ptCount val="1"/>
                <c:pt idx="0">
                  <c:v>Sterile brine + H2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  <a:prstDash val="sysDash"/>
              </a:ln>
              <a:effectLst/>
            </c:spPr>
          </c:marker>
          <c:xVal>
            <c:numRef>
              <c:f>'Lab1'!$W$14:$AD$14</c:f>
              <c:numCache>
                <c:formatCode>0</c:formatCode>
                <c:ptCount val="8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7</c:v>
                </c:pt>
                <c:pt idx="6">
                  <c:v>7</c:v>
                </c:pt>
                <c:pt idx="7">
                  <c:v>9</c:v>
                </c:pt>
              </c:numCache>
            </c:numRef>
          </c:xVal>
          <c:yVal>
            <c:numRef>
              <c:f>'Lab1'!$W$16:$AD$16</c:f>
              <c:numCache>
                <c:formatCode>0.0000</c:formatCode>
                <c:ptCount val="8"/>
                <c:pt idx="0">
                  <c:v>4.3652714530220393</c:v>
                </c:pt>
                <c:pt idx="1">
                  <c:v>4.0451121356992763</c:v>
                </c:pt>
                <c:pt idx="2">
                  <c:v>3.8142995190124864</c:v>
                </c:pt>
                <c:pt idx="3">
                  <c:v>3.5184455798282732</c:v>
                </c:pt>
                <c:pt idx="4">
                  <c:v>3.2948898874773804</c:v>
                </c:pt>
                <c:pt idx="5">
                  <c:v>3.0475602919548055</c:v>
                </c:pt>
                <c:pt idx="6">
                  <c:v>2.8619162808452412</c:v>
                </c:pt>
                <c:pt idx="7">
                  <c:v>2.6370997588947893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5BF-44E0-A40F-1FB28D40607C}"/>
            </c:ext>
          </c:extLst>
        </c:ser>
        <c:ser>
          <c:idx val="2"/>
          <c:order val="2"/>
          <c:tx>
            <c:strRef>
              <c:f>'Lab1'!$V$17</c:f>
              <c:strCache>
                <c:ptCount val="1"/>
                <c:pt idx="0">
                  <c:v>Brine + H2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'Lab1'!$W$14:$AD$14</c:f>
              <c:numCache>
                <c:formatCode>0</c:formatCode>
                <c:ptCount val="8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7</c:v>
                </c:pt>
                <c:pt idx="6">
                  <c:v>7</c:v>
                </c:pt>
                <c:pt idx="7">
                  <c:v>9</c:v>
                </c:pt>
              </c:numCache>
            </c:numRef>
          </c:xVal>
          <c:yVal>
            <c:numRef>
              <c:f>'Lab1'!$W$17:$AD$17</c:f>
              <c:numCache>
                <c:formatCode>0.0000</c:formatCode>
                <c:ptCount val="8"/>
                <c:pt idx="0">
                  <c:v>4.4123773758500597</c:v>
                </c:pt>
                <c:pt idx="1">
                  <c:v>3.5850704291893112</c:v>
                </c:pt>
                <c:pt idx="2">
                  <c:v>3.2659244369125999</c:v>
                </c:pt>
                <c:pt idx="3">
                  <c:v>2.4194670260523519</c:v>
                </c:pt>
                <c:pt idx="4">
                  <c:v>2.2172550638868285</c:v>
                </c:pt>
                <c:pt idx="5">
                  <c:v>1.697793006123461</c:v>
                </c:pt>
                <c:pt idx="6">
                  <c:v>1.5573115063537262</c:v>
                </c:pt>
                <c:pt idx="7">
                  <c:v>1.3755323384943494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5BF-44E0-A40F-1FB28D40607C}"/>
            </c:ext>
          </c:extLst>
        </c:ser>
        <c:ser>
          <c:idx val="3"/>
          <c:order val="3"/>
          <c:tx>
            <c:strRef>
              <c:f>'Lab1'!$V$18</c:f>
              <c:strCache>
                <c:ptCount val="1"/>
                <c:pt idx="0">
                  <c:v>Brine + H2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'Lab1'!$W$14:$AD$14</c:f>
              <c:numCache>
                <c:formatCode>0</c:formatCode>
                <c:ptCount val="8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7</c:v>
                </c:pt>
                <c:pt idx="6">
                  <c:v>7</c:v>
                </c:pt>
                <c:pt idx="7">
                  <c:v>9</c:v>
                </c:pt>
              </c:numCache>
            </c:numRef>
          </c:xVal>
          <c:yVal>
            <c:numRef>
              <c:f>'Lab1'!$W$18:$AD$18</c:f>
              <c:numCache>
                <c:formatCode>0.0000</c:formatCode>
                <c:ptCount val="8"/>
                <c:pt idx="0">
                  <c:v>4.392183757505828</c:v>
                </c:pt>
                <c:pt idx="1">
                  <c:v>3.401139842050946</c:v>
                </c:pt>
                <c:pt idx="2">
                  <c:v>3.0516503060801239</c:v>
                </c:pt>
                <c:pt idx="3">
                  <c:v>2.3417987344899869</c:v>
                </c:pt>
                <c:pt idx="4">
                  <c:v>2.1244721074835575</c:v>
                </c:pt>
                <c:pt idx="5">
                  <c:v>1.5766566035898075</c:v>
                </c:pt>
                <c:pt idx="6">
                  <c:v>1.4369313391816527</c:v>
                </c:pt>
                <c:pt idx="7">
                  <c:v>1.1619931380942663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5BF-44E0-A40F-1FB28D40607C}"/>
            </c:ext>
          </c:extLst>
        </c:ser>
        <c:ser>
          <c:idx val="4"/>
          <c:order val="4"/>
          <c:tx>
            <c:strRef>
              <c:f>'Lab1'!$V$19</c:f>
              <c:strCache>
                <c:ptCount val="1"/>
                <c:pt idx="0">
                  <c:v>Water + H2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'Lab1'!$W$14:$AD$14</c:f>
              <c:numCache>
                <c:formatCode>0</c:formatCode>
                <c:ptCount val="8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7</c:v>
                </c:pt>
                <c:pt idx="6">
                  <c:v>7</c:v>
                </c:pt>
                <c:pt idx="7">
                  <c:v>9</c:v>
                </c:pt>
              </c:numCache>
            </c:numRef>
          </c:xVal>
          <c:yVal>
            <c:numRef>
              <c:f>'Lab1'!$W$19:$AD$19</c:f>
              <c:numCache>
                <c:formatCode>0.0000</c:formatCode>
                <c:ptCount val="8"/>
                <c:pt idx="0">
                  <c:v>4.4762521225700933</c:v>
                </c:pt>
                <c:pt idx="1">
                  <c:v>4.1311585101479595</c:v>
                </c:pt>
                <c:pt idx="2">
                  <c:v>3.8749210202062958</c:v>
                </c:pt>
                <c:pt idx="3">
                  <c:v>3.5804322175250558</c:v>
                </c:pt>
                <c:pt idx="4">
                  <c:v>3.3301933669521664</c:v>
                </c:pt>
                <c:pt idx="5">
                  <c:v>3.0781350239293346</c:v>
                </c:pt>
                <c:pt idx="6">
                  <c:v>2.8928630432694695</c:v>
                </c:pt>
                <c:pt idx="7">
                  <c:v>2.6746009492479819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5BF-44E0-A40F-1FB28D40607C}"/>
            </c:ext>
          </c:extLst>
        </c:ser>
        <c:ser>
          <c:idx val="5"/>
          <c:order val="5"/>
          <c:tx>
            <c:strRef>
              <c:f>'Lab1'!$V$20</c:f>
              <c:strCache>
                <c:ptCount val="1"/>
                <c:pt idx="0">
                  <c:v>Water + H2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'Lab1'!$W$14:$AD$14</c:f>
              <c:numCache>
                <c:formatCode>0</c:formatCode>
                <c:ptCount val="8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7</c:v>
                </c:pt>
                <c:pt idx="6">
                  <c:v>7</c:v>
                </c:pt>
                <c:pt idx="7">
                  <c:v>9</c:v>
                </c:pt>
              </c:numCache>
            </c:numRef>
          </c:xVal>
          <c:yVal>
            <c:numRef>
              <c:f>'Lab1'!$W$20:$AD$20</c:f>
              <c:numCache>
                <c:formatCode>0.0000</c:formatCode>
                <c:ptCount val="8"/>
                <c:pt idx="0">
                  <c:v>4.4783456254799292</c:v>
                </c:pt>
                <c:pt idx="1">
                  <c:v>4.1591649697004502</c:v>
                </c:pt>
                <c:pt idx="2">
                  <c:v>3.9033896302765041</c:v>
                </c:pt>
                <c:pt idx="3">
                  <c:v>3.5820511550978016</c:v>
                </c:pt>
                <c:pt idx="4">
                  <c:v>3.3590043605241431</c:v>
                </c:pt>
                <c:pt idx="5">
                  <c:v>3.1127612779026212</c:v>
                </c:pt>
                <c:pt idx="6">
                  <c:v>2.9276251621865526</c:v>
                </c:pt>
                <c:pt idx="7">
                  <c:v>2.6757866034675941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5BF-44E0-A40F-1FB28D40607C}"/>
            </c:ext>
          </c:extLst>
        </c:ser>
        <c:ser>
          <c:idx val="6"/>
          <c:order val="6"/>
          <c:tx>
            <c:strRef>
              <c:f>'Lab1'!$V$21</c:f>
              <c:strCache>
                <c:ptCount val="1"/>
                <c:pt idx="0">
                  <c:v>Brine + N2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'Lab1'!$W$14:$AD$14</c:f>
              <c:numCache>
                <c:formatCode>0</c:formatCode>
                <c:ptCount val="8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7</c:v>
                </c:pt>
                <c:pt idx="6">
                  <c:v>7</c:v>
                </c:pt>
                <c:pt idx="7">
                  <c:v>9</c:v>
                </c:pt>
              </c:numCache>
            </c:numRef>
          </c:xVal>
          <c:yVal>
            <c:numRef>
              <c:f>'Lab1'!$W$21:$AD$21</c:f>
              <c:numCache>
                <c:formatCode>0.0000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5BF-44E0-A40F-1FB28D40607C}"/>
            </c:ext>
          </c:extLst>
        </c:ser>
        <c:ser>
          <c:idx val="7"/>
          <c:order val="7"/>
          <c:tx>
            <c:strRef>
              <c:f>'Lab1'!$V$22</c:f>
              <c:strCache>
                <c:ptCount val="1"/>
                <c:pt idx="0">
                  <c:v>Brine + N2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'Lab1'!$W$14:$AD$14</c:f>
              <c:numCache>
                <c:formatCode>0</c:formatCode>
                <c:ptCount val="8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7</c:v>
                </c:pt>
                <c:pt idx="6">
                  <c:v>7</c:v>
                </c:pt>
                <c:pt idx="7">
                  <c:v>9</c:v>
                </c:pt>
              </c:numCache>
            </c:numRef>
          </c:xVal>
          <c:yVal>
            <c:numRef>
              <c:f>'Lab1'!$W$22:$AD$22</c:f>
              <c:numCache>
                <c:formatCode>0.0000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5BF-44E0-A40F-1FB28D406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9863824"/>
        <c:axId val="1236994096"/>
      </c:scatterChart>
      <c:valAx>
        <c:axId val="1609863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Název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36994096"/>
        <c:crosses val="autoZero"/>
        <c:crossBetween val="midCat"/>
      </c:valAx>
      <c:valAx>
        <c:axId val="123699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Název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098638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span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Lab 4 - </a:t>
            </a:r>
            <a:r>
              <a:rPr lang="en-US"/>
              <a:t>H2 in headspace in mmol</a:t>
            </a:r>
          </a:p>
        </c:rich>
      </c:tx>
      <c:layout>
        <c:manualLayout>
          <c:xMode val="edge"/>
          <c:yMode val="edge"/>
          <c:x val="0.39885059452531763"/>
          <c:y val="1.5957446808510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'Lab4'!$V$15</c:f>
              <c:strCache>
                <c:ptCount val="1"/>
                <c:pt idx="0">
                  <c:v>Sterile brine + H2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  <a:prstDash val="sysDash"/>
              </a:ln>
              <a:effectLst/>
            </c:spPr>
          </c:marker>
          <c:xVal>
            <c:numRef>
              <c:f>'Lab4'!$W$14:$AD$14</c:f>
              <c:numCache>
                <c:formatCode>0</c:formatCode>
                <c:ptCount val="8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7</c:v>
                </c:pt>
                <c:pt idx="6">
                  <c:v>7</c:v>
                </c:pt>
                <c:pt idx="7">
                  <c:v>9</c:v>
                </c:pt>
              </c:numCache>
            </c:numRef>
          </c:xVal>
          <c:yVal>
            <c:numRef>
              <c:f>'Lab4'!$W$15:$AD$15</c:f>
              <c:numCache>
                <c:formatCode>0.0000</c:formatCode>
                <c:ptCount val="8"/>
                <c:pt idx="0">
                  <c:v>5.1857972313050587</c:v>
                </c:pt>
                <c:pt idx="1">
                  <c:v>5.2554162252851082</c:v>
                </c:pt>
                <c:pt idx="2">
                  <c:v>5.1104733560470263</c:v>
                </c:pt>
                <c:pt idx="3">
                  <c:v>5.1522187125087449</c:v>
                </c:pt>
                <c:pt idx="4">
                  <c:v>4.9915379831538607</c:v>
                </c:pt>
                <c:pt idx="5">
                  <c:v>4.8895810464058949</c:v>
                </c:pt>
                <c:pt idx="6">
                  <c:v>4.7422930858769243</c:v>
                </c:pt>
                <c:pt idx="7">
                  <c:v>4.7625496458619194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BF-44E0-A40F-1FB28D40607C}"/>
            </c:ext>
          </c:extLst>
        </c:ser>
        <c:ser>
          <c:idx val="1"/>
          <c:order val="1"/>
          <c:tx>
            <c:strRef>
              <c:f>'Lab4'!$V$16</c:f>
              <c:strCache>
                <c:ptCount val="1"/>
                <c:pt idx="0">
                  <c:v>Sterile brine + H2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  <a:prstDash val="sysDash"/>
              </a:ln>
              <a:effectLst/>
            </c:spPr>
          </c:marker>
          <c:xVal>
            <c:numRef>
              <c:f>'Lab4'!$W$14:$AD$14</c:f>
              <c:numCache>
                <c:formatCode>0</c:formatCode>
                <c:ptCount val="8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7</c:v>
                </c:pt>
                <c:pt idx="6">
                  <c:v>7</c:v>
                </c:pt>
                <c:pt idx="7">
                  <c:v>9</c:v>
                </c:pt>
              </c:numCache>
            </c:numRef>
          </c:xVal>
          <c:yVal>
            <c:numRef>
              <c:f>'Lab4'!$W$16:$AD$16</c:f>
              <c:numCache>
                <c:formatCode>0.0000</c:formatCode>
                <c:ptCount val="8"/>
                <c:pt idx="0">
                  <c:v>5.1266534001090687</c:v>
                </c:pt>
                <c:pt idx="1">
                  <c:v>4.8601726349192651</c:v>
                </c:pt>
                <c:pt idx="2">
                  <c:v>4.7544181147589093</c:v>
                </c:pt>
                <c:pt idx="3">
                  <c:v>4.8322547501661193</c:v>
                </c:pt>
                <c:pt idx="4">
                  <c:v>4.6517189652597617</c:v>
                </c:pt>
                <c:pt idx="5">
                  <c:v>4.7730398511561036</c:v>
                </c:pt>
                <c:pt idx="6">
                  <c:v>4.5819113214068299</c:v>
                </c:pt>
                <c:pt idx="7">
                  <c:v>4.7277032837444954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5BF-44E0-A40F-1FB28D40607C}"/>
            </c:ext>
          </c:extLst>
        </c:ser>
        <c:ser>
          <c:idx val="2"/>
          <c:order val="2"/>
          <c:tx>
            <c:strRef>
              <c:f>'Lab4'!$V$17</c:f>
              <c:strCache>
                <c:ptCount val="1"/>
                <c:pt idx="0">
                  <c:v>Brine + H2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'Lab4'!$W$14:$AD$14</c:f>
              <c:numCache>
                <c:formatCode>0</c:formatCode>
                <c:ptCount val="8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7</c:v>
                </c:pt>
                <c:pt idx="6">
                  <c:v>7</c:v>
                </c:pt>
                <c:pt idx="7">
                  <c:v>9</c:v>
                </c:pt>
              </c:numCache>
            </c:numRef>
          </c:xVal>
          <c:yVal>
            <c:numRef>
              <c:f>'Lab4'!$W$17:$AD$17</c:f>
              <c:numCache>
                <c:formatCode>0.0000</c:formatCode>
                <c:ptCount val="8"/>
                <c:pt idx="0">
                  <c:v>4.9645410238915648</c:v>
                </c:pt>
                <c:pt idx="1">
                  <c:v>3.4915551968436183</c:v>
                </c:pt>
                <c:pt idx="2">
                  <c:v>3.4287401491746303</c:v>
                </c:pt>
                <c:pt idx="3">
                  <c:v>2.663504167698544</c:v>
                </c:pt>
                <c:pt idx="4">
                  <c:v>2.5601334280821608</c:v>
                </c:pt>
                <c:pt idx="5">
                  <c:v>2.4762976229910301</c:v>
                </c:pt>
                <c:pt idx="6">
                  <c:v>2.4672830160238566</c:v>
                </c:pt>
                <c:pt idx="7">
                  <c:v>2.3640187701997943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5BF-44E0-A40F-1FB28D40607C}"/>
            </c:ext>
          </c:extLst>
        </c:ser>
        <c:ser>
          <c:idx val="3"/>
          <c:order val="3"/>
          <c:tx>
            <c:strRef>
              <c:f>'Lab4'!$V$18</c:f>
              <c:strCache>
                <c:ptCount val="1"/>
                <c:pt idx="0">
                  <c:v>Brine + H2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'Lab4'!$W$14:$AD$14</c:f>
              <c:numCache>
                <c:formatCode>0</c:formatCode>
                <c:ptCount val="8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7</c:v>
                </c:pt>
                <c:pt idx="6">
                  <c:v>7</c:v>
                </c:pt>
                <c:pt idx="7">
                  <c:v>9</c:v>
                </c:pt>
              </c:numCache>
            </c:numRef>
          </c:xVal>
          <c:yVal>
            <c:numRef>
              <c:f>'Lab4'!$W$18:$AD$18</c:f>
              <c:numCache>
                <c:formatCode>0.0000</c:formatCode>
                <c:ptCount val="8"/>
                <c:pt idx="0">
                  <c:v>4.9109404320092045</c:v>
                </c:pt>
                <c:pt idx="1">
                  <c:v>3.5597422339421381</c:v>
                </c:pt>
                <c:pt idx="2">
                  <c:v>3.5188429286613063</c:v>
                </c:pt>
                <c:pt idx="3">
                  <c:v>2.7671159588239571</c:v>
                </c:pt>
                <c:pt idx="4">
                  <c:v>2.6311185556576899</c:v>
                </c:pt>
                <c:pt idx="5">
                  <c:v>1.7590777281214007</c:v>
                </c:pt>
                <c:pt idx="6">
                  <c:v>1.7639513666769315</c:v>
                </c:pt>
                <c:pt idx="7">
                  <c:v>1.7623761216766729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5BF-44E0-A40F-1FB28D40607C}"/>
            </c:ext>
          </c:extLst>
        </c:ser>
        <c:ser>
          <c:idx val="4"/>
          <c:order val="4"/>
          <c:tx>
            <c:strRef>
              <c:f>'Lab4'!$V$19</c:f>
              <c:strCache>
                <c:ptCount val="1"/>
                <c:pt idx="0">
                  <c:v>Water + H2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'Lab4'!$W$14:$AD$14</c:f>
              <c:numCache>
                <c:formatCode>0</c:formatCode>
                <c:ptCount val="8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7</c:v>
                </c:pt>
                <c:pt idx="6">
                  <c:v>7</c:v>
                </c:pt>
                <c:pt idx="7">
                  <c:v>9</c:v>
                </c:pt>
              </c:numCache>
            </c:numRef>
          </c:xVal>
          <c:yVal>
            <c:numRef>
              <c:f>'Lab4'!$W$19:$AD$19</c:f>
              <c:numCache>
                <c:formatCode>0.0000</c:formatCode>
                <c:ptCount val="8"/>
                <c:pt idx="0">
                  <c:v>4.9306492719414541</c:v>
                </c:pt>
                <c:pt idx="1">
                  <c:v>4.8302813315280941</c:v>
                </c:pt>
                <c:pt idx="2">
                  <c:v>4.7141426212728001</c:v>
                </c:pt>
                <c:pt idx="3">
                  <c:v>4.8987673032796204</c:v>
                </c:pt>
                <c:pt idx="4">
                  <c:v>4.7360320707110946</c:v>
                </c:pt>
                <c:pt idx="5">
                  <c:v>4.7633482545633647</c:v>
                </c:pt>
                <c:pt idx="6">
                  <c:v>4.6429116353530633</c:v>
                </c:pt>
                <c:pt idx="7">
                  <c:v>4.5403048316631853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5BF-44E0-A40F-1FB28D40607C}"/>
            </c:ext>
          </c:extLst>
        </c:ser>
        <c:ser>
          <c:idx val="5"/>
          <c:order val="5"/>
          <c:tx>
            <c:strRef>
              <c:f>'Lab4'!$V$20</c:f>
              <c:strCache>
                <c:ptCount val="1"/>
                <c:pt idx="0">
                  <c:v>Water + H2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'Lab4'!$W$14:$AD$14</c:f>
              <c:numCache>
                <c:formatCode>0</c:formatCode>
                <c:ptCount val="8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7</c:v>
                </c:pt>
                <c:pt idx="6">
                  <c:v>7</c:v>
                </c:pt>
                <c:pt idx="7">
                  <c:v>9</c:v>
                </c:pt>
              </c:numCache>
            </c:numRef>
          </c:xVal>
          <c:yVal>
            <c:numRef>
              <c:f>'Lab4'!$W$20:$AD$20</c:f>
              <c:numCache>
                <c:formatCode>0.0000</c:formatCode>
                <c:ptCount val="8"/>
                <c:pt idx="0">
                  <c:v>4.7829532011489455</c:v>
                </c:pt>
                <c:pt idx="1">
                  <c:v>4.9329078509290598</c:v>
                </c:pt>
                <c:pt idx="2">
                  <c:v>4.9273747752792563</c:v>
                </c:pt>
                <c:pt idx="3">
                  <c:v>4.7970139119834689</c:v>
                </c:pt>
                <c:pt idx="4">
                  <c:v>4.6614779990641049</c:v>
                </c:pt>
                <c:pt idx="5">
                  <c:v>4.8923163650105339</c:v>
                </c:pt>
                <c:pt idx="6">
                  <c:v>4.6480554351184384</c:v>
                </c:pt>
                <c:pt idx="7">
                  <c:v>4.424702475603878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5BF-44E0-A40F-1FB28D40607C}"/>
            </c:ext>
          </c:extLst>
        </c:ser>
        <c:ser>
          <c:idx val="6"/>
          <c:order val="6"/>
          <c:tx>
            <c:strRef>
              <c:f>'Lab4'!$V$21</c:f>
              <c:strCache>
                <c:ptCount val="1"/>
                <c:pt idx="0">
                  <c:v>Brine + N2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'Lab4'!$W$14:$AD$14</c:f>
              <c:numCache>
                <c:formatCode>0</c:formatCode>
                <c:ptCount val="8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7</c:v>
                </c:pt>
                <c:pt idx="6">
                  <c:v>7</c:v>
                </c:pt>
                <c:pt idx="7">
                  <c:v>9</c:v>
                </c:pt>
              </c:numCache>
            </c:numRef>
          </c:xVal>
          <c:yVal>
            <c:numRef>
              <c:f>'Lab4'!$W$21:$AD$21</c:f>
              <c:numCache>
                <c:formatCode>0.0000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5BF-44E0-A40F-1FB28D40607C}"/>
            </c:ext>
          </c:extLst>
        </c:ser>
        <c:ser>
          <c:idx val="7"/>
          <c:order val="7"/>
          <c:tx>
            <c:strRef>
              <c:f>'Lab4'!$V$22</c:f>
              <c:strCache>
                <c:ptCount val="1"/>
                <c:pt idx="0">
                  <c:v>Brine + N2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'Lab4'!$W$14:$AD$14</c:f>
              <c:numCache>
                <c:formatCode>0</c:formatCode>
                <c:ptCount val="8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7</c:v>
                </c:pt>
                <c:pt idx="6">
                  <c:v>7</c:v>
                </c:pt>
                <c:pt idx="7">
                  <c:v>9</c:v>
                </c:pt>
              </c:numCache>
            </c:numRef>
          </c:xVal>
          <c:yVal>
            <c:numRef>
              <c:f>'Lab4'!$W$22:$AD$22</c:f>
              <c:numCache>
                <c:formatCode>0.0000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5BF-44E0-A40F-1FB28D406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9863824"/>
        <c:axId val="1236994096"/>
      </c:scatterChart>
      <c:valAx>
        <c:axId val="1609863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in days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36994096"/>
        <c:crosses val="autoZero"/>
        <c:crossBetween val="midCat"/>
      </c:valAx>
      <c:valAx>
        <c:axId val="123699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H2 in mmol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098638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H2 in mmol corrected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'Lab4'!$V$33</c:f>
              <c:strCache>
                <c:ptCount val="1"/>
                <c:pt idx="0">
                  <c:v>Sterile brine + H2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  <a:prstDash val="sysDash"/>
              </a:ln>
              <a:effectLst/>
            </c:spPr>
          </c:marker>
          <c:xVal>
            <c:numRef>
              <c:f>'Lab4'!$W$32:$AA$32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'Lab4'!$W$33:$AA$33</c:f>
              <c:numCache>
                <c:formatCode>0.0000</c:formatCode>
                <c:ptCount val="5"/>
                <c:pt idx="0">
                  <c:v>5.1857972313050587</c:v>
                </c:pt>
                <c:pt idx="1">
                  <c:v>5.2554162252851082</c:v>
                </c:pt>
                <c:pt idx="2">
                  <c:v>5.2971615817468267</c:v>
                </c:pt>
                <c:pt idx="3">
                  <c:v>5.1952046449988609</c:v>
                </c:pt>
                <c:pt idx="4">
                  <c:v>5.215461204983856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BAD-44D4-86FA-8C7DEBF4E140}"/>
            </c:ext>
          </c:extLst>
        </c:ser>
        <c:ser>
          <c:idx val="1"/>
          <c:order val="1"/>
          <c:tx>
            <c:strRef>
              <c:f>'Lab4'!$V$34</c:f>
              <c:strCache>
                <c:ptCount val="1"/>
                <c:pt idx="0">
                  <c:v>Sterile brine + H2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  <a:prstDash val="sysDash"/>
              </a:ln>
              <a:effectLst/>
            </c:spPr>
          </c:marker>
          <c:xVal>
            <c:numRef>
              <c:f>'Lab4'!$W$32:$AA$32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'Lab4'!$W$34:$AA$34</c:f>
              <c:numCache>
                <c:formatCode>0.0000</c:formatCode>
                <c:ptCount val="5"/>
                <c:pt idx="0">
                  <c:v>5.1266534001090687</c:v>
                </c:pt>
                <c:pt idx="1">
                  <c:v>4.8601726349192651</c:v>
                </c:pt>
                <c:pt idx="2">
                  <c:v>4.9380092703264751</c:v>
                </c:pt>
                <c:pt idx="3">
                  <c:v>5.059330156222817</c:v>
                </c:pt>
                <c:pt idx="4">
                  <c:v>5.2051221185604826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BAD-44D4-86FA-8C7DEBF4E140}"/>
            </c:ext>
          </c:extLst>
        </c:ser>
        <c:ser>
          <c:idx val="2"/>
          <c:order val="2"/>
          <c:tx>
            <c:strRef>
              <c:f>'Lab4'!$V$35</c:f>
              <c:strCache>
                <c:ptCount val="1"/>
                <c:pt idx="0">
                  <c:v>Brine + H2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'Lab4'!$W$32:$AA$32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'Lab4'!$W$35:$AA$35</c:f>
              <c:numCache>
                <c:formatCode>0.0000</c:formatCode>
                <c:ptCount val="5"/>
                <c:pt idx="0">
                  <c:v>4.9645410238915648</c:v>
                </c:pt>
                <c:pt idx="1">
                  <c:v>3.4915551968436183</c:v>
                </c:pt>
                <c:pt idx="2">
                  <c:v>2.726319215367532</c:v>
                </c:pt>
                <c:pt idx="3">
                  <c:v>2.6424834102764012</c:v>
                </c:pt>
                <c:pt idx="4">
                  <c:v>2.539219164452339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BAD-44D4-86FA-8C7DEBF4E140}"/>
            </c:ext>
          </c:extLst>
        </c:ser>
        <c:ser>
          <c:idx val="3"/>
          <c:order val="3"/>
          <c:tx>
            <c:strRef>
              <c:f>'Lab4'!$V$36</c:f>
              <c:strCache>
                <c:ptCount val="1"/>
                <c:pt idx="0">
                  <c:v>Brine + H2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'Lab4'!$W$32:$AA$32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'Lab4'!$W$36:$AA$36</c:f>
              <c:numCache>
                <c:formatCode>0.0000</c:formatCode>
                <c:ptCount val="5"/>
                <c:pt idx="0">
                  <c:v>4.9109404320092045</c:v>
                </c:pt>
                <c:pt idx="1">
                  <c:v>3.5597422339421381</c:v>
                </c:pt>
                <c:pt idx="2">
                  <c:v>2.8080152641047889</c:v>
                </c:pt>
                <c:pt idx="3">
                  <c:v>1.9359744365684997</c:v>
                </c:pt>
                <c:pt idx="4">
                  <c:v>1.934399191568241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BAD-44D4-86FA-8C7DEBF4E140}"/>
            </c:ext>
          </c:extLst>
        </c:ser>
        <c:ser>
          <c:idx val="4"/>
          <c:order val="4"/>
          <c:tx>
            <c:strRef>
              <c:f>'Lab4'!$V$37</c:f>
              <c:strCache>
                <c:ptCount val="1"/>
                <c:pt idx="0">
                  <c:v>Water + H2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'Lab4'!$W$32:$AA$32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'Lab4'!$W$37:$AA$37</c:f>
              <c:numCache>
                <c:formatCode>0.0000</c:formatCode>
                <c:ptCount val="5"/>
                <c:pt idx="0">
                  <c:v>4.9306492719414541</c:v>
                </c:pt>
                <c:pt idx="1">
                  <c:v>4.8302813315280941</c:v>
                </c:pt>
                <c:pt idx="2">
                  <c:v>5.0149060135349144</c:v>
                </c:pt>
                <c:pt idx="3">
                  <c:v>5.0422221973871846</c:v>
                </c:pt>
                <c:pt idx="4">
                  <c:v>4.9396153936973066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BAD-44D4-86FA-8C7DEBF4E140}"/>
            </c:ext>
          </c:extLst>
        </c:ser>
        <c:ser>
          <c:idx val="5"/>
          <c:order val="5"/>
          <c:tx>
            <c:strRef>
              <c:f>'Lab4'!$V$38</c:f>
              <c:strCache>
                <c:ptCount val="1"/>
                <c:pt idx="0">
                  <c:v>Water + H2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'Lab4'!$W$32:$AA$32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'Lab4'!$W$38:$AA$38</c:f>
              <c:numCache>
                <c:formatCode>0.0000</c:formatCode>
                <c:ptCount val="5"/>
                <c:pt idx="0">
                  <c:v>4.7829532011489455</c:v>
                </c:pt>
                <c:pt idx="1">
                  <c:v>4.9329078509290598</c:v>
                </c:pt>
                <c:pt idx="2">
                  <c:v>4.8025469876332725</c:v>
                </c:pt>
                <c:pt idx="3">
                  <c:v>5.0333853535797015</c:v>
                </c:pt>
                <c:pt idx="4">
                  <c:v>4.810032394065141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BAD-44D4-86FA-8C7DEBF4E140}"/>
            </c:ext>
          </c:extLst>
        </c:ser>
        <c:ser>
          <c:idx val="6"/>
          <c:order val="6"/>
          <c:tx>
            <c:strRef>
              <c:f>'Lab4'!$V$39</c:f>
              <c:strCache>
                <c:ptCount val="1"/>
                <c:pt idx="0">
                  <c:v>Brine + N2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'Lab4'!$W$32:$AA$32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'Lab4'!$W$39:$AA$39</c:f>
              <c:numCache>
                <c:formatCode>0.0000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BAD-44D4-86FA-8C7DEBF4E140}"/>
            </c:ext>
          </c:extLst>
        </c:ser>
        <c:ser>
          <c:idx val="7"/>
          <c:order val="7"/>
          <c:tx>
            <c:strRef>
              <c:f>'Lab4'!$V$40</c:f>
              <c:strCache>
                <c:ptCount val="1"/>
                <c:pt idx="0">
                  <c:v>Brine + N2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'Lab4'!$W$32:$AA$32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'Lab4'!$W$40:$AA$40</c:f>
              <c:numCache>
                <c:formatCode>0.0000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BAD-44D4-86FA-8C7DEBF4E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210192"/>
        <c:axId val="1697746656"/>
      </c:scatterChart>
      <c:valAx>
        <c:axId val="1658210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[days]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7746656"/>
        <c:crosses val="autoZero"/>
        <c:crossBetween val="midCat"/>
      </c:valAx>
      <c:valAx>
        <c:axId val="169774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H2 [mmol]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582101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Lab4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'Lab4'!$V$51</c:f>
              <c:strCache>
                <c:ptCount val="1"/>
                <c:pt idx="0">
                  <c:v>Sterile brine + H2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  <a:prstDash val="sysDash"/>
              </a:ln>
              <a:effectLst/>
            </c:spPr>
          </c:marker>
          <c:xVal>
            <c:numRef>
              <c:f>'Lab4'!$W$50:$AA$50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'Lab4'!$W$51:$AA$51</c:f>
              <c:numCache>
                <c:formatCode>0.0000</c:formatCode>
                <c:ptCount val="5"/>
                <c:pt idx="0">
                  <c:v>0</c:v>
                </c:pt>
                <c:pt idx="1">
                  <c:v>1.3424935622199143</c:v>
                </c:pt>
                <c:pt idx="2">
                  <c:v>2.1474875602442722</c:v>
                </c:pt>
                <c:pt idx="3">
                  <c:v>0.18140727981057125</c:v>
                </c:pt>
                <c:pt idx="4">
                  <c:v>0.57202340075552627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EA5-4F8D-84C8-9D48B41CDB00}"/>
            </c:ext>
          </c:extLst>
        </c:ser>
        <c:ser>
          <c:idx val="1"/>
          <c:order val="1"/>
          <c:tx>
            <c:strRef>
              <c:f>'Lab4'!$V$52</c:f>
              <c:strCache>
                <c:ptCount val="1"/>
                <c:pt idx="0">
                  <c:v>Sterile brine + H2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  <a:prstDash val="sysDash"/>
              </a:ln>
              <a:effectLst/>
            </c:spPr>
          </c:marker>
          <c:xVal>
            <c:numRef>
              <c:f>'Lab4'!$W$50:$AA$50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'Lab4'!$W$52:$AA$52</c:f>
              <c:numCache>
                <c:formatCode>0.0000</c:formatCode>
                <c:ptCount val="5"/>
                <c:pt idx="0">
                  <c:v>0</c:v>
                </c:pt>
                <c:pt idx="1">
                  <c:v>-5.1979477525072042</c:v>
                </c:pt>
                <c:pt idx="2">
                  <c:v>-3.679673952184487</c:v>
                </c:pt>
                <c:pt idx="3">
                  <c:v>-1.3132006131879308</c:v>
                </c:pt>
                <c:pt idx="4">
                  <c:v>1.5306031503854882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EA5-4F8D-84C8-9D48B41CDB00}"/>
            </c:ext>
          </c:extLst>
        </c:ser>
        <c:ser>
          <c:idx val="2"/>
          <c:order val="2"/>
          <c:tx>
            <c:strRef>
              <c:f>'Lab4'!$V$53</c:f>
              <c:strCache>
                <c:ptCount val="1"/>
                <c:pt idx="0">
                  <c:v>Brine + H2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'Lab4'!$W$50:$AA$50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'Lab4'!$W$53:$AA$53</c:f>
              <c:numCache>
                <c:formatCode>0.0000</c:formatCode>
                <c:ptCount val="5"/>
                <c:pt idx="0">
                  <c:v>0</c:v>
                </c:pt>
                <c:pt idx="1">
                  <c:v>-29.67013103445592</c:v>
                </c:pt>
                <c:pt idx="2">
                  <c:v>-45.08416382809046</c:v>
                </c:pt>
                <c:pt idx="3">
                  <c:v>-46.772855787481596</c:v>
                </c:pt>
                <c:pt idx="4">
                  <c:v>-48.852891894084586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EA5-4F8D-84C8-9D48B41CDB00}"/>
            </c:ext>
          </c:extLst>
        </c:ser>
        <c:ser>
          <c:idx val="3"/>
          <c:order val="3"/>
          <c:tx>
            <c:strRef>
              <c:f>'Lab4'!$V$54</c:f>
              <c:strCache>
                <c:ptCount val="1"/>
                <c:pt idx="0">
                  <c:v>Brine + H2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'Lab4'!$W$50:$AA$50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'Lab4'!$W$54:$AA$54</c:f>
              <c:numCache>
                <c:formatCode>0.0000</c:formatCode>
                <c:ptCount val="5"/>
                <c:pt idx="0">
                  <c:v>0</c:v>
                </c:pt>
                <c:pt idx="1">
                  <c:v>-27.514041694744265</c:v>
                </c:pt>
                <c:pt idx="2">
                  <c:v>-42.821231432531334</c:v>
                </c:pt>
                <c:pt idx="3">
                  <c:v>-60.578335995485943</c:v>
                </c:pt>
                <c:pt idx="4">
                  <c:v>-60.610412234692419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EA5-4F8D-84C8-9D48B41CDB00}"/>
            </c:ext>
          </c:extLst>
        </c:ser>
        <c:ser>
          <c:idx val="4"/>
          <c:order val="4"/>
          <c:tx>
            <c:strRef>
              <c:f>'Lab4'!$V$55</c:f>
              <c:strCache>
                <c:ptCount val="1"/>
                <c:pt idx="0">
                  <c:v>Water + H2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'Lab4'!$W$50:$AA$50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'Lab4'!$W$55:$AA$55</c:f>
              <c:numCache>
                <c:formatCode>0.0000</c:formatCode>
                <c:ptCount val="5"/>
                <c:pt idx="0">
                  <c:v>0</c:v>
                </c:pt>
                <c:pt idx="1">
                  <c:v>-2.0355927764831705</c:v>
                </c:pt>
                <c:pt idx="2">
                  <c:v>1.7088366449614369</c:v>
                </c:pt>
                <c:pt idx="3">
                  <c:v>2.2628444915084884</c:v>
                </c:pt>
                <c:pt idx="4">
                  <c:v>0.18184464684753721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EA5-4F8D-84C8-9D48B41CDB00}"/>
            </c:ext>
          </c:extLst>
        </c:ser>
        <c:ser>
          <c:idx val="5"/>
          <c:order val="5"/>
          <c:tx>
            <c:strRef>
              <c:f>'Lab4'!$V$56</c:f>
              <c:strCache>
                <c:ptCount val="1"/>
                <c:pt idx="0">
                  <c:v>Water + H2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'Lab4'!$W$50:$AA$50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'Lab4'!$W$56:$AA$56</c:f>
              <c:numCache>
                <c:formatCode>0.0000</c:formatCode>
                <c:ptCount val="5"/>
                <c:pt idx="0">
                  <c:v>0</c:v>
                </c:pt>
                <c:pt idx="1">
                  <c:v>3.1351895674850709</c:v>
                </c:pt>
                <c:pt idx="2">
                  <c:v>0.40965875391840711</c:v>
                </c:pt>
                <c:pt idx="3">
                  <c:v>5.2359314820516829</c:v>
                </c:pt>
                <c:pt idx="4">
                  <c:v>0.56616052420690721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DEA5-4F8D-84C8-9D48B41CD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210192"/>
        <c:axId val="1697746656"/>
      </c:scatterChart>
      <c:valAx>
        <c:axId val="1658210192"/>
        <c:scaling>
          <c:orientation val="minMax"/>
          <c:max val="9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[days]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7746656"/>
        <c:crosses val="autoZero"/>
        <c:crossBetween val="midCat"/>
      </c:valAx>
      <c:valAx>
        <c:axId val="1697746656"/>
        <c:scaling>
          <c:orientation val="minMax"/>
          <c:max val="1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effectLst/>
                  </a:rPr>
                  <a:t>H2</a:t>
                </a:r>
                <a:r>
                  <a:rPr lang="cs-CZ" sz="1200" b="0" i="0" baseline="0">
                    <a:effectLst/>
                  </a:rPr>
                  <a:t> loss</a:t>
                </a:r>
                <a:r>
                  <a:rPr lang="en-US" sz="1200" b="0" i="0" baseline="0">
                    <a:effectLst/>
                  </a:rPr>
                  <a:t> [</a:t>
                </a:r>
                <a:r>
                  <a:rPr lang="cs-CZ" sz="1200" b="0" i="0" baseline="0">
                    <a:effectLst/>
                  </a:rPr>
                  <a:t>%</a:t>
                </a:r>
                <a:r>
                  <a:rPr lang="en-US" sz="1200" b="0" i="0" baseline="0">
                    <a:effectLst/>
                  </a:rPr>
                  <a:t>]</a:t>
                </a:r>
                <a:endParaRPr lang="cs-CZ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58210192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H2 in mmol corrected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'Lab1'!$V$33</c:f>
              <c:strCache>
                <c:ptCount val="1"/>
                <c:pt idx="0">
                  <c:v>Sterile brine + H2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  <a:prstDash val="sysDash"/>
              </a:ln>
              <a:effectLst/>
            </c:spPr>
          </c:marker>
          <c:xVal>
            <c:numRef>
              <c:f>'Lab1'!$W$32:$AA$32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'Lab1'!$W$33:$AA$33</c:f>
              <c:numCache>
                <c:formatCode>0.0000</c:formatCode>
                <c:ptCount val="5"/>
                <c:pt idx="0">
                  <c:v>4.3524358148024564</c:v>
                </c:pt>
                <c:pt idx="1">
                  <c:v>4.0437810511805408</c:v>
                </c:pt>
                <c:pt idx="2">
                  <c:v>3.7684377687273223</c:v>
                </c:pt>
                <c:pt idx="3">
                  <c:v>3.5257290176813343</c:v>
                </c:pt>
                <c:pt idx="4">
                  <c:v>3.3006672767724399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B4A-43E8-AD6B-D00EF9A92639}"/>
            </c:ext>
          </c:extLst>
        </c:ser>
        <c:ser>
          <c:idx val="1"/>
          <c:order val="1"/>
          <c:tx>
            <c:strRef>
              <c:f>'Lab1'!$V$34</c:f>
              <c:strCache>
                <c:ptCount val="1"/>
                <c:pt idx="0">
                  <c:v>Sterile brine + H2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  <a:prstDash val="sysDash"/>
              </a:ln>
              <a:effectLst/>
            </c:spPr>
          </c:marker>
          <c:xVal>
            <c:numRef>
              <c:f>'Lab1'!$W$32:$AA$32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'Lab1'!$W$34:$AA$34</c:f>
              <c:numCache>
                <c:formatCode>0.0000</c:formatCode>
                <c:ptCount val="5"/>
                <c:pt idx="0">
                  <c:v>4.3652714530220393</c:v>
                </c:pt>
                <c:pt idx="1">
                  <c:v>4.0451121356992763</c:v>
                </c:pt>
                <c:pt idx="2">
                  <c:v>3.7492581965150631</c:v>
                </c:pt>
                <c:pt idx="3">
                  <c:v>3.5019286009924881</c:v>
                </c:pt>
                <c:pt idx="4">
                  <c:v>3.2771120790420363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B4A-43E8-AD6B-D00EF9A92639}"/>
            </c:ext>
          </c:extLst>
        </c:ser>
        <c:ser>
          <c:idx val="2"/>
          <c:order val="2"/>
          <c:tx>
            <c:strRef>
              <c:f>'Lab1'!$V$35</c:f>
              <c:strCache>
                <c:ptCount val="1"/>
                <c:pt idx="0">
                  <c:v>Brine + H2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'Lab1'!$W$32:$AA$32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'Lab1'!$W$35:$AA$35</c:f>
              <c:numCache>
                <c:formatCode>0.0000</c:formatCode>
                <c:ptCount val="5"/>
                <c:pt idx="0">
                  <c:v>4.4123773758500597</c:v>
                </c:pt>
                <c:pt idx="1">
                  <c:v>3.5850704291893112</c:v>
                </c:pt>
                <c:pt idx="2">
                  <c:v>2.7386130183290631</c:v>
                </c:pt>
                <c:pt idx="3">
                  <c:v>2.2191509605656954</c:v>
                </c:pt>
                <c:pt idx="4">
                  <c:v>2.0373717927063186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B4A-43E8-AD6B-D00EF9A92639}"/>
            </c:ext>
          </c:extLst>
        </c:ser>
        <c:ser>
          <c:idx val="3"/>
          <c:order val="3"/>
          <c:tx>
            <c:strRef>
              <c:f>'Lab1'!$V$36</c:f>
              <c:strCache>
                <c:ptCount val="1"/>
                <c:pt idx="0">
                  <c:v>Brine + H2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'Lab1'!$W$32:$AA$32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'Lab1'!$W$36:$AA$36</c:f>
              <c:numCache>
                <c:formatCode>0.0000</c:formatCode>
                <c:ptCount val="5"/>
                <c:pt idx="0">
                  <c:v>4.392183757505828</c:v>
                </c:pt>
                <c:pt idx="1">
                  <c:v>3.401139842050946</c:v>
                </c:pt>
                <c:pt idx="2">
                  <c:v>2.691288270460809</c:v>
                </c:pt>
                <c:pt idx="3">
                  <c:v>2.1434727665670588</c:v>
                </c:pt>
                <c:pt idx="4">
                  <c:v>1.8685345654796723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B4A-43E8-AD6B-D00EF9A92639}"/>
            </c:ext>
          </c:extLst>
        </c:ser>
        <c:ser>
          <c:idx val="4"/>
          <c:order val="4"/>
          <c:tx>
            <c:strRef>
              <c:f>'Lab1'!$V$37</c:f>
              <c:strCache>
                <c:ptCount val="1"/>
                <c:pt idx="0">
                  <c:v>Water + H2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'Lab1'!$W$32:$AA$32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'Lab1'!$W$37:$AA$37</c:f>
              <c:numCache>
                <c:formatCode>0.0000</c:formatCode>
                <c:ptCount val="5"/>
                <c:pt idx="0">
                  <c:v>4.4762521225700933</c:v>
                </c:pt>
                <c:pt idx="1">
                  <c:v>4.1311585101479595</c:v>
                </c:pt>
                <c:pt idx="2">
                  <c:v>3.8366697074667195</c:v>
                </c:pt>
                <c:pt idx="3">
                  <c:v>3.5846113644438877</c:v>
                </c:pt>
                <c:pt idx="4">
                  <c:v>3.3663492704224001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B4A-43E8-AD6B-D00EF9A92639}"/>
            </c:ext>
          </c:extLst>
        </c:ser>
        <c:ser>
          <c:idx val="5"/>
          <c:order val="5"/>
          <c:tx>
            <c:strRef>
              <c:f>'Lab1'!$V$38</c:f>
              <c:strCache>
                <c:ptCount val="1"/>
                <c:pt idx="0">
                  <c:v>Water + H2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'Lab1'!$W$32:$AA$32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'Lab1'!$W$38:$AA$38</c:f>
              <c:numCache>
                <c:formatCode>0.0000</c:formatCode>
                <c:ptCount val="5"/>
                <c:pt idx="0">
                  <c:v>4.4783456254799292</c:v>
                </c:pt>
                <c:pt idx="1">
                  <c:v>4.1591649697004502</c:v>
                </c:pt>
                <c:pt idx="2">
                  <c:v>3.8378264945217477</c:v>
                </c:pt>
                <c:pt idx="3">
                  <c:v>3.5915834119002259</c:v>
                </c:pt>
                <c:pt idx="4">
                  <c:v>3.3397448531812675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B4A-43E8-AD6B-D00EF9A92639}"/>
            </c:ext>
          </c:extLst>
        </c:ser>
        <c:ser>
          <c:idx val="6"/>
          <c:order val="6"/>
          <c:tx>
            <c:strRef>
              <c:f>'Lab1'!$V$39</c:f>
              <c:strCache>
                <c:ptCount val="1"/>
                <c:pt idx="0">
                  <c:v>Brine + N2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'Lab1'!$W$32:$AA$32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'Lab1'!$W$39:$AA$39</c:f>
              <c:numCache>
                <c:formatCode>0.0000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B4A-43E8-AD6B-D00EF9A92639}"/>
            </c:ext>
          </c:extLst>
        </c:ser>
        <c:ser>
          <c:idx val="7"/>
          <c:order val="7"/>
          <c:tx>
            <c:strRef>
              <c:f>'Lab1'!$V$40</c:f>
              <c:strCache>
                <c:ptCount val="1"/>
                <c:pt idx="0">
                  <c:v>Brine + N2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'Lab1'!$W$32:$AA$32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'Lab1'!$W$40:$AA$40</c:f>
              <c:numCache>
                <c:formatCode>0.0000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B4A-43E8-AD6B-D00EF9A92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210192"/>
        <c:axId val="1697746656"/>
      </c:scatterChart>
      <c:valAx>
        <c:axId val="1658210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[days]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7746656"/>
        <c:crosses val="autoZero"/>
        <c:crossBetween val="midCat"/>
      </c:valAx>
      <c:valAx>
        <c:axId val="169774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H2 [mmol]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582101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Lab1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'Lab1'!$V$51</c:f>
              <c:strCache>
                <c:ptCount val="1"/>
                <c:pt idx="0">
                  <c:v>Sterile brine + H2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  <a:prstDash val="sysDash"/>
              </a:ln>
              <a:effectLst/>
            </c:spPr>
          </c:marker>
          <c:xVal>
            <c:numRef>
              <c:f>'Lab1'!$W$50:$AA$50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'Lab1'!$W$51:$AA$51</c:f>
              <c:numCache>
                <c:formatCode>0.0000</c:formatCode>
                <c:ptCount val="5"/>
                <c:pt idx="0">
                  <c:v>0</c:v>
                </c:pt>
                <c:pt idx="1">
                  <c:v>-7.0915408464426548</c:v>
                </c:pt>
                <c:pt idx="2">
                  <c:v>-13.417729081471592</c:v>
                </c:pt>
                <c:pt idx="3">
                  <c:v>-18.994118059352559</c:v>
                </c:pt>
                <c:pt idx="4">
                  <c:v>-24.165055678776355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C80-43CD-A21C-7A905D8683B2}"/>
            </c:ext>
          </c:extLst>
        </c:ser>
        <c:ser>
          <c:idx val="1"/>
          <c:order val="1"/>
          <c:tx>
            <c:strRef>
              <c:f>'Lab1'!$V$52</c:f>
              <c:strCache>
                <c:ptCount val="1"/>
                <c:pt idx="0">
                  <c:v>Sterile brine + H2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'Lab1'!$W$50:$AA$50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'Lab1'!$W$52:$AA$52</c:f>
              <c:numCache>
                <c:formatCode>0.0000</c:formatCode>
                <c:ptCount val="5"/>
                <c:pt idx="0">
                  <c:v>0</c:v>
                </c:pt>
                <c:pt idx="1">
                  <c:v>-7.3342361584666094</c:v>
                </c:pt>
                <c:pt idx="2">
                  <c:v>-14.111682701439236</c:v>
                </c:pt>
                <c:pt idx="3">
                  <c:v>-19.777529560776031</c:v>
                </c:pt>
                <c:pt idx="4">
                  <c:v>-24.927645066074405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C80-43CD-A21C-7A905D8683B2}"/>
            </c:ext>
          </c:extLst>
        </c:ser>
        <c:ser>
          <c:idx val="2"/>
          <c:order val="2"/>
          <c:tx>
            <c:strRef>
              <c:f>'Lab1'!$V$53</c:f>
              <c:strCache>
                <c:ptCount val="1"/>
                <c:pt idx="0">
                  <c:v>Brine + H2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'Lab1'!$W$50:$AA$50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'Lab1'!$W$53:$AA$53</c:f>
              <c:numCache>
                <c:formatCode>0.0000</c:formatCode>
                <c:ptCount val="5"/>
                <c:pt idx="0">
                  <c:v>0</c:v>
                </c:pt>
                <c:pt idx="1">
                  <c:v>-18.749686987082896</c:v>
                </c:pt>
                <c:pt idx="2">
                  <c:v>-37.933390889951703</c:v>
                </c:pt>
                <c:pt idx="3">
                  <c:v>-49.706229283297233</c:v>
                </c:pt>
                <c:pt idx="4">
                  <c:v>-53.825984969977512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C80-43CD-A21C-7A905D8683B2}"/>
            </c:ext>
          </c:extLst>
        </c:ser>
        <c:ser>
          <c:idx val="3"/>
          <c:order val="3"/>
          <c:tx>
            <c:strRef>
              <c:f>'Lab1'!$V$54</c:f>
              <c:strCache>
                <c:ptCount val="1"/>
                <c:pt idx="0">
                  <c:v>Brine + H2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'Lab1'!$W$50:$AA$50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'Lab1'!$W$54:$AA$54</c:f>
              <c:numCache>
                <c:formatCode>0.0000</c:formatCode>
                <c:ptCount val="5"/>
                <c:pt idx="0">
                  <c:v>0</c:v>
                </c:pt>
                <c:pt idx="1">
                  <c:v>-22.563808123038598</c:v>
                </c:pt>
                <c:pt idx="2">
                  <c:v>-38.725508333715517</c:v>
                </c:pt>
                <c:pt idx="3">
                  <c:v>-51.198017093340738</c:v>
                </c:pt>
                <c:pt idx="4">
                  <c:v>-57.457732448317472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C80-43CD-A21C-7A905D8683B2}"/>
            </c:ext>
          </c:extLst>
        </c:ser>
        <c:ser>
          <c:idx val="4"/>
          <c:order val="4"/>
          <c:tx>
            <c:strRef>
              <c:f>'Lab1'!$V$55</c:f>
              <c:strCache>
                <c:ptCount val="1"/>
                <c:pt idx="0">
                  <c:v>Water + H2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'Lab1'!$W$50:$AA$50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'Lab1'!$W$55:$AA$55</c:f>
              <c:numCache>
                <c:formatCode>0.0000</c:formatCode>
                <c:ptCount val="5"/>
                <c:pt idx="0">
                  <c:v>0</c:v>
                </c:pt>
                <c:pt idx="1">
                  <c:v>-7.7094319750692222</c:v>
                </c:pt>
                <c:pt idx="2">
                  <c:v>-14.288346536122944</c:v>
                </c:pt>
                <c:pt idx="3">
                  <c:v>-19.919359627452337</c:v>
                </c:pt>
                <c:pt idx="4">
                  <c:v>-24.795360532784954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2C80-43CD-A21C-7A905D8683B2}"/>
            </c:ext>
          </c:extLst>
        </c:ser>
        <c:ser>
          <c:idx val="5"/>
          <c:order val="5"/>
          <c:tx>
            <c:strRef>
              <c:f>'Lab1'!$V$56</c:f>
              <c:strCache>
                <c:ptCount val="1"/>
                <c:pt idx="0">
                  <c:v>Water + H2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'Lab1'!$W$50:$AA$50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'Lab1'!$W$56:$AA$56</c:f>
              <c:numCache>
                <c:formatCode>0.0000</c:formatCode>
                <c:ptCount val="5"/>
                <c:pt idx="0">
                  <c:v>0</c:v>
                </c:pt>
                <c:pt idx="1">
                  <c:v>-7.1272001420228435</c:v>
                </c:pt>
                <c:pt idx="2">
                  <c:v>-14.302583688804475</c:v>
                </c:pt>
                <c:pt idx="3">
                  <c:v>-19.801111565270759</c:v>
                </c:pt>
                <c:pt idx="4">
                  <c:v>-25.424584601521047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2C80-43CD-A21C-7A905D868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210192"/>
        <c:axId val="1697746656"/>
      </c:scatterChart>
      <c:valAx>
        <c:axId val="1658210192"/>
        <c:scaling>
          <c:orientation val="minMax"/>
          <c:max val="9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[days]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7746656"/>
        <c:crosses val="autoZero"/>
        <c:crossBetween val="midCat"/>
      </c:valAx>
      <c:valAx>
        <c:axId val="1697746656"/>
        <c:scaling>
          <c:orientation val="minMax"/>
          <c:max val="1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effectLst/>
                  </a:rPr>
                  <a:t>H2</a:t>
                </a:r>
                <a:r>
                  <a:rPr lang="cs-CZ" sz="1200" b="0" i="0" baseline="0">
                    <a:effectLst/>
                  </a:rPr>
                  <a:t> loss</a:t>
                </a:r>
                <a:r>
                  <a:rPr lang="en-US" sz="1200" b="0" i="0" baseline="0">
                    <a:effectLst/>
                  </a:rPr>
                  <a:t> [</a:t>
                </a:r>
                <a:r>
                  <a:rPr lang="cs-CZ" sz="1200" b="0" i="0" baseline="0">
                    <a:effectLst/>
                  </a:rPr>
                  <a:t>%</a:t>
                </a:r>
                <a:r>
                  <a:rPr lang="en-US" sz="1200" b="0" i="0" baseline="0">
                    <a:effectLst/>
                  </a:rPr>
                  <a:t>]</a:t>
                </a:r>
                <a:endParaRPr lang="cs-CZ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58210192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Lab 2 - H2 in headspace in mmol</a:t>
            </a:r>
          </a:p>
        </c:rich>
      </c:tx>
      <c:layout>
        <c:manualLayout>
          <c:xMode val="edge"/>
          <c:yMode val="edge"/>
          <c:x val="0.39885059452531763"/>
          <c:y val="1.5957446808510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'Lab2'!$V$15</c:f>
              <c:strCache>
                <c:ptCount val="1"/>
                <c:pt idx="0">
                  <c:v>Sterile brine + H2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  <a:prstDash val="sysDash"/>
              </a:ln>
              <a:effectLst/>
            </c:spPr>
          </c:marker>
          <c:xVal>
            <c:numRef>
              <c:f>'Lab2'!$W$14:$AD$14</c:f>
              <c:numCache>
                <c:formatCode>0</c:formatCode>
                <c:ptCount val="8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7</c:v>
                </c:pt>
                <c:pt idx="6">
                  <c:v>7</c:v>
                </c:pt>
                <c:pt idx="7">
                  <c:v>9</c:v>
                </c:pt>
              </c:numCache>
            </c:numRef>
          </c:xVal>
          <c:yVal>
            <c:numRef>
              <c:f>'Lab2'!$W$15:$AD$15</c:f>
              <c:numCache>
                <c:formatCode>0.0000</c:formatCode>
                <c:ptCount val="8"/>
                <c:pt idx="0">
                  <c:v>4.4820241411713218</c:v>
                </c:pt>
                <c:pt idx="1">
                  <c:v>4.4312963307033577</c:v>
                </c:pt>
                <c:pt idx="2">
                  <c:v>4.3797827736732691</c:v>
                </c:pt>
                <c:pt idx="3">
                  <c:v>4.3830391980178973</c:v>
                </c:pt>
                <c:pt idx="4">
                  <c:v>4.3562134422672827</c:v>
                </c:pt>
                <c:pt idx="5">
                  <c:v>4.2901103954033886</c:v>
                </c:pt>
                <c:pt idx="6">
                  <c:v>4.1969415809830899</c:v>
                </c:pt>
                <c:pt idx="7">
                  <c:v>4.1376397842681811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BF-44E0-A40F-1FB28D40607C}"/>
            </c:ext>
          </c:extLst>
        </c:ser>
        <c:ser>
          <c:idx val="1"/>
          <c:order val="1"/>
          <c:tx>
            <c:strRef>
              <c:f>'Lab2'!$V$16</c:f>
              <c:strCache>
                <c:ptCount val="1"/>
                <c:pt idx="0">
                  <c:v>Sterile brine + H2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  <a:prstDash val="sysDash"/>
              </a:ln>
              <a:effectLst/>
            </c:spPr>
          </c:marker>
          <c:xVal>
            <c:numRef>
              <c:f>'Lab2'!$W$14:$AD$14</c:f>
              <c:numCache>
                <c:formatCode>0</c:formatCode>
                <c:ptCount val="8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7</c:v>
                </c:pt>
                <c:pt idx="6">
                  <c:v>7</c:v>
                </c:pt>
                <c:pt idx="7">
                  <c:v>9</c:v>
                </c:pt>
              </c:numCache>
            </c:numRef>
          </c:xVal>
          <c:yVal>
            <c:numRef>
              <c:f>'Lab2'!$W$16:$AD$16</c:f>
              <c:numCache>
                <c:formatCode>0.0000</c:formatCode>
                <c:ptCount val="8"/>
                <c:pt idx="0">
                  <c:v>4.7006650611919305</c:v>
                </c:pt>
                <c:pt idx="1">
                  <c:v>4.6400853316903747</c:v>
                </c:pt>
                <c:pt idx="2">
                  <c:v>4.6124608953001864</c:v>
                </c:pt>
                <c:pt idx="3">
                  <c:v>4.6085592762886298</c:v>
                </c:pt>
                <c:pt idx="4">
                  <c:v>4.5599750347628536</c:v>
                </c:pt>
                <c:pt idx="5">
                  <c:v>4.5150262304784849</c:v>
                </c:pt>
                <c:pt idx="6">
                  <c:v>4.1650635867779346</c:v>
                </c:pt>
                <c:pt idx="7">
                  <c:v>4.1250832946368989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5BF-44E0-A40F-1FB28D40607C}"/>
            </c:ext>
          </c:extLst>
        </c:ser>
        <c:ser>
          <c:idx val="4"/>
          <c:order val="4"/>
          <c:tx>
            <c:strRef>
              <c:f>'Lab2'!$V$19</c:f>
              <c:strCache>
                <c:ptCount val="1"/>
                <c:pt idx="0">
                  <c:v>Water + H2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'Lab2'!$W$14:$AD$14</c:f>
              <c:numCache>
                <c:formatCode>0</c:formatCode>
                <c:ptCount val="8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7</c:v>
                </c:pt>
                <c:pt idx="6">
                  <c:v>7</c:v>
                </c:pt>
                <c:pt idx="7">
                  <c:v>9</c:v>
                </c:pt>
              </c:numCache>
            </c:numRef>
          </c:xVal>
          <c:yVal>
            <c:numRef>
              <c:f>'Lab2'!$W$19:$AD$19</c:f>
              <c:numCache>
                <c:formatCode>0.0000</c:formatCode>
                <c:ptCount val="8"/>
                <c:pt idx="0">
                  <c:v>4.6379392043031444</c:v>
                </c:pt>
                <c:pt idx="1">
                  <c:v>4.6193350543790341</c:v>
                </c:pt>
                <c:pt idx="2">
                  <c:v>4.5482560343287055</c:v>
                </c:pt>
                <c:pt idx="3">
                  <c:v>4.5537091834896639</c:v>
                </c:pt>
                <c:pt idx="4">
                  <c:v>4.4985886435923064</c:v>
                </c:pt>
                <c:pt idx="5">
                  <c:v>4.4516359990603176</c:v>
                </c:pt>
                <c:pt idx="6">
                  <c:v>4.4498665860718143</c:v>
                </c:pt>
                <c:pt idx="7">
                  <c:v>4.4216411547878067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5BF-44E0-A40F-1FB28D40607C}"/>
            </c:ext>
          </c:extLst>
        </c:ser>
        <c:ser>
          <c:idx val="5"/>
          <c:order val="5"/>
          <c:tx>
            <c:strRef>
              <c:f>'Lab2'!$V$20</c:f>
              <c:strCache>
                <c:ptCount val="1"/>
                <c:pt idx="0">
                  <c:v>Water + H2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'Lab2'!$W$14:$AD$14</c:f>
              <c:numCache>
                <c:formatCode>0</c:formatCode>
                <c:ptCount val="8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7</c:v>
                </c:pt>
                <c:pt idx="6">
                  <c:v>7</c:v>
                </c:pt>
                <c:pt idx="7">
                  <c:v>9</c:v>
                </c:pt>
              </c:numCache>
            </c:numRef>
          </c:xVal>
          <c:yVal>
            <c:numRef>
              <c:f>'Lab2'!$W$20:$AD$20</c:f>
              <c:numCache>
                <c:formatCode>0.0000</c:formatCode>
                <c:ptCount val="8"/>
                <c:pt idx="0">
                  <c:v>4.624749526387177</c:v>
                </c:pt>
                <c:pt idx="1">
                  <c:v>4.6142439315699457</c:v>
                </c:pt>
                <c:pt idx="2">
                  <c:v>4.5565497249082831</c:v>
                </c:pt>
                <c:pt idx="3">
                  <c:v>4.5565041543982776</c:v>
                </c:pt>
                <c:pt idx="4">
                  <c:v>4.5097579574124023</c:v>
                </c:pt>
                <c:pt idx="5">
                  <c:v>4.4850088808596356</c:v>
                </c:pt>
                <c:pt idx="6">
                  <c:v>4.4528359909523463</c:v>
                </c:pt>
                <c:pt idx="7">
                  <c:v>4.432896064786938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5BF-44E0-A40F-1FB28D40607C}"/>
            </c:ext>
          </c:extLst>
        </c:ser>
        <c:ser>
          <c:idx val="6"/>
          <c:order val="6"/>
          <c:tx>
            <c:strRef>
              <c:f>'Lab2'!$V$21</c:f>
              <c:strCache>
                <c:ptCount val="1"/>
                <c:pt idx="0">
                  <c:v>Brine + N2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'Lab2'!$W$14:$AD$14</c:f>
              <c:numCache>
                <c:formatCode>0</c:formatCode>
                <c:ptCount val="8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7</c:v>
                </c:pt>
                <c:pt idx="6">
                  <c:v>7</c:v>
                </c:pt>
                <c:pt idx="7">
                  <c:v>9</c:v>
                </c:pt>
              </c:numCache>
            </c:numRef>
          </c:xVal>
          <c:yVal>
            <c:numRef>
              <c:f>'Lab2'!$W$21:$AD$21</c:f>
              <c:numCache>
                <c:formatCode>0.0000</c:formatCode>
                <c:ptCount val="8"/>
                <c:pt idx="0">
                  <c:v>2.4302787546208215E-5</c:v>
                </c:pt>
                <c:pt idx="1">
                  <c:v>2.4197257459270045E-5</c:v>
                </c:pt>
                <c:pt idx="2">
                  <c:v>2.407205260674834E-5</c:v>
                </c:pt>
                <c:pt idx="3">
                  <c:v>2.4180220945859965E-5</c:v>
                </c:pt>
                <c:pt idx="4">
                  <c:v>2.4049739588991351E-5</c:v>
                </c:pt>
                <c:pt idx="5">
                  <c:v>2.3966634645527544E-5</c:v>
                </c:pt>
                <c:pt idx="6">
                  <c:v>2.3970044586461733E-5</c:v>
                </c:pt>
                <c:pt idx="7">
                  <c:v>2.4026767008191E-5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5BF-44E0-A40F-1FB28D40607C}"/>
            </c:ext>
          </c:extLst>
        </c:ser>
        <c:ser>
          <c:idx val="7"/>
          <c:order val="7"/>
          <c:tx>
            <c:strRef>
              <c:f>'Lab2'!$V$22</c:f>
              <c:strCache>
                <c:ptCount val="1"/>
                <c:pt idx="0">
                  <c:v>Brine + N2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'Lab2'!$W$14:$AD$14</c:f>
              <c:numCache>
                <c:formatCode>0</c:formatCode>
                <c:ptCount val="8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7</c:v>
                </c:pt>
                <c:pt idx="6">
                  <c:v>7</c:v>
                </c:pt>
                <c:pt idx="7">
                  <c:v>9</c:v>
                </c:pt>
              </c:numCache>
            </c:numRef>
          </c:xVal>
          <c:yVal>
            <c:numRef>
              <c:f>'Lab2'!$W$22:$AD$22</c:f>
              <c:numCache>
                <c:formatCode>0.0000</c:formatCode>
                <c:ptCount val="8"/>
                <c:pt idx="0">
                  <c:v>3.5673654413795894E-5</c:v>
                </c:pt>
                <c:pt idx="1">
                  <c:v>3.5779184500734058E-5</c:v>
                </c:pt>
                <c:pt idx="2">
                  <c:v>3.5429728213468749E-5</c:v>
                </c:pt>
                <c:pt idx="3">
                  <c:v>3.5510854467802466E-5</c:v>
                </c:pt>
                <c:pt idx="4">
                  <c:v>3.5130398717499071E-5</c:v>
                </c:pt>
                <c:pt idx="5">
                  <c:v>3.5185802013141611E-5</c:v>
                </c:pt>
                <c:pt idx="6">
                  <c:v>3.4889110769345374E-5</c:v>
                </c:pt>
                <c:pt idx="7">
                  <c:v>3.4690582293292944E-5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5BF-44E0-A40F-1FB28D40607C}"/>
            </c:ext>
          </c:extLst>
        </c:ser>
        <c:ser>
          <c:idx val="8"/>
          <c:order val="8"/>
          <c:tx>
            <c:strRef>
              <c:f>'Lab2'!$V$23</c:f>
              <c:strCache>
                <c:ptCount val="1"/>
                <c:pt idx="0">
                  <c:v>Brine + H2</c:v>
                </c:pt>
              </c:strCache>
            </c:strRef>
          </c:tx>
          <c:spPr>
            <a:ln w="19050" cap="rnd">
              <a:solidFill>
                <a:srgbClr val="4472C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4472C4"/>
              </a:solidFill>
              <a:ln w="9525">
                <a:solidFill>
                  <a:srgbClr val="4472C4"/>
                </a:solidFill>
              </a:ln>
              <a:effectLst/>
            </c:spPr>
          </c:marker>
          <c:xVal>
            <c:numRef>
              <c:f>'Lab2'!$W$14:$AD$14</c:f>
              <c:numCache>
                <c:formatCode>0</c:formatCode>
                <c:ptCount val="8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7</c:v>
                </c:pt>
                <c:pt idx="6">
                  <c:v>7</c:v>
                </c:pt>
                <c:pt idx="7">
                  <c:v>9</c:v>
                </c:pt>
              </c:numCache>
            </c:numRef>
          </c:xVal>
          <c:yVal>
            <c:numRef>
              <c:f>'Lab2'!$W$23:$AD$23</c:f>
              <c:numCache>
                <c:formatCode>0.0000</c:formatCode>
                <c:ptCount val="8"/>
                <c:pt idx="0">
                  <c:v>4.5868871262605406</c:v>
                </c:pt>
                <c:pt idx="1">
                  <c:v>4.296432863884811</c:v>
                </c:pt>
                <c:pt idx="2">
                  <c:v>4.0995118200126166</c:v>
                </c:pt>
                <c:pt idx="3">
                  <c:v>3.6333713070836295</c:v>
                </c:pt>
                <c:pt idx="4">
                  <c:v>3.5395084508035808</c:v>
                </c:pt>
                <c:pt idx="5">
                  <c:v>3.3958711042303595</c:v>
                </c:pt>
                <c:pt idx="6">
                  <c:v>3.0322868243556456</c:v>
                </c:pt>
                <c:pt idx="7">
                  <c:v>2.9538227434718793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C2C-45A2-AC7D-A996115A049D}"/>
            </c:ext>
          </c:extLst>
        </c:ser>
        <c:ser>
          <c:idx val="9"/>
          <c:order val="9"/>
          <c:tx>
            <c:strRef>
              <c:f>'Lab2'!$V$24</c:f>
              <c:strCache>
                <c:ptCount val="1"/>
                <c:pt idx="0">
                  <c:v>Brine + H2</c:v>
                </c:pt>
              </c:strCache>
            </c:strRef>
          </c:tx>
          <c:spPr>
            <a:ln w="19050" cap="rnd">
              <a:solidFill>
                <a:srgbClr val="4472C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4472C4"/>
              </a:solidFill>
              <a:ln w="9525">
                <a:solidFill>
                  <a:srgbClr val="4472C4"/>
                </a:solidFill>
              </a:ln>
              <a:effectLst/>
            </c:spPr>
          </c:marker>
          <c:xVal>
            <c:numRef>
              <c:f>'Lab2'!$W$14:$AD$14</c:f>
              <c:numCache>
                <c:formatCode>0</c:formatCode>
                <c:ptCount val="8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7</c:v>
                </c:pt>
                <c:pt idx="6">
                  <c:v>7</c:v>
                </c:pt>
                <c:pt idx="7">
                  <c:v>9</c:v>
                </c:pt>
              </c:numCache>
            </c:numRef>
          </c:xVal>
          <c:yVal>
            <c:numRef>
              <c:f>'Lab2'!$W$24:$AD$24</c:f>
              <c:numCache>
                <c:formatCode>0.0000</c:formatCode>
                <c:ptCount val="8"/>
                <c:pt idx="0">
                  <c:v>4.5980022763150137</c:v>
                </c:pt>
                <c:pt idx="1">
                  <c:v>4.2909623991954886</c:v>
                </c:pt>
                <c:pt idx="2">
                  <c:v>4.0723753353730636</c:v>
                </c:pt>
                <c:pt idx="3">
                  <c:v>3.5254802126194584</c:v>
                </c:pt>
                <c:pt idx="4">
                  <c:v>3.4538665721492139</c:v>
                </c:pt>
                <c:pt idx="5">
                  <c:v>3.3220483804406191</c:v>
                </c:pt>
                <c:pt idx="6">
                  <c:v>3.2708945482171621</c:v>
                </c:pt>
                <c:pt idx="7">
                  <c:v>3.1978833253302472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2C2C-45A2-AC7D-A996115A0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9863824"/>
        <c:axId val="1236994096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'Lab2'!$V$17</c15:sqref>
                        </c15:formulaRef>
                      </c:ext>
                    </c:extLst>
                    <c:strCache>
                      <c:ptCount val="1"/>
                      <c:pt idx="0">
                        <c:v>Brine + H2</c:v>
                      </c:pt>
                    </c:strCache>
                  </c:strRef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'Lab2'!$W$14:$AD$14</c15:sqref>
                        </c15:formulaRef>
                      </c:ext>
                    </c:extLst>
                    <c:numCache>
                      <c:formatCode>0</c:formatCode>
                      <c:ptCount val="8"/>
                      <c:pt idx="0">
                        <c:v>0</c:v>
                      </c:pt>
                      <c:pt idx="1">
                        <c:v>2</c:v>
                      </c:pt>
                      <c:pt idx="2">
                        <c:v>2</c:v>
                      </c:pt>
                      <c:pt idx="3">
                        <c:v>4</c:v>
                      </c:pt>
                      <c:pt idx="4">
                        <c:v>4</c:v>
                      </c:pt>
                      <c:pt idx="5">
                        <c:v>7</c:v>
                      </c:pt>
                      <c:pt idx="6">
                        <c:v>7</c:v>
                      </c:pt>
                      <c:pt idx="7">
                        <c:v>9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'Lab2'!$W$17:$AD$17</c15:sqref>
                        </c15:formulaRef>
                      </c:ext>
                    </c:extLst>
                    <c:numCache>
                      <c:formatCode>0.0000</c:formatCode>
                      <c:ptCount val="8"/>
                      <c:pt idx="0">
                        <c:v>4.3054202160728527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C5BF-44E0-A40F-1FB28D40607C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'Lab2'!$V$18</c15:sqref>
                        </c15:formulaRef>
                      </c:ext>
                    </c:extLst>
                    <c:strCache>
                      <c:ptCount val="1"/>
                      <c:pt idx="0">
                        <c:v>Brine + H2</c:v>
                      </c:pt>
                    </c:strCache>
                  </c:strRef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'Lab2'!$W$14:$AD$14</c15:sqref>
                        </c15:formulaRef>
                      </c:ext>
                    </c:extLst>
                    <c:numCache>
                      <c:formatCode>0</c:formatCode>
                      <c:ptCount val="8"/>
                      <c:pt idx="0">
                        <c:v>0</c:v>
                      </c:pt>
                      <c:pt idx="1">
                        <c:v>2</c:v>
                      </c:pt>
                      <c:pt idx="2">
                        <c:v>2</c:v>
                      </c:pt>
                      <c:pt idx="3">
                        <c:v>4</c:v>
                      </c:pt>
                      <c:pt idx="4">
                        <c:v>4</c:v>
                      </c:pt>
                      <c:pt idx="5">
                        <c:v>7</c:v>
                      </c:pt>
                      <c:pt idx="6">
                        <c:v>7</c:v>
                      </c:pt>
                      <c:pt idx="7">
                        <c:v>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'Lab2'!$W$18:$AD$18</c15:sqref>
                        </c15:formulaRef>
                      </c:ext>
                    </c:extLst>
                    <c:numCache>
                      <c:formatCode>0.0000</c:formatCode>
                      <c:ptCount val="8"/>
                      <c:pt idx="0">
                        <c:v>4.3251812683319732</c:v>
                      </c:pt>
                      <c:pt idx="1">
                        <c:v>3.8619884891195371</c:v>
                      </c:pt>
                      <c:pt idx="2">
                        <c:v>3.6356492189989846</c:v>
                      </c:pt>
                      <c:pt idx="3">
                        <c:v>3.3565212085162002</c:v>
                      </c:pt>
                      <c:pt idx="4">
                        <c:v>3.2090088216533772</c:v>
                      </c:pt>
                      <c:pt idx="5">
                        <c:v>2.942089362208745</c:v>
                      </c:pt>
                      <c:pt idx="6">
                        <c:v>2.9045798973929413</c:v>
                      </c:pt>
                      <c:pt idx="7">
                        <c:v>2.8116802287597422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5BF-44E0-A40F-1FB28D40607C}"/>
                  </c:ext>
                </c:extLst>
              </c15:ser>
            </c15:filteredScatterSeries>
          </c:ext>
        </c:extLst>
      </c:scatterChart>
      <c:valAx>
        <c:axId val="1609863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Název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36994096"/>
        <c:crosses val="autoZero"/>
        <c:crossBetween val="midCat"/>
      </c:valAx>
      <c:valAx>
        <c:axId val="123699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Název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098638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span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H2 in mmol corrected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'Lab2'!$V$33</c:f>
              <c:strCache>
                <c:ptCount val="1"/>
                <c:pt idx="0">
                  <c:v>Sterile brine + H2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  <a:prstDash val="sysDash"/>
              </a:ln>
              <a:effectLst/>
            </c:spPr>
          </c:marker>
          <c:xVal>
            <c:numRef>
              <c:f>'Lab2'!$W$32:$AA$32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'Lab2'!$W$33:$AA$33</c:f>
              <c:numCache>
                <c:formatCode>0.0000</c:formatCode>
                <c:ptCount val="5"/>
                <c:pt idx="0">
                  <c:v>4.4820241411713218</c:v>
                </c:pt>
                <c:pt idx="1">
                  <c:v>4.4312963307033577</c:v>
                </c:pt>
                <c:pt idx="2">
                  <c:v>4.434552755047986</c:v>
                </c:pt>
                <c:pt idx="3">
                  <c:v>4.3684497081840918</c:v>
                </c:pt>
                <c:pt idx="4">
                  <c:v>4.3091479114691831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B54-4789-BA47-D8DB8ECAAFA1}"/>
            </c:ext>
          </c:extLst>
        </c:ser>
        <c:ser>
          <c:idx val="1"/>
          <c:order val="1"/>
          <c:tx>
            <c:strRef>
              <c:f>'Lab2'!$V$34</c:f>
              <c:strCache>
                <c:ptCount val="1"/>
                <c:pt idx="0">
                  <c:v>Sterile brine + H2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  <a:prstDash val="sysDash"/>
              </a:ln>
              <a:effectLst/>
            </c:spPr>
          </c:marker>
          <c:xVal>
            <c:numRef>
              <c:f>'Lab2'!$W$32:$AA$32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'Lab2'!$W$34:$AA$34</c:f>
              <c:numCache>
                <c:formatCode>0.0000</c:formatCode>
                <c:ptCount val="5"/>
                <c:pt idx="0">
                  <c:v>4.7006650611919305</c:v>
                </c:pt>
                <c:pt idx="1">
                  <c:v>4.6400853316903747</c:v>
                </c:pt>
                <c:pt idx="2">
                  <c:v>4.6361837126788181</c:v>
                </c:pt>
                <c:pt idx="3">
                  <c:v>4.5912349083944495</c:v>
                </c:pt>
                <c:pt idx="4">
                  <c:v>4.5512546162534138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B54-4789-BA47-D8DB8ECAAFA1}"/>
            </c:ext>
          </c:extLst>
        </c:ser>
        <c:ser>
          <c:idx val="6"/>
          <c:order val="2"/>
          <c:tx>
            <c:strRef>
              <c:f>'Lab2'!$V$43</c:f>
              <c:strCache>
                <c:ptCount val="1"/>
                <c:pt idx="0">
                  <c:v>Brine + H2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'Lab2'!$W$42:$AA$42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'Lab2'!$W$43:$AA$43</c:f>
              <c:numCache>
                <c:formatCode>0.0000</c:formatCode>
                <c:ptCount val="5"/>
                <c:pt idx="0">
                  <c:v>4.5868871262605406</c:v>
                </c:pt>
                <c:pt idx="1">
                  <c:v>4.296432863884811</c:v>
                </c:pt>
                <c:pt idx="2">
                  <c:v>3.830292350955824</c:v>
                </c:pt>
                <c:pt idx="3">
                  <c:v>3.6866550043826027</c:v>
                </c:pt>
                <c:pt idx="4">
                  <c:v>3.6081909234988365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B54-4789-BA47-D8DB8ECAAFA1}"/>
            </c:ext>
          </c:extLst>
        </c:ser>
        <c:ser>
          <c:idx val="7"/>
          <c:order val="3"/>
          <c:tx>
            <c:strRef>
              <c:f>'Lab2'!$V$44</c:f>
              <c:strCache>
                <c:ptCount val="1"/>
                <c:pt idx="0">
                  <c:v>Brine + H2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'Lab2'!$W$42:$AA$42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'Lab2'!$W$44:$AA$44</c:f>
              <c:numCache>
                <c:formatCode>0.0000</c:formatCode>
                <c:ptCount val="5"/>
                <c:pt idx="0">
                  <c:v>4.5980022763150137</c:v>
                </c:pt>
                <c:pt idx="1">
                  <c:v>4.2909623991954886</c:v>
                </c:pt>
                <c:pt idx="2">
                  <c:v>3.7440672764418834</c:v>
                </c:pt>
                <c:pt idx="3">
                  <c:v>3.6122490847332887</c:v>
                </c:pt>
                <c:pt idx="4">
                  <c:v>3.5392378618463738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B54-4789-BA47-D8DB8ECAAFA1}"/>
            </c:ext>
          </c:extLst>
        </c:ser>
        <c:ser>
          <c:idx val="8"/>
          <c:order val="4"/>
          <c:tx>
            <c:strRef>
              <c:f>'Lab2'!$V$37</c:f>
              <c:strCache>
                <c:ptCount val="1"/>
                <c:pt idx="0">
                  <c:v>Water + H2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'Lab2'!$W$32:$AA$32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'Lab2'!$W$37:$AA$37</c:f>
              <c:numCache>
                <c:formatCode>0.0000</c:formatCode>
                <c:ptCount val="5"/>
                <c:pt idx="0">
                  <c:v>4.6379392043031444</c:v>
                </c:pt>
                <c:pt idx="1">
                  <c:v>4.6193350543790341</c:v>
                </c:pt>
                <c:pt idx="2">
                  <c:v>4.6247882035399925</c:v>
                </c:pt>
                <c:pt idx="3">
                  <c:v>4.5778355590080038</c:v>
                </c:pt>
                <c:pt idx="4">
                  <c:v>4.5496101277239962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B54-4789-BA47-D8DB8ECAAFA1}"/>
            </c:ext>
          </c:extLst>
        </c:ser>
        <c:ser>
          <c:idx val="9"/>
          <c:order val="5"/>
          <c:tx>
            <c:strRef>
              <c:f>'Lab2'!$V$38</c:f>
              <c:strCache>
                <c:ptCount val="1"/>
                <c:pt idx="0">
                  <c:v>Water + H2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'Lab2'!$W$32:$AA$32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'Lab2'!$W$38:$AA$38</c:f>
              <c:numCache>
                <c:formatCode>0.0000</c:formatCode>
                <c:ptCount val="5"/>
                <c:pt idx="0">
                  <c:v>4.624749526387177</c:v>
                </c:pt>
                <c:pt idx="1">
                  <c:v>4.6142439315699457</c:v>
                </c:pt>
                <c:pt idx="2">
                  <c:v>4.6141983610599402</c:v>
                </c:pt>
                <c:pt idx="3">
                  <c:v>4.5894492845071735</c:v>
                </c:pt>
                <c:pt idx="4">
                  <c:v>4.5695093583417652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B54-4789-BA47-D8DB8ECAAFA1}"/>
            </c:ext>
          </c:extLst>
        </c:ser>
        <c:ser>
          <c:idx val="4"/>
          <c:order val="6"/>
          <c:tx>
            <c:strRef>
              <c:f>'Lab2'!$V$39</c:f>
              <c:strCache>
                <c:ptCount val="1"/>
                <c:pt idx="0">
                  <c:v>Brine + N2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'Lab2'!$W$32:$AA$32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'Lab2'!$W$39:$AA$39</c:f>
              <c:numCache>
                <c:formatCode>0.0000</c:formatCode>
                <c:ptCount val="5"/>
                <c:pt idx="0">
                  <c:v>2.4302787546208215E-5</c:v>
                </c:pt>
                <c:pt idx="1">
                  <c:v>2.4197257459270045E-5</c:v>
                </c:pt>
                <c:pt idx="2">
                  <c:v>2.430542579838167E-5</c:v>
                </c:pt>
                <c:pt idx="3">
                  <c:v>2.4222320854917863E-5</c:v>
                </c:pt>
                <c:pt idx="4">
                  <c:v>2.427904327664713E-5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B54-4789-BA47-D8DB8ECAAFA1}"/>
            </c:ext>
          </c:extLst>
        </c:ser>
        <c:ser>
          <c:idx val="5"/>
          <c:order val="7"/>
          <c:tx>
            <c:strRef>
              <c:f>'Lab2'!$V$40</c:f>
              <c:strCache>
                <c:ptCount val="1"/>
                <c:pt idx="0">
                  <c:v>Brine + N2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'Lab2'!$W$32:$AA$32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'Lab2'!$W$40:$AA$40</c:f>
              <c:numCache>
                <c:formatCode>0.0000</c:formatCode>
                <c:ptCount val="5"/>
                <c:pt idx="0">
                  <c:v>3.5673654413795894E-5</c:v>
                </c:pt>
                <c:pt idx="1">
                  <c:v>3.5779184500734058E-5</c:v>
                </c:pt>
                <c:pt idx="2">
                  <c:v>3.5860310755067775E-5</c:v>
                </c:pt>
                <c:pt idx="3">
                  <c:v>3.5915714050710315E-5</c:v>
                </c:pt>
                <c:pt idx="4">
                  <c:v>3.5717185574657885E-5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B54-4789-BA47-D8DB8ECAA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210192"/>
        <c:axId val="1697746656"/>
        <c:extLst/>
      </c:scatterChart>
      <c:valAx>
        <c:axId val="1658210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[days]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7746656"/>
        <c:crosses val="autoZero"/>
        <c:crossBetween val="midCat"/>
      </c:valAx>
      <c:valAx>
        <c:axId val="169774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H2 [mmol]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582101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Lab2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'Lab2'!$V$53</c:f>
              <c:strCache>
                <c:ptCount val="1"/>
                <c:pt idx="0">
                  <c:v>Sterile brine + H2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  <a:prstDash val="sysDash"/>
              </a:ln>
              <a:effectLst/>
            </c:spPr>
          </c:marker>
          <c:xVal>
            <c:numRef>
              <c:f>'Lab2'!$W$52:$AA$52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'Lab2'!$W$53:$AA$53</c:f>
              <c:numCache>
                <c:formatCode>0.0000</c:formatCode>
                <c:ptCount val="5"/>
                <c:pt idx="0">
                  <c:v>0</c:v>
                </c:pt>
                <c:pt idx="1">
                  <c:v>-1.131805828576077</c:v>
                </c:pt>
                <c:pt idx="2">
                  <c:v>-1.05915061204756</c:v>
                </c:pt>
                <c:pt idx="3">
                  <c:v>-2.5339986892071664</c:v>
                </c:pt>
                <c:pt idx="4">
                  <c:v>-3.8571017080010535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71D-4B81-8F9E-3CAFC01A9863}"/>
            </c:ext>
          </c:extLst>
        </c:ser>
        <c:ser>
          <c:idx val="1"/>
          <c:order val="1"/>
          <c:tx>
            <c:strRef>
              <c:f>'Lab2'!$V$54</c:f>
              <c:strCache>
                <c:ptCount val="1"/>
                <c:pt idx="0">
                  <c:v>Sterile brine + H2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  <a:prstDash val="sysDash"/>
              </a:ln>
              <a:effectLst/>
            </c:spPr>
          </c:marker>
          <c:xVal>
            <c:numRef>
              <c:f>'Lab2'!$W$52:$AA$52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'Lab2'!$W$54:$AA$54</c:f>
              <c:numCache>
                <c:formatCode>0.0000</c:formatCode>
                <c:ptCount val="5"/>
                <c:pt idx="0">
                  <c:v>0</c:v>
                </c:pt>
                <c:pt idx="1">
                  <c:v>-1.2887480540082237</c:v>
                </c:pt>
                <c:pt idx="2">
                  <c:v>-1.3717494795675123</c:v>
                </c:pt>
                <c:pt idx="3">
                  <c:v>-2.327971709810214</c:v>
                </c:pt>
                <c:pt idx="4">
                  <c:v>-3.1784958722549561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71D-4B81-8F9E-3CAFC01A9863}"/>
            </c:ext>
          </c:extLst>
        </c:ser>
        <c:ser>
          <c:idx val="10"/>
          <c:order val="2"/>
          <c:tx>
            <c:strRef>
              <c:f>'Lab2'!$V$63</c:f>
              <c:strCache>
                <c:ptCount val="1"/>
                <c:pt idx="0">
                  <c:v>Brine + H2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'Lab2'!$W$52:$AA$52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'Lab2'!$W$63:$AA$63</c:f>
              <c:numCache>
                <c:formatCode>0.0000</c:formatCode>
                <c:ptCount val="5"/>
                <c:pt idx="0">
                  <c:v>0</c:v>
                </c:pt>
                <c:pt idx="1">
                  <c:v>-6.3322740320519273</c:v>
                </c:pt>
                <c:pt idx="2">
                  <c:v>-16.49473279979162</c:v>
                </c:pt>
                <c:pt idx="3">
                  <c:v>-19.626210479956853</c:v>
                </c:pt>
                <c:pt idx="4">
                  <c:v>-21.336827696468433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971D-4B81-8F9E-3CAFC01A9863}"/>
            </c:ext>
          </c:extLst>
        </c:ser>
        <c:ser>
          <c:idx val="11"/>
          <c:order val="3"/>
          <c:tx>
            <c:strRef>
              <c:f>'Lab2'!$V$64</c:f>
              <c:strCache>
                <c:ptCount val="1"/>
                <c:pt idx="0">
                  <c:v>Brine + H2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'Lab2'!$W$52:$AA$52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'Lab2'!$W$64:$AA$64</c:f>
              <c:numCache>
                <c:formatCode>0.0000</c:formatCode>
                <c:ptCount val="5"/>
                <c:pt idx="0">
                  <c:v>0</c:v>
                </c:pt>
                <c:pt idx="1">
                  <c:v>-6.677679972042057</c:v>
                </c:pt>
                <c:pt idx="2">
                  <c:v>-18.57186988079313</c:v>
                </c:pt>
                <c:pt idx="3">
                  <c:v>-21.438727785314171</c:v>
                </c:pt>
                <c:pt idx="4">
                  <c:v>-23.026617884086122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971D-4B81-8F9E-3CAFC01A9863}"/>
            </c:ext>
          </c:extLst>
        </c:ser>
        <c:ser>
          <c:idx val="8"/>
          <c:order val="4"/>
          <c:tx>
            <c:strRef>
              <c:f>'Lab2'!$V$57</c:f>
              <c:strCache>
                <c:ptCount val="1"/>
                <c:pt idx="0">
                  <c:v>Water + H2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'Lab2'!$W$52:$AA$52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'Lab2'!$W$57:$AA$57</c:f>
              <c:numCache>
                <c:formatCode>0.0000</c:formatCode>
                <c:ptCount val="5"/>
                <c:pt idx="0">
                  <c:v>0</c:v>
                </c:pt>
                <c:pt idx="1">
                  <c:v>-0.40112966351195212</c:v>
                </c:pt>
                <c:pt idx="2">
                  <c:v>-0.28355267682142937</c:v>
                </c:pt>
                <c:pt idx="3">
                  <c:v>-1.295912745888856</c:v>
                </c:pt>
                <c:pt idx="4">
                  <c:v>-1.9044897461613033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71D-4B81-8F9E-3CAFC01A9863}"/>
            </c:ext>
          </c:extLst>
        </c:ser>
        <c:ser>
          <c:idx val="9"/>
          <c:order val="5"/>
          <c:tx>
            <c:strRef>
              <c:f>'Lab2'!$V$58</c:f>
              <c:strCache>
                <c:ptCount val="1"/>
                <c:pt idx="0">
                  <c:v>Water + H2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'Lab2'!$W$52:$AA$52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'Lab2'!$W$58:$AA$58</c:f>
              <c:numCache>
                <c:formatCode>0.0000</c:formatCode>
                <c:ptCount val="5"/>
                <c:pt idx="0">
                  <c:v>0</c:v>
                </c:pt>
                <c:pt idx="1">
                  <c:v>-0.22716029824513839</c:v>
                </c:pt>
                <c:pt idx="2">
                  <c:v>-0.22814565993326141</c:v>
                </c:pt>
                <c:pt idx="3">
                  <c:v>-0.76328981015279851</c:v>
                </c:pt>
                <c:pt idx="4">
                  <c:v>-1.1944466987937545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71D-4B81-8F9E-3CAFC01A9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210192"/>
        <c:axId val="1697746656"/>
        <c:extLst>
          <c:ext xmlns:c15="http://schemas.microsoft.com/office/drawing/2012/chart" uri="{02D57815-91ED-43cb-92C2-25804820EDAC}">
            <c15:filteredScatter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'Lab2'!$V$59</c15:sqref>
                        </c15:formulaRef>
                      </c:ext>
                    </c:extLst>
                    <c:strCache>
                      <c:ptCount val="1"/>
                      <c:pt idx="0">
                        <c:v>Brine + N2</c:v>
                      </c:pt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50000"/>
                      </a:schemeClr>
                    </a:solidFill>
                    <a:ln w="9525">
                      <a:solidFill>
                        <a:schemeClr val="accent2">
                          <a:lumMod val="5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'Lab2'!$W$52:$AA$52</c15:sqref>
                        </c15:formulaRef>
                      </c:ext>
                    </c:extLst>
                    <c:numCache>
                      <c:formatCode>0</c:formatCode>
                      <c:ptCount val="5"/>
                      <c:pt idx="0">
                        <c:v>0</c:v>
                      </c:pt>
                      <c:pt idx="1">
                        <c:v>2</c:v>
                      </c:pt>
                      <c:pt idx="2">
                        <c:v>4</c:v>
                      </c:pt>
                      <c:pt idx="3">
                        <c:v>7</c:v>
                      </c:pt>
                      <c:pt idx="4">
                        <c:v>9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'Lab2'!$W$59:$AA$59</c15:sqref>
                        </c15:formulaRef>
                      </c:ext>
                    </c:extLst>
                    <c:numCache>
                      <c:formatCode>0.0000</c:formatCode>
                      <c:ptCount val="5"/>
                      <c:pt idx="0">
                        <c:v>0</c:v>
                      </c:pt>
                      <c:pt idx="1">
                        <c:v>-0.43423038092861077</c:v>
                      </c:pt>
                      <c:pt idx="2">
                        <c:v>1.0855759523224151E-2</c:v>
                      </c:pt>
                      <c:pt idx="3">
                        <c:v>-0.33110066545805239</c:v>
                      </c:pt>
                      <c:pt idx="4">
                        <c:v>-9.7701835708917883E-2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6-971D-4B81-8F9E-3CAFC01A9863}"/>
                  </c:ext>
                </c:extLst>
              </c15:ser>
            </c15:filteredScatterSeries>
            <c15:filteredScatter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'Lab2'!$V$60</c15:sqref>
                        </c15:formulaRef>
                      </c:ext>
                    </c:extLst>
                    <c:strCache>
                      <c:ptCount val="1"/>
                      <c:pt idx="0">
                        <c:v>Brine + N2</c:v>
                      </c:pt>
                    </c:strCache>
                  </c:strRef>
                </c:tx>
                <c:spPr>
                  <a:ln w="19050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50000"/>
                      </a:schemeClr>
                    </a:solidFill>
                    <a:ln w="9525">
                      <a:solidFill>
                        <a:schemeClr val="accent2">
                          <a:lumMod val="5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'Lab2'!$W$52:$AA$52</c15:sqref>
                        </c15:formulaRef>
                      </c:ext>
                    </c:extLst>
                    <c:numCache>
                      <c:formatCode>0</c:formatCode>
                      <c:ptCount val="5"/>
                      <c:pt idx="0">
                        <c:v>0</c:v>
                      </c:pt>
                      <c:pt idx="1">
                        <c:v>2</c:v>
                      </c:pt>
                      <c:pt idx="2">
                        <c:v>4</c:v>
                      </c:pt>
                      <c:pt idx="3">
                        <c:v>7</c:v>
                      </c:pt>
                      <c:pt idx="4">
                        <c:v>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'Lab2'!$W$60:$AA$60</c15:sqref>
                        </c15:formulaRef>
                      </c:ext>
                    </c:extLst>
                    <c:numCache>
                      <c:formatCode>0.0000</c:formatCode>
                      <c:ptCount val="5"/>
                      <c:pt idx="0">
                        <c:v>0</c:v>
                      </c:pt>
                      <c:pt idx="1">
                        <c:v>0.29582079176432785</c:v>
                      </c:pt>
                      <c:pt idx="2">
                        <c:v>0.52323302543317141</c:v>
                      </c:pt>
                      <c:pt idx="3">
                        <c:v>0.67853894110947977</c:v>
                      </c:pt>
                      <c:pt idx="4">
                        <c:v>0.12202607660279341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971D-4B81-8F9E-3CAFC01A9863}"/>
                  </c:ext>
                </c:extLst>
              </c15:ser>
            </c15:filteredScatterSeries>
            <c15:filteredScatterSeries>
              <c15:ser>
                <c:idx val="2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'Lab2'!$V$61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'Lab2'!$W$52:$AA$52</c15:sqref>
                        </c15:formulaRef>
                      </c:ext>
                    </c:extLst>
                    <c:numCache>
                      <c:formatCode>0</c:formatCode>
                      <c:ptCount val="5"/>
                      <c:pt idx="0">
                        <c:v>0</c:v>
                      </c:pt>
                      <c:pt idx="1">
                        <c:v>2</c:v>
                      </c:pt>
                      <c:pt idx="2">
                        <c:v>4</c:v>
                      </c:pt>
                      <c:pt idx="3">
                        <c:v>7</c:v>
                      </c:pt>
                      <c:pt idx="4">
                        <c:v>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'Lab2'!$W$61:$AA$61</c15:sqref>
                        </c15:formulaRef>
                      </c:ext>
                    </c:extLst>
                    <c:numCache>
                      <c:formatCode>0.0000</c:formatCode>
                      <c:ptCount val="5"/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971D-4B81-8F9E-3CAFC01A9863}"/>
                  </c:ext>
                </c:extLst>
              </c15:ser>
            </c15:filteredScatterSeries>
            <c15:filteredScatterSeries>
              <c15:ser>
                <c:idx val="3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'Lab2'!$V$62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'Lab2'!$W$52:$AA$52</c15:sqref>
                        </c15:formulaRef>
                      </c:ext>
                    </c:extLst>
                    <c:numCache>
                      <c:formatCode>0</c:formatCode>
                      <c:ptCount val="5"/>
                      <c:pt idx="0">
                        <c:v>0</c:v>
                      </c:pt>
                      <c:pt idx="1">
                        <c:v>2</c:v>
                      </c:pt>
                      <c:pt idx="2">
                        <c:v>4</c:v>
                      </c:pt>
                      <c:pt idx="3">
                        <c:v>7</c:v>
                      </c:pt>
                      <c:pt idx="4">
                        <c:v>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'Lab2'!$W$62:$AA$62</c15:sqref>
                        </c15:formulaRef>
                      </c:ext>
                    </c:extLst>
                    <c:numCache>
                      <c:formatCode>0.0000</c:formatCode>
                      <c:ptCount val="5"/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971D-4B81-8F9E-3CAFC01A9863}"/>
                  </c:ext>
                </c:extLst>
              </c15:ser>
            </c15:filteredScatterSeries>
          </c:ext>
        </c:extLst>
      </c:scatterChart>
      <c:valAx>
        <c:axId val="1658210192"/>
        <c:scaling>
          <c:orientation val="minMax"/>
          <c:max val="9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[days]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7746656"/>
        <c:crosses val="autoZero"/>
        <c:crossBetween val="midCat"/>
      </c:valAx>
      <c:valAx>
        <c:axId val="1697746656"/>
        <c:scaling>
          <c:orientation val="minMax"/>
          <c:max val="1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H2</a:t>
                </a:r>
                <a:r>
                  <a:rPr lang="cs-CZ"/>
                  <a:t> loss</a:t>
                </a:r>
                <a:r>
                  <a:rPr lang="en-US"/>
                  <a:t> [</a:t>
                </a:r>
                <a:r>
                  <a:rPr lang="cs-CZ"/>
                  <a:t>%</a:t>
                </a:r>
                <a:r>
                  <a:rPr lang="en-US"/>
                  <a:t>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58210192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Lab 3 - H2 in headspace in mmol</a:t>
            </a:r>
          </a:p>
        </c:rich>
      </c:tx>
      <c:layout>
        <c:manualLayout>
          <c:xMode val="edge"/>
          <c:yMode val="edge"/>
          <c:x val="0.39885059452531763"/>
          <c:y val="1.5957446808510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'Lab3'!$V$15</c:f>
              <c:strCache>
                <c:ptCount val="1"/>
                <c:pt idx="0">
                  <c:v>Sterile brine + H2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  <a:prstDash val="sysDash"/>
              </a:ln>
              <a:effectLst/>
            </c:spPr>
          </c:marker>
          <c:xVal>
            <c:numRef>
              <c:f>'Lab3'!$W$14:$AE$14</c:f>
              <c:numCache>
                <c:formatCode>0</c:formatCode>
                <c:ptCount val="9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7</c:v>
                </c:pt>
                <c:pt idx="6">
                  <c:v>7</c:v>
                </c:pt>
                <c:pt idx="7">
                  <c:v>9</c:v>
                </c:pt>
                <c:pt idx="8">
                  <c:v>9</c:v>
                </c:pt>
              </c:numCache>
            </c:numRef>
          </c:xVal>
          <c:yVal>
            <c:numRef>
              <c:f>'Lab3'!$W$15:$AE$15</c:f>
              <c:numCache>
                <c:formatCode>0.0000</c:formatCode>
                <c:ptCount val="9"/>
                <c:pt idx="0">
                  <c:v>4.6220589018213243</c:v>
                </c:pt>
                <c:pt idx="1">
                  <c:v>4.598108315320796</c:v>
                </c:pt>
                <c:pt idx="2">
                  <c:v>4.2354734739375592</c:v>
                </c:pt>
                <c:pt idx="3">
                  <c:v>3.9532371034253431</c:v>
                </c:pt>
                <c:pt idx="4">
                  <c:v>3.6632952769362044</c:v>
                </c:pt>
                <c:pt idx="5">
                  <c:v>3.6413215235211815</c:v>
                </c:pt>
                <c:pt idx="6">
                  <c:v>3.4242930515584304</c:v>
                </c:pt>
                <c:pt idx="7">
                  <c:v>3.2808175954921572</c:v>
                </c:pt>
                <c:pt idx="8">
                  <c:v>3.2951651943062634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BF-44E0-A40F-1FB28D40607C}"/>
            </c:ext>
          </c:extLst>
        </c:ser>
        <c:ser>
          <c:idx val="1"/>
          <c:order val="1"/>
          <c:tx>
            <c:strRef>
              <c:f>'Lab3'!$V$16</c:f>
              <c:strCache>
                <c:ptCount val="1"/>
                <c:pt idx="0">
                  <c:v>Sterile brine + H2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  <a:prstDash val="sysDash"/>
              </a:ln>
              <a:effectLst/>
            </c:spPr>
          </c:marker>
          <c:xVal>
            <c:numRef>
              <c:f>'Lab3'!$W$14:$AE$14</c:f>
              <c:numCache>
                <c:formatCode>0</c:formatCode>
                <c:ptCount val="9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7</c:v>
                </c:pt>
                <c:pt idx="6">
                  <c:v>7</c:v>
                </c:pt>
                <c:pt idx="7">
                  <c:v>9</c:v>
                </c:pt>
                <c:pt idx="8">
                  <c:v>9</c:v>
                </c:pt>
              </c:numCache>
            </c:numRef>
          </c:xVal>
          <c:yVal>
            <c:numRef>
              <c:f>'Lab3'!$W$16:$AE$16</c:f>
              <c:numCache>
                <c:formatCode>0.0000</c:formatCode>
                <c:ptCount val="9"/>
                <c:pt idx="0">
                  <c:v>4.4665614573084245</c:v>
                </c:pt>
                <c:pt idx="1">
                  <c:v>4.3616697114714311</c:v>
                </c:pt>
                <c:pt idx="2">
                  <c:v>4.0059971126851046</c:v>
                </c:pt>
                <c:pt idx="3">
                  <c:v>3.8129976409721733</c:v>
                </c:pt>
                <c:pt idx="4">
                  <c:v>3.5011806578872489</c:v>
                </c:pt>
                <c:pt idx="5">
                  <c:v>3.4541494660136474</c:v>
                </c:pt>
                <c:pt idx="6">
                  <c:v>3.2356393879079586</c:v>
                </c:pt>
                <c:pt idx="7">
                  <c:v>3.1047988747849815</c:v>
                </c:pt>
                <c:pt idx="8">
                  <c:v>3.1183767124298138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5BF-44E0-A40F-1FB28D40607C}"/>
            </c:ext>
          </c:extLst>
        </c:ser>
        <c:ser>
          <c:idx val="2"/>
          <c:order val="2"/>
          <c:tx>
            <c:strRef>
              <c:f>'Lab3'!$V$17</c:f>
              <c:strCache>
                <c:ptCount val="1"/>
                <c:pt idx="0">
                  <c:v>Brine + H2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'Lab3'!$W$14:$AE$14</c:f>
              <c:numCache>
                <c:formatCode>0</c:formatCode>
                <c:ptCount val="9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7</c:v>
                </c:pt>
                <c:pt idx="6">
                  <c:v>7</c:v>
                </c:pt>
                <c:pt idx="7">
                  <c:v>9</c:v>
                </c:pt>
                <c:pt idx="8">
                  <c:v>9</c:v>
                </c:pt>
              </c:numCache>
            </c:numRef>
          </c:xVal>
          <c:yVal>
            <c:numRef>
              <c:f>'Lab3'!$W$17:$AE$17</c:f>
              <c:numCache>
                <c:formatCode>0.0000</c:formatCode>
                <c:ptCount val="9"/>
                <c:pt idx="0">
                  <c:v>4.4170845295484247</c:v>
                </c:pt>
                <c:pt idx="1">
                  <c:v>3.6465918781080937</c:v>
                </c:pt>
                <c:pt idx="2">
                  <c:v>3.283800329003276</c:v>
                </c:pt>
                <c:pt idx="3">
                  <c:v>2.7181588878413825</c:v>
                </c:pt>
                <c:pt idx="4">
                  <c:v>2.5194212958517368</c:v>
                </c:pt>
                <c:pt idx="5">
                  <c:v>2.0333624084852788</c:v>
                </c:pt>
                <c:pt idx="6">
                  <c:v>1.9819745314899446</c:v>
                </c:pt>
                <c:pt idx="7">
                  <c:v>1.7616024593650965</c:v>
                </c:pt>
                <c:pt idx="8">
                  <c:v>1.7940398984185613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5BF-44E0-A40F-1FB28D40607C}"/>
            </c:ext>
          </c:extLst>
        </c:ser>
        <c:ser>
          <c:idx val="3"/>
          <c:order val="3"/>
          <c:tx>
            <c:strRef>
              <c:f>'Lab3'!$V$18</c:f>
              <c:strCache>
                <c:ptCount val="1"/>
                <c:pt idx="0">
                  <c:v>Brine + H2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'Lab3'!$W$14:$AE$14</c:f>
              <c:numCache>
                <c:formatCode>0</c:formatCode>
                <c:ptCount val="9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7</c:v>
                </c:pt>
                <c:pt idx="6">
                  <c:v>7</c:v>
                </c:pt>
                <c:pt idx="7">
                  <c:v>9</c:v>
                </c:pt>
                <c:pt idx="8">
                  <c:v>9</c:v>
                </c:pt>
              </c:numCache>
            </c:numRef>
          </c:xVal>
          <c:yVal>
            <c:numRef>
              <c:f>'Lab3'!$W$18:$AE$18</c:f>
              <c:numCache>
                <c:formatCode>0.0000</c:formatCode>
                <c:ptCount val="9"/>
                <c:pt idx="0">
                  <c:v>4.3999321348426204</c:v>
                </c:pt>
                <c:pt idx="1">
                  <c:v>3.5654172374644233</c:v>
                </c:pt>
                <c:pt idx="2">
                  <c:v>3.4028626874572834</c:v>
                </c:pt>
                <c:pt idx="3">
                  <c:v>2.8360410721059921</c:v>
                </c:pt>
                <c:pt idx="4">
                  <c:v>2.6281293547978168</c:v>
                </c:pt>
                <c:pt idx="5">
                  <c:v>2.0889385213669711</c:v>
                </c:pt>
                <c:pt idx="6">
                  <c:v>2.0341344557818073</c:v>
                </c:pt>
                <c:pt idx="7">
                  <c:v>1.8268275669057641</c:v>
                </c:pt>
                <c:pt idx="8">
                  <c:v>1.8604660348516211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5BF-44E0-A40F-1FB28D40607C}"/>
            </c:ext>
          </c:extLst>
        </c:ser>
        <c:ser>
          <c:idx val="4"/>
          <c:order val="4"/>
          <c:tx>
            <c:strRef>
              <c:f>'Lab3'!$V$19</c:f>
              <c:strCache>
                <c:ptCount val="1"/>
                <c:pt idx="0">
                  <c:v>Water + H2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'Lab3'!$W$14:$AE$14</c:f>
              <c:numCache>
                <c:formatCode>0</c:formatCode>
                <c:ptCount val="9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7</c:v>
                </c:pt>
                <c:pt idx="6">
                  <c:v>7</c:v>
                </c:pt>
                <c:pt idx="7">
                  <c:v>9</c:v>
                </c:pt>
                <c:pt idx="8">
                  <c:v>9</c:v>
                </c:pt>
              </c:numCache>
            </c:numRef>
          </c:xVal>
          <c:yVal>
            <c:numRef>
              <c:f>'Lab3'!$W$19:$AE$19</c:f>
              <c:numCache>
                <c:formatCode>0.0000</c:formatCode>
                <c:ptCount val="9"/>
                <c:pt idx="0">
                  <c:v>4.511521759372779</c:v>
                </c:pt>
                <c:pt idx="1">
                  <c:v>4.4253346319281279</c:v>
                </c:pt>
                <c:pt idx="2">
                  <c:v>4.0023803037040668</c:v>
                </c:pt>
                <c:pt idx="3">
                  <c:v>3.8566149012820352</c:v>
                </c:pt>
                <c:pt idx="4">
                  <c:v>3.5263172116925778</c:v>
                </c:pt>
                <c:pt idx="5">
                  <c:v>3.4874745796920537</c:v>
                </c:pt>
                <c:pt idx="6">
                  <c:v>3.2661123284898643</c:v>
                </c:pt>
                <c:pt idx="7">
                  <c:v>3.1493343349073353</c:v>
                </c:pt>
                <c:pt idx="8">
                  <c:v>3.163106934039583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5BF-44E0-A40F-1FB28D40607C}"/>
            </c:ext>
          </c:extLst>
        </c:ser>
        <c:ser>
          <c:idx val="5"/>
          <c:order val="5"/>
          <c:tx>
            <c:strRef>
              <c:f>'Lab3'!$V$20</c:f>
              <c:strCache>
                <c:ptCount val="1"/>
                <c:pt idx="0">
                  <c:v>Water + H2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'Lab3'!$W$14:$AE$14</c:f>
              <c:numCache>
                <c:formatCode>0</c:formatCode>
                <c:ptCount val="9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7</c:v>
                </c:pt>
                <c:pt idx="6">
                  <c:v>7</c:v>
                </c:pt>
                <c:pt idx="7">
                  <c:v>9</c:v>
                </c:pt>
                <c:pt idx="8">
                  <c:v>9</c:v>
                </c:pt>
              </c:numCache>
            </c:numRef>
          </c:xVal>
          <c:yVal>
            <c:numRef>
              <c:f>'Lab3'!$W$20:$AE$20</c:f>
              <c:numCache>
                <c:formatCode>0.0000</c:formatCode>
                <c:ptCount val="9"/>
                <c:pt idx="0">
                  <c:v>4.4754872877774439</c:v>
                </c:pt>
                <c:pt idx="1">
                  <c:v>4.3610590037664929</c:v>
                </c:pt>
                <c:pt idx="2">
                  <c:v>3.9593227901293289</c:v>
                </c:pt>
                <c:pt idx="3">
                  <c:v>3.8431843734876221</c:v>
                </c:pt>
                <c:pt idx="4">
                  <c:v>3.5075163209949394</c:v>
                </c:pt>
                <c:pt idx="5">
                  <c:v>3.4484917093904701</c:v>
                </c:pt>
                <c:pt idx="6">
                  <c:v>3.2124914952840466</c:v>
                </c:pt>
                <c:pt idx="7">
                  <c:v>3.0962465523853679</c:v>
                </c:pt>
                <c:pt idx="8">
                  <c:v>3.1097869892033794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5BF-44E0-A40F-1FB28D40607C}"/>
            </c:ext>
          </c:extLst>
        </c:ser>
        <c:ser>
          <c:idx val="6"/>
          <c:order val="6"/>
          <c:tx>
            <c:strRef>
              <c:f>'Lab3'!$V$21</c:f>
              <c:strCache>
                <c:ptCount val="1"/>
                <c:pt idx="0">
                  <c:v>Brine + N2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'Lab3'!$W$14:$AE$14</c:f>
              <c:numCache>
                <c:formatCode>0</c:formatCode>
                <c:ptCount val="9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7</c:v>
                </c:pt>
                <c:pt idx="6">
                  <c:v>7</c:v>
                </c:pt>
                <c:pt idx="7">
                  <c:v>9</c:v>
                </c:pt>
                <c:pt idx="8">
                  <c:v>9</c:v>
                </c:pt>
              </c:numCache>
            </c:numRef>
          </c:xVal>
          <c:yVal>
            <c:numRef>
              <c:f>'Lab3'!$W$21:$AE$21</c:f>
              <c:numCache>
                <c:formatCode>0.0000</c:formatCode>
                <c:ptCount val="9"/>
                <c:pt idx="0">
                  <c:v>0</c:v>
                </c:pt>
                <c:pt idx="1">
                  <c:v>1.1375137142555624E-3</c:v>
                </c:pt>
                <c:pt idx="2">
                  <c:v>1.0642258862975386E-3</c:v>
                </c:pt>
                <c:pt idx="3">
                  <c:v>1.0171893902300865E-3</c:v>
                </c:pt>
                <c:pt idx="4">
                  <c:v>9.3287209229692407E-4</c:v>
                </c:pt>
                <c:pt idx="5">
                  <c:v>8.707184134870555E-4</c:v>
                </c:pt>
                <c:pt idx="6">
                  <c:v>8.2683527909604146E-4</c:v>
                </c:pt>
                <c:pt idx="7">
                  <c:v>8.0106231064953778E-2</c:v>
                </c:pt>
                <c:pt idx="8">
                  <c:v>8.1581274979747528E-2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5BF-44E0-A40F-1FB28D40607C}"/>
            </c:ext>
          </c:extLst>
        </c:ser>
        <c:ser>
          <c:idx val="7"/>
          <c:order val="7"/>
          <c:tx>
            <c:strRef>
              <c:f>'Lab3'!$V$22</c:f>
              <c:strCache>
                <c:ptCount val="1"/>
                <c:pt idx="0">
                  <c:v>Brine + N2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'Lab3'!$W$14:$AE$14</c:f>
              <c:numCache>
                <c:formatCode>0</c:formatCode>
                <c:ptCount val="9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7</c:v>
                </c:pt>
                <c:pt idx="6">
                  <c:v>7</c:v>
                </c:pt>
                <c:pt idx="7">
                  <c:v>9</c:v>
                </c:pt>
                <c:pt idx="8">
                  <c:v>9</c:v>
                </c:pt>
              </c:numCache>
            </c:numRef>
          </c:xVal>
          <c:yVal>
            <c:numRef>
              <c:f>'Lab3'!$W$22:$AE$22</c:f>
              <c:numCache>
                <c:formatCode>0.0000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5BF-44E0-A40F-1FB28D406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9863824"/>
        <c:axId val="1236994096"/>
      </c:scatterChart>
      <c:valAx>
        <c:axId val="1609863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Název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36994096"/>
        <c:crosses val="autoZero"/>
        <c:crossBetween val="midCat"/>
      </c:valAx>
      <c:valAx>
        <c:axId val="123699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Název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098638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span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H2 in mmol corrected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'Lab3'!$V$33</c:f>
              <c:strCache>
                <c:ptCount val="1"/>
                <c:pt idx="0">
                  <c:v>Sterile brine + H2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  <a:prstDash val="sysDash"/>
              </a:ln>
              <a:effectLst/>
            </c:spPr>
          </c:marker>
          <c:xVal>
            <c:numRef>
              <c:f>'Lab3'!$W$32:$AA$32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'Lab3'!$W$33:$AA$33</c:f>
              <c:numCache>
                <c:formatCode>0.0000</c:formatCode>
                <c:ptCount val="5"/>
                <c:pt idx="0">
                  <c:v>4.6220589018213243</c:v>
                </c:pt>
                <c:pt idx="1">
                  <c:v>4.598108315320796</c:v>
                </c:pt>
                <c:pt idx="2">
                  <c:v>4.3158719448085794</c:v>
                </c:pt>
                <c:pt idx="3">
                  <c:v>4.2938981913935566</c:v>
                </c:pt>
                <c:pt idx="4">
                  <c:v>4.1504227353272833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D84-401E-9AED-72C50CF50B2E}"/>
            </c:ext>
          </c:extLst>
        </c:ser>
        <c:ser>
          <c:idx val="1"/>
          <c:order val="1"/>
          <c:tx>
            <c:strRef>
              <c:f>'Lab3'!$V$34</c:f>
              <c:strCache>
                <c:ptCount val="1"/>
                <c:pt idx="0">
                  <c:v>Sterile brine + H2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  <a:prstDash val="sysDash"/>
              </a:ln>
              <a:effectLst/>
            </c:spPr>
          </c:marker>
          <c:xVal>
            <c:numRef>
              <c:f>'Lab3'!$W$32:$AA$32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'Lab3'!$W$34:$AA$34</c:f>
              <c:numCache>
                <c:formatCode>0.0000</c:formatCode>
                <c:ptCount val="5"/>
                <c:pt idx="0">
                  <c:v>4.4665614573084245</c:v>
                </c:pt>
                <c:pt idx="1">
                  <c:v>4.3616697114714311</c:v>
                </c:pt>
                <c:pt idx="2">
                  <c:v>4.1686702397584998</c:v>
                </c:pt>
                <c:pt idx="3">
                  <c:v>4.1216390478848979</c:v>
                </c:pt>
                <c:pt idx="4">
                  <c:v>3.9907985347619208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D84-401E-9AED-72C50CF50B2E}"/>
            </c:ext>
          </c:extLst>
        </c:ser>
        <c:ser>
          <c:idx val="2"/>
          <c:order val="2"/>
          <c:tx>
            <c:strRef>
              <c:f>'Lab3'!$V$35</c:f>
              <c:strCache>
                <c:ptCount val="1"/>
                <c:pt idx="0">
                  <c:v>Brine + H2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'Lab3'!$W$32:$AA$32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'Lab3'!$W$35:$AA$35</c:f>
              <c:numCache>
                <c:formatCode>0.0000</c:formatCode>
                <c:ptCount val="5"/>
                <c:pt idx="0">
                  <c:v>4.4170845295484247</c:v>
                </c:pt>
                <c:pt idx="1">
                  <c:v>3.6465918781080937</c:v>
                </c:pt>
                <c:pt idx="2">
                  <c:v>3.0809504369462002</c:v>
                </c:pt>
                <c:pt idx="3">
                  <c:v>2.5948915495797422</c:v>
                </c:pt>
                <c:pt idx="4">
                  <c:v>2.3745194774548941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D84-401E-9AED-72C50CF50B2E}"/>
            </c:ext>
          </c:extLst>
        </c:ser>
        <c:ser>
          <c:idx val="3"/>
          <c:order val="3"/>
          <c:tx>
            <c:strRef>
              <c:f>'Lab3'!$V$36</c:f>
              <c:strCache>
                <c:ptCount val="1"/>
                <c:pt idx="0">
                  <c:v>Brine + H2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'Lab3'!$W$32:$AA$32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'Lab3'!$W$36:$AA$36</c:f>
              <c:numCache>
                <c:formatCode>0.0000</c:formatCode>
                <c:ptCount val="5"/>
                <c:pt idx="0">
                  <c:v>4.3999321348426204</c:v>
                </c:pt>
                <c:pt idx="1">
                  <c:v>3.5654172374644233</c:v>
                </c:pt>
                <c:pt idx="2">
                  <c:v>2.998595622113132</c:v>
                </c:pt>
                <c:pt idx="3">
                  <c:v>2.4594047886822863</c:v>
                </c:pt>
                <c:pt idx="4">
                  <c:v>2.2520978998062429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D84-401E-9AED-72C50CF50B2E}"/>
            </c:ext>
          </c:extLst>
        </c:ser>
        <c:ser>
          <c:idx val="4"/>
          <c:order val="4"/>
          <c:tx>
            <c:strRef>
              <c:f>'Lab3'!$V$37</c:f>
              <c:strCache>
                <c:ptCount val="1"/>
                <c:pt idx="0">
                  <c:v>Water + H2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'Lab3'!$W$32:$AA$32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'Lab3'!$W$37:$AA$37</c:f>
              <c:numCache>
                <c:formatCode>0.0000</c:formatCode>
                <c:ptCount val="5"/>
                <c:pt idx="0">
                  <c:v>4.511521759372779</c:v>
                </c:pt>
                <c:pt idx="1">
                  <c:v>4.4253346319281279</c:v>
                </c:pt>
                <c:pt idx="2">
                  <c:v>4.2795692295060963</c:v>
                </c:pt>
                <c:pt idx="3">
                  <c:v>4.2407265975055726</c:v>
                </c:pt>
                <c:pt idx="4">
                  <c:v>4.1239486039230435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D84-401E-9AED-72C50CF50B2E}"/>
            </c:ext>
          </c:extLst>
        </c:ser>
        <c:ser>
          <c:idx val="5"/>
          <c:order val="5"/>
          <c:tx>
            <c:strRef>
              <c:f>'Lab3'!$V$38</c:f>
              <c:strCache>
                <c:ptCount val="1"/>
                <c:pt idx="0">
                  <c:v>Water + H2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'Lab3'!$W$32:$AA$32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'Lab3'!$W$38:$AA$38</c:f>
              <c:numCache>
                <c:formatCode>0.0000</c:formatCode>
                <c:ptCount val="5"/>
                <c:pt idx="0">
                  <c:v>4.4754872877774439</c:v>
                </c:pt>
                <c:pt idx="1">
                  <c:v>4.3610590037664929</c:v>
                </c:pt>
                <c:pt idx="2">
                  <c:v>4.2449205871247866</c:v>
                </c:pt>
                <c:pt idx="3">
                  <c:v>4.1858959755203173</c:v>
                </c:pt>
                <c:pt idx="4">
                  <c:v>4.0696510326216391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D84-401E-9AED-72C50CF50B2E}"/>
            </c:ext>
          </c:extLst>
        </c:ser>
        <c:ser>
          <c:idx val="6"/>
          <c:order val="6"/>
          <c:tx>
            <c:strRef>
              <c:f>'Lab3'!$V$39</c:f>
              <c:strCache>
                <c:ptCount val="1"/>
                <c:pt idx="0">
                  <c:v>Brine + N2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'Lab3'!$W$32:$AA$32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'Lab3'!$W$39:$AA$39</c:f>
              <c:numCache>
                <c:formatCode>0.0000</c:formatCode>
                <c:ptCount val="5"/>
                <c:pt idx="0">
                  <c:v>0</c:v>
                </c:pt>
                <c:pt idx="1">
                  <c:v>1.1375137142555624E-3</c:v>
                </c:pt>
                <c:pt idx="2">
                  <c:v>1.0904772181881102E-3</c:v>
                </c:pt>
                <c:pt idx="3">
                  <c:v>1.0283235393782415E-3</c:v>
                </c:pt>
                <c:pt idx="4">
                  <c:v>8.0307719325235991E-2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D84-401E-9AED-72C50CF50B2E}"/>
            </c:ext>
          </c:extLst>
        </c:ser>
        <c:ser>
          <c:idx val="7"/>
          <c:order val="7"/>
          <c:tx>
            <c:strRef>
              <c:f>'Lab3'!$V$40</c:f>
              <c:strCache>
                <c:ptCount val="1"/>
                <c:pt idx="0">
                  <c:v>Brine + N2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'Lab3'!$W$32:$AA$32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'Lab3'!$W$40:$AA$40</c:f>
              <c:numCache>
                <c:formatCode>0.0000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D84-401E-9AED-72C50CF50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210192"/>
        <c:axId val="1697746656"/>
      </c:scatterChart>
      <c:valAx>
        <c:axId val="1658210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[days]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7746656"/>
        <c:crosses val="autoZero"/>
        <c:crossBetween val="midCat"/>
      </c:valAx>
      <c:valAx>
        <c:axId val="16977466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H2 [mmol]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582101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Lab3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'Lab3'!$V$51</c:f>
              <c:strCache>
                <c:ptCount val="1"/>
                <c:pt idx="0">
                  <c:v>Sterile brine + H2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  <a:prstDash val="sysDash"/>
              </a:ln>
              <a:effectLst/>
            </c:spPr>
          </c:marker>
          <c:xVal>
            <c:numRef>
              <c:f>'Lab3'!$W$50:$AA$50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'Lab3'!$W$51:$AA$51</c:f>
              <c:numCache>
                <c:formatCode>0.0000</c:formatCode>
                <c:ptCount val="5"/>
                <c:pt idx="0">
                  <c:v>0</c:v>
                </c:pt>
                <c:pt idx="1">
                  <c:v>-0.51818003641386667</c:v>
                </c:pt>
                <c:pt idx="2">
                  <c:v>-6.624471118100459</c:v>
                </c:pt>
                <c:pt idx="3">
                  <c:v>-7.0998816198221846</c:v>
                </c:pt>
                <c:pt idx="4">
                  <c:v>-10.204027610037443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4F0-48FE-BF26-46C56325BF9C}"/>
            </c:ext>
          </c:extLst>
        </c:ser>
        <c:ser>
          <c:idx val="1"/>
          <c:order val="1"/>
          <c:tx>
            <c:strRef>
              <c:f>'Lab3'!$V$52</c:f>
              <c:strCache>
                <c:ptCount val="1"/>
                <c:pt idx="0">
                  <c:v>Sterile brine + H2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  <a:prstDash val="sysDash"/>
              </a:ln>
              <a:effectLst/>
            </c:spPr>
          </c:marker>
          <c:xVal>
            <c:numRef>
              <c:f>'Lab3'!$W$50:$AA$50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'Lab3'!$W$52:$AA$52</c:f>
              <c:numCache>
                <c:formatCode>0.0000</c:formatCode>
                <c:ptCount val="5"/>
                <c:pt idx="0">
                  <c:v>0</c:v>
                </c:pt>
                <c:pt idx="1">
                  <c:v>-2.3483779824715896</c:v>
                </c:pt>
                <c:pt idx="2">
                  <c:v>-6.6693634554719807</c:v>
                </c:pt>
                <c:pt idx="3">
                  <c:v>-7.7223253887875245</c:v>
                </c:pt>
                <c:pt idx="4">
                  <c:v>-10.651659606475022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4F0-48FE-BF26-46C56325BF9C}"/>
            </c:ext>
          </c:extLst>
        </c:ser>
        <c:ser>
          <c:idx val="2"/>
          <c:order val="2"/>
          <c:tx>
            <c:strRef>
              <c:f>'Lab3'!$V$53</c:f>
              <c:strCache>
                <c:ptCount val="1"/>
                <c:pt idx="0">
                  <c:v>Brine + H2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'Lab3'!$W$50:$AA$50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'Lab3'!$W$53:$AA$53</c:f>
              <c:numCache>
                <c:formatCode>0.0000</c:formatCode>
                <c:ptCount val="5"/>
                <c:pt idx="0">
                  <c:v>0</c:v>
                </c:pt>
                <c:pt idx="1">
                  <c:v>-17.443466301947836</c:v>
                </c:pt>
                <c:pt idx="2">
                  <c:v>-30.249230768939412</c:v>
                </c:pt>
                <c:pt idx="3">
                  <c:v>-41.253296552940824</c:v>
                </c:pt>
                <c:pt idx="4">
                  <c:v>-46.242380883354969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4F0-48FE-BF26-46C56325BF9C}"/>
            </c:ext>
          </c:extLst>
        </c:ser>
        <c:ser>
          <c:idx val="3"/>
          <c:order val="3"/>
          <c:tx>
            <c:strRef>
              <c:f>'Lab3'!$V$54</c:f>
              <c:strCache>
                <c:ptCount val="1"/>
                <c:pt idx="0">
                  <c:v>Brine + H2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'Lab3'!$W$50:$AA$50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'Lab3'!$W$54:$AA$54</c:f>
              <c:numCache>
                <c:formatCode>0.0000</c:formatCode>
                <c:ptCount val="5"/>
                <c:pt idx="0">
                  <c:v>0</c:v>
                </c:pt>
                <c:pt idx="1">
                  <c:v>-18.966540205694486</c:v>
                </c:pt>
                <c:pt idx="2">
                  <c:v>-31.849048344006164</c:v>
                </c:pt>
                <c:pt idx="3">
                  <c:v>-44.103574480012838</c:v>
                </c:pt>
                <c:pt idx="4">
                  <c:v>-48.815167352875612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4F0-48FE-BF26-46C56325BF9C}"/>
            </c:ext>
          </c:extLst>
        </c:ser>
        <c:ser>
          <c:idx val="4"/>
          <c:order val="4"/>
          <c:tx>
            <c:strRef>
              <c:f>'Lab3'!$V$55</c:f>
              <c:strCache>
                <c:ptCount val="1"/>
                <c:pt idx="0">
                  <c:v>Water + H2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'Lab3'!$W$50:$AA$50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'Lab3'!$W$55:$AA$55</c:f>
              <c:numCache>
                <c:formatCode>0.0000</c:formatCode>
                <c:ptCount val="5"/>
                <c:pt idx="0">
                  <c:v>0</c:v>
                </c:pt>
                <c:pt idx="1">
                  <c:v>-1.9103781837158493</c:v>
                </c:pt>
                <c:pt idx="2">
                  <c:v>-5.1413368312985881</c:v>
                </c:pt>
                <c:pt idx="3">
                  <c:v>-6.0023020238043614</c:v>
                </c:pt>
                <c:pt idx="4">
                  <c:v>-8.5907411317377438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4F0-48FE-BF26-46C56325BF9C}"/>
            </c:ext>
          </c:extLst>
        </c:ser>
        <c:ser>
          <c:idx val="5"/>
          <c:order val="5"/>
          <c:tx>
            <c:strRef>
              <c:f>'Lab3'!$V$56</c:f>
              <c:strCache>
                <c:ptCount val="1"/>
                <c:pt idx="0">
                  <c:v>Water + H2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'Lab3'!$W$50:$AA$50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</c:numCache>
            </c:numRef>
          </c:xVal>
          <c:yVal>
            <c:numRef>
              <c:f>'Lab3'!$W$56:$AA$56</c:f>
              <c:numCache>
                <c:formatCode>0.0000</c:formatCode>
                <c:ptCount val="5"/>
                <c:pt idx="0">
                  <c:v>0</c:v>
                </c:pt>
                <c:pt idx="1">
                  <c:v>-2.5567782154907377</c:v>
                </c:pt>
                <c:pt idx="2">
                  <c:v>-5.151767524451131</c:v>
                </c:pt>
                <c:pt idx="3">
                  <c:v>-6.4706096484286775</c:v>
                </c:pt>
                <c:pt idx="4">
                  <c:v>-9.0679791732208344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4F0-48FE-BF26-46C56325B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210192"/>
        <c:axId val="1697746656"/>
      </c:scatterChart>
      <c:valAx>
        <c:axId val="1658210192"/>
        <c:scaling>
          <c:orientation val="minMax"/>
          <c:max val="9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[days]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7746656"/>
        <c:crosses val="autoZero"/>
        <c:crossBetween val="midCat"/>
      </c:valAx>
      <c:valAx>
        <c:axId val="1697746656"/>
        <c:scaling>
          <c:orientation val="minMax"/>
          <c:max val="1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effectLst/>
                  </a:rPr>
                  <a:t>H2</a:t>
                </a:r>
                <a:r>
                  <a:rPr lang="cs-CZ" sz="1200" b="0" i="0" baseline="0">
                    <a:effectLst/>
                  </a:rPr>
                  <a:t> loss</a:t>
                </a:r>
                <a:r>
                  <a:rPr lang="en-US" sz="1200" b="0" i="0" baseline="0">
                    <a:effectLst/>
                  </a:rPr>
                  <a:t> [</a:t>
                </a:r>
                <a:r>
                  <a:rPr lang="cs-CZ" sz="1200" b="0" i="0" baseline="0">
                    <a:effectLst/>
                  </a:rPr>
                  <a:t>%</a:t>
                </a:r>
                <a:r>
                  <a:rPr lang="en-US" sz="1200" b="0" i="0" baseline="0">
                    <a:effectLst/>
                  </a:rPr>
                  <a:t>]</a:t>
                </a:r>
                <a:endParaRPr lang="cs-CZ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58210192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198121</xdr:colOff>
      <xdr:row>0</xdr:row>
      <xdr:rowOff>167640</xdr:rowOff>
    </xdr:from>
    <xdr:ext cx="10271760" cy="2331279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93EAA6FE-DB8F-4A6F-83A8-A6304065B538}"/>
            </a:ext>
          </a:extLst>
        </xdr:cNvPr>
        <xdr:cNvSpPr txBox="1"/>
      </xdr:nvSpPr>
      <xdr:spPr>
        <a:xfrm>
          <a:off x="198121" y="167640"/>
          <a:ext cx="10271760" cy="2331279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Towards standardized microbial hydrogen consumption testing in the subsurface: Harmonized field sampling and enrichment approaches</a:t>
          </a:r>
        </a:p>
        <a:p>
          <a:endParaRPr lang="cs-CZ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Kateřina Černá</a:t>
          </a:r>
          <a:r>
            <a:rPr lang="en-US" sz="1100" u="sng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1*</a:t>
          </a:r>
          <a:r>
            <a:rPr lang="en-US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Kristýna Fadrhonc</a:t>
          </a:r>
          <a:r>
            <a:rPr lang="en-US" sz="1100" u="sng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US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Jakub Říha</a:t>
          </a:r>
          <a:r>
            <a:rPr lang="en-US" sz="1100" u="sng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US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Petra Bombach</a:t>
          </a:r>
          <a:r>
            <a:rPr lang="en-US" sz="1100" u="sng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US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Sylvain Stephant</a:t>
          </a:r>
          <a:r>
            <a:rPr lang="en-US" sz="1100" u="sng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n-US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Caroline Michel</a:t>
          </a:r>
          <a:r>
            <a:rPr lang="en-US" sz="1100" u="sng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n-US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Laura Fablet</a:t>
          </a:r>
          <a:r>
            <a:rPr lang="en-US" sz="1100" u="sng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n-US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Joachim Tremosa</a:t>
          </a:r>
          <a:r>
            <a:rPr lang="en-US" sz="1100" u="sng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en-US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Kyle Mayers</a:t>
          </a:r>
          <a:r>
            <a:rPr lang="en-US" sz="1100" u="sng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en-US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Biwen Annie An-Stepec</a:t>
          </a:r>
          <a:r>
            <a:rPr lang="en-US" sz="1100" u="sng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en-US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Nicole Dopffel</a:t>
          </a:r>
          <a:r>
            <a:rPr lang="en-US" sz="1100" u="sng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</a:t>
          </a:r>
          <a:endParaRPr lang="cs-CZ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cs-CZ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 Technical University of Liberec, Institute for Nanomaterials, Advanced Technologies and Innovation, Bendlova 7, 46117 Liberec, Czechia</a:t>
          </a:r>
          <a:endParaRPr lang="cs-CZ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 Isodetect GmbH, </a:t>
          </a:r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Deutscher Platz 5b, 04103 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Leipzig, Germany</a:t>
          </a:r>
          <a:endParaRPr lang="cs-CZ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 BRGM, 3 Avenue Claude Guillemin, 45060 Orléans Cedex 2, France</a:t>
          </a:r>
          <a:endParaRPr lang="cs-CZ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 Geostock, 2 Rue des Martinets, 92500 Rueil-Malmaison, France</a:t>
          </a:r>
          <a:endParaRPr lang="cs-CZ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 Norwegian Research Centre AS – NORCE, Nygårdsgaten 112, 5008 Bergen, Norway</a:t>
          </a:r>
          <a:endParaRPr lang="cs-CZ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cs-CZ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*Corresponding author: </a:t>
          </a:r>
          <a:r>
            <a:rPr lang="en-US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katerina.cerna1@tul.cz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ORCID ID: 0000-0003-3351-6372</a:t>
          </a:r>
          <a:endParaRPr lang="cs-CZ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cs-CZ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8</xdr:row>
      <xdr:rowOff>15875</xdr:rowOff>
    </xdr:from>
    <xdr:to>
      <xdr:col>12</xdr:col>
      <xdr:colOff>47625</xdr:colOff>
      <xdr:row>10</xdr:row>
      <xdr:rowOff>174625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2703792-D37D-40F6-8697-1532E3E2704B}"/>
            </a:ext>
          </a:extLst>
        </xdr:cNvPr>
        <xdr:cNvSpPr txBox="1"/>
      </xdr:nvSpPr>
      <xdr:spPr>
        <a:xfrm>
          <a:off x="79375" y="1734185"/>
          <a:ext cx="11238230" cy="51308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The following table is ABSOLUTE pressure</a:t>
          </a:r>
          <a:r>
            <a:rPr lang="en-US" sz="1400" baseline="0"/>
            <a:t> in BAR.</a:t>
          </a:r>
        </a:p>
        <a:p>
          <a:r>
            <a:rPr lang="en-US" sz="1400" baseline="0"/>
            <a:t>If you measured in relative pressure, add 1 bar to the number taken by your pressor sensor.</a:t>
          </a:r>
          <a:endParaRPr lang="en-US" sz="1400"/>
        </a:p>
      </xdr:txBody>
    </xdr:sp>
    <xdr:clientData/>
  </xdr:twoCellAnchor>
  <xdr:twoCellAnchor>
    <xdr:from>
      <xdr:col>22</xdr:col>
      <xdr:colOff>15875</xdr:colOff>
      <xdr:row>0</xdr:row>
      <xdr:rowOff>79376</xdr:rowOff>
    </xdr:from>
    <xdr:to>
      <xdr:col>28</xdr:col>
      <xdr:colOff>555625</xdr:colOff>
      <xdr:row>10</xdr:row>
      <xdr:rowOff>158751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867E513-5A75-4138-863D-C22624352F88}"/>
            </a:ext>
          </a:extLst>
        </xdr:cNvPr>
        <xdr:cNvSpPr txBox="1"/>
      </xdr:nvSpPr>
      <xdr:spPr>
        <a:xfrm>
          <a:off x="21079460" y="79376"/>
          <a:ext cx="5361305" cy="21577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step 1:</a:t>
          </a:r>
        </a:p>
        <a:p>
          <a:r>
            <a:rPr lang="en-US" sz="1100"/>
            <a:t>* 100</a:t>
          </a:r>
          <a:r>
            <a:rPr lang="en-US" sz="1100" baseline="0"/>
            <a:t> 000</a:t>
          </a:r>
        </a:p>
        <a:p>
          <a:r>
            <a:rPr lang="en-US" sz="1100" baseline="0"/>
            <a:t>step 2:</a:t>
          </a:r>
        </a:p>
        <a:p>
          <a:r>
            <a:rPr lang="en-US" sz="1100" baseline="0"/>
            <a:t>- water vapor pressure</a:t>
          </a:r>
        </a:p>
        <a:p>
          <a:r>
            <a:rPr lang="en-US" sz="1100" baseline="0"/>
            <a:t>step 3:</a:t>
          </a:r>
        </a:p>
        <a:p>
          <a:r>
            <a:rPr lang="en-US" sz="1100"/>
            <a:t>bottle volume - water volume</a:t>
          </a:r>
        </a:p>
        <a:p>
          <a:r>
            <a:rPr lang="en-US" sz="1100"/>
            <a:t>step 4:</a:t>
          </a:r>
        </a:p>
        <a:p>
          <a:r>
            <a:rPr lang="en-US" sz="1100"/>
            <a:t>H2 amounts in m3</a:t>
          </a:r>
        </a:p>
        <a:p>
          <a:r>
            <a:rPr lang="en-US" sz="1100"/>
            <a:t>(H2/100*gas volume bottle )*0.000001</a:t>
          </a:r>
        </a:p>
        <a:p>
          <a:r>
            <a:rPr lang="en-US" sz="1100"/>
            <a:t>step 5:</a:t>
          </a:r>
        </a:p>
        <a:p>
          <a:r>
            <a:rPr lang="en-US" sz="1100"/>
            <a:t>in mmol via ideal</a:t>
          </a:r>
          <a:r>
            <a:rPr lang="en-US" sz="1100" baseline="0"/>
            <a:t> gas law</a:t>
          </a:r>
        </a:p>
        <a:p>
          <a:r>
            <a:rPr lang="en-US" sz="1100" baseline="0"/>
            <a:t>(H2 in m3 * pressure/R*T ) *1000</a:t>
          </a:r>
          <a:endParaRPr lang="en-US" sz="1100"/>
        </a:p>
      </xdr:txBody>
    </xdr:sp>
    <xdr:clientData/>
  </xdr:twoCellAnchor>
  <xdr:twoCellAnchor>
    <xdr:from>
      <xdr:col>39</xdr:col>
      <xdr:colOff>431800</xdr:colOff>
      <xdr:row>2</xdr:row>
      <xdr:rowOff>127000</xdr:rowOff>
    </xdr:from>
    <xdr:to>
      <xdr:col>52</xdr:col>
      <xdr:colOff>257175</xdr:colOff>
      <xdr:row>27</xdr:row>
      <xdr:rowOff>127000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993D6B0-2D76-43D7-B198-EAFF2DF576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39</xdr:col>
      <xdr:colOff>466089</xdr:colOff>
      <xdr:row>29</xdr:row>
      <xdr:rowOff>153987</xdr:rowOff>
    </xdr:from>
    <xdr:to>
      <xdr:col>55</xdr:col>
      <xdr:colOff>593090</xdr:colOff>
      <xdr:row>57</xdr:row>
      <xdr:rowOff>73660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1BD511A-24C2-4B52-A10A-B30266D3B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13</xdr:col>
      <xdr:colOff>269874</xdr:colOff>
      <xdr:row>0</xdr:row>
      <xdr:rowOff>285750</xdr:rowOff>
    </xdr:from>
    <xdr:to>
      <xdr:col>17</xdr:col>
      <xdr:colOff>326230</xdr:colOff>
      <xdr:row>8</xdr:row>
      <xdr:rowOff>20555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D4DF3D4-EEFB-40EC-8FE6-FD52909EB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80899" y="281940"/>
          <a:ext cx="3752056" cy="1453115"/>
        </a:xfrm>
        <a:prstGeom prst="rect">
          <a:avLst/>
        </a:prstGeom>
      </xdr:spPr>
    </xdr:pic>
    <xdr:clientData/>
  </xdr:twoCellAnchor>
  <xdr:twoCellAnchor>
    <xdr:from>
      <xdr:col>39</xdr:col>
      <xdr:colOff>504078</xdr:colOff>
      <xdr:row>59</xdr:row>
      <xdr:rowOff>76449</xdr:rowOff>
    </xdr:from>
    <xdr:to>
      <xdr:col>55</xdr:col>
      <xdr:colOff>597083</xdr:colOff>
      <xdr:row>85</xdr:row>
      <xdr:rowOff>30328</xdr:rowOff>
    </xdr:to>
    <xdr:graphicFrame macro="">
      <xdr:nvGraphicFramePr>
        <xdr:cNvPr id="8" name="Chart 4">
          <a:extLst>
            <a:ext uri="{FF2B5EF4-FFF2-40B4-BE49-F238E27FC236}">
              <a16:creationId xmlns:a16="http://schemas.microsoft.com/office/drawing/2014/main" id="{3F9E884C-2ECC-49EE-9D01-FAE260893E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8</xdr:row>
      <xdr:rowOff>15875</xdr:rowOff>
    </xdr:from>
    <xdr:to>
      <xdr:col>12</xdr:col>
      <xdr:colOff>47625</xdr:colOff>
      <xdr:row>10</xdr:row>
      <xdr:rowOff>174625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3A3FD2F-5DD7-4C59-96C5-637370B8912A}"/>
            </a:ext>
          </a:extLst>
        </xdr:cNvPr>
        <xdr:cNvSpPr txBox="1"/>
      </xdr:nvSpPr>
      <xdr:spPr>
        <a:xfrm>
          <a:off x="79375" y="1734185"/>
          <a:ext cx="11238230" cy="51308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The following table is ABSOLUTE pressure</a:t>
          </a:r>
          <a:r>
            <a:rPr lang="en-US" sz="1400" baseline="0"/>
            <a:t> in BAR.</a:t>
          </a:r>
        </a:p>
        <a:p>
          <a:r>
            <a:rPr lang="en-US" sz="1400" baseline="0"/>
            <a:t>If you measured in relative pressure, add 1 bar to the number taken by your pressor sensor.</a:t>
          </a:r>
          <a:endParaRPr lang="en-US" sz="1400"/>
        </a:p>
      </xdr:txBody>
    </xdr:sp>
    <xdr:clientData/>
  </xdr:twoCellAnchor>
  <xdr:twoCellAnchor>
    <xdr:from>
      <xdr:col>22</xdr:col>
      <xdr:colOff>15875</xdr:colOff>
      <xdr:row>0</xdr:row>
      <xdr:rowOff>79376</xdr:rowOff>
    </xdr:from>
    <xdr:to>
      <xdr:col>28</xdr:col>
      <xdr:colOff>555625</xdr:colOff>
      <xdr:row>10</xdr:row>
      <xdr:rowOff>158751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64F248F-2E26-4BD4-B813-30EF33AD16BA}"/>
            </a:ext>
          </a:extLst>
        </xdr:cNvPr>
        <xdr:cNvSpPr txBox="1"/>
      </xdr:nvSpPr>
      <xdr:spPr>
        <a:xfrm>
          <a:off x="21079460" y="79376"/>
          <a:ext cx="5361305" cy="21577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step 1:</a:t>
          </a:r>
        </a:p>
        <a:p>
          <a:r>
            <a:rPr lang="en-US" sz="1100"/>
            <a:t>* 100</a:t>
          </a:r>
          <a:r>
            <a:rPr lang="en-US" sz="1100" baseline="0"/>
            <a:t> 000</a:t>
          </a:r>
        </a:p>
        <a:p>
          <a:r>
            <a:rPr lang="en-US" sz="1100" baseline="0"/>
            <a:t>step 2:</a:t>
          </a:r>
        </a:p>
        <a:p>
          <a:r>
            <a:rPr lang="en-US" sz="1100" baseline="0"/>
            <a:t>- water vapor pressure</a:t>
          </a:r>
        </a:p>
        <a:p>
          <a:r>
            <a:rPr lang="en-US" sz="1100" baseline="0"/>
            <a:t>step 3:</a:t>
          </a:r>
        </a:p>
        <a:p>
          <a:r>
            <a:rPr lang="en-US" sz="1100"/>
            <a:t>bottle volume - water volume</a:t>
          </a:r>
        </a:p>
        <a:p>
          <a:r>
            <a:rPr lang="en-US" sz="1100"/>
            <a:t>step 4:</a:t>
          </a:r>
        </a:p>
        <a:p>
          <a:r>
            <a:rPr lang="en-US" sz="1100"/>
            <a:t>H2 amounts in m3</a:t>
          </a:r>
        </a:p>
        <a:p>
          <a:r>
            <a:rPr lang="en-US" sz="1100"/>
            <a:t>(H2/100*gas volume bottle )*0.000001</a:t>
          </a:r>
        </a:p>
        <a:p>
          <a:r>
            <a:rPr lang="en-US" sz="1100"/>
            <a:t>step 5:</a:t>
          </a:r>
        </a:p>
        <a:p>
          <a:r>
            <a:rPr lang="en-US" sz="1100"/>
            <a:t>in mmol via ideal</a:t>
          </a:r>
          <a:r>
            <a:rPr lang="en-US" sz="1100" baseline="0"/>
            <a:t> gas law</a:t>
          </a:r>
        </a:p>
        <a:p>
          <a:r>
            <a:rPr lang="en-US" sz="1100" baseline="0"/>
            <a:t>(H2 in m3 * pressure/R*T ) *1000</a:t>
          </a:r>
          <a:endParaRPr lang="en-US" sz="1100"/>
        </a:p>
      </xdr:txBody>
    </xdr:sp>
    <xdr:clientData/>
  </xdr:twoCellAnchor>
  <xdr:twoCellAnchor>
    <xdr:from>
      <xdr:col>40</xdr:col>
      <xdr:colOff>431800</xdr:colOff>
      <xdr:row>2</xdr:row>
      <xdr:rowOff>114300</xdr:rowOff>
    </xdr:from>
    <xdr:to>
      <xdr:col>53</xdr:col>
      <xdr:colOff>282575</xdr:colOff>
      <xdr:row>27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A130BAD-6881-4AE3-93B8-C2AF6FCF79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40</xdr:col>
      <xdr:colOff>676909</xdr:colOff>
      <xdr:row>28</xdr:row>
      <xdr:rowOff>183832</xdr:rowOff>
    </xdr:from>
    <xdr:to>
      <xdr:col>53</xdr:col>
      <xdr:colOff>457200</xdr:colOff>
      <xdr:row>50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F6592F3-CB97-4431-B875-BBB27C186C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13</xdr:col>
      <xdr:colOff>269874</xdr:colOff>
      <xdr:row>0</xdr:row>
      <xdr:rowOff>285750</xdr:rowOff>
    </xdr:from>
    <xdr:to>
      <xdr:col>17</xdr:col>
      <xdr:colOff>322420</xdr:colOff>
      <xdr:row>8</xdr:row>
      <xdr:rowOff>16745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E16FDB8-D3AA-4F57-AFCB-97E32363A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80899" y="281940"/>
          <a:ext cx="3748246" cy="1449305"/>
        </a:xfrm>
        <a:prstGeom prst="rect">
          <a:avLst/>
        </a:prstGeom>
      </xdr:spPr>
    </xdr:pic>
    <xdr:clientData/>
  </xdr:twoCellAnchor>
  <xdr:twoCellAnchor>
    <xdr:from>
      <xdr:col>40</xdr:col>
      <xdr:colOff>642256</xdr:colOff>
      <xdr:row>54</xdr:row>
      <xdr:rowOff>127315</xdr:rowOff>
    </xdr:from>
    <xdr:to>
      <xdr:col>53</xdr:col>
      <xdr:colOff>392572</xdr:colOff>
      <xdr:row>74</xdr:row>
      <xdr:rowOff>43542</xdr:rowOff>
    </xdr:to>
    <xdr:graphicFrame macro="">
      <xdr:nvGraphicFramePr>
        <xdr:cNvPr id="11" name="Chart 4">
          <a:extLst>
            <a:ext uri="{FF2B5EF4-FFF2-40B4-BE49-F238E27FC236}">
              <a16:creationId xmlns:a16="http://schemas.microsoft.com/office/drawing/2014/main" id="{A16FABC3-6FBD-48FF-96BD-ED8B107F0C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8</xdr:row>
      <xdr:rowOff>19554</xdr:rowOff>
    </xdr:from>
    <xdr:to>
      <xdr:col>12</xdr:col>
      <xdr:colOff>50160</xdr:colOff>
      <xdr:row>10</xdr:row>
      <xdr:rowOff>170644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15F511-EE32-4937-9664-71780D9D9EFF}"/>
            </a:ext>
          </a:extLst>
        </xdr:cNvPr>
        <xdr:cNvSpPr txBox="1"/>
      </xdr:nvSpPr>
      <xdr:spPr>
        <a:xfrm>
          <a:off x="79375" y="1730244"/>
          <a:ext cx="11242670" cy="52066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The following table is ABSOLUTE pressure</a:t>
          </a:r>
          <a:r>
            <a:rPr lang="en-US" sz="1400" baseline="0"/>
            <a:t> in BAR.</a:t>
          </a:r>
        </a:p>
        <a:p>
          <a:r>
            <a:rPr lang="en-US" sz="1400" baseline="0"/>
            <a:t>If you measured in relative pressure, add 1 bar to the number taken by your pressor sensor.</a:t>
          </a:r>
          <a:endParaRPr lang="en-US" sz="1400"/>
        </a:p>
      </xdr:txBody>
    </xdr:sp>
    <xdr:clientData/>
  </xdr:twoCellAnchor>
  <xdr:twoCellAnchor>
    <xdr:from>
      <xdr:col>24</xdr:col>
      <xdr:colOff>588551</xdr:colOff>
      <xdr:row>0</xdr:row>
      <xdr:rowOff>79376</xdr:rowOff>
    </xdr:from>
    <xdr:to>
      <xdr:col>31</xdr:col>
      <xdr:colOff>481447</xdr:colOff>
      <xdr:row>10</xdr:row>
      <xdr:rowOff>162391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EE8E0B1-14E3-4D35-93A9-008D5333F468}"/>
            </a:ext>
          </a:extLst>
        </xdr:cNvPr>
        <xdr:cNvSpPr txBox="1"/>
      </xdr:nvSpPr>
      <xdr:spPr>
        <a:xfrm>
          <a:off x="23516587" y="79376"/>
          <a:ext cx="5362967" cy="21240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step 1:</a:t>
          </a:r>
        </a:p>
        <a:p>
          <a:r>
            <a:rPr lang="en-US" sz="1100"/>
            <a:t>* 100</a:t>
          </a:r>
          <a:r>
            <a:rPr lang="en-US" sz="1100" baseline="0"/>
            <a:t> 000</a:t>
          </a:r>
        </a:p>
        <a:p>
          <a:r>
            <a:rPr lang="en-US" sz="1100" baseline="0"/>
            <a:t>step 2:</a:t>
          </a:r>
        </a:p>
        <a:p>
          <a:r>
            <a:rPr lang="en-US" sz="1100" baseline="0"/>
            <a:t>- water vapor pressure</a:t>
          </a:r>
        </a:p>
        <a:p>
          <a:r>
            <a:rPr lang="en-US" sz="1100" baseline="0"/>
            <a:t>step 3:</a:t>
          </a:r>
        </a:p>
        <a:p>
          <a:r>
            <a:rPr lang="en-US" sz="1100"/>
            <a:t>bottle volume - water volume</a:t>
          </a:r>
        </a:p>
        <a:p>
          <a:r>
            <a:rPr lang="en-US" sz="1100"/>
            <a:t>step 4:</a:t>
          </a:r>
        </a:p>
        <a:p>
          <a:r>
            <a:rPr lang="en-US" sz="1100"/>
            <a:t>H2 amounts in m3</a:t>
          </a:r>
        </a:p>
        <a:p>
          <a:r>
            <a:rPr lang="en-US" sz="1100"/>
            <a:t>(H2/100*gas volume bottle )*0.000001</a:t>
          </a:r>
        </a:p>
        <a:p>
          <a:r>
            <a:rPr lang="en-US" sz="1100"/>
            <a:t>step 5:</a:t>
          </a:r>
        </a:p>
        <a:p>
          <a:r>
            <a:rPr lang="en-US" sz="1100"/>
            <a:t>in mmol via ideal</a:t>
          </a:r>
          <a:r>
            <a:rPr lang="en-US" sz="1100" baseline="0"/>
            <a:t> gas law</a:t>
          </a:r>
        </a:p>
        <a:p>
          <a:r>
            <a:rPr lang="en-US" sz="1100" baseline="0"/>
            <a:t>(H2 in m3 * pressure/R*T ) *1000</a:t>
          </a:r>
          <a:endParaRPr lang="en-US" sz="1100"/>
        </a:p>
      </xdr:txBody>
    </xdr:sp>
    <xdr:clientData/>
  </xdr:twoCellAnchor>
  <xdr:twoCellAnchor>
    <xdr:from>
      <xdr:col>40</xdr:col>
      <xdr:colOff>482768</xdr:colOff>
      <xdr:row>0</xdr:row>
      <xdr:rowOff>0</xdr:rowOff>
    </xdr:from>
    <xdr:to>
      <xdr:col>53</xdr:col>
      <xdr:colOff>323429</xdr:colOff>
      <xdr:row>23</xdr:row>
      <xdr:rowOff>162923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F8A8A40-8EF5-4AC5-8BD7-7B40168450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40</xdr:col>
      <xdr:colOff>578333</xdr:colOff>
      <xdr:row>22</xdr:row>
      <xdr:rowOff>100520</xdr:rowOff>
    </xdr:from>
    <xdr:to>
      <xdr:col>56</xdr:col>
      <xdr:colOff>633668</xdr:colOff>
      <xdr:row>50</xdr:row>
      <xdr:rowOff>149399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3EEA724-01C7-45BA-9919-B225CE3CC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270557</xdr:colOff>
      <xdr:row>0</xdr:row>
      <xdr:rowOff>281924</xdr:rowOff>
    </xdr:from>
    <xdr:to>
      <xdr:col>17</xdr:col>
      <xdr:colOff>327124</xdr:colOff>
      <xdr:row>8</xdr:row>
      <xdr:rowOff>20424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E6E7DFE-9EB5-4422-B019-EDF3D62F2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83487" y="285734"/>
          <a:ext cx="3746552" cy="1445380"/>
        </a:xfrm>
        <a:prstGeom prst="rect">
          <a:avLst/>
        </a:prstGeom>
      </xdr:spPr>
    </xdr:pic>
    <xdr:clientData/>
  </xdr:twoCellAnchor>
  <xdr:twoCellAnchor>
    <xdr:from>
      <xdr:col>40</xdr:col>
      <xdr:colOff>604702</xdr:colOff>
      <xdr:row>53</xdr:row>
      <xdr:rowOff>112122</xdr:rowOff>
    </xdr:from>
    <xdr:to>
      <xdr:col>56</xdr:col>
      <xdr:colOff>708207</xdr:colOff>
      <xdr:row>78</xdr:row>
      <xdr:rowOff>148862</xdr:rowOff>
    </xdr:to>
    <xdr:graphicFrame macro="">
      <xdr:nvGraphicFramePr>
        <xdr:cNvPr id="10" name="Chart 4">
          <a:extLst>
            <a:ext uri="{FF2B5EF4-FFF2-40B4-BE49-F238E27FC236}">
              <a16:creationId xmlns:a16="http://schemas.microsoft.com/office/drawing/2014/main" id="{A44591F9-EA52-4FAF-99B4-A5B85911EB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8</xdr:row>
      <xdr:rowOff>15875</xdr:rowOff>
    </xdr:from>
    <xdr:to>
      <xdr:col>12</xdr:col>
      <xdr:colOff>47625</xdr:colOff>
      <xdr:row>10</xdr:row>
      <xdr:rowOff>174625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8707F30-73E4-4C0F-B49F-162389CC6DFA}"/>
            </a:ext>
          </a:extLst>
        </xdr:cNvPr>
        <xdr:cNvSpPr txBox="1"/>
      </xdr:nvSpPr>
      <xdr:spPr>
        <a:xfrm>
          <a:off x="79375" y="1734185"/>
          <a:ext cx="11238230" cy="51308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The following table is ABSOLUTE pressure</a:t>
          </a:r>
          <a:r>
            <a:rPr lang="en-US" sz="1400" baseline="0"/>
            <a:t> in BAR.</a:t>
          </a:r>
        </a:p>
        <a:p>
          <a:r>
            <a:rPr lang="en-US" sz="1400" baseline="0"/>
            <a:t>If you measured in relative pressure, add 1 bar to the number taken by your pressor sensor.</a:t>
          </a:r>
          <a:endParaRPr lang="en-US" sz="1400"/>
        </a:p>
      </xdr:txBody>
    </xdr:sp>
    <xdr:clientData/>
  </xdr:twoCellAnchor>
  <xdr:twoCellAnchor>
    <xdr:from>
      <xdr:col>22</xdr:col>
      <xdr:colOff>15875</xdr:colOff>
      <xdr:row>0</xdr:row>
      <xdr:rowOff>79376</xdr:rowOff>
    </xdr:from>
    <xdr:to>
      <xdr:col>28</xdr:col>
      <xdr:colOff>555625</xdr:colOff>
      <xdr:row>10</xdr:row>
      <xdr:rowOff>158751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59DE34D-45E6-4538-90F0-0E79FAFECC65}"/>
            </a:ext>
          </a:extLst>
        </xdr:cNvPr>
        <xdr:cNvSpPr txBox="1"/>
      </xdr:nvSpPr>
      <xdr:spPr>
        <a:xfrm>
          <a:off x="21079460" y="79376"/>
          <a:ext cx="5361305" cy="21577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step 1:</a:t>
          </a:r>
        </a:p>
        <a:p>
          <a:r>
            <a:rPr lang="en-US" sz="1100"/>
            <a:t>* 100</a:t>
          </a:r>
          <a:r>
            <a:rPr lang="en-US" sz="1100" baseline="0"/>
            <a:t> 000</a:t>
          </a:r>
        </a:p>
        <a:p>
          <a:r>
            <a:rPr lang="en-US" sz="1100" baseline="0"/>
            <a:t>step 2:</a:t>
          </a:r>
        </a:p>
        <a:p>
          <a:r>
            <a:rPr lang="en-US" sz="1100" baseline="0"/>
            <a:t>- water vapor pressure</a:t>
          </a:r>
        </a:p>
        <a:p>
          <a:r>
            <a:rPr lang="en-US" sz="1100" baseline="0"/>
            <a:t>step 3:</a:t>
          </a:r>
        </a:p>
        <a:p>
          <a:r>
            <a:rPr lang="en-US" sz="1100"/>
            <a:t>bottle volume - water volume</a:t>
          </a:r>
        </a:p>
        <a:p>
          <a:r>
            <a:rPr lang="en-US" sz="1100"/>
            <a:t>step 4:</a:t>
          </a:r>
        </a:p>
        <a:p>
          <a:r>
            <a:rPr lang="en-US" sz="1100"/>
            <a:t>H2 amounts in m3</a:t>
          </a:r>
        </a:p>
        <a:p>
          <a:r>
            <a:rPr lang="en-US" sz="1100"/>
            <a:t>(H2/100*gas volume bottle )*0.000001</a:t>
          </a:r>
        </a:p>
        <a:p>
          <a:r>
            <a:rPr lang="en-US" sz="1100"/>
            <a:t>step 5:</a:t>
          </a:r>
        </a:p>
        <a:p>
          <a:r>
            <a:rPr lang="en-US" sz="1100"/>
            <a:t>in mmol via ideal</a:t>
          </a:r>
          <a:r>
            <a:rPr lang="en-US" sz="1100" baseline="0"/>
            <a:t> gas law</a:t>
          </a:r>
        </a:p>
        <a:p>
          <a:r>
            <a:rPr lang="en-US" sz="1100" baseline="0"/>
            <a:t>(H2 in m3 * pressure/R*T ) *1000</a:t>
          </a:r>
          <a:endParaRPr lang="en-US" sz="1100"/>
        </a:p>
      </xdr:txBody>
    </xdr:sp>
    <xdr:clientData/>
  </xdr:twoCellAnchor>
  <xdr:twoCellAnchor>
    <xdr:from>
      <xdr:col>40</xdr:col>
      <xdr:colOff>546100</xdr:colOff>
      <xdr:row>3</xdr:row>
      <xdr:rowOff>38100</xdr:rowOff>
    </xdr:from>
    <xdr:to>
      <xdr:col>53</xdr:col>
      <xdr:colOff>396875</xdr:colOff>
      <xdr:row>28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61436CD-D952-4369-B0A2-1A912FA8F1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40</xdr:col>
      <xdr:colOff>662939</xdr:colOff>
      <xdr:row>29</xdr:row>
      <xdr:rowOff>185737</xdr:rowOff>
    </xdr:from>
    <xdr:to>
      <xdr:col>56</xdr:col>
      <xdr:colOff>726440</xdr:colOff>
      <xdr:row>57</xdr:row>
      <xdr:rowOff>92710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714297C-609C-43C4-91EA-7FE037956D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13</xdr:col>
      <xdr:colOff>269874</xdr:colOff>
      <xdr:row>0</xdr:row>
      <xdr:rowOff>285750</xdr:rowOff>
    </xdr:from>
    <xdr:to>
      <xdr:col>17</xdr:col>
      <xdr:colOff>322420</xdr:colOff>
      <xdr:row>8</xdr:row>
      <xdr:rowOff>16745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B677742-9C62-4E3E-8544-E6C413DA6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80899" y="281940"/>
          <a:ext cx="3748246" cy="1449305"/>
        </a:xfrm>
        <a:prstGeom prst="rect">
          <a:avLst/>
        </a:prstGeom>
      </xdr:spPr>
    </xdr:pic>
    <xdr:clientData/>
  </xdr:twoCellAnchor>
  <xdr:twoCellAnchor>
    <xdr:from>
      <xdr:col>40</xdr:col>
      <xdr:colOff>754379</xdr:colOff>
      <xdr:row>61</xdr:row>
      <xdr:rowOff>14817</xdr:rowOff>
    </xdr:from>
    <xdr:to>
      <xdr:col>54</xdr:col>
      <xdr:colOff>707540</xdr:colOff>
      <xdr:row>83</xdr:row>
      <xdr:rowOff>30480</xdr:rowOff>
    </xdr:to>
    <xdr:graphicFrame macro="">
      <xdr:nvGraphicFramePr>
        <xdr:cNvPr id="8" name="Chart 4">
          <a:extLst>
            <a:ext uri="{FF2B5EF4-FFF2-40B4-BE49-F238E27FC236}">
              <a16:creationId xmlns:a16="http://schemas.microsoft.com/office/drawing/2014/main" id="{C4636CA7-1169-4736-806E-F1116A9699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ulib-my.sharepoint.com/personal/katerina_cerna1_tul_cz/Documents/Dokumenty/TUL/CET/methodical%20alignment/Round-robin/vyhodnoceni/Result_table_NO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ine analyses"/>
      <sheetName val="Enrichment culture analyses"/>
      <sheetName val="GC-H2"/>
      <sheetName val="new calc"/>
      <sheetName val="DNA and cell numbers"/>
      <sheetName val="acetate-formate"/>
    </sheetNames>
    <sheetDataSet>
      <sheetData sheetId="0" refreshError="1"/>
      <sheetData sheetId="1" refreshError="1"/>
      <sheetData sheetId="2" refreshError="1">
        <row r="5">
          <cell r="D5">
            <v>0.69</v>
          </cell>
          <cell r="E5">
            <v>0.67900000000000005</v>
          </cell>
          <cell r="F5">
            <v>0.54500000000000004</v>
          </cell>
          <cell r="G5">
            <v>0.54900000000000004</v>
          </cell>
          <cell r="H5">
            <v>0.44</v>
          </cell>
          <cell r="I5">
            <v>0.44400000000000001</v>
          </cell>
          <cell r="J5">
            <v>0.35599999999999998</v>
          </cell>
          <cell r="K5">
            <v>0.33600000000000002</v>
          </cell>
          <cell r="N5">
            <v>0.24399999999999999</v>
          </cell>
        </row>
        <row r="6">
          <cell r="D6">
            <v>0.66</v>
          </cell>
          <cell r="E6">
            <v>0.65200000000000002</v>
          </cell>
          <cell r="F6">
            <v>0.51600000000000001</v>
          </cell>
          <cell r="G6">
            <v>0.51800000000000002</v>
          </cell>
          <cell r="H6">
            <v>0.39900000000000002</v>
          </cell>
          <cell r="I6">
            <v>0.39900000000000002</v>
          </cell>
          <cell r="J6">
            <v>0.309</v>
          </cell>
          <cell r="K6">
            <v>0.28899999999999998</v>
          </cell>
          <cell r="N6">
            <v>0.19500000000000001</v>
          </cell>
        </row>
        <row r="7">
          <cell r="D7">
            <v>0.68500000000000005</v>
          </cell>
          <cell r="E7">
            <v>0.47199999999999998</v>
          </cell>
          <cell r="F7">
            <v>0.308</v>
          </cell>
          <cell r="G7">
            <v>0.157</v>
          </cell>
          <cell r="H7">
            <v>7.6999999999999999E-2</v>
          </cell>
          <cell r="I7">
            <v>0.104</v>
          </cell>
          <cell r="J7">
            <v>5.8999999999999997E-2</v>
          </cell>
          <cell r="K7">
            <v>0.123</v>
          </cell>
          <cell r="L7">
            <v>0.14599999999999999</v>
          </cell>
          <cell r="M7">
            <v>0.10199999999999999</v>
          </cell>
          <cell r="N7">
            <v>0.114</v>
          </cell>
        </row>
        <row r="8">
          <cell r="D8">
            <v>0.68200000000000005</v>
          </cell>
          <cell r="E8">
            <v>0.433</v>
          </cell>
          <cell r="F8">
            <v>0.34599999999999997</v>
          </cell>
          <cell r="G8">
            <v>0.19500000000000001</v>
          </cell>
          <cell r="H8">
            <v>0.112</v>
          </cell>
          <cell r="I8">
            <v>0.127</v>
          </cell>
          <cell r="J8">
            <v>0.08</v>
          </cell>
          <cell r="K8">
            <v>0.152</v>
          </cell>
          <cell r="L8">
            <v>7.2999999999999995E-2</v>
          </cell>
          <cell r="M8">
            <v>2.8000000000000001E-2</v>
          </cell>
          <cell r="N8">
            <v>0.16800000000000001</v>
          </cell>
        </row>
        <row r="9">
          <cell r="D9">
            <v>0.66100000000000003</v>
          </cell>
          <cell r="E9">
            <v>0.65</v>
          </cell>
          <cell r="F9">
            <v>0.49199999999999999</v>
          </cell>
          <cell r="G9">
            <v>0.499</v>
          </cell>
          <cell r="H9">
            <v>0.376</v>
          </cell>
          <cell r="I9">
            <v>0.38</v>
          </cell>
          <cell r="J9">
            <v>0.29099999999999998</v>
          </cell>
          <cell r="K9">
            <v>0.27100000000000002</v>
          </cell>
          <cell r="N9">
            <v>0.182</v>
          </cell>
        </row>
        <row r="10">
          <cell r="D10">
            <v>0.64900000000000002</v>
          </cell>
          <cell r="E10">
            <v>0.63400000000000001</v>
          </cell>
          <cell r="F10">
            <v>0.48299999999999998</v>
          </cell>
          <cell r="G10">
            <v>0.49399999999999999</v>
          </cell>
          <cell r="H10">
            <v>0.36899999999999999</v>
          </cell>
          <cell r="I10">
            <v>0.373</v>
          </cell>
          <cell r="J10">
            <v>0.27800000000000002</v>
          </cell>
          <cell r="K10">
            <v>0.25700000000000001</v>
          </cell>
          <cell r="N10">
            <v>0.16300000000000001</v>
          </cell>
        </row>
        <row r="11">
          <cell r="D11">
            <v>0.745</v>
          </cell>
          <cell r="E11">
            <v>0.73399999999999999</v>
          </cell>
          <cell r="F11">
            <v>0.59699999999999998</v>
          </cell>
          <cell r="G11">
            <v>0.60699999999999998</v>
          </cell>
          <cell r="H11">
            <v>0.47899999999999998</v>
          </cell>
          <cell r="I11">
            <v>0.47699999999999998</v>
          </cell>
          <cell r="J11">
            <v>0.38100000000000001</v>
          </cell>
          <cell r="K11">
            <v>0.36099999999999999</v>
          </cell>
          <cell r="N11">
            <v>0.27100000000000002</v>
          </cell>
        </row>
        <row r="12">
          <cell r="D12">
            <v>0.83</v>
          </cell>
          <cell r="E12">
            <v>0.84</v>
          </cell>
          <cell r="F12">
            <v>0.68300000000000005</v>
          </cell>
          <cell r="G12">
            <v>0.68899999999999995</v>
          </cell>
          <cell r="H12">
            <v>0.55900000000000005</v>
          </cell>
          <cell r="I12">
            <v>0.56299999999999994</v>
          </cell>
          <cell r="J12">
            <v>0.45300000000000001</v>
          </cell>
          <cell r="K12">
            <v>0.432</v>
          </cell>
          <cell r="N12">
            <v>0.33700000000000002</v>
          </cell>
        </row>
      </sheetData>
      <sheetData sheetId="3" refreshError="1"/>
      <sheetData sheetId="4" refreshError="1"/>
      <sheetData sheetId="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Nicole Dopffel" id="{9738448D-6BBE-45E7-9D5C-00CFC392A03C}" userId="S::nicd@norceresearch.no::a881a53f-54ed-4a30-9ed4-f829d510bbf6" providerId="AD"/>
  <person displayName="petra.bombach" id="{0AFDC729-8CE9-4902-8B17-E55CFC8BD3AA}" userId="S::petra.bombach_isodetect.de#ext#@norce.onmicrosoft.com::745a260b-fe2a-49e9-a654-4dd321556bb4" providerId="AD"/>
</personList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7BC2F-80A4-473A-AADD-A3CA8404F42F}">
  <dimension ref="A1"/>
  <sheetViews>
    <sheetView tabSelected="1" workbookViewId="0">
      <selection activeCell="C20" sqref="C20"/>
    </sheetView>
  </sheetViews>
  <sheetFormatPr defaultRowHeight="14.4" x14ac:dyDescent="0.3"/>
  <sheetData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158A5-93F7-4E87-81A7-40760F3B735B}">
  <dimension ref="A1:BM135"/>
  <sheetViews>
    <sheetView zoomScale="50" zoomScaleNormal="50" workbookViewId="0">
      <selection activeCell="AG51" sqref="AG51"/>
    </sheetView>
  </sheetViews>
  <sheetFormatPr defaultColWidth="9.109375" defaultRowHeight="14.4" x14ac:dyDescent="0.3"/>
  <cols>
    <col min="2" max="2" width="29.33203125" customWidth="1"/>
    <col min="3" max="3" width="22.6640625" customWidth="1"/>
    <col min="4" max="5" width="11.44140625" bestFit="1" customWidth="1"/>
    <col min="6" max="6" width="12.109375" customWidth="1"/>
    <col min="7" max="7" width="11.44140625" bestFit="1" customWidth="1"/>
    <col min="8" max="11" width="10.88671875" customWidth="1"/>
    <col min="12" max="12" width="13.5546875" customWidth="1"/>
    <col min="13" max="13" width="10.88671875" customWidth="1"/>
    <col min="15" max="15" width="15.5546875" customWidth="1"/>
    <col min="16" max="16" width="14.33203125" customWidth="1"/>
    <col min="17" max="17" width="14.88671875" bestFit="1" customWidth="1"/>
    <col min="18" max="21" width="12.6640625" bestFit="1" customWidth="1"/>
    <col min="22" max="22" width="27.44140625" customWidth="1"/>
    <col min="23" max="23" width="14.109375" customWidth="1"/>
    <col min="24" max="26" width="12.6640625" bestFit="1" customWidth="1"/>
    <col min="29" max="29" width="14" customWidth="1"/>
    <col min="30" max="30" width="11.44140625" bestFit="1" customWidth="1"/>
    <col min="31" max="31" width="10.6640625" customWidth="1"/>
    <col min="33" max="33" width="12.6640625" bestFit="1" customWidth="1"/>
    <col min="38" max="38" width="14.33203125" customWidth="1"/>
    <col min="41" max="41" width="12.6640625" customWidth="1"/>
    <col min="44" max="44" width="15.33203125" customWidth="1"/>
    <col min="51" max="51" width="12.44140625" customWidth="1"/>
    <col min="55" max="55" width="12" bestFit="1" customWidth="1"/>
    <col min="56" max="56" width="10" bestFit="1" customWidth="1"/>
    <col min="57" max="58" width="12" bestFit="1" customWidth="1"/>
    <col min="59" max="59" width="11.44140625" bestFit="1" customWidth="1"/>
    <col min="60" max="61" width="10" bestFit="1" customWidth="1"/>
  </cols>
  <sheetData>
    <row r="1" spans="1:53" ht="29.25" customHeight="1" x14ac:dyDescent="0.45">
      <c r="A1" s="35" t="s">
        <v>2</v>
      </c>
      <c r="M1" s="3"/>
      <c r="N1" s="3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1:53" ht="14.4" customHeight="1" x14ac:dyDescent="0.3">
      <c r="A2" s="36" t="s">
        <v>3</v>
      </c>
      <c r="M2" s="6"/>
      <c r="N2" s="6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x14ac:dyDescent="0.3">
      <c r="K3" s="34" t="s">
        <v>4</v>
      </c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</row>
    <row r="4" spans="1:53" x14ac:dyDescent="0.3">
      <c r="A4" s="4" t="s">
        <v>5</v>
      </c>
      <c r="B4" s="4"/>
      <c r="C4" s="4"/>
      <c r="D4" s="14"/>
      <c r="E4" s="14"/>
      <c r="F4" s="15">
        <v>118</v>
      </c>
      <c r="G4" s="28" t="s">
        <v>6</v>
      </c>
      <c r="H4" s="28"/>
      <c r="I4" s="28"/>
      <c r="K4" s="27"/>
      <c r="L4" s="27" t="s">
        <v>7</v>
      </c>
      <c r="M4" s="27"/>
      <c r="P4" s="13"/>
      <c r="Q4" s="13"/>
      <c r="R4" s="152"/>
      <c r="S4" s="152"/>
      <c r="T4" s="152"/>
      <c r="U4" s="152"/>
      <c r="V4" s="152"/>
      <c r="W4" s="152"/>
      <c r="X4" s="152"/>
      <c r="Y4" s="152"/>
      <c r="Z4" s="152"/>
      <c r="AA4" s="5"/>
      <c r="AB4" s="5"/>
      <c r="AC4" s="5"/>
      <c r="AD4" s="5"/>
      <c r="AE4" s="13"/>
      <c r="AF4" s="13"/>
      <c r="AG4" s="152"/>
      <c r="AH4" s="152"/>
      <c r="AI4" s="152"/>
      <c r="AJ4" s="152"/>
      <c r="AK4" s="152"/>
      <c r="AL4" s="152"/>
      <c r="AM4" s="152"/>
      <c r="AN4" s="152"/>
      <c r="AO4" s="152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</row>
    <row r="5" spans="1:53" ht="16.2" customHeight="1" x14ac:dyDescent="0.3">
      <c r="A5" s="4" t="s">
        <v>8</v>
      </c>
      <c r="B5" s="4"/>
      <c r="C5" s="4"/>
      <c r="D5" s="14"/>
      <c r="E5" s="14"/>
      <c r="F5" s="15">
        <v>37</v>
      </c>
      <c r="G5" s="28" t="s">
        <v>9</v>
      </c>
      <c r="H5" s="28">
        <f>273+F5</f>
        <v>310</v>
      </c>
      <c r="I5" s="28" t="s">
        <v>10</v>
      </c>
      <c r="K5" s="37" t="s">
        <v>11</v>
      </c>
      <c r="L5" s="37">
        <v>6283</v>
      </c>
      <c r="M5" s="27"/>
      <c r="P5" s="5"/>
      <c r="Q5" s="13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13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</row>
    <row r="6" spans="1:53" ht="16.2" customHeight="1" x14ac:dyDescent="0.3">
      <c r="A6" s="27" t="s">
        <v>12</v>
      </c>
      <c r="B6" s="27"/>
      <c r="C6" s="27"/>
      <c r="D6" s="28"/>
      <c r="E6" s="28"/>
      <c r="F6" s="28">
        <v>8.3143999999999991</v>
      </c>
      <c r="G6" s="28"/>
      <c r="H6" s="28"/>
      <c r="I6" s="28"/>
      <c r="K6" s="27" t="s">
        <v>13</v>
      </c>
      <c r="L6" s="27">
        <v>4248</v>
      </c>
      <c r="M6" s="27"/>
      <c r="P6" s="5"/>
      <c r="Q6" s="13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13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</row>
    <row r="7" spans="1:53" x14ac:dyDescent="0.3">
      <c r="A7" s="27" t="s">
        <v>14</v>
      </c>
      <c r="B7" s="27"/>
      <c r="C7" s="27"/>
      <c r="D7" s="28"/>
      <c r="E7" s="28"/>
      <c r="F7" s="29">
        <f>F6*H5</f>
        <v>2577.4639999999999</v>
      </c>
      <c r="G7" s="28"/>
      <c r="H7" s="27" t="s">
        <v>15</v>
      </c>
      <c r="I7" s="28">
        <v>2519.2631999999999</v>
      </c>
      <c r="P7" s="5"/>
      <c r="Q7" s="13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13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</row>
    <row r="8" spans="1:53" ht="16.2" customHeight="1" x14ac:dyDescent="0.3">
      <c r="P8" s="5"/>
      <c r="Q8" s="13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13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</row>
    <row r="9" spans="1:53" x14ac:dyDescent="0.3">
      <c r="P9" s="5"/>
      <c r="Q9" s="13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13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</row>
    <row r="10" spans="1:53" x14ac:dyDescent="0.3">
      <c r="P10" s="5"/>
      <c r="Q10" s="13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13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</row>
    <row r="11" spans="1:53" x14ac:dyDescent="0.3">
      <c r="P11" s="5"/>
      <c r="Q11" s="13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13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</row>
    <row r="12" spans="1:53" x14ac:dyDescent="0.3">
      <c r="A12" s="22" t="s">
        <v>16</v>
      </c>
      <c r="B12" s="23"/>
      <c r="C12" s="4" t="s">
        <v>17</v>
      </c>
      <c r="E12" s="3"/>
      <c r="F12" s="3"/>
      <c r="G12" s="3"/>
      <c r="H12" s="3"/>
      <c r="I12" s="3"/>
      <c r="J12" s="3"/>
      <c r="K12" s="3"/>
      <c r="L12" s="3"/>
      <c r="P12" s="5"/>
      <c r="Q12" s="13"/>
      <c r="R12" s="5"/>
      <c r="S12" s="5"/>
      <c r="T12" s="5"/>
      <c r="U12" s="5"/>
      <c r="W12" s="25" t="s">
        <v>18</v>
      </c>
      <c r="X12" s="38"/>
      <c r="Y12" s="38"/>
      <c r="Z12" s="38"/>
      <c r="AA12" s="38"/>
      <c r="AB12" s="38"/>
      <c r="AC12" s="38"/>
      <c r="AD12" s="38"/>
      <c r="AE12" s="38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</row>
    <row r="13" spans="1:53" x14ac:dyDescent="0.3">
      <c r="C13" s="25" t="s">
        <v>19</v>
      </c>
      <c r="D13" s="33">
        <v>0</v>
      </c>
      <c r="E13" s="33">
        <v>2</v>
      </c>
      <c r="F13" s="33">
        <v>2</v>
      </c>
      <c r="G13" s="33">
        <v>4</v>
      </c>
      <c r="H13" s="33">
        <v>4</v>
      </c>
      <c r="I13" s="33">
        <v>7</v>
      </c>
      <c r="J13" s="33">
        <v>7</v>
      </c>
      <c r="K13" s="39">
        <v>9</v>
      </c>
      <c r="L13" s="33">
        <v>9</v>
      </c>
      <c r="M13" s="33">
        <v>11</v>
      </c>
      <c r="N13" s="33">
        <v>11</v>
      </c>
      <c r="O13" s="33">
        <v>14</v>
      </c>
      <c r="P13" s="80" t="s">
        <v>20</v>
      </c>
      <c r="Q13" s="33"/>
      <c r="R13" s="33"/>
      <c r="S13" s="33"/>
      <c r="T13" s="33"/>
      <c r="U13" s="5"/>
      <c r="V13" s="30" t="s">
        <v>19</v>
      </c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</row>
    <row r="14" spans="1:53" x14ac:dyDescent="0.3">
      <c r="B14" s="7"/>
      <c r="C14" s="8"/>
      <c r="D14" s="1"/>
      <c r="E14" s="1"/>
      <c r="F14" s="1"/>
      <c r="G14" s="9"/>
      <c r="H14" s="10"/>
      <c r="I14" s="1"/>
      <c r="J14" s="1"/>
      <c r="K14" s="9"/>
      <c r="L14" s="1"/>
      <c r="M14" s="1"/>
      <c r="N14" s="1"/>
      <c r="O14" s="1"/>
      <c r="P14" s="81"/>
      <c r="Q14" s="1"/>
      <c r="R14" s="1"/>
      <c r="S14" s="1"/>
      <c r="T14" s="1"/>
      <c r="U14" s="5"/>
      <c r="W14" s="18">
        <f>D13</f>
        <v>0</v>
      </c>
      <c r="X14" s="18">
        <f t="shared" ref="X14:AM14" si="0">E13</f>
        <v>2</v>
      </c>
      <c r="Y14" s="18">
        <f t="shared" si="0"/>
        <v>2</v>
      </c>
      <c r="Z14" s="18">
        <f t="shared" si="0"/>
        <v>4</v>
      </c>
      <c r="AA14" s="18">
        <f t="shared" si="0"/>
        <v>4</v>
      </c>
      <c r="AB14" s="18">
        <f t="shared" si="0"/>
        <v>7</v>
      </c>
      <c r="AC14" s="18">
        <f t="shared" si="0"/>
        <v>7</v>
      </c>
      <c r="AD14" s="18">
        <f t="shared" si="0"/>
        <v>9</v>
      </c>
      <c r="AE14" s="18">
        <f t="shared" si="0"/>
        <v>9</v>
      </c>
      <c r="AF14" s="18">
        <f t="shared" si="0"/>
        <v>11</v>
      </c>
      <c r="AG14" s="18">
        <f t="shared" si="0"/>
        <v>11</v>
      </c>
      <c r="AH14" s="18">
        <f t="shared" si="0"/>
        <v>14</v>
      </c>
      <c r="AI14" s="18" t="str">
        <f t="shared" si="0"/>
        <v>pressure loss</v>
      </c>
      <c r="AJ14" s="18">
        <f t="shared" si="0"/>
        <v>0</v>
      </c>
      <c r="AK14" s="18">
        <f t="shared" si="0"/>
        <v>0</v>
      </c>
      <c r="AL14" s="18">
        <f t="shared" si="0"/>
        <v>0</v>
      </c>
      <c r="AM14" s="18">
        <f t="shared" si="0"/>
        <v>0</v>
      </c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</row>
    <row r="15" spans="1:53" x14ac:dyDescent="0.3">
      <c r="C15" s="26" t="s">
        <v>0</v>
      </c>
      <c r="D15" s="40" t="s">
        <v>21</v>
      </c>
      <c r="E15" s="41"/>
      <c r="F15" s="41"/>
      <c r="G15" s="41"/>
      <c r="H15" s="41"/>
      <c r="I15" s="41"/>
      <c r="J15" s="41"/>
      <c r="K15" s="41"/>
      <c r="L15" s="42"/>
      <c r="M15" s="42"/>
      <c r="N15" s="42"/>
      <c r="O15" s="42"/>
      <c r="P15" s="78"/>
      <c r="Q15" s="42"/>
      <c r="R15" s="42"/>
      <c r="S15" s="42"/>
      <c r="T15" s="42"/>
      <c r="U15" s="5"/>
      <c r="V15" s="43" t="str">
        <f>C16</f>
        <v>Sterile brine + H2</v>
      </c>
      <c r="W15" s="19">
        <f t="shared" ref="W15:AL15" si="1">(((D50/100*($F$4-D33)*0.000001)*((D16*100000)-$L$5))/$F$7)*1000</f>
        <v>4.3524358148024564</v>
      </c>
      <c r="X15" s="19">
        <f t="shared" si="1"/>
        <v>4.0437810511805408</v>
      </c>
      <c r="Y15" s="19">
        <f t="shared" si="1"/>
        <v>3.7886044567984269</v>
      </c>
      <c r="Z15" s="19">
        <f t="shared" si="1"/>
        <v>3.5132611743452085</v>
      </c>
      <c r="AA15" s="19">
        <f t="shared" si="1"/>
        <v>3.2922831141792859</v>
      </c>
      <c r="AB15" s="19">
        <f t="shared" si="1"/>
        <v>3.0495743631332979</v>
      </c>
      <c r="AC15" s="19">
        <f t="shared" si="1"/>
        <v>2.8660214396796624</v>
      </c>
      <c r="AD15" s="19">
        <f t="shared" si="1"/>
        <v>2.640959698770768</v>
      </c>
      <c r="AE15" s="19">
        <f t="shared" si="1"/>
        <v>-0.28127083456994934</v>
      </c>
      <c r="AF15" s="19">
        <f t="shared" si="1"/>
        <v>0</v>
      </c>
      <c r="AG15" s="19">
        <f t="shared" si="1"/>
        <v>0</v>
      </c>
      <c r="AH15" s="19">
        <f t="shared" si="1"/>
        <v>0</v>
      </c>
      <c r="AI15" s="19">
        <f t="shared" si="1"/>
        <v>0</v>
      </c>
      <c r="AJ15" s="19">
        <f t="shared" si="1"/>
        <v>0</v>
      </c>
      <c r="AK15" s="19">
        <f t="shared" si="1"/>
        <v>0</v>
      </c>
      <c r="AL15" s="19">
        <f t="shared" si="1"/>
        <v>0</v>
      </c>
      <c r="AM15" s="19">
        <f t="shared" ref="X15:AM26" si="2">(((T50/100*($F$4-T33)*0.000001)*((T16*100000)-$L$5))/$F$7)*1000</f>
        <v>0</v>
      </c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</row>
    <row r="16" spans="1:53" ht="15.6" x14ac:dyDescent="0.35">
      <c r="B16" t="s">
        <v>22</v>
      </c>
      <c r="C16" s="44" t="s">
        <v>30</v>
      </c>
      <c r="D16" s="12">
        <v>1.7330000000000001</v>
      </c>
      <c r="E16" s="12">
        <v>1.623</v>
      </c>
      <c r="F16" s="12">
        <v>1.4930000000000001</v>
      </c>
      <c r="G16" s="12">
        <v>1.393</v>
      </c>
      <c r="H16" s="12">
        <v>1.2829999999999999</v>
      </c>
      <c r="I16" s="12">
        <v>1.1930000000000001</v>
      </c>
      <c r="J16" s="12">
        <v>1.103</v>
      </c>
      <c r="K16" s="12">
        <v>1.0229999999999999</v>
      </c>
      <c r="L16" s="74"/>
      <c r="M16" s="12"/>
      <c r="N16" s="12"/>
      <c r="O16" s="12"/>
      <c r="P16" s="82">
        <f>D16-K16</f>
        <v>0.71000000000000019</v>
      </c>
      <c r="Q16" s="12"/>
      <c r="R16" s="12"/>
      <c r="S16" s="12"/>
      <c r="T16" s="12"/>
      <c r="U16" s="5"/>
      <c r="V16" s="43" t="str">
        <f t="shared" ref="V16:V28" si="3">C17</f>
        <v>Sterile brine + H2</v>
      </c>
      <c r="W16" s="19">
        <f t="shared" ref="W16:AE20" si="4">(((D51/100*($F$4-D34)*0.000001)*((D17*100000)-$L$5))/$F$7)*1000</f>
        <v>4.3652714530220393</v>
      </c>
      <c r="X16" s="19">
        <f t="shared" si="4"/>
        <v>4.0451121356992763</v>
      </c>
      <c r="Y16" s="19">
        <f t="shared" si="4"/>
        <v>3.8142995190124864</v>
      </c>
      <c r="Z16" s="19">
        <f t="shared" si="4"/>
        <v>3.5184455798282732</v>
      </c>
      <c r="AA16" s="19">
        <f t="shared" si="4"/>
        <v>3.2948898874773804</v>
      </c>
      <c r="AB16" s="19">
        <f t="shared" si="4"/>
        <v>3.0475602919548055</v>
      </c>
      <c r="AC16" s="19">
        <f t="shared" si="4"/>
        <v>2.8619162808452412</v>
      </c>
      <c r="AD16" s="19">
        <f t="shared" si="4"/>
        <v>2.6370997588947893</v>
      </c>
      <c r="AE16" s="19">
        <f t="shared" si="4"/>
        <v>-0.28381562771468388</v>
      </c>
      <c r="AF16" s="19">
        <f t="shared" si="2"/>
        <v>0</v>
      </c>
      <c r="AG16" s="19">
        <f t="shared" si="2"/>
        <v>0</v>
      </c>
      <c r="AH16" s="19">
        <f t="shared" si="2"/>
        <v>0</v>
      </c>
      <c r="AI16" s="19">
        <f t="shared" si="2"/>
        <v>0</v>
      </c>
      <c r="AJ16" s="19">
        <f t="shared" si="2"/>
        <v>0</v>
      </c>
      <c r="AK16" s="19">
        <f t="shared" si="2"/>
        <v>0</v>
      </c>
      <c r="AL16" s="19">
        <f t="shared" si="2"/>
        <v>0</v>
      </c>
      <c r="AM16" s="19">
        <f t="shared" si="2"/>
        <v>0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</row>
    <row r="17" spans="1:62" ht="15.6" x14ac:dyDescent="0.35">
      <c r="B17" t="s">
        <v>22</v>
      </c>
      <c r="C17" s="44" t="s">
        <v>30</v>
      </c>
      <c r="D17" s="12">
        <v>1.7330000000000001</v>
      </c>
      <c r="E17" s="12">
        <v>1.613</v>
      </c>
      <c r="F17" s="12">
        <v>1.4930000000000001</v>
      </c>
      <c r="G17" s="12">
        <v>1.383</v>
      </c>
      <c r="H17" s="12">
        <v>1.2729999999999999</v>
      </c>
      <c r="I17" s="12">
        <v>1.1830000000000001</v>
      </c>
      <c r="J17" s="12">
        <v>1.093</v>
      </c>
      <c r="K17" s="12">
        <v>1.0129999999999999</v>
      </c>
      <c r="L17" s="74"/>
      <c r="M17" s="12"/>
      <c r="N17" s="12"/>
      <c r="O17" s="12"/>
      <c r="P17" s="82">
        <f t="shared" ref="P17:P23" si="5">D17-K17</f>
        <v>0.7200000000000002</v>
      </c>
      <c r="Q17" s="12"/>
      <c r="R17" s="12"/>
      <c r="S17" s="12"/>
      <c r="T17" s="12"/>
      <c r="U17" s="5"/>
      <c r="V17" s="43" t="str">
        <f t="shared" si="3"/>
        <v>Brine + H2</v>
      </c>
      <c r="W17" s="19">
        <f t="shared" si="4"/>
        <v>4.4123773758500597</v>
      </c>
      <c r="X17" s="19">
        <f t="shared" si="4"/>
        <v>3.5850704291893112</v>
      </c>
      <c r="Y17" s="19">
        <f t="shared" si="4"/>
        <v>3.2659244369125999</v>
      </c>
      <c r="Z17" s="19">
        <f t="shared" si="4"/>
        <v>2.4194670260523519</v>
      </c>
      <c r="AA17" s="19">
        <f t="shared" si="4"/>
        <v>2.2172550638868285</v>
      </c>
      <c r="AB17" s="19">
        <f t="shared" si="4"/>
        <v>1.697793006123461</v>
      </c>
      <c r="AC17" s="19">
        <f t="shared" si="4"/>
        <v>1.5573115063537262</v>
      </c>
      <c r="AD17" s="19">
        <f t="shared" si="4"/>
        <v>1.3755323384943494</v>
      </c>
      <c r="AE17" s="19">
        <f t="shared" si="4"/>
        <v>-0.28067051996691317</v>
      </c>
      <c r="AF17" s="19">
        <f t="shared" si="2"/>
        <v>0</v>
      </c>
      <c r="AG17" s="19">
        <f t="shared" si="2"/>
        <v>0</v>
      </c>
      <c r="AH17" s="19">
        <f t="shared" si="2"/>
        <v>0</v>
      </c>
      <c r="AI17" s="19">
        <f t="shared" si="2"/>
        <v>0</v>
      </c>
      <c r="AJ17" s="19">
        <f t="shared" si="2"/>
        <v>0</v>
      </c>
      <c r="AK17" s="19">
        <f t="shared" si="2"/>
        <v>0</v>
      </c>
      <c r="AL17" s="19">
        <f t="shared" si="2"/>
        <v>0</v>
      </c>
      <c r="AM17" s="19">
        <f t="shared" si="2"/>
        <v>0</v>
      </c>
      <c r="AN17" s="5"/>
      <c r="AO17" s="5"/>
      <c r="AP17" s="5"/>
      <c r="AQ17" s="5"/>
      <c r="AR17" s="5"/>
    </row>
    <row r="18" spans="1:62" ht="15.6" x14ac:dyDescent="0.35">
      <c r="B18" t="s">
        <v>23</v>
      </c>
      <c r="C18" s="44" t="s">
        <v>1</v>
      </c>
      <c r="D18" s="12">
        <v>1.7629999999999999</v>
      </c>
      <c r="E18" s="12">
        <v>1.4430000000000001</v>
      </c>
      <c r="F18" s="12">
        <v>1.2929999999999999</v>
      </c>
      <c r="G18" s="12">
        <v>0.97599999999999998</v>
      </c>
      <c r="H18" s="12">
        <v>0.88200000000000001</v>
      </c>
      <c r="I18" s="12">
        <v>0.69199999999999995</v>
      </c>
      <c r="J18" s="12">
        <v>0.628</v>
      </c>
      <c r="K18" s="12">
        <v>0.56399999999999995</v>
      </c>
      <c r="L18" s="74"/>
      <c r="M18" s="12"/>
      <c r="N18" s="12"/>
      <c r="O18" s="12"/>
      <c r="P18" s="82"/>
      <c r="Q18" s="32"/>
      <c r="R18" s="32"/>
      <c r="S18" s="32"/>
      <c r="T18" s="32"/>
      <c r="U18" s="5"/>
      <c r="V18" s="43" t="str">
        <f t="shared" si="3"/>
        <v>Brine + H2</v>
      </c>
      <c r="W18" s="19">
        <f t="shared" si="4"/>
        <v>4.392183757505828</v>
      </c>
      <c r="X18" s="19">
        <f t="shared" si="4"/>
        <v>3.401139842050946</v>
      </c>
      <c r="Y18" s="19">
        <f t="shared" si="4"/>
        <v>3.0516503060801239</v>
      </c>
      <c r="Z18" s="19">
        <f t="shared" si="4"/>
        <v>2.3417987344899869</v>
      </c>
      <c r="AA18" s="19">
        <f t="shared" si="4"/>
        <v>2.1244721074835575</v>
      </c>
      <c r="AB18" s="19">
        <f t="shared" si="4"/>
        <v>1.5766566035898075</v>
      </c>
      <c r="AC18" s="19">
        <f t="shared" si="4"/>
        <v>1.4369313391816527</v>
      </c>
      <c r="AD18" s="19">
        <f t="shared" si="4"/>
        <v>1.1619931380942663</v>
      </c>
      <c r="AE18" s="19">
        <f t="shared" si="4"/>
        <v>-0.27948082126151913</v>
      </c>
      <c r="AF18" s="19">
        <f t="shared" si="2"/>
        <v>0</v>
      </c>
      <c r="AG18" s="19">
        <f t="shared" si="2"/>
        <v>0</v>
      </c>
      <c r="AH18" s="19">
        <f t="shared" si="2"/>
        <v>0</v>
      </c>
      <c r="AI18" s="19">
        <f t="shared" si="2"/>
        <v>0</v>
      </c>
      <c r="AJ18" s="19">
        <f t="shared" si="2"/>
        <v>0</v>
      </c>
      <c r="AK18" s="19">
        <f t="shared" si="2"/>
        <v>0</v>
      </c>
      <c r="AL18" s="19">
        <f t="shared" si="2"/>
        <v>0</v>
      </c>
      <c r="AM18" s="19">
        <f t="shared" si="2"/>
        <v>0</v>
      </c>
      <c r="AN18" s="5"/>
      <c r="AO18" s="5"/>
      <c r="AP18" s="5"/>
      <c r="AQ18" s="5"/>
      <c r="AR18" s="5"/>
    </row>
    <row r="19" spans="1:62" ht="15.6" x14ac:dyDescent="0.35">
      <c r="B19" t="s">
        <v>23</v>
      </c>
      <c r="C19" s="44" t="s">
        <v>1</v>
      </c>
      <c r="D19" s="12">
        <v>1.7629999999999999</v>
      </c>
      <c r="E19" s="12">
        <v>1.373</v>
      </c>
      <c r="F19" s="12">
        <v>1.2130000000000001</v>
      </c>
      <c r="G19" s="12">
        <v>0.94699999999999995</v>
      </c>
      <c r="H19" s="12">
        <v>0.84799999999999998</v>
      </c>
      <c r="I19" s="12">
        <v>0.64900000000000002</v>
      </c>
      <c r="J19" s="12">
        <v>0.58599999999999997</v>
      </c>
      <c r="K19" s="12">
        <v>0.48799999999999999</v>
      </c>
      <c r="L19" s="74"/>
      <c r="M19" s="12"/>
      <c r="N19" s="12"/>
      <c r="O19" s="12"/>
      <c r="P19" s="82"/>
      <c r="Q19" s="32"/>
      <c r="R19" s="32"/>
      <c r="S19" s="32"/>
      <c r="T19" s="32"/>
      <c r="V19" s="43" t="str">
        <f t="shared" si="3"/>
        <v>Water + H2</v>
      </c>
      <c r="W19" s="19">
        <f t="shared" si="4"/>
        <v>4.4762521225700933</v>
      </c>
      <c r="X19" s="19">
        <f t="shared" si="4"/>
        <v>4.1311585101479595</v>
      </c>
      <c r="Y19" s="19">
        <f t="shared" si="4"/>
        <v>3.8749210202062958</v>
      </c>
      <c r="Z19" s="19">
        <f t="shared" si="4"/>
        <v>3.5804322175250558</v>
      </c>
      <c r="AA19" s="19">
        <f t="shared" si="4"/>
        <v>3.3301933669521664</v>
      </c>
      <c r="AB19" s="19">
        <f t="shared" si="4"/>
        <v>3.0781350239293346</v>
      </c>
      <c r="AC19" s="19">
        <f t="shared" si="4"/>
        <v>2.8928630432694695</v>
      </c>
      <c r="AD19" s="19">
        <f t="shared" si="4"/>
        <v>2.6746009492479819</v>
      </c>
      <c r="AE19" s="19">
        <f t="shared" si="4"/>
        <v>-0.2848537376343569</v>
      </c>
      <c r="AF19" s="19">
        <f t="shared" si="2"/>
        <v>0</v>
      </c>
      <c r="AG19" s="19">
        <f t="shared" si="2"/>
        <v>0</v>
      </c>
      <c r="AH19" s="19">
        <f t="shared" si="2"/>
        <v>0</v>
      </c>
      <c r="AI19" s="19">
        <f t="shared" ref="AI19:AM20" si="6">(((P54/100*($F$4-P37)*0.000001)*((P20*100000)-$L$6))/$I$7)*1000</f>
        <v>0</v>
      </c>
      <c r="AJ19" s="19">
        <f t="shared" si="6"/>
        <v>0</v>
      </c>
      <c r="AK19" s="19">
        <f t="shared" si="6"/>
        <v>0</v>
      </c>
      <c r="AL19" s="19">
        <f t="shared" si="6"/>
        <v>0</v>
      </c>
      <c r="AM19" s="19">
        <f t="shared" si="6"/>
        <v>0</v>
      </c>
      <c r="AN19" s="5"/>
      <c r="AO19" s="5"/>
      <c r="AP19" s="5"/>
      <c r="AQ19" s="5"/>
      <c r="AR19" s="5"/>
    </row>
    <row r="20" spans="1:62" ht="15.6" x14ac:dyDescent="0.35">
      <c r="B20" t="s">
        <v>24</v>
      </c>
      <c r="C20" s="44" t="s">
        <v>31</v>
      </c>
      <c r="D20" s="12">
        <v>1.7729999999999999</v>
      </c>
      <c r="E20" s="12">
        <v>1.643</v>
      </c>
      <c r="F20" s="12">
        <v>1.5129999999999999</v>
      </c>
      <c r="G20" s="12">
        <v>1.403</v>
      </c>
      <c r="H20" s="12">
        <v>1.2829999999999999</v>
      </c>
      <c r="I20" s="12">
        <v>1.1930000000000001</v>
      </c>
      <c r="J20" s="12">
        <v>1.103</v>
      </c>
      <c r="K20" s="12">
        <v>1.0229999999999999</v>
      </c>
      <c r="L20" s="74"/>
      <c r="M20" s="12"/>
      <c r="N20" s="12"/>
      <c r="O20" s="12"/>
      <c r="P20" s="82">
        <f t="shared" si="5"/>
        <v>0.75</v>
      </c>
      <c r="Q20" s="12"/>
      <c r="R20" s="12"/>
      <c r="S20" s="12"/>
      <c r="T20" s="12"/>
      <c r="V20" s="43" t="str">
        <f t="shared" si="3"/>
        <v>Water + H2</v>
      </c>
      <c r="W20" s="19">
        <f t="shared" si="4"/>
        <v>4.4783456254799292</v>
      </c>
      <c r="X20" s="19">
        <f t="shared" si="4"/>
        <v>4.1591649697004502</v>
      </c>
      <c r="Y20" s="19">
        <f t="shared" si="4"/>
        <v>3.9033896302765041</v>
      </c>
      <c r="Z20" s="19">
        <f t="shared" si="4"/>
        <v>3.5820511550978016</v>
      </c>
      <c r="AA20" s="19">
        <f t="shared" si="4"/>
        <v>3.3590043605241431</v>
      </c>
      <c r="AB20" s="19">
        <f t="shared" si="4"/>
        <v>3.1127612779026212</v>
      </c>
      <c r="AC20" s="19">
        <f t="shared" si="4"/>
        <v>2.9276251621865526</v>
      </c>
      <c r="AD20" s="19">
        <f t="shared" si="4"/>
        <v>2.6757866034675941</v>
      </c>
      <c r="AE20" s="19">
        <f t="shared" si="4"/>
        <v>-0.28498001368166537</v>
      </c>
      <c r="AF20" s="19">
        <f t="shared" si="2"/>
        <v>0</v>
      </c>
      <c r="AG20" s="19">
        <f t="shared" si="2"/>
        <v>0</v>
      </c>
      <c r="AH20" s="19">
        <f t="shared" si="2"/>
        <v>0</v>
      </c>
      <c r="AI20" s="19">
        <f t="shared" si="6"/>
        <v>0</v>
      </c>
      <c r="AJ20" s="19">
        <f t="shared" si="6"/>
        <v>0</v>
      </c>
      <c r="AK20" s="19">
        <f t="shared" si="6"/>
        <v>0</v>
      </c>
      <c r="AL20" s="19">
        <f t="shared" si="6"/>
        <v>0</v>
      </c>
      <c r="AM20" s="19">
        <f t="shared" si="6"/>
        <v>0</v>
      </c>
      <c r="AN20" s="5"/>
      <c r="AO20" s="5"/>
      <c r="AP20" s="5"/>
      <c r="AQ20" s="5"/>
      <c r="AR20" s="5"/>
    </row>
    <row r="21" spans="1:62" ht="15.6" x14ac:dyDescent="0.35">
      <c r="B21" t="s">
        <v>24</v>
      </c>
      <c r="C21" s="44" t="s">
        <v>31</v>
      </c>
      <c r="D21" s="12">
        <v>1.7729999999999999</v>
      </c>
      <c r="E21" s="12">
        <v>1.653</v>
      </c>
      <c r="F21" s="12">
        <v>1.5229999999999999</v>
      </c>
      <c r="G21" s="12">
        <v>1.403</v>
      </c>
      <c r="H21" s="12">
        <v>1.2929999999999999</v>
      </c>
      <c r="I21" s="12">
        <v>1.2030000000000001</v>
      </c>
      <c r="J21" s="12">
        <v>1.113</v>
      </c>
      <c r="K21" s="12">
        <v>1.0229999999999999</v>
      </c>
      <c r="L21" s="74"/>
      <c r="M21" s="12"/>
      <c r="N21" s="12"/>
      <c r="O21" s="12"/>
      <c r="P21" s="82">
        <f t="shared" si="5"/>
        <v>0.75</v>
      </c>
      <c r="Q21" s="12"/>
      <c r="R21" s="12"/>
      <c r="S21" s="12"/>
      <c r="T21" s="12"/>
      <c r="V21" s="43" t="str">
        <f t="shared" si="3"/>
        <v>Brine + N2</v>
      </c>
      <c r="W21" s="19">
        <f t="shared" ref="W21:W26" si="7">(((D56/100*($F$4-D39)*0.000001)*((D22*100000)-$L$5))/$F$7)*1000</f>
        <v>0</v>
      </c>
      <c r="X21" s="19">
        <f t="shared" si="2"/>
        <v>0</v>
      </c>
      <c r="Y21" s="19">
        <f t="shared" si="2"/>
        <v>0</v>
      </c>
      <c r="Z21" s="19">
        <f t="shared" si="2"/>
        <v>0</v>
      </c>
      <c r="AA21" s="19">
        <f t="shared" si="2"/>
        <v>0</v>
      </c>
      <c r="AB21" s="19">
        <f t="shared" si="2"/>
        <v>0</v>
      </c>
      <c r="AC21" s="19">
        <f t="shared" si="2"/>
        <v>0</v>
      </c>
      <c r="AD21" s="19">
        <f t="shared" si="2"/>
        <v>0</v>
      </c>
      <c r="AE21" s="19">
        <f t="shared" si="2"/>
        <v>0</v>
      </c>
      <c r="AF21" s="19">
        <f t="shared" si="2"/>
        <v>0</v>
      </c>
      <c r="AG21" s="19">
        <f t="shared" si="2"/>
        <v>0</v>
      </c>
      <c r="AH21" s="19">
        <f t="shared" si="2"/>
        <v>0</v>
      </c>
      <c r="AI21" s="19">
        <f t="shared" si="2"/>
        <v>0</v>
      </c>
      <c r="AJ21" s="19">
        <f t="shared" si="2"/>
        <v>0</v>
      </c>
      <c r="AK21" s="19">
        <f t="shared" si="2"/>
        <v>0</v>
      </c>
      <c r="AL21" s="19">
        <f t="shared" si="2"/>
        <v>0</v>
      </c>
      <c r="AM21" s="19">
        <f t="shared" si="2"/>
        <v>0</v>
      </c>
      <c r="AN21" s="5"/>
      <c r="AO21" s="5"/>
      <c r="AP21" s="5"/>
      <c r="AQ21" s="5"/>
      <c r="AR21" s="5"/>
    </row>
    <row r="22" spans="1:62" ht="15.6" x14ac:dyDescent="0.35">
      <c r="B22" t="s">
        <v>25</v>
      </c>
      <c r="C22" s="44" t="s">
        <v>32</v>
      </c>
      <c r="D22" s="12">
        <v>1.7330000000000001</v>
      </c>
      <c r="E22" s="12">
        <v>1.613</v>
      </c>
      <c r="F22" s="12">
        <v>1.4630000000000001</v>
      </c>
      <c r="G22" s="12">
        <v>1.353</v>
      </c>
      <c r="H22" s="12">
        <v>1.2330000000000001</v>
      </c>
      <c r="I22" s="12">
        <v>1.143</v>
      </c>
      <c r="J22" s="12">
        <v>1.0429999999999999</v>
      </c>
      <c r="K22" s="12">
        <v>0.97699999999999998</v>
      </c>
      <c r="L22" s="74"/>
      <c r="M22" s="12"/>
      <c r="N22" s="12"/>
      <c r="O22" s="12"/>
      <c r="P22" s="82">
        <f t="shared" si="5"/>
        <v>0.75600000000000012</v>
      </c>
      <c r="Q22" s="12"/>
      <c r="R22" s="12"/>
      <c r="S22" s="12"/>
      <c r="T22" s="12"/>
      <c r="V22" s="43" t="str">
        <f t="shared" si="3"/>
        <v>Brine + N2</v>
      </c>
      <c r="W22" s="19">
        <f t="shared" si="7"/>
        <v>0</v>
      </c>
      <c r="X22" s="19">
        <f t="shared" si="2"/>
        <v>0</v>
      </c>
      <c r="Y22" s="19">
        <f t="shared" si="2"/>
        <v>0</v>
      </c>
      <c r="Z22" s="19">
        <f t="shared" si="2"/>
        <v>0</v>
      </c>
      <c r="AA22" s="19">
        <f t="shared" si="2"/>
        <v>0</v>
      </c>
      <c r="AB22" s="19">
        <f t="shared" si="2"/>
        <v>0</v>
      </c>
      <c r="AC22" s="19">
        <f t="shared" si="2"/>
        <v>0</v>
      </c>
      <c r="AD22" s="19">
        <f t="shared" si="2"/>
        <v>0</v>
      </c>
      <c r="AE22" s="19">
        <f t="shared" si="2"/>
        <v>0</v>
      </c>
      <c r="AF22" s="19">
        <f t="shared" si="2"/>
        <v>0</v>
      </c>
      <c r="AG22" s="19">
        <f t="shared" si="2"/>
        <v>0</v>
      </c>
      <c r="AH22" s="19">
        <f t="shared" si="2"/>
        <v>0</v>
      </c>
      <c r="AI22" s="19">
        <f t="shared" si="2"/>
        <v>0</v>
      </c>
      <c r="AJ22" s="19">
        <f t="shared" si="2"/>
        <v>0</v>
      </c>
      <c r="AK22" s="19">
        <f t="shared" si="2"/>
        <v>0</v>
      </c>
      <c r="AL22" s="19">
        <f t="shared" si="2"/>
        <v>0</v>
      </c>
      <c r="AM22" s="19">
        <f t="shared" si="2"/>
        <v>0</v>
      </c>
      <c r="AN22" s="5"/>
      <c r="AO22" s="5"/>
      <c r="AP22" s="5"/>
      <c r="AQ22" s="5"/>
      <c r="AR22" s="5"/>
    </row>
    <row r="23" spans="1:62" ht="15.6" x14ac:dyDescent="0.35">
      <c r="B23" t="s">
        <v>25</v>
      </c>
      <c r="C23" s="44" t="s">
        <v>32</v>
      </c>
      <c r="D23" s="12">
        <v>1.7430000000000001</v>
      </c>
      <c r="E23" s="12">
        <v>1.623</v>
      </c>
      <c r="F23" s="12">
        <v>1.4730000000000001</v>
      </c>
      <c r="G23" s="12">
        <v>1.363</v>
      </c>
      <c r="H23" s="12">
        <v>1.2330000000000001</v>
      </c>
      <c r="I23" s="12">
        <v>1.153</v>
      </c>
      <c r="J23" s="12">
        <v>1.0529999999999999</v>
      </c>
      <c r="K23" s="12">
        <v>0.98199999999999998</v>
      </c>
      <c r="L23" s="74"/>
      <c r="M23" s="12"/>
      <c r="N23" s="12"/>
      <c r="O23" s="12"/>
      <c r="P23" s="82">
        <f t="shared" si="5"/>
        <v>0.76100000000000012</v>
      </c>
      <c r="Q23" s="12"/>
      <c r="R23" s="12"/>
      <c r="S23" s="12"/>
      <c r="T23" s="12"/>
      <c r="V23" s="43">
        <f t="shared" si="3"/>
        <v>0</v>
      </c>
      <c r="W23" s="19">
        <f t="shared" si="7"/>
        <v>0</v>
      </c>
      <c r="X23" s="19">
        <f t="shared" si="2"/>
        <v>0</v>
      </c>
      <c r="Y23" s="19">
        <f t="shared" si="2"/>
        <v>0</v>
      </c>
      <c r="Z23" s="19">
        <f t="shared" si="2"/>
        <v>0</v>
      </c>
      <c r="AA23" s="19">
        <f t="shared" si="2"/>
        <v>0</v>
      </c>
      <c r="AB23" s="19">
        <f t="shared" si="2"/>
        <v>0</v>
      </c>
      <c r="AC23" s="19">
        <f t="shared" si="2"/>
        <v>0</v>
      </c>
      <c r="AD23" s="19">
        <f t="shared" si="2"/>
        <v>0</v>
      </c>
      <c r="AE23" s="19">
        <f t="shared" si="2"/>
        <v>0</v>
      </c>
      <c r="AF23" s="19">
        <f t="shared" si="2"/>
        <v>0</v>
      </c>
      <c r="AG23" s="19">
        <f t="shared" si="2"/>
        <v>0</v>
      </c>
      <c r="AH23" s="19">
        <f t="shared" si="2"/>
        <v>0</v>
      </c>
      <c r="AI23" s="19">
        <f t="shared" si="2"/>
        <v>0</v>
      </c>
      <c r="AJ23" s="19">
        <f t="shared" si="2"/>
        <v>0</v>
      </c>
      <c r="AK23" s="19">
        <f t="shared" si="2"/>
        <v>0</v>
      </c>
      <c r="AL23" s="19">
        <f t="shared" si="2"/>
        <v>0</v>
      </c>
      <c r="AM23" s="19">
        <f t="shared" si="2"/>
        <v>0</v>
      </c>
      <c r="AN23" s="5"/>
      <c r="AO23" s="5"/>
      <c r="AP23" s="5"/>
      <c r="AQ23" s="5"/>
      <c r="AR23" s="5"/>
    </row>
    <row r="24" spans="1:62" x14ac:dyDescent="0.3">
      <c r="B24" s="45"/>
      <c r="C24" s="46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V24" s="43">
        <f t="shared" si="3"/>
        <v>0</v>
      </c>
      <c r="W24" s="19">
        <f t="shared" si="7"/>
        <v>0</v>
      </c>
      <c r="X24" s="19">
        <f t="shared" si="2"/>
        <v>0</v>
      </c>
      <c r="Y24" s="19">
        <f t="shared" si="2"/>
        <v>0</v>
      </c>
      <c r="Z24" s="19">
        <f t="shared" si="2"/>
        <v>0</v>
      </c>
      <c r="AA24" s="19">
        <f t="shared" si="2"/>
        <v>0</v>
      </c>
      <c r="AB24" s="19">
        <f t="shared" si="2"/>
        <v>0</v>
      </c>
      <c r="AC24" s="19">
        <f t="shared" si="2"/>
        <v>0</v>
      </c>
      <c r="AD24" s="19">
        <f t="shared" si="2"/>
        <v>0</v>
      </c>
      <c r="AE24" s="19">
        <f t="shared" si="2"/>
        <v>0</v>
      </c>
      <c r="AF24" s="19">
        <f t="shared" si="2"/>
        <v>0</v>
      </c>
      <c r="AG24" s="19">
        <f t="shared" si="2"/>
        <v>0</v>
      </c>
      <c r="AH24" s="19">
        <f t="shared" si="2"/>
        <v>0</v>
      </c>
      <c r="AI24" s="19">
        <f t="shared" si="2"/>
        <v>0</v>
      </c>
      <c r="AJ24" s="19">
        <f t="shared" si="2"/>
        <v>0</v>
      </c>
      <c r="AK24" s="19">
        <f t="shared" si="2"/>
        <v>0</v>
      </c>
      <c r="AL24" s="19">
        <f t="shared" si="2"/>
        <v>0</v>
      </c>
      <c r="AM24" s="19">
        <f t="shared" si="2"/>
        <v>0</v>
      </c>
      <c r="AN24" s="5"/>
      <c r="AO24" s="5"/>
      <c r="AP24" s="5"/>
      <c r="AQ24" s="5"/>
      <c r="AR24" s="5"/>
    </row>
    <row r="25" spans="1:62" x14ac:dyDescent="0.3">
      <c r="B25" s="1"/>
      <c r="C25" s="47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V25" s="43">
        <f t="shared" si="3"/>
        <v>0</v>
      </c>
      <c r="W25" s="19">
        <f t="shared" si="7"/>
        <v>0</v>
      </c>
      <c r="X25" s="19">
        <f t="shared" si="2"/>
        <v>0</v>
      </c>
      <c r="Y25" s="19">
        <f t="shared" si="2"/>
        <v>0</v>
      </c>
      <c r="Z25" s="19">
        <f t="shared" si="2"/>
        <v>0</v>
      </c>
      <c r="AA25" s="19">
        <f t="shared" si="2"/>
        <v>0</v>
      </c>
      <c r="AB25" s="19">
        <f t="shared" si="2"/>
        <v>0</v>
      </c>
      <c r="AC25" s="19">
        <f t="shared" si="2"/>
        <v>0</v>
      </c>
      <c r="AD25" s="19">
        <f t="shared" si="2"/>
        <v>0</v>
      </c>
      <c r="AE25" s="19">
        <f t="shared" si="2"/>
        <v>0</v>
      </c>
      <c r="AF25" s="19">
        <f t="shared" si="2"/>
        <v>0</v>
      </c>
      <c r="AG25" s="19">
        <f t="shared" si="2"/>
        <v>0</v>
      </c>
      <c r="AH25" s="19">
        <f t="shared" si="2"/>
        <v>0</v>
      </c>
      <c r="AI25" s="19">
        <f t="shared" si="2"/>
        <v>0</v>
      </c>
      <c r="AJ25" s="19">
        <f t="shared" si="2"/>
        <v>0</v>
      </c>
      <c r="AK25" s="19">
        <f t="shared" si="2"/>
        <v>0</v>
      </c>
      <c r="AL25" s="19">
        <f t="shared" si="2"/>
        <v>0</v>
      </c>
      <c r="AM25" s="19">
        <f t="shared" si="2"/>
        <v>0</v>
      </c>
      <c r="AN25" s="5"/>
      <c r="AO25" s="5"/>
      <c r="AP25" s="5"/>
      <c r="AQ25" s="5"/>
      <c r="AR25" s="5"/>
    </row>
    <row r="26" spans="1:62" x14ac:dyDescent="0.3">
      <c r="B26" s="45"/>
      <c r="C26" s="46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V26" s="43">
        <f t="shared" si="3"/>
        <v>0</v>
      </c>
      <c r="W26" s="19">
        <f t="shared" si="7"/>
        <v>0</v>
      </c>
      <c r="X26" s="19">
        <f t="shared" si="2"/>
        <v>0</v>
      </c>
      <c r="Y26" s="19">
        <f t="shared" si="2"/>
        <v>0</v>
      </c>
      <c r="Z26" s="19">
        <f t="shared" si="2"/>
        <v>0</v>
      </c>
      <c r="AA26" s="19">
        <f t="shared" si="2"/>
        <v>0</v>
      </c>
      <c r="AB26" s="19">
        <f t="shared" si="2"/>
        <v>0</v>
      </c>
      <c r="AC26" s="19">
        <f t="shared" si="2"/>
        <v>0</v>
      </c>
      <c r="AD26" s="19">
        <f t="shared" si="2"/>
        <v>0</v>
      </c>
      <c r="AE26" s="19">
        <f t="shared" si="2"/>
        <v>0</v>
      </c>
      <c r="AF26" s="19">
        <f t="shared" si="2"/>
        <v>0</v>
      </c>
      <c r="AG26" s="19">
        <f t="shared" si="2"/>
        <v>0</v>
      </c>
      <c r="AH26" s="19">
        <f t="shared" si="2"/>
        <v>0</v>
      </c>
      <c r="AI26" s="19">
        <f t="shared" si="2"/>
        <v>0</v>
      </c>
      <c r="AJ26" s="19">
        <f t="shared" si="2"/>
        <v>0</v>
      </c>
      <c r="AK26" s="19">
        <f t="shared" si="2"/>
        <v>0</v>
      </c>
      <c r="AL26" s="19">
        <f t="shared" si="2"/>
        <v>0</v>
      </c>
      <c r="AM26" s="19">
        <f t="shared" si="2"/>
        <v>0</v>
      </c>
    </row>
    <row r="27" spans="1:62" x14ac:dyDescent="0.3">
      <c r="B27" s="1"/>
      <c r="C27" s="48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V27" s="43">
        <f t="shared" si="3"/>
        <v>0</v>
      </c>
      <c r="W27" s="19">
        <f>(((D62/100*($F$4-D45)*0.000001)*((D28*100000)-$L$6))/$I$7)*1000</f>
        <v>0</v>
      </c>
      <c r="X27" s="19">
        <f t="shared" ref="X27:AM28" si="8">(((E62/100*($F$4-E45)*0.000001)*((E28*100000)-$L$6))/$I$7)*1000</f>
        <v>0</v>
      </c>
      <c r="Y27" s="19">
        <f t="shared" si="8"/>
        <v>0</v>
      </c>
      <c r="Z27" s="19">
        <f t="shared" si="8"/>
        <v>0</v>
      </c>
      <c r="AA27" s="19">
        <f t="shared" si="8"/>
        <v>0</v>
      </c>
      <c r="AB27" s="19">
        <f t="shared" si="8"/>
        <v>0</v>
      </c>
      <c r="AC27" s="19">
        <f t="shared" si="8"/>
        <v>0</v>
      </c>
      <c r="AD27" s="19">
        <f t="shared" si="8"/>
        <v>0</v>
      </c>
      <c r="AE27" s="19">
        <f t="shared" si="8"/>
        <v>0</v>
      </c>
      <c r="AF27" s="19">
        <f t="shared" si="8"/>
        <v>0</v>
      </c>
      <c r="AG27" s="19">
        <f t="shared" si="8"/>
        <v>0</v>
      </c>
      <c r="AH27" s="19">
        <f t="shared" si="8"/>
        <v>0</v>
      </c>
      <c r="AI27" s="19">
        <f t="shared" si="8"/>
        <v>0</v>
      </c>
      <c r="AJ27" s="19">
        <f t="shared" si="8"/>
        <v>0</v>
      </c>
      <c r="AK27" s="19">
        <f t="shared" si="8"/>
        <v>0</v>
      </c>
      <c r="AL27" s="19">
        <f t="shared" si="8"/>
        <v>0</v>
      </c>
      <c r="AM27" s="19">
        <f t="shared" si="8"/>
        <v>0</v>
      </c>
    </row>
    <row r="28" spans="1:62" x14ac:dyDescent="0.3">
      <c r="B28" s="45"/>
      <c r="C28" s="44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V28" s="43">
        <f t="shared" si="3"/>
        <v>0</v>
      </c>
      <c r="W28" s="19">
        <f>(((D63/100*($F$4-D46)*0.000001)*((D29*100000)-$L$6))/$I$7)*1000</f>
        <v>0</v>
      </c>
      <c r="X28" s="19">
        <f t="shared" si="8"/>
        <v>0</v>
      </c>
      <c r="Y28" s="19">
        <f t="shared" si="8"/>
        <v>0</v>
      </c>
      <c r="Z28" s="19">
        <f t="shared" si="8"/>
        <v>0</v>
      </c>
      <c r="AA28" s="19">
        <f t="shared" si="8"/>
        <v>0</v>
      </c>
      <c r="AB28" s="19">
        <f t="shared" si="8"/>
        <v>0</v>
      </c>
      <c r="AC28" s="19">
        <f t="shared" si="8"/>
        <v>0</v>
      </c>
      <c r="AD28" s="19">
        <f t="shared" si="8"/>
        <v>0</v>
      </c>
      <c r="AE28" s="19">
        <f t="shared" si="8"/>
        <v>0</v>
      </c>
      <c r="AF28" s="19">
        <f t="shared" si="8"/>
        <v>0</v>
      </c>
      <c r="AG28" s="19">
        <f t="shared" si="8"/>
        <v>0</v>
      </c>
      <c r="AH28" s="19">
        <f t="shared" si="8"/>
        <v>0</v>
      </c>
      <c r="AI28" s="19">
        <f t="shared" si="8"/>
        <v>0</v>
      </c>
      <c r="AJ28" s="19">
        <f t="shared" si="8"/>
        <v>0</v>
      </c>
      <c r="AK28" s="19">
        <f t="shared" si="8"/>
        <v>0</v>
      </c>
      <c r="AL28" s="19">
        <f t="shared" si="8"/>
        <v>0</v>
      </c>
      <c r="AM28" s="19">
        <f t="shared" si="8"/>
        <v>0</v>
      </c>
    </row>
    <row r="29" spans="1:62" x14ac:dyDescent="0.3">
      <c r="B29" s="1"/>
      <c r="C29" s="48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V29" s="13"/>
    </row>
    <row r="30" spans="1:62" x14ac:dyDescent="0.3">
      <c r="B30" s="49"/>
      <c r="C30" s="50"/>
    </row>
    <row r="31" spans="1:62" ht="36.75" customHeight="1" x14ac:dyDescent="0.4">
      <c r="A31" s="16"/>
      <c r="D31" s="153" t="s">
        <v>26</v>
      </c>
      <c r="E31" s="153"/>
      <c r="F31" s="153"/>
      <c r="G31" s="153"/>
      <c r="H31" s="153"/>
      <c r="I31" s="153"/>
      <c r="J31" s="153"/>
      <c r="K31" s="153"/>
      <c r="L31" s="153"/>
      <c r="V31" s="110" t="s">
        <v>33</v>
      </c>
      <c r="W31" s="117"/>
      <c r="X31" s="109"/>
      <c r="Y31" s="109"/>
      <c r="Z31" s="90"/>
      <c r="AA31" s="109"/>
      <c r="AB31" s="109"/>
      <c r="AC31" s="109"/>
      <c r="AD31" s="109"/>
      <c r="AE31" s="109"/>
      <c r="AG31" s="113"/>
      <c r="AH31" s="103"/>
      <c r="AI31" s="102"/>
      <c r="AJ31" s="102"/>
      <c r="AK31" s="103"/>
      <c r="AL31" s="5"/>
      <c r="AM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</row>
    <row r="32" spans="1:62" x14ac:dyDescent="0.3">
      <c r="A32" s="5"/>
      <c r="C32" s="30" t="s">
        <v>19</v>
      </c>
      <c r="D32" s="1">
        <f t="shared" ref="D32:T32" si="9">D13</f>
        <v>0</v>
      </c>
      <c r="E32" s="1">
        <f t="shared" si="9"/>
        <v>2</v>
      </c>
      <c r="F32" s="1">
        <f t="shared" si="9"/>
        <v>2</v>
      </c>
      <c r="G32" s="1">
        <f t="shared" si="9"/>
        <v>4</v>
      </c>
      <c r="H32" s="1">
        <f t="shared" si="9"/>
        <v>4</v>
      </c>
      <c r="I32" s="1">
        <f t="shared" si="9"/>
        <v>7</v>
      </c>
      <c r="J32" s="1">
        <f t="shared" si="9"/>
        <v>7</v>
      </c>
      <c r="K32" s="1">
        <f t="shared" si="9"/>
        <v>9</v>
      </c>
      <c r="L32" s="1">
        <f t="shared" si="9"/>
        <v>9</v>
      </c>
      <c r="M32" s="1">
        <f t="shared" si="9"/>
        <v>11</v>
      </c>
      <c r="N32" s="1">
        <f t="shared" si="9"/>
        <v>11</v>
      </c>
      <c r="O32" s="1">
        <f t="shared" si="9"/>
        <v>14</v>
      </c>
      <c r="P32" s="1" t="str">
        <f t="shared" si="9"/>
        <v>pressure loss</v>
      </c>
      <c r="Q32" s="1">
        <f t="shared" si="9"/>
        <v>0</v>
      </c>
      <c r="R32" s="1">
        <f t="shared" si="9"/>
        <v>0</v>
      </c>
      <c r="S32" s="1">
        <f t="shared" si="9"/>
        <v>0</v>
      </c>
      <c r="T32" s="1">
        <f t="shared" si="9"/>
        <v>0</v>
      </c>
      <c r="V32" s="30"/>
      <c r="W32" s="18">
        <f>D32</f>
        <v>0</v>
      </c>
      <c r="X32" s="18">
        <f>E32</f>
        <v>2</v>
      </c>
      <c r="Y32" s="18">
        <f>Z14</f>
        <v>4</v>
      </c>
      <c r="Z32" s="18">
        <f>AB14</f>
        <v>7</v>
      </c>
      <c r="AA32" s="18">
        <f>AD14</f>
        <v>9</v>
      </c>
      <c r="AB32" s="18">
        <f>AF14</f>
        <v>11</v>
      </c>
      <c r="AC32" s="18">
        <f>AH14</f>
        <v>14</v>
      </c>
      <c r="AD32" s="18">
        <f>AJ14</f>
        <v>0</v>
      </c>
      <c r="AE32" s="18">
        <f>AL14</f>
        <v>0</v>
      </c>
      <c r="AF32" s="5"/>
      <c r="AG32" s="137" t="s">
        <v>46</v>
      </c>
      <c r="AH32" s="137" t="s">
        <v>47</v>
      </c>
      <c r="AI32" s="137" t="s">
        <v>48</v>
      </c>
      <c r="AJ32" s="5"/>
      <c r="AK32" s="5"/>
      <c r="AL32" s="5"/>
      <c r="AM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</row>
    <row r="33" spans="1:65" x14ac:dyDescent="0.3">
      <c r="A33" s="5"/>
      <c r="B33" s="5"/>
      <c r="C33" s="11" t="str">
        <f t="shared" ref="C33:C46" si="10">C16</f>
        <v>Sterile brine + H2</v>
      </c>
      <c r="D33" s="12">
        <v>50</v>
      </c>
      <c r="E33" s="1">
        <f>D33</f>
        <v>50</v>
      </c>
      <c r="F33" s="12">
        <v>48.5</v>
      </c>
      <c r="G33" s="1">
        <f>F33</f>
        <v>48.5</v>
      </c>
      <c r="H33" s="12">
        <v>47</v>
      </c>
      <c r="I33" s="1">
        <f>H33</f>
        <v>47</v>
      </c>
      <c r="J33" s="12">
        <v>45.5</v>
      </c>
      <c r="K33" s="1">
        <f>J33</f>
        <v>45.5</v>
      </c>
      <c r="L33" s="12"/>
      <c r="M33" s="1">
        <f t="shared" ref="M33:M46" si="11">L33</f>
        <v>0</v>
      </c>
      <c r="N33" s="12"/>
      <c r="O33" s="1">
        <f t="shared" ref="O33:O46" si="12">N33</f>
        <v>0</v>
      </c>
      <c r="P33" s="12"/>
      <c r="Q33" s="1">
        <f>P33</f>
        <v>0</v>
      </c>
      <c r="R33" s="12"/>
      <c r="S33" s="1">
        <f>R33</f>
        <v>0</v>
      </c>
      <c r="T33" s="12"/>
      <c r="V33" s="43" t="str">
        <f t="shared" ref="V33:V46" si="13">B16</f>
        <v>Sterile brine + H2</v>
      </c>
      <c r="W33" s="19">
        <f t="shared" ref="W33:X46" si="14">W15</f>
        <v>4.3524358148024564</v>
      </c>
      <c r="X33" s="19">
        <f t="shared" si="14"/>
        <v>4.0437810511805408</v>
      </c>
      <c r="Y33" s="19">
        <f t="shared" ref="Y33:Y46" si="15">X33-(Y15-Z15)</f>
        <v>3.7684377687273223</v>
      </c>
      <c r="Z33" s="19">
        <f t="shared" ref="Z33:Z46" si="16">Y33-(AA15-AB15)</f>
        <v>3.5257290176813343</v>
      </c>
      <c r="AA33" s="19">
        <f t="shared" ref="AA33:AA46" si="17">Z33-(AC15-AD15)</f>
        <v>3.3006672767724399</v>
      </c>
      <c r="AB33" s="19"/>
      <c r="AC33" s="19"/>
      <c r="AD33" s="19"/>
      <c r="AE33" s="19"/>
      <c r="AF33" s="5"/>
      <c r="AG33" s="138">
        <f>AVERAGE(W33:W34)</f>
        <v>4.3588536339122479</v>
      </c>
      <c r="AH33" s="139">
        <f>AVERAGE(AA33:AA34)</f>
        <v>3.2888896779072381</v>
      </c>
      <c r="AI33" s="137">
        <f>(AG33-AH33)/AG33</f>
        <v>0.24546911777000271</v>
      </c>
      <c r="AJ33" s="86"/>
      <c r="AK33" s="85"/>
      <c r="AL33" s="5"/>
      <c r="AM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</row>
    <row r="34" spans="1:65" x14ac:dyDescent="0.3">
      <c r="A34" s="5"/>
      <c r="B34" s="5"/>
      <c r="C34" s="11" t="str">
        <f t="shared" si="10"/>
        <v>Sterile brine + H2</v>
      </c>
      <c r="D34" s="12">
        <v>50</v>
      </c>
      <c r="E34" s="1">
        <f t="shared" ref="E34:E46" si="18">D34</f>
        <v>50</v>
      </c>
      <c r="F34" s="12">
        <v>48.5</v>
      </c>
      <c r="G34" s="1">
        <f t="shared" ref="G34:G46" si="19">F34</f>
        <v>48.5</v>
      </c>
      <c r="H34" s="12">
        <v>47</v>
      </c>
      <c r="I34" s="1">
        <f t="shared" ref="I34:I46" si="20">H34</f>
        <v>47</v>
      </c>
      <c r="J34" s="12">
        <v>45.5</v>
      </c>
      <c r="K34" s="1">
        <f t="shared" ref="K34:K46" si="21">J34</f>
        <v>45.5</v>
      </c>
      <c r="L34" s="12"/>
      <c r="M34" s="1">
        <f t="shared" si="11"/>
        <v>0</v>
      </c>
      <c r="N34" s="12"/>
      <c r="O34" s="1">
        <f t="shared" si="12"/>
        <v>0</v>
      </c>
      <c r="P34" s="12"/>
      <c r="Q34" s="1">
        <f t="shared" ref="Q34:Q46" si="22">P34</f>
        <v>0</v>
      </c>
      <c r="R34" s="12"/>
      <c r="S34" s="1">
        <f t="shared" ref="S34:S46" si="23">R34</f>
        <v>0</v>
      </c>
      <c r="T34" s="12"/>
      <c r="V34" s="43" t="str">
        <f t="shared" si="13"/>
        <v>Sterile brine + H2</v>
      </c>
      <c r="W34" s="19">
        <f t="shared" si="14"/>
        <v>4.3652714530220393</v>
      </c>
      <c r="X34" s="19">
        <f t="shared" si="14"/>
        <v>4.0451121356992763</v>
      </c>
      <c r="Y34" s="19">
        <f t="shared" si="15"/>
        <v>3.7492581965150631</v>
      </c>
      <c r="Z34" s="19">
        <f t="shared" si="16"/>
        <v>3.5019286009924881</v>
      </c>
      <c r="AA34" s="19">
        <f t="shared" si="17"/>
        <v>3.2771120790420363</v>
      </c>
      <c r="AB34" s="19"/>
      <c r="AC34" s="19"/>
      <c r="AD34" s="19"/>
      <c r="AE34" s="19"/>
      <c r="AF34" s="5"/>
      <c r="AG34" s="138"/>
      <c r="AH34" s="139"/>
      <c r="AI34" s="137"/>
      <c r="AJ34" s="86"/>
      <c r="AK34" s="85"/>
      <c r="AL34" s="5"/>
      <c r="AM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</row>
    <row r="35" spans="1:65" x14ac:dyDescent="0.3">
      <c r="A35" s="5"/>
      <c r="B35" s="5"/>
      <c r="C35" s="11" t="str">
        <f t="shared" si="10"/>
        <v>Brine + H2</v>
      </c>
      <c r="D35" s="12">
        <v>50</v>
      </c>
      <c r="E35" s="1">
        <f t="shared" si="18"/>
        <v>50</v>
      </c>
      <c r="F35" s="12">
        <v>48.5</v>
      </c>
      <c r="G35" s="1">
        <f t="shared" si="19"/>
        <v>48.5</v>
      </c>
      <c r="H35" s="12">
        <v>47</v>
      </c>
      <c r="I35" s="1">
        <f t="shared" si="20"/>
        <v>47</v>
      </c>
      <c r="J35" s="12">
        <v>45.5</v>
      </c>
      <c r="K35" s="1">
        <f t="shared" si="21"/>
        <v>45.5</v>
      </c>
      <c r="L35" s="12"/>
      <c r="M35" s="1">
        <f t="shared" si="11"/>
        <v>0</v>
      </c>
      <c r="N35" s="12"/>
      <c r="O35" s="1">
        <f t="shared" si="12"/>
        <v>0</v>
      </c>
      <c r="P35" s="12"/>
      <c r="Q35" s="1">
        <f t="shared" si="22"/>
        <v>0</v>
      </c>
      <c r="R35" s="12"/>
      <c r="S35" s="1">
        <f t="shared" si="23"/>
        <v>0</v>
      </c>
      <c r="T35" s="12"/>
      <c r="V35" s="43" t="str">
        <f t="shared" si="13"/>
        <v>Brine + H2</v>
      </c>
      <c r="W35" s="19">
        <f t="shared" si="14"/>
        <v>4.4123773758500597</v>
      </c>
      <c r="X35" s="19">
        <f t="shared" si="14"/>
        <v>3.5850704291893112</v>
      </c>
      <c r="Y35" s="19">
        <f t="shared" si="15"/>
        <v>2.7386130183290631</v>
      </c>
      <c r="Z35" s="19">
        <f t="shared" si="16"/>
        <v>2.2191509605656954</v>
      </c>
      <c r="AA35" s="19">
        <f t="shared" si="17"/>
        <v>2.0373717927063186</v>
      </c>
      <c r="AB35" s="19"/>
      <c r="AC35" s="19"/>
      <c r="AD35" s="19"/>
      <c r="AE35" s="19"/>
      <c r="AF35" s="5"/>
      <c r="AG35" s="138">
        <f>AVERAGE(W35:W36)</f>
        <v>4.4022805666779439</v>
      </c>
      <c r="AH35" s="139">
        <f>AVERAGE(AA35:AA36)</f>
        <v>1.9529531790929955</v>
      </c>
      <c r="AI35" s="137">
        <f>(AG35-AH35)/AG35</f>
        <v>0.55637693929018794</v>
      </c>
      <c r="AJ35" s="86"/>
      <c r="AK35" s="85"/>
      <c r="AL35" s="5"/>
      <c r="AM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</row>
    <row r="36" spans="1:65" x14ac:dyDescent="0.3">
      <c r="A36" s="5"/>
      <c r="B36" s="5"/>
      <c r="C36" s="11" t="str">
        <f t="shared" si="10"/>
        <v>Brine + H2</v>
      </c>
      <c r="D36" s="12">
        <v>50</v>
      </c>
      <c r="E36" s="1">
        <f t="shared" si="18"/>
        <v>50</v>
      </c>
      <c r="F36" s="12">
        <v>48.5</v>
      </c>
      <c r="G36" s="1">
        <f t="shared" si="19"/>
        <v>48.5</v>
      </c>
      <c r="H36" s="12">
        <v>47</v>
      </c>
      <c r="I36" s="1">
        <f t="shared" si="20"/>
        <v>47</v>
      </c>
      <c r="J36" s="12">
        <v>45.5</v>
      </c>
      <c r="K36" s="1">
        <f t="shared" si="21"/>
        <v>45.5</v>
      </c>
      <c r="L36" s="12"/>
      <c r="M36" s="1">
        <f t="shared" si="11"/>
        <v>0</v>
      </c>
      <c r="N36" s="12"/>
      <c r="O36" s="1">
        <f t="shared" si="12"/>
        <v>0</v>
      </c>
      <c r="P36" s="12"/>
      <c r="Q36" s="1">
        <f t="shared" si="22"/>
        <v>0</v>
      </c>
      <c r="R36" s="12"/>
      <c r="S36" s="1">
        <f t="shared" si="23"/>
        <v>0</v>
      </c>
      <c r="T36" s="12"/>
      <c r="V36" s="43" t="str">
        <f t="shared" si="13"/>
        <v>Brine + H2</v>
      </c>
      <c r="W36" s="19">
        <f t="shared" si="14"/>
        <v>4.392183757505828</v>
      </c>
      <c r="X36" s="19">
        <f t="shared" si="14"/>
        <v>3.401139842050946</v>
      </c>
      <c r="Y36" s="19">
        <f t="shared" si="15"/>
        <v>2.691288270460809</v>
      </c>
      <c r="Z36" s="19">
        <f t="shared" si="16"/>
        <v>2.1434727665670588</v>
      </c>
      <c r="AA36" s="19">
        <f t="shared" si="17"/>
        <v>1.8685345654796723</v>
      </c>
      <c r="AB36" s="19"/>
      <c r="AC36" s="19"/>
      <c r="AD36" s="19"/>
      <c r="AE36" s="19"/>
      <c r="AF36" s="5"/>
      <c r="AG36" s="138"/>
      <c r="AH36" s="139"/>
      <c r="AI36" s="137"/>
      <c r="AJ36" s="86"/>
      <c r="AK36" s="85"/>
      <c r="AL36" s="5"/>
      <c r="AM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</row>
    <row r="37" spans="1:65" x14ac:dyDescent="0.3">
      <c r="A37" s="5"/>
      <c r="B37" s="5"/>
      <c r="C37" s="11" t="str">
        <f t="shared" si="10"/>
        <v>Water + H2</v>
      </c>
      <c r="D37" s="12">
        <v>50</v>
      </c>
      <c r="E37" s="1">
        <f t="shared" si="18"/>
        <v>50</v>
      </c>
      <c r="F37" s="12">
        <v>48.5</v>
      </c>
      <c r="G37" s="1">
        <f t="shared" si="19"/>
        <v>48.5</v>
      </c>
      <c r="H37" s="12">
        <v>47</v>
      </c>
      <c r="I37" s="1">
        <f t="shared" si="20"/>
        <v>47</v>
      </c>
      <c r="J37" s="12">
        <v>45.5</v>
      </c>
      <c r="K37" s="1">
        <f t="shared" si="21"/>
        <v>45.5</v>
      </c>
      <c r="L37" s="12"/>
      <c r="M37" s="1">
        <f t="shared" si="11"/>
        <v>0</v>
      </c>
      <c r="N37" s="12"/>
      <c r="O37" s="1">
        <f t="shared" si="12"/>
        <v>0</v>
      </c>
      <c r="P37" s="12"/>
      <c r="Q37" s="1">
        <f t="shared" si="22"/>
        <v>0</v>
      </c>
      <c r="R37" s="12"/>
      <c r="S37" s="1">
        <f t="shared" si="23"/>
        <v>0</v>
      </c>
      <c r="T37" s="12"/>
      <c r="V37" s="43" t="str">
        <f t="shared" si="13"/>
        <v>Water + H2</v>
      </c>
      <c r="W37" s="19">
        <f t="shared" si="14"/>
        <v>4.4762521225700933</v>
      </c>
      <c r="X37" s="19">
        <f t="shared" si="14"/>
        <v>4.1311585101479595</v>
      </c>
      <c r="Y37" s="19">
        <f t="shared" si="15"/>
        <v>3.8366697074667195</v>
      </c>
      <c r="Z37" s="19">
        <f t="shared" si="16"/>
        <v>3.5846113644438877</v>
      </c>
      <c r="AA37" s="19">
        <f t="shared" si="17"/>
        <v>3.3663492704224001</v>
      </c>
      <c r="AB37" s="19"/>
      <c r="AC37" s="19"/>
      <c r="AD37" s="19"/>
      <c r="AE37" s="19"/>
      <c r="AF37" s="5"/>
      <c r="AG37" s="138">
        <f>AVERAGE(W37:W38)</f>
        <v>4.4772988740250117</v>
      </c>
      <c r="AH37" s="139">
        <f>AVERAGE(AA37:AA38)</f>
        <v>3.353047061801834</v>
      </c>
      <c r="AI37" s="137">
        <f>(AG37-AH37)/AG37</f>
        <v>0.25110046120564106</v>
      </c>
      <c r="AJ37" s="86"/>
      <c r="AK37" s="85"/>
      <c r="AL37" s="5"/>
      <c r="AM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</row>
    <row r="38" spans="1:65" x14ac:dyDescent="0.3">
      <c r="A38" s="5"/>
      <c r="B38" s="5"/>
      <c r="C38" s="11" t="str">
        <f t="shared" si="10"/>
        <v>Water + H2</v>
      </c>
      <c r="D38" s="12">
        <v>50</v>
      </c>
      <c r="E38" s="1">
        <f t="shared" si="18"/>
        <v>50</v>
      </c>
      <c r="F38" s="12">
        <v>48.5</v>
      </c>
      <c r="G38" s="1">
        <f t="shared" si="19"/>
        <v>48.5</v>
      </c>
      <c r="H38" s="12">
        <v>47</v>
      </c>
      <c r="I38" s="1">
        <f t="shared" si="20"/>
        <v>47</v>
      </c>
      <c r="J38" s="12">
        <v>45.5</v>
      </c>
      <c r="K38" s="1">
        <f t="shared" si="21"/>
        <v>45.5</v>
      </c>
      <c r="L38" s="12"/>
      <c r="M38" s="1">
        <f t="shared" si="11"/>
        <v>0</v>
      </c>
      <c r="N38" s="12"/>
      <c r="O38" s="1">
        <f t="shared" si="12"/>
        <v>0</v>
      </c>
      <c r="P38" s="12"/>
      <c r="Q38" s="1">
        <f t="shared" si="22"/>
        <v>0</v>
      </c>
      <c r="R38" s="12"/>
      <c r="S38" s="1">
        <f t="shared" si="23"/>
        <v>0</v>
      </c>
      <c r="T38" s="12"/>
      <c r="V38" s="43" t="str">
        <f t="shared" si="13"/>
        <v>Water + H2</v>
      </c>
      <c r="W38" s="19">
        <f t="shared" si="14"/>
        <v>4.4783456254799292</v>
      </c>
      <c r="X38" s="19">
        <f t="shared" si="14"/>
        <v>4.1591649697004502</v>
      </c>
      <c r="Y38" s="19">
        <f t="shared" si="15"/>
        <v>3.8378264945217477</v>
      </c>
      <c r="Z38" s="19">
        <f t="shared" si="16"/>
        <v>3.5915834119002259</v>
      </c>
      <c r="AA38" s="19">
        <f t="shared" si="17"/>
        <v>3.3397448531812675</v>
      </c>
      <c r="AB38" s="19"/>
      <c r="AC38" s="19"/>
      <c r="AD38" s="19"/>
      <c r="AE38" s="19"/>
      <c r="AF38" s="5"/>
      <c r="AG38" s="138"/>
      <c r="AH38" s="139"/>
      <c r="AI38" s="137"/>
      <c r="AJ38" s="86"/>
      <c r="AK38" s="85"/>
      <c r="AL38" s="5"/>
      <c r="AM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</row>
    <row r="39" spans="1:65" x14ac:dyDescent="0.3">
      <c r="A39" s="5"/>
      <c r="B39" s="5"/>
      <c r="C39" s="11" t="str">
        <f t="shared" si="10"/>
        <v>Brine + N2</v>
      </c>
      <c r="D39" s="12">
        <v>50</v>
      </c>
      <c r="E39" s="1">
        <f t="shared" si="18"/>
        <v>50</v>
      </c>
      <c r="F39" s="12">
        <v>48.5</v>
      </c>
      <c r="G39" s="1">
        <f t="shared" si="19"/>
        <v>48.5</v>
      </c>
      <c r="H39" s="12">
        <v>47</v>
      </c>
      <c r="I39" s="1">
        <f t="shared" si="20"/>
        <v>47</v>
      </c>
      <c r="J39" s="12">
        <v>45.5</v>
      </c>
      <c r="K39" s="1">
        <f t="shared" si="21"/>
        <v>45.5</v>
      </c>
      <c r="L39" s="12"/>
      <c r="M39" s="1">
        <f t="shared" si="11"/>
        <v>0</v>
      </c>
      <c r="N39" s="12"/>
      <c r="O39" s="1">
        <f t="shared" si="12"/>
        <v>0</v>
      </c>
      <c r="P39" s="12"/>
      <c r="Q39" s="1">
        <f t="shared" si="22"/>
        <v>0</v>
      </c>
      <c r="R39" s="12"/>
      <c r="S39" s="1">
        <f t="shared" si="23"/>
        <v>0</v>
      </c>
      <c r="T39" s="12"/>
      <c r="V39" s="43" t="str">
        <f t="shared" si="13"/>
        <v>Brine + N2</v>
      </c>
      <c r="W39" s="19">
        <f t="shared" si="14"/>
        <v>0</v>
      </c>
      <c r="X39" s="19">
        <f t="shared" si="14"/>
        <v>0</v>
      </c>
      <c r="Y39" s="19">
        <f t="shared" si="15"/>
        <v>0</v>
      </c>
      <c r="Z39" s="19">
        <f t="shared" si="16"/>
        <v>0</v>
      </c>
      <c r="AA39" s="19">
        <f t="shared" si="17"/>
        <v>0</v>
      </c>
      <c r="AB39" s="19"/>
      <c r="AC39" s="19"/>
      <c r="AD39" s="19"/>
      <c r="AE39" s="19"/>
      <c r="AF39" s="5"/>
      <c r="AG39" s="138">
        <f>AVERAGE(W39:W40)</f>
        <v>0</v>
      </c>
      <c r="AH39" s="139">
        <f>AVERAGE(AA39:AA40)</f>
        <v>0</v>
      </c>
      <c r="AI39" s="137" t="e">
        <f>(AG39-AH39)/AG39</f>
        <v>#DIV/0!</v>
      </c>
      <c r="AJ39" s="5"/>
      <c r="AK39" s="5"/>
      <c r="AL39" s="5"/>
      <c r="AM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</row>
    <row r="40" spans="1:65" x14ac:dyDescent="0.3">
      <c r="A40" s="5"/>
      <c r="B40" s="5"/>
      <c r="C40" s="11" t="str">
        <f t="shared" si="10"/>
        <v>Brine + N2</v>
      </c>
      <c r="D40" s="12">
        <v>50</v>
      </c>
      <c r="E40" s="1">
        <f t="shared" si="18"/>
        <v>50</v>
      </c>
      <c r="F40" s="12">
        <v>48.5</v>
      </c>
      <c r="G40" s="1">
        <f t="shared" si="19"/>
        <v>48.5</v>
      </c>
      <c r="H40" s="12">
        <v>47</v>
      </c>
      <c r="I40" s="1">
        <f t="shared" si="20"/>
        <v>47</v>
      </c>
      <c r="J40" s="12">
        <v>45.5</v>
      </c>
      <c r="K40" s="1">
        <f t="shared" si="21"/>
        <v>45.5</v>
      </c>
      <c r="L40" s="12"/>
      <c r="M40" s="1">
        <f t="shared" si="11"/>
        <v>0</v>
      </c>
      <c r="N40" s="12"/>
      <c r="O40" s="1">
        <f t="shared" si="12"/>
        <v>0</v>
      </c>
      <c r="P40" s="12"/>
      <c r="Q40" s="1">
        <f t="shared" si="22"/>
        <v>0</v>
      </c>
      <c r="R40" s="12"/>
      <c r="S40" s="1">
        <f t="shared" si="23"/>
        <v>0</v>
      </c>
      <c r="T40" s="12"/>
      <c r="V40" s="43" t="str">
        <f t="shared" si="13"/>
        <v>Brine + N2</v>
      </c>
      <c r="W40" s="19">
        <f t="shared" si="14"/>
        <v>0</v>
      </c>
      <c r="X40" s="19">
        <f t="shared" si="14"/>
        <v>0</v>
      </c>
      <c r="Y40" s="19">
        <f t="shared" si="15"/>
        <v>0</v>
      </c>
      <c r="Z40" s="19">
        <f t="shared" si="16"/>
        <v>0</v>
      </c>
      <c r="AA40" s="19">
        <f t="shared" si="17"/>
        <v>0</v>
      </c>
      <c r="AB40" s="19"/>
      <c r="AC40" s="19"/>
      <c r="AD40" s="19"/>
      <c r="AE40" s="19"/>
      <c r="AF40" s="5"/>
      <c r="AG40" s="5"/>
      <c r="AH40" s="5"/>
      <c r="AI40" s="5"/>
      <c r="AJ40" s="5"/>
      <c r="AK40" s="5"/>
      <c r="AL40" s="5"/>
      <c r="AM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</row>
    <row r="41" spans="1:65" x14ac:dyDescent="0.3">
      <c r="A41" s="5"/>
      <c r="B41" s="5"/>
      <c r="C41" s="11">
        <f t="shared" si="10"/>
        <v>0</v>
      </c>
      <c r="D41" s="12"/>
      <c r="E41" s="1">
        <f t="shared" si="18"/>
        <v>0</v>
      </c>
      <c r="F41" s="12"/>
      <c r="G41" s="1">
        <f t="shared" si="19"/>
        <v>0</v>
      </c>
      <c r="H41" s="12"/>
      <c r="I41" s="1">
        <f t="shared" si="20"/>
        <v>0</v>
      </c>
      <c r="J41" s="12"/>
      <c r="K41" s="1">
        <f t="shared" si="21"/>
        <v>0</v>
      </c>
      <c r="L41" s="12"/>
      <c r="M41" s="1">
        <f t="shared" si="11"/>
        <v>0</v>
      </c>
      <c r="N41" s="12"/>
      <c r="O41" s="1">
        <f t="shared" si="12"/>
        <v>0</v>
      </c>
      <c r="P41" s="12"/>
      <c r="Q41" s="1">
        <f t="shared" si="22"/>
        <v>0</v>
      </c>
      <c r="R41" s="12"/>
      <c r="S41" s="1">
        <f t="shared" si="23"/>
        <v>0</v>
      </c>
      <c r="T41" s="12"/>
      <c r="V41" s="43">
        <f t="shared" si="13"/>
        <v>0</v>
      </c>
      <c r="W41" s="19">
        <f t="shared" si="14"/>
        <v>0</v>
      </c>
      <c r="X41" s="19">
        <f t="shared" si="14"/>
        <v>0</v>
      </c>
      <c r="Y41" s="19">
        <f t="shared" si="15"/>
        <v>0</v>
      </c>
      <c r="Z41" s="19">
        <f t="shared" si="16"/>
        <v>0</v>
      </c>
      <c r="AA41" s="19">
        <f t="shared" si="17"/>
        <v>0</v>
      </c>
      <c r="AB41" s="19"/>
      <c r="AC41" s="19"/>
      <c r="AD41" s="19"/>
      <c r="AE41" s="19"/>
      <c r="AF41" s="5"/>
      <c r="AG41" s="5"/>
      <c r="AH41" s="5"/>
      <c r="AI41" s="5"/>
      <c r="AJ41" s="5"/>
      <c r="AK41" s="5"/>
      <c r="AL41" s="5"/>
      <c r="AM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</row>
    <row r="42" spans="1:65" x14ac:dyDescent="0.3">
      <c r="A42" s="5"/>
      <c r="B42" s="5"/>
      <c r="C42" s="11">
        <f t="shared" si="10"/>
        <v>0</v>
      </c>
      <c r="D42" s="12"/>
      <c r="E42" s="1">
        <f t="shared" si="18"/>
        <v>0</v>
      </c>
      <c r="F42" s="12"/>
      <c r="G42" s="1">
        <f t="shared" si="19"/>
        <v>0</v>
      </c>
      <c r="H42" s="12"/>
      <c r="I42" s="1">
        <f t="shared" si="20"/>
        <v>0</v>
      </c>
      <c r="J42" s="12"/>
      <c r="K42" s="1">
        <f t="shared" si="21"/>
        <v>0</v>
      </c>
      <c r="L42" s="12"/>
      <c r="M42" s="1">
        <f t="shared" si="11"/>
        <v>0</v>
      </c>
      <c r="N42" s="12"/>
      <c r="O42" s="1">
        <f t="shared" si="12"/>
        <v>0</v>
      </c>
      <c r="P42" s="12"/>
      <c r="Q42" s="1">
        <f t="shared" si="22"/>
        <v>0</v>
      </c>
      <c r="R42" s="12"/>
      <c r="S42" s="1">
        <f t="shared" si="23"/>
        <v>0</v>
      </c>
      <c r="T42" s="12"/>
      <c r="V42" s="43">
        <f t="shared" si="13"/>
        <v>0</v>
      </c>
      <c r="W42" s="19">
        <f t="shared" si="14"/>
        <v>0</v>
      </c>
      <c r="X42" s="19">
        <f t="shared" si="14"/>
        <v>0</v>
      </c>
      <c r="Y42" s="19">
        <f t="shared" si="15"/>
        <v>0</v>
      </c>
      <c r="Z42" s="19">
        <f t="shared" si="16"/>
        <v>0</v>
      </c>
      <c r="AA42" s="19">
        <f t="shared" si="17"/>
        <v>0</v>
      </c>
      <c r="AB42" s="19"/>
      <c r="AC42" s="19"/>
      <c r="AD42" s="19"/>
      <c r="AE42" s="19"/>
      <c r="AF42" s="5"/>
      <c r="AG42" s="5"/>
      <c r="AH42" s="5"/>
      <c r="AI42" s="5"/>
      <c r="AJ42" s="5"/>
      <c r="AK42" s="5"/>
      <c r="AL42" s="5"/>
      <c r="AM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</row>
    <row r="43" spans="1:65" x14ac:dyDescent="0.3">
      <c r="A43" s="5"/>
      <c r="B43" s="5"/>
      <c r="C43" s="11">
        <f t="shared" si="10"/>
        <v>0</v>
      </c>
      <c r="D43" s="12"/>
      <c r="E43" s="1">
        <f t="shared" si="18"/>
        <v>0</v>
      </c>
      <c r="F43" s="12"/>
      <c r="G43" s="1">
        <f t="shared" si="19"/>
        <v>0</v>
      </c>
      <c r="H43" s="12"/>
      <c r="I43" s="1">
        <f t="shared" si="20"/>
        <v>0</v>
      </c>
      <c r="J43" s="12"/>
      <c r="K43" s="1">
        <f t="shared" si="21"/>
        <v>0</v>
      </c>
      <c r="L43" s="12"/>
      <c r="M43" s="1">
        <f t="shared" si="11"/>
        <v>0</v>
      </c>
      <c r="N43" s="12"/>
      <c r="O43" s="1">
        <f t="shared" si="12"/>
        <v>0</v>
      </c>
      <c r="P43" s="12"/>
      <c r="Q43" s="1">
        <f t="shared" si="22"/>
        <v>0</v>
      </c>
      <c r="R43" s="12"/>
      <c r="S43" s="1">
        <f t="shared" si="23"/>
        <v>0</v>
      </c>
      <c r="T43" s="12"/>
      <c r="V43" s="43">
        <f t="shared" si="13"/>
        <v>0</v>
      </c>
      <c r="W43" s="19">
        <f t="shared" si="14"/>
        <v>0</v>
      </c>
      <c r="X43" s="19">
        <f t="shared" si="14"/>
        <v>0</v>
      </c>
      <c r="Y43" s="19">
        <f t="shared" si="15"/>
        <v>0</v>
      </c>
      <c r="Z43" s="19">
        <f t="shared" si="16"/>
        <v>0</v>
      </c>
      <c r="AA43" s="19">
        <f t="shared" si="17"/>
        <v>0</v>
      </c>
      <c r="AB43" s="19"/>
      <c r="AC43" s="19"/>
      <c r="AD43" s="19"/>
      <c r="AE43" s="19"/>
      <c r="AF43" s="5"/>
      <c r="AG43" s="5"/>
      <c r="AH43" s="5"/>
      <c r="AI43" s="5"/>
      <c r="AJ43" s="5"/>
      <c r="AK43" s="5"/>
      <c r="AL43" s="5"/>
      <c r="AM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</row>
    <row r="44" spans="1:65" x14ac:dyDescent="0.3">
      <c r="A44" s="5"/>
      <c r="B44" s="5"/>
      <c r="C44" s="11">
        <f t="shared" si="10"/>
        <v>0</v>
      </c>
      <c r="D44" s="12"/>
      <c r="E44" s="1">
        <f t="shared" si="18"/>
        <v>0</v>
      </c>
      <c r="F44" s="12"/>
      <c r="G44" s="1">
        <f t="shared" si="19"/>
        <v>0</v>
      </c>
      <c r="H44" s="12"/>
      <c r="I44" s="1">
        <f t="shared" si="20"/>
        <v>0</v>
      </c>
      <c r="J44" s="12"/>
      <c r="K44" s="1">
        <f t="shared" si="21"/>
        <v>0</v>
      </c>
      <c r="L44" s="12"/>
      <c r="M44" s="1">
        <f t="shared" si="11"/>
        <v>0</v>
      </c>
      <c r="N44" s="12"/>
      <c r="O44" s="1">
        <f t="shared" si="12"/>
        <v>0</v>
      </c>
      <c r="P44" s="12"/>
      <c r="Q44" s="1">
        <f t="shared" si="22"/>
        <v>0</v>
      </c>
      <c r="R44" s="12"/>
      <c r="S44" s="1">
        <f t="shared" si="23"/>
        <v>0</v>
      </c>
      <c r="T44" s="12"/>
      <c r="V44" s="43">
        <f t="shared" si="13"/>
        <v>0</v>
      </c>
      <c r="W44" s="19">
        <f t="shared" si="14"/>
        <v>0</v>
      </c>
      <c r="X44" s="19">
        <f t="shared" si="14"/>
        <v>0</v>
      </c>
      <c r="Y44" s="19">
        <f t="shared" si="15"/>
        <v>0</v>
      </c>
      <c r="Z44" s="19">
        <f t="shared" si="16"/>
        <v>0</v>
      </c>
      <c r="AA44" s="19">
        <f t="shared" si="17"/>
        <v>0</v>
      </c>
      <c r="AB44" s="19"/>
      <c r="AC44" s="19"/>
      <c r="AD44" s="19"/>
      <c r="AE44" s="19"/>
      <c r="AF44" s="5"/>
      <c r="AG44" s="5"/>
      <c r="AH44" s="5"/>
      <c r="AI44" s="5"/>
      <c r="AJ44" s="5"/>
      <c r="AK44" s="5"/>
      <c r="AL44" s="5"/>
      <c r="AM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</row>
    <row r="45" spans="1:65" x14ac:dyDescent="0.3">
      <c r="A45" s="5"/>
      <c r="B45" s="5"/>
      <c r="C45" s="11">
        <f t="shared" si="10"/>
        <v>0</v>
      </c>
      <c r="D45" s="12"/>
      <c r="E45" s="1">
        <f t="shared" si="18"/>
        <v>0</v>
      </c>
      <c r="F45" s="12"/>
      <c r="G45" s="1">
        <f t="shared" si="19"/>
        <v>0</v>
      </c>
      <c r="H45" s="12"/>
      <c r="I45" s="1">
        <f t="shared" si="20"/>
        <v>0</v>
      </c>
      <c r="J45" s="12"/>
      <c r="K45" s="1">
        <f t="shared" si="21"/>
        <v>0</v>
      </c>
      <c r="L45" s="12"/>
      <c r="M45" s="1">
        <f t="shared" si="11"/>
        <v>0</v>
      </c>
      <c r="N45" s="12"/>
      <c r="O45" s="1">
        <f t="shared" si="12"/>
        <v>0</v>
      </c>
      <c r="P45" s="12"/>
      <c r="Q45" s="1">
        <f t="shared" si="22"/>
        <v>0</v>
      </c>
      <c r="R45" s="12"/>
      <c r="S45" s="1">
        <f t="shared" si="23"/>
        <v>0</v>
      </c>
      <c r="T45" s="12"/>
      <c r="V45" s="43">
        <f t="shared" si="13"/>
        <v>0</v>
      </c>
      <c r="W45" s="19">
        <f t="shared" si="14"/>
        <v>0</v>
      </c>
      <c r="X45" s="19">
        <f t="shared" si="14"/>
        <v>0</v>
      </c>
      <c r="Y45" s="19">
        <f t="shared" si="15"/>
        <v>0</v>
      </c>
      <c r="Z45" s="19">
        <f t="shared" si="16"/>
        <v>0</v>
      </c>
      <c r="AA45" s="19">
        <f t="shared" si="17"/>
        <v>0</v>
      </c>
      <c r="AB45" s="19"/>
      <c r="AC45" s="19"/>
      <c r="AD45" s="19"/>
      <c r="AE45" s="19"/>
      <c r="AF45" s="5"/>
      <c r="AG45" s="5"/>
      <c r="AH45" s="5"/>
      <c r="AI45" s="5"/>
      <c r="AJ45" s="5"/>
      <c r="AK45" s="5"/>
      <c r="AL45" s="5"/>
      <c r="AM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</row>
    <row r="46" spans="1:65" x14ac:dyDescent="0.3">
      <c r="A46" s="5"/>
      <c r="B46" s="5"/>
      <c r="C46" s="11">
        <f t="shared" si="10"/>
        <v>0</v>
      </c>
      <c r="D46" s="12"/>
      <c r="E46" s="1">
        <f t="shared" si="18"/>
        <v>0</v>
      </c>
      <c r="F46" s="12"/>
      <c r="G46" s="1">
        <f t="shared" si="19"/>
        <v>0</v>
      </c>
      <c r="H46" s="12"/>
      <c r="I46" s="1">
        <f t="shared" si="20"/>
        <v>0</v>
      </c>
      <c r="J46" s="12"/>
      <c r="K46" s="1">
        <f t="shared" si="21"/>
        <v>0</v>
      </c>
      <c r="L46" s="12"/>
      <c r="M46" s="1">
        <f t="shared" si="11"/>
        <v>0</v>
      </c>
      <c r="N46" s="12"/>
      <c r="O46" s="1">
        <f t="shared" si="12"/>
        <v>0</v>
      </c>
      <c r="P46" s="12"/>
      <c r="Q46" s="1">
        <f t="shared" si="22"/>
        <v>0</v>
      </c>
      <c r="R46" s="12"/>
      <c r="S46" s="1">
        <f t="shared" si="23"/>
        <v>0</v>
      </c>
      <c r="T46" s="12"/>
      <c r="V46" s="43">
        <f t="shared" si="13"/>
        <v>0</v>
      </c>
      <c r="W46" s="19">
        <f t="shared" si="14"/>
        <v>0</v>
      </c>
      <c r="X46" s="19">
        <f t="shared" si="14"/>
        <v>0</v>
      </c>
      <c r="Y46" s="19">
        <f t="shared" si="15"/>
        <v>0</v>
      </c>
      <c r="Z46" s="19">
        <f t="shared" si="16"/>
        <v>0</v>
      </c>
      <c r="AA46" s="19">
        <f t="shared" si="17"/>
        <v>0</v>
      </c>
      <c r="AB46" s="19"/>
      <c r="AC46" s="19"/>
      <c r="AD46" s="19"/>
      <c r="AE46" s="19"/>
      <c r="AF46" s="5"/>
      <c r="AG46" s="5"/>
      <c r="AH46" s="5"/>
      <c r="AI46" s="5"/>
      <c r="AJ46" s="5"/>
      <c r="AK46" s="5"/>
      <c r="AL46" s="5"/>
      <c r="AM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</row>
    <row r="47" spans="1:65" x14ac:dyDescent="0.3">
      <c r="C47" s="5"/>
      <c r="D47" s="5"/>
      <c r="E47" s="5"/>
      <c r="F47" s="5"/>
      <c r="G47" s="5"/>
      <c r="H47" s="5"/>
      <c r="I47" s="5"/>
      <c r="J47" s="5"/>
      <c r="K47" s="5"/>
      <c r="L47" s="5"/>
      <c r="AU47" s="5"/>
      <c r="AV47" s="13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</row>
    <row r="48" spans="1:65" x14ac:dyDescent="0.3">
      <c r="D48" s="154" t="s">
        <v>28</v>
      </c>
      <c r="E48" s="154"/>
      <c r="F48" s="154"/>
      <c r="G48" s="154"/>
      <c r="H48" s="154"/>
      <c r="I48" s="154"/>
      <c r="J48" s="154"/>
      <c r="K48" s="154"/>
      <c r="L48" s="154"/>
      <c r="AU48" s="5"/>
      <c r="AV48" s="13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</row>
    <row r="49" spans="3:65" x14ac:dyDescent="0.3">
      <c r="C49" s="30" t="s">
        <v>19</v>
      </c>
      <c r="D49" s="17">
        <f t="shared" ref="D49:T49" si="24">D13</f>
        <v>0</v>
      </c>
      <c r="E49" s="17">
        <f t="shared" si="24"/>
        <v>2</v>
      </c>
      <c r="F49" s="17">
        <f t="shared" si="24"/>
        <v>2</v>
      </c>
      <c r="G49" s="17">
        <f t="shared" si="24"/>
        <v>4</v>
      </c>
      <c r="H49" s="17">
        <f t="shared" si="24"/>
        <v>4</v>
      </c>
      <c r="I49" s="17">
        <f t="shared" si="24"/>
        <v>7</v>
      </c>
      <c r="J49" s="17">
        <f t="shared" si="24"/>
        <v>7</v>
      </c>
      <c r="K49" s="17">
        <f t="shared" si="24"/>
        <v>9</v>
      </c>
      <c r="L49" s="17">
        <f t="shared" si="24"/>
        <v>9</v>
      </c>
      <c r="M49" s="17">
        <f t="shared" si="24"/>
        <v>11</v>
      </c>
      <c r="N49" s="17">
        <f t="shared" si="24"/>
        <v>11</v>
      </c>
      <c r="O49" s="17">
        <f t="shared" si="24"/>
        <v>14</v>
      </c>
      <c r="P49" s="17" t="str">
        <f t="shared" si="24"/>
        <v>pressure loss</v>
      </c>
      <c r="Q49" s="17">
        <f t="shared" si="24"/>
        <v>0</v>
      </c>
      <c r="R49" s="17">
        <f t="shared" si="24"/>
        <v>0</v>
      </c>
      <c r="S49" s="17">
        <f t="shared" si="24"/>
        <v>0</v>
      </c>
      <c r="T49" s="17">
        <f t="shared" si="24"/>
        <v>0</v>
      </c>
      <c r="V49" s="111" t="s">
        <v>39</v>
      </c>
      <c r="W49" s="25"/>
      <c r="X49" s="38"/>
      <c r="Y49" s="38"/>
      <c r="Z49" s="51" t="s">
        <v>27</v>
      </c>
      <c r="AA49" s="38"/>
      <c r="AB49" s="93"/>
      <c r="AC49" s="93"/>
      <c r="AU49" s="5"/>
      <c r="AV49" s="13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</row>
    <row r="50" spans="3:65" x14ac:dyDescent="0.3">
      <c r="C50" s="88" t="str">
        <f>C16</f>
        <v>Sterile brine + H2</v>
      </c>
      <c r="D50" s="58">
        <v>98.776899999999998</v>
      </c>
      <c r="E50" s="58">
        <v>98.242500000000007</v>
      </c>
      <c r="F50" s="54">
        <v>98.242500000000007</v>
      </c>
      <c r="G50" s="58">
        <v>97.951499999999996</v>
      </c>
      <c r="H50" s="54">
        <v>97.951499999999996</v>
      </c>
      <c r="I50" s="53">
        <v>97.955700000000007</v>
      </c>
      <c r="J50" s="54">
        <v>97.955700000000007</v>
      </c>
      <c r="K50" s="53">
        <v>97.784099999999995</v>
      </c>
      <c r="L50" s="54">
        <f>K50</f>
        <v>97.784099999999995</v>
      </c>
      <c r="M50" s="53"/>
      <c r="N50" s="54">
        <f>M50</f>
        <v>0</v>
      </c>
      <c r="O50" s="53"/>
      <c r="P50" s="54">
        <v>0</v>
      </c>
      <c r="Q50" s="53"/>
      <c r="R50" s="54">
        <f>Q50</f>
        <v>0</v>
      </c>
      <c r="S50" s="53"/>
      <c r="T50" s="54">
        <f>S50</f>
        <v>0</v>
      </c>
      <c r="V50" s="30"/>
      <c r="W50" s="18">
        <v>0</v>
      </c>
      <c r="X50" s="18">
        <v>2</v>
      </c>
      <c r="Y50" s="18">
        <v>4</v>
      </c>
      <c r="Z50" s="18">
        <v>7</v>
      </c>
      <c r="AA50" s="18">
        <v>9</v>
      </c>
      <c r="AB50" s="112">
        <v>11</v>
      </c>
      <c r="AC50" s="112">
        <v>14</v>
      </c>
      <c r="AF50" s="122"/>
      <c r="AG50" s="122"/>
      <c r="AH50" s="122"/>
      <c r="AI50" s="122"/>
      <c r="AJ50" s="123"/>
      <c r="AK50" s="124"/>
      <c r="AL50" s="122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</row>
    <row r="51" spans="3:65" x14ac:dyDescent="0.3">
      <c r="C51" s="88" t="str">
        <f t="shared" ref="C51:C63" si="25">C17</f>
        <v>Sterile brine + H2</v>
      </c>
      <c r="D51" s="58">
        <v>99.068200000000004</v>
      </c>
      <c r="E51" s="58">
        <v>98.908799999999999</v>
      </c>
      <c r="F51" s="54">
        <v>98.908799999999999</v>
      </c>
      <c r="G51" s="58">
        <v>98.839100000000002</v>
      </c>
      <c r="H51" s="54">
        <v>98.839100000000002</v>
      </c>
      <c r="I51" s="53">
        <v>98.764899999999997</v>
      </c>
      <c r="J51" s="54">
        <v>98.764899999999997</v>
      </c>
      <c r="K51" s="53">
        <v>98.668800000000005</v>
      </c>
      <c r="L51" s="54">
        <f t="shared" ref="L51:L63" si="26">K51</f>
        <v>98.668800000000005</v>
      </c>
      <c r="M51" s="53"/>
      <c r="N51" s="54">
        <f t="shared" ref="N51:N63" si="27">M51</f>
        <v>0</v>
      </c>
      <c r="O51" s="53"/>
      <c r="P51" s="54">
        <v>0</v>
      </c>
      <c r="Q51" s="53"/>
      <c r="R51" s="54">
        <f t="shared" ref="R51:R63" si="28">Q51</f>
        <v>0</v>
      </c>
      <c r="S51" s="53"/>
      <c r="T51" s="54">
        <f t="shared" ref="T51:T63" si="29">S51</f>
        <v>0</v>
      </c>
      <c r="V51" s="43" t="s">
        <v>30</v>
      </c>
      <c r="W51" s="19">
        <f>((W33/W33)*100)-100</f>
        <v>0</v>
      </c>
      <c r="X51" s="19">
        <f>((X33/W33)*100)-100</f>
        <v>-7.0915408464426548</v>
      </c>
      <c r="Y51" s="19">
        <f>((Y33/W33)*100)-100</f>
        <v>-13.417729081471592</v>
      </c>
      <c r="Z51" s="19">
        <f>((Z33/W33)*100)-100</f>
        <v>-18.994118059352559</v>
      </c>
      <c r="AA51" s="19">
        <f>((AA33/W33)*100)-100</f>
        <v>-24.165055678776355</v>
      </c>
      <c r="AB51" s="84">
        <f t="shared" ref="AB51:AB56" si="30">(AB33/W33)*100</f>
        <v>0</v>
      </c>
      <c r="AC51" s="84">
        <f t="shared" ref="AC51:AC56" si="31">(AC33/W33)*100</f>
        <v>0</v>
      </c>
      <c r="AF51" s="122"/>
      <c r="AG51" s="122"/>
      <c r="AH51" s="125"/>
      <c r="AI51" s="126"/>
      <c r="AJ51" s="125"/>
      <c r="AK51" s="127"/>
      <c r="AL51" s="122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</row>
    <row r="52" spans="3:65" x14ac:dyDescent="0.3">
      <c r="C52" s="88" t="str">
        <f t="shared" si="25"/>
        <v>Brine + H2</v>
      </c>
      <c r="D52" s="75">
        <v>98.3703</v>
      </c>
      <c r="E52" s="75">
        <v>98.457499999999996</v>
      </c>
      <c r="F52" s="54">
        <v>98.457499999999996</v>
      </c>
      <c r="G52" s="75">
        <v>98.259799999999998</v>
      </c>
      <c r="H52" s="54">
        <v>98.259799999999998</v>
      </c>
      <c r="I52" s="53">
        <v>97.960499999999996</v>
      </c>
      <c r="J52" s="54">
        <v>97.960499999999996</v>
      </c>
      <c r="K52" s="53">
        <v>97.575400000000002</v>
      </c>
      <c r="L52" s="54">
        <f t="shared" si="26"/>
        <v>97.575400000000002</v>
      </c>
      <c r="M52" s="53"/>
      <c r="N52" s="54">
        <f t="shared" si="27"/>
        <v>0</v>
      </c>
      <c r="O52" s="53"/>
      <c r="P52" s="54">
        <v>0</v>
      </c>
      <c r="Q52" s="53"/>
      <c r="R52" s="54">
        <f t="shared" si="28"/>
        <v>0</v>
      </c>
      <c r="S52" s="53"/>
      <c r="T52" s="54">
        <f t="shared" si="29"/>
        <v>0</v>
      </c>
      <c r="V52" s="43" t="s">
        <v>30</v>
      </c>
      <c r="W52" s="19">
        <f t="shared" ref="W52:W56" si="32">((W34/W34)*100)-100</f>
        <v>0</v>
      </c>
      <c r="X52" s="19">
        <f t="shared" ref="X52:X56" si="33">((X34/W34)*100)-100</f>
        <v>-7.3342361584666094</v>
      </c>
      <c r="Y52" s="19">
        <f t="shared" ref="Y52:Y56" si="34">((Y34/W34)*100)-100</f>
        <v>-14.111682701439236</v>
      </c>
      <c r="Z52" s="19">
        <f t="shared" ref="Z52:Z56" si="35">((Z34/W34)*100)-100</f>
        <v>-19.777529560776031</v>
      </c>
      <c r="AA52" s="19">
        <f t="shared" ref="AA52:AA56" si="36">((AA34/W34)*100)-100</f>
        <v>-24.927645066074405</v>
      </c>
      <c r="AB52" s="84">
        <f t="shared" si="30"/>
        <v>0</v>
      </c>
      <c r="AC52" s="84">
        <f t="shared" si="31"/>
        <v>0</v>
      </c>
      <c r="AF52" s="122"/>
      <c r="AG52" s="122"/>
      <c r="AH52" s="125"/>
      <c r="AI52" s="128"/>
      <c r="AJ52" s="129"/>
      <c r="AK52" s="130"/>
      <c r="AL52" s="122"/>
      <c r="AU52" s="5"/>
      <c r="AV52" s="13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</row>
    <row r="53" spans="3:65" x14ac:dyDescent="0.3">
      <c r="C53" s="88" t="str">
        <f t="shared" si="25"/>
        <v>Brine + H2</v>
      </c>
      <c r="D53" s="75">
        <v>97.920100000000005</v>
      </c>
      <c r="E53" s="75">
        <v>98.396699999999996</v>
      </c>
      <c r="F53" s="54">
        <v>98.396699999999996</v>
      </c>
      <c r="G53" s="75">
        <v>98.224900000000005</v>
      </c>
      <c r="H53" s="54">
        <v>98.224900000000005</v>
      </c>
      <c r="I53" s="53">
        <v>97.644499999999994</v>
      </c>
      <c r="J53" s="54">
        <v>97.644499999999994</v>
      </c>
      <c r="K53" s="53">
        <v>97.161799999999999</v>
      </c>
      <c r="L53" s="54">
        <f t="shared" si="26"/>
        <v>97.161799999999999</v>
      </c>
      <c r="M53" s="53"/>
      <c r="N53" s="54">
        <f t="shared" si="27"/>
        <v>0</v>
      </c>
      <c r="O53" s="53"/>
      <c r="P53" s="54">
        <v>0</v>
      </c>
      <c r="Q53" s="53"/>
      <c r="R53" s="54">
        <f t="shared" si="28"/>
        <v>0</v>
      </c>
      <c r="S53" s="53"/>
      <c r="T53" s="54">
        <f t="shared" si="29"/>
        <v>0</v>
      </c>
      <c r="V53" s="43" t="s">
        <v>1</v>
      </c>
      <c r="W53" s="19">
        <f t="shared" si="32"/>
        <v>0</v>
      </c>
      <c r="X53" s="19">
        <f t="shared" si="33"/>
        <v>-18.749686987082896</v>
      </c>
      <c r="Y53" s="19">
        <f t="shared" si="34"/>
        <v>-37.933390889951703</v>
      </c>
      <c r="Z53" s="19">
        <f t="shared" si="35"/>
        <v>-49.706229283297233</v>
      </c>
      <c r="AA53" s="19">
        <f t="shared" si="36"/>
        <v>-53.825984969977512</v>
      </c>
      <c r="AB53" s="84">
        <f t="shared" si="30"/>
        <v>0</v>
      </c>
      <c r="AC53" s="84">
        <f t="shared" si="31"/>
        <v>0</v>
      </c>
      <c r="AF53" s="122"/>
      <c r="AG53" s="122"/>
      <c r="AH53" s="131"/>
      <c r="AI53" s="128"/>
      <c r="AJ53" s="129"/>
      <c r="AK53" s="130"/>
      <c r="AL53" s="122"/>
      <c r="AU53" s="5"/>
      <c r="AV53" s="13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</row>
    <row r="54" spans="3:65" x14ac:dyDescent="0.3">
      <c r="C54" s="88" t="str">
        <f t="shared" si="25"/>
        <v>Water + H2</v>
      </c>
      <c r="D54" s="75">
        <v>99.210800000000006</v>
      </c>
      <c r="E54" s="75">
        <v>99.094999999999999</v>
      </c>
      <c r="F54" s="54">
        <v>99.094999999999999</v>
      </c>
      <c r="G54" s="75">
        <v>99.079400000000007</v>
      </c>
      <c r="H54" s="54">
        <v>99.079400000000007</v>
      </c>
      <c r="I54" s="53">
        <v>98.873099999999994</v>
      </c>
      <c r="J54" s="54">
        <v>98.873099999999994</v>
      </c>
      <c r="K54" s="53">
        <v>99.029700000000005</v>
      </c>
      <c r="L54" s="54">
        <f t="shared" si="26"/>
        <v>99.029700000000005</v>
      </c>
      <c r="M54" s="53"/>
      <c r="N54" s="54">
        <f t="shared" si="27"/>
        <v>0</v>
      </c>
      <c r="O54" s="53"/>
      <c r="P54" s="54">
        <v>0</v>
      </c>
      <c r="Q54" s="53"/>
      <c r="R54" s="54">
        <f t="shared" si="28"/>
        <v>0</v>
      </c>
      <c r="S54" s="53"/>
      <c r="T54" s="54">
        <f t="shared" si="29"/>
        <v>0</v>
      </c>
      <c r="V54" s="43" t="s">
        <v>1</v>
      </c>
      <c r="W54" s="19">
        <f t="shared" si="32"/>
        <v>0</v>
      </c>
      <c r="X54" s="19">
        <f t="shared" si="33"/>
        <v>-22.563808123038598</v>
      </c>
      <c r="Y54" s="19">
        <f t="shared" si="34"/>
        <v>-38.725508333715517</v>
      </c>
      <c r="Z54" s="19">
        <f t="shared" si="35"/>
        <v>-51.198017093340738</v>
      </c>
      <c r="AA54" s="19">
        <f t="shared" si="36"/>
        <v>-57.457732448317472</v>
      </c>
      <c r="AB54" s="84">
        <f t="shared" si="30"/>
        <v>0</v>
      </c>
      <c r="AC54" s="84">
        <f t="shared" si="31"/>
        <v>0</v>
      </c>
      <c r="AF54" s="126"/>
      <c r="AG54" s="125"/>
      <c r="AH54" s="131"/>
      <c r="AI54" s="128"/>
      <c r="AJ54" s="129"/>
      <c r="AK54" s="130"/>
      <c r="AL54" s="122"/>
      <c r="AU54" s="5"/>
      <c r="AV54" s="13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</row>
    <row r="55" spans="3:65" x14ac:dyDescent="0.3">
      <c r="C55" s="88" t="str">
        <f t="shared" si="25"/>
        <v>Water + H2</v>
      </c>
      <c r="D55" s="75">
        <v>99.257199999999997</v>
      </c>
      <c r="E55" s="75">
        <v>99.139399999999995</v>
      </c>
      <c r="F55" s="54">
        <v>99.139399999999995</v>
      </c>
      <c r="G55" s="75">
        <v>99.124200000000002</v>
      </c>
      <c r="H55" s="54">
        <v>99.124200000000002</v>
      </c>
      <c r="I55" s="53">
        <v>99.108400000000003</v>
      </c>
      <c r="J55" s="54">
        <v>99.108400000000003</v>
      </c>
      <c r="K55" s="53">
        <v>99.073599999999999</v>
      </c>
      <c r="L55" s="54">
        <f t="shared" si="26"/>
        <v>99.073599999999999</v>
      </c>
      <c r="M55" s="53"/>
      <c r="N55" s="54">
        <f t="shared" si="27"/>
        <v>0</v>
      </c>
      <c r="O55" s="53"/>
      <c r="P55" s="54">
        <v>0</v>
      </c>
      <c r="Q55" s="53"/>
      <c r="R55" s="54">
        <f t="shared" si="28"/>
        <v>0</v>
      </c>
      <c r="S55" s="53"/>
      <c r="T55" s="54">
        <f t="shared" si="29"/>
        <v>0</v>
      </c>
      <c r="V55" s="43" t="s">
        <v>31</v>
      </c>
      <c r="W55" s="19">
        <f t="shared" si="32"/>
        <v>0</v>
      </c>
      <c r="X55" s="19">
        <f t="shared" si="33"/>
        <v>-7.7094319750692222</v>
      </c>
      <c r="Y55" s="19">
        <f t="shared" si="34"/>
        <v>-14.288346536122944</v>
      </c>
      <c r="Z55" s="19">
        <f t="shared" si="35"/>
        <v>-19.919359627452337</v>
      </c>
      <c r="AA55" s="19">
        <f t="shared" si="36"/>
        <v>-24.795360532784954</v>
      </c>
      <c r="AB55" s="84">
        <f t="shared" si="30"/>
        <v>0</v>
      </c>
      <c r="AC55" s="84">
        <f t="shared" si="31"/>
        <v>0</v>
      </c>
      <c r="AF55" s="122"/>
      <c r="AG55" s="125"/>
      <c r="AH55" s="132"/>
      <c r="AI55" s="128"/>
      <c r="AJ55" s="129"/>
      <c r="AK55" s="130"/>
      <c r="AL55" s="122"/>
      <c r="AU55" s="5"/>
      <c r="AV55" s="13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</row>
    <row r="56" spans="3:65" x14ac:dyDescent="0.3">
      <c r="C56" s="88" t="str">
        <f t="shared" si="25"/>
        <v>Brine + N2</v>
      </c>
      <c r="D56" s="75">
        <v>0</v>
      </c>
      <c r="E56" s="75">
        <v>0</v>
      </c>
      <c r="F56" s="54">
        <v>0</v>
      </c>
      <c r="G56" s="75">
        <v>0</v>
      </c>
      <c r="H56" s="54">
        <v>0</v>
      </c>
      <c r="I56" s="53">
        <v>0</v>
      </c>
      <c r="J56" s="54">
        <v>0</v>
      </c>
      <c r="K56" s="53">
        <v>0</v>
      </c>
      <c r="L56" s="54">
        <f t="shared" si="26"/>
        <v>0</v>
      </c>
      <c r="M56" s="53"/>
      <c r="N56" s="54">
        <f t="shared" si="27"/>
        <v>0</v>
      </c>
      <c r="O56" s="53"/>
      <c r="P56" s="54">
        <f t="shared" ref="P56:P63" si="37">O56</f>
        <v>0</v>
      </c>
      <c r="Q56" s="53"/>
      <c r="R56" s="54">
        <f t="shared" si="28"/>
        <v>0</v>
      </c>
      <c r="S56" s="53"/>
      <c r="T56" s="54">
        <f t="shared" si="29"/>
        <v>0</v>
      </c>
      <c r="V56" s="43" t="s">
        <v>31</v>
      </c>
      <c r="W56" s="19">
        <f t="shared" si="32"/>
        <v>0</v>
      </c>
      <c r="X56" s="19">
        <f t="shared" si="33"/>
        <v>-7.1272001420228435</v>
      </c>
      <c r="Y56" s="19">
        <f t="shared" si="34"/>
        <v>-14.302583688804475</v>
      </c>
      <c r="Z56" s="19">
        <f t="shared" si="35"/>
        <v>-19.801111565270759</v>
      </c>
      <c r="AA56" s="19">
        <f t="shared" si="36"/>
        <v>-25.424584601521047</v>
      </c>
      <c r="AB56" s="84">
        <f t="shared" si="30"/>
        <v>0</v>
      </c>
      <c r="AC56" s="84">
        <f t="shared" si="31"/>
        <v>0</v>
      </c>
      <c r="AF56" s="128"/>
      <c r="AG56" s="131"/>
      <c r="AH56" s="129"/>
      <c r="AI56" s="128"/>
      <c r="AJ56" s="129"/>
      <c r="AK56" s="130"/>
      <c r="AL56" s="122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</row>
    <row r="57" spans="3:65" x14ac:dyDescent="0.3">
      <c r="C57" s="88" t="str">
        <f t="shared" si="25"/>
        <v>Brine + N2</v>
      </c>
      <c r="D57" s="75">
        <v>0</v>
      </c>
      <c r="E57" s="75">
        <v>0</v>
      </c>
      <c r="F57" s="54">
        <v>0</v>
      </c>
      <c r="G57" s="75">
        <v>0</v>
      </c>
      <c r="H57" s="54">
        <v>0</v>
      </c>
      <c r="I57" s="53">
        <v>0</v>
      </c>
      <c r="J57" s="54">
        <v>0</v>
      </c>
      <c r="K57" s="53">
        <v>0</v>
      </c>
      <c r="L57" s="54">
        <f t="shared" si="26"/>
        <v>0</v>
      </c>
      <c r="M57" s="53"/>
      <c r="N57" s="54">
        <f t="shared" si="27"/>
        <v>0</v>
      </c>
      <c r="O57" s="53"/>
      <c r="P57" s="54">
        <f t="shared" si="37"/>
        <v>0</v>
      </c>
      <c r="Q57" s="53"/>
      <c r="R57" s="54">
        <f t="shared" si="28"/>
        <v>0</v>
      </c>
      <c r="S57" s="53"/>
      <c r="T57" s="54">
        <f t="shared" si="29"/>
        <v>0</v>
      </c>
      <c r="V57" s="43" t="s">
        <v>32</v>
      </c>
      <c r="W57" s="19"/>
      <c r="X57" s="19"/>
      <c r="Y57" s="19"/>
      <c r="Z57" s="19"/>
      <c r="AA57" s="19"/>
      <c r="AB57" s="19"/>
      <c r="AC57" s="19"/>
      <c r="AF57" s="128"/>
      <c r="AG57" s="131"/>
      <c r="AH57" s="129"/>
      <c r="AI57" s="128"/>
      <c r="AJ57" s="129"/>
      <c r="AK57" s="130"/>
      <c r="AL57" s="122"/>
      <c r="BJ57" s="5"/>
      <c r="BK57" s="5"/>
      <c r="BL57" s="5"/>
      <c r="BM57" s="5"/>
    </row>
    <row r="58" spans="3:65" x14ac:dyDescent="0.3">
      <c r="C58" s="88">
        <f t="shared" si="25"/>
        <v>0</v>
      </c>
      <c r="D58" s="53"/>
      <c r="E58" s="53"/>
      <c r="F58" s="54">
        <f t="shared" ref="F58:F63" si="38">E58</f>
        <v>0</v>
      </c>
      <c r="G58" s="53"/>
      <c r="H58" s="54">
        <f t="shared" ref="H58:H63" si="39">G58</f>
        <v>0</v>
      </c>
      <c r="I58" s="53"/>
      <c r="J58" s="54">
        <f t="shared" ref="J58:J63" si="40">I58</f>
        <v>0</v>
      </c>
      <c r="K58" s="53"/>
      <c r="L58" s="54">
        <f t="shared" si="26"/>
        <v>0</v>
      </c>
      <c r="M58" s="53"/>
      <c r="N58" s="54">
        <f t="shared" si="27"/>
        <v>0</v>
      </c>
      <c r="O58" s="53"/>
      <c r="P58" s="54">
        <f t="shared" si="37"/>
        <v>0</v>
      </c>
      <c r="Q58" s="53"/>
      <c r="R58" s="54">
        <f t="shared" si="28"/>
        <v>0</v>
      </c>
      <c r="S58" s="53"/>
      <c r="T58" s="54">
        <f t="shared" si="29"/>
        <v>0</v>
      </c>
      <c r="V58" s="43" t="s">
        <v>32</v>
      </c>
      <c r="W58" s="19"/>
      <c r="X58" s="19"/>
      <c r="Y58" s="19"/>
      <c r="Z58" s="19"/>
      <c r="AA58" s="19"/>
      <c r="AB58" s="19"/>
      <c r="AC58" s="19"/>
      <c r="AD58" s="2"/>
      <c r="AE58" s="2"/>
      <c r="AF58" s="132"/>
      <c r="AG58" s="132"/>
      <c r="AH58" s="129"/>
      <c r="AI58" s="128"/>
      <c r="AJ58" s="129"/>
      <c r="AK58" s="129"/>
      <c r="AL58" s="122"/>
    </row>
    <row r="59" spans="3:65" x14ac:dyDescent="0.3">
      <c r="C59" s="88">
        <f t="shared" si="25"/>
        <v>0</v>
      </c>
      <c r="D59" s="55"/>
      <c r="E59" s="55"/>
      <c r="F59" s="54">
        <f t="shared" si="38"/>
        <v>0</v>
      </c>
      <c r="G59" s="55"/>
      <c r="H59" s="54">
        <f t="shared" si="39"/>
        <v>0</v>
      </c>
      <c r="I59" s="55"/>
      <c r="J59" s="54">
        <f t="shared" si="40"/>
        <v>0</v>
      </c>
      <c r="K59" s="53"/>
      <c r="L59" s="54">
        <f t="shared" si="26"/>
        <v>0</v>
      </c>
      <c r="M59" s="53"/>
      <c r="N59" s="54">
        <f t="shared" si="27"/>
        <v>0</v>
      </c>
      <c r="O59" s="53"/>
      <c r="P59" s="54">
        <f t="shared" si="37"/>
        <v>0</v>
      </c>
      <c r="Q59" s="53"/>
      <c r="R59" s="54">
        <f t="shared" si="28"/>
        <v>0</v>
      </c>
      <c r="S59" s="53"/>
      <c r="T59" s="54">
        <f t="shared" si="29"/>
        <v>0</v>
      </c>
      <c r="V59" s="43"/>
      <c r="W59" s="19"/>
      <c r="X59" s="19"/>
      <c r="Y59" s="19"/>
      <c r="Z59" s="19"/>
      <c r="AA59" s="19"/>
      <c r="AB59" s="19"/>
      <c r="AC59" s="19"/>
      <c r="AD59" s="5"/>
      <c r="AE59" s="5"/>
      <c r="AH59" s="31"/>
      <c r="AI59" s="13"/>
      <c r="AJ59" s="21"/>
    </row>
    <row r="60" spans="3:65" x14ac:dyDescent="0.3">
      <c r="C60" s="88">
        <f t="shared" si="25"/>
        <v>0</v>
      </c>
      <c r="D60" s="55"/>
      <c r="E60" s="55"/>
      <c r="F60" s="54">
        <f t="shared" si="38"/>
        <v>0</v>
      </c>
      <c r="G60" s="55"/>
      <c r="H60" s="54">
        <f t="shared" si="39"/>
        <v>0</v>
      </c>
      <c r="I60" s="55"/>
      <c r="J60" s="54">
        <f t="shared" si="40"/>
        <v>0</v>
      </c>
      <c r="K60" s="53"/>
      <c r="L60" s="54">
        <f t="shared" si="26"/>
        <v>0</v>
      </c>
      <c r="M60" s="53"/>
      <c r="N60" s="54">
        <f t="shared" si="27"/>
        <v>0</v>
      </c>
      <c r="O60" s="53"/>
      <c r="P60" s="54">
        <f t="shared" si="37"/>
        <v>0</v>
      </c>
      <c r="Q60" s="53"/>
      <c r="R60" s="54">
        <f t="shared" si="28"/>
        <v>0</v>
      </c>
      <c r="S60" s="53"/>
      <c r="T60" s="54">
        <f t="shared" si="29"/>
        <v>0</v>
      </c>
      <c r="V60" s="43"/>
      <c r="W60" s="19"/>
      <c r="X60" s="19"/>
      <c r="Y60" s="19"/>
      <c r="Z60" s="19"/>
      <c r="AA60" s="19"/>
      <c r="AB60" s="19"/>
      <c r="AC60" s="19"/>
      <c r="AD60" s="31"/>
      <c r="AE60" s="31"/>
      <c r="AG60" s="6"/>
      <c r="AH60" s="6"/>
      <c r="AI60" s="6"/>
      <c r="AJ60" s="6"/>
      <c r="AK60" s="6"/>
      <c r="AL60" s="6"/>
      <c r="AM60" s="6"/>
      <c r="AN60" s="6"/>
    </row>
    <row r="61" spans="3:65" x14ac:dyDescent="0.3">
      <c r="C61" s="88">
        <f t="shared" si="25"/>
        <v>0</v>
      </c>
      <c r="D61" s="55"/>
      <c r="E61" s="55"/>
      <c r="F61" s="54">
        <f t="shared" si="38"/>
        <v>0</v>
      </c>
      <c r="G61" s="55"/>
      <c r="H61" s="54">
        <f t="shared" si="39"/>
        <v>0</v>
      </c>
      <c r="I61" s="55"/>
      <c r="J61" s="54">
        <f t="shared" si="40"/>
        <v>0</v>
      </c>
      <c r="K61" s="53"/>
      <c r="L61" s="54">
        <f t="shared" si="26"/>
        <v>0</v>
      </c>
      <c r="M61" s="53"/>
      <c r="N61" s="54">
        <f t="shared" si="27"/>
        <v>0</v>
      </c>
      <c r="O61" s="53"/>
      <c r="P61" s="54">
        <f t="shared" si="37"/>
        <v>0</v>
      </c>
      <c r="Q61" s="53"/>
      <c r="R61" s="54">
        <f t="shared" si="28"/>
        <v>0</v>
      </c>
      <c r="S61" s="53"/>
      <c r="T61" s="54">
        <f t="shared" si="29"/>
        <v>0</v>
      </c>
      <c r="V61" s="94"/>
      <c r="W61" s="19"/>
      <c r="X61" s="19"/>
      <c r="Y61" s="19"/>
      <c r="Z61" s="19"/>
      <c r="AA61" s="19"/>
      <c r="AB61" s="19"/>
      <c r="AC61" s="19"/>
      <c r="AD61" s="21"/>
      <c r="AE61" s="21"/>
      <c r="AG61" s="6"/>
      <c r="AH61" s="114"/>
      <c r="AI61" s="114"/>
      <c r="AJ61" s="114"/>
      <c r="AK61" s="114"/>
      <c r="AL61" s="114"/>
      <c r="AM61" s="114"/>
      <c r="AN61" s="114"/>
    </row>
    <row r="62" spans="3:65" x14ac:dyDescent="0.3">
      <c r="C62" s="88">
        <f t="shared" si="25"/>
        <v>0</v>
      </c>
      <c r="D62" s="55"/>
      <c r="E62" s="55"/>
      <c r="F62" s="54">
        <f t="shared" si="38"/>
        <v>0</v>
      </c>
      <c r="G62" s="55"/>
      <c r="H62" s="54">
        <f t="shared" si="39"/>
        <v>0</v>
      </c>
      <c r="I62" s="55"/>
      <c r="J62" s="54">
        <f t="shared" si="40"/>
        <v>0</v>
      </c>
      <c r="K62" s="53"/>
      <c r="L62" s="54">
        <f t="shared" si="26"/>
        <v>0</v>
      </c>
      <c r="M62" s="53"/>
      <c r="N62" s="54">
        <f t="shared" si="27"/>
        <v>0</v>
      </c>
      <c r="O62" s="53"/>
      <c r="P62" s="54">
        <f t="shared" si="37"/>
        <v>0</v>
      </c>
      <c r="Q62" s="53"/>
      <c r="R62" s="54">
        <f t="shared" si="28"/>
        <v>0</v>
      </c>
      <c r="S62" s="53"/>
      <c r="T62" s="54">
        <f t="shared" si="29"/>
        <v>0</v>
      </c>
      <c r="V62" s="94"/>
      <c r="W62" s="19"/>
      <c r="X62" s="19"/>
      <c r="Y62" s="19"/>
      <c r="Z62" s="19"/>
      <c r="AA62" s="19"/>
      <c r="AB62" s="19"/>
      <c r="AC62" s="19"/>
      <c r="AD62" s="21"/>
      <c r="AE62" s="21"/>
      <c r="AG62" s="6"/>
      <c r="AH62" s="114"/>
      <c r="AI62" s="114"/>
      <c r="AJ62" s="114"/>
      <c r="AK62" s="114"/>
      <c r="AL62" s="114"/>
      <c r="AM62" s="114"/>
      <c r="AN62" s="114"/>
    </row>
    <row r="63" spans="3:65" x14ac:dyDescent="0.3">
      <c r="C63" s="88">
        <f t="shared" si="25"/>
        <v>0</v>
      </c>
      <c r="D63" s="55"/>
      <c r="E63" s="55"/>
      <c r="F63" s="54">
        <f t="shared" si="38"/>
        <v>0</v>
      </c>
      <c r="G63" s="55"/>
      <c r="H63" s="54">
        <f t="shared" si="39"/>
        <v>0</v>
      </c>
      <c r="I63" s="55"/>
      <c r="J63" s="54">
        <f t="shared" si="40"/>
        <v>0</v>
      </c>
      <c r="K63" s="53"/>
      <c r="L63" s="54">
        <f t="shared" si="26"/>
        <v>0</v>
      </c>
      <c r="M63" s="53"/>
      <c r="N63" s="54">
        <f t="shared" si="27"/>
        <v>0</v>
      </c>
      <c r="O63" s="53"/>
      <c r="P63" s="54">
        <f t="shared" si="37"/>
        <v>0</v>
      </c>
      <c r="Q63" s="53"/>
      <c r="R63" s="54">
        <f t="shared" si="28"/>
        <v>0</v>
      </c>
      <c r="S63" s="53"/>
      <c r="T63" s="54">
        <f t="shared" si="29"/>
        <v>0</v>
      </c>
      <c r="V63" s="94"/>
      <c r="W63" s="19"/>
      <c r="X63" s="19"/>
      <c r="Y63" s="19"/>
      <c r="Z63" s="19"/>
      <c r="AA63" s="19"/>
      <c r="AB63" s="19"/>
      <c r="AC63" s="19"/>
      <c r="AD63" s="21"/>
      <c r="AE63" s="21"/>
      <c r="AG63" s="6"/>
      <c r="AH63" s="114"/>
      <c r="AI63" s="114"/>
      <c r="AJ63" s="114"/>
      <c r="AK63" s="114"/>
      <c r="AL63" s="114"/>
      <c r="AM63" s="114"/>
      <c r="AN63" s="114"/>
    </row>
    <row r="64" spans="3:65" x14ac:dyDescent="0.3">
      <c r="C64" s="13"/>
      <c r="D64" s="5"/>
      <c r="E64" s="5"/>
      <c r="F64" s="5"/>
      <c r="G64" s="5"/>
      <c r="H64" s="5"/>
      <c r="I64" s="5"/>
      <c r="J64" s="5"/>
      <c r="K64" s="5"/>
      <c r="L64" s="5"/>
      <c r="V64" s="94"/>
      <c r="W64" s="19"/>
      <c r="X64" s="19"/>
      <c r="Y64" s="19"/>
      <c r="Z64" s="19"/>
      <c r="AA64" s="19"/>
      <c r="AB64" s="19"/>
      <c r="AC64" s="19"/>
      <c r="AD64" s="21"/>
      <c r="AE64" s="21"/>
    </row>
    <row r="65" spans="1:39" ht="20.25" customHeight="1" x14ac:dyDescent="0.3">
      <c r="C65" s="5"/>
      <c r="D65" s="152"/>
      <c r="E65" s="152"/>
      <c r="F65" s="152"/>
      <c r="G65" s="152"/>
      <c r="H65" s="152"/>
      <c r="I65" s="152"/>
      <c r="J65" s="152"/>
      <c r="K65" s="152"/>
      <c r="L65" s="152"/>
      <c r="AD65" s="21"/>
      <c r="AE65" s="21"/>
    </row>
    <row r="66" spans="1:39" ht="15.75" customHeight="1" x14ac:dyDescent="0.3">
      <c r="B66" s="13"/>
      <c r="C66" s="13"/>
      <c r="D66" s="5"/>
      <c r="E66" s="5"/>
      <c r="F66" s="5"/>
      <c r="G66" s="5"/>
      <c r="H66" s="5"/>
      <c r="I66" s="5"/>
      <c r="J66" s="5"/>
      <c r="K66" s="5"/>
      <c r="L66" s="5"/>
      <c r="P66" s="5"/>
      <c r="Q66" s="13"/>
      <c r="R66" s="5"/>
      <c r="S66" s="5"/>
      <c r="T66" s="5"/>
      <c r="V66" s="119" t="s">
        <v>41</v>
      </c>
      <c r="X66" s="21"/>
      <c r="Y66" s="21"/>
      <c r="Z66" s="21"/>
      <c r="AB66" s="21"/>
      <c r="AC66" s="21"/>
      <c r="AD66" s="93"/>
      <c r="AE66" s="93"/>
      <c r="AF66" s="92"/>
    </row>
    <row r="68" spans="1:39" x14ac:dyDescent="0.3">
      <c r="A68" s="5"/>
      <c r="B68" s="5"/>
      <c r="C68" s="13"/>
      <c r="D68" s="13"/>
      <c r="E68" s="5"/>
      <c r="F68" s="5"/>
      <c r="G68" s="5"/>
      <c r="H68" s="5"/>
      <c r="I68" s="5"/>
      <c r="J68" s="5"/>
      <c r="K68" s="5"/>
      <c r="L68" s="5"/>
      <c r="U68" s="5"/>
      <c r="V68" s="30" t="s">
        <v>42</v>
      </c>
      <c r="W68" s="18">
        <v>0</v>
      </c>
      <c r="X68" s="18">
        <v>2</v>
      </c>
      <c r="Y68" s="18">
        <v>4</v>
      </c>
      <c r="Z68" s="18">
        <v>7</v>
      </c>
      <c r="AA68" s="18">
        <v>9</v>
      </c>
      <c r="AB68" s="18">
        <v>11</v>
      </c>
      <c r="AC68" s="18">
        <v>14</v>
      </c>
      <c r="AD68" s="18">
        <v>0</v>
      </c>
      <c r="AE68" s="18">
        <v>0</v>
      </c>
    </row>
    <row r="69" spans="1:39" x14ac:dyDescent="0.3">
      <c r="A69" s="5"/>
      <c r="B69" s="5"/>
      <c r="S69" s="21"/>
      <c r="T69" s="21"/>
      <c r="U69" s="5"/>
      <c r="V69" s="97" t="s">
        <v>31</v>
      </c>
      <c r="W69" s="19">
        <v>0</v>
      </c>
      <c r="X69" s="19">
        <f>W37-X37</f>
        <v>0.34509361242213377</v>
      </c>
      <c r="Y69" s="19">
        <f>W37-Y37</f>
        <v>0.63958241510337377</v>
      </c>
      <c r="Z69" s="19">
        <f>W37-Z37</f>
        <v>0.89164075812620558</v>
      </c>
      <c r="AA69" s="19">
        <f>W37-AA37</f>
        <v>1.1099028521476932</v>
      </c>
      <c r="AB69" s="107"/>
      <c r="AC69" s="107"/>
      <c r="AD69" s="104"/>
      <c r="AE69" s="104"/>
    </row>
    <row r="70" spans="1:39" x14ac:dyDescent="0.3">
      <c r="A70" s="5"/>
      <c r="B70" s="5"/>
      <c r="S70" s="21"/>
      <c r="T70" s="21"/>
      <c r="U70" s="5"/>
      <c r="V70" s="97" t="s">
        <v>31</v>
      </c>
      <c r="W70" s="19">
        <v>0</v>
      </c>
      <c r="X70" s="19">
        <f>W38-X38</f>
        <v>0.31918065577947896</v>
      </c>
      <c r="Y70" s="19">
        <f>W38-Y38</f>
        <v>0.64051913095818147</v>
      </c>
      <c r="Z70" s="19">
        <f>W38-Z38</f>
        <v>0.88676221357970331</v>
      </c>
      <c r="AA70" s="19">
        <f>W38-AA38</f>
        <v>1.1386007722986617</v>
      </c>
      <c r="AB70" s="107"/>
      <c r="AC70" s="107"/>
      <c r="AD70" s="104"/>
      <c r="AE70" s="104"/>
    </row>
    <row r="71" spans="1:39" x14ac:dyDescent="0.3">
      <c r="A71" s="5"/>
      <c r="B71" s="5"/>
      <c r="V71" s="120" t="s">
        <v>40</v>
      </c>
      <c r="W71" s="121">
        <f>AVERAGE(W69:W70)</f>
        <v>0</v>
      </c>
      <c r="X71" s="121">
        <f t="shared" ref="X71:AA71" si="41">AVERAGE(X69:X70)</f>
        <v>0.33213713410080636</v>
      </c>
      <c r="Y71" s="121">
        <f t="shared" si="41"/>
        <v>0.64005077303077762</v>
      </c>
      <c r="Z71" s="121">
        <f t="shared" si="41"/>
        <v>0.88920148585295444</v>
      </c>
      <c r="AA71" s="121">
        <f t="shared" si="41"/>
        <v>1.1242518122231775</v>
      </c>
      <c r="AB71" s="107"/>
      <c r="AC71" s="107"/>
      <c r="AD71" s="104"/>
      <c r="AE71" s="104"/>
      <c r="AG71" s="5"/>
      <c r="AH71" s="5"/>
      <c r="AL71" t="s">
        <v>54</v>
      </c>
    </row>
    <row r="72" spans="1:39" ht="15.75" customHeight="1" x14ac:dyDescent="0.3">
      <c r="B72" s="13"/>
      <c r="C72" s="13"/>
      <c r="D72" s="5"/>
      <c r="E72" s="5"/>
      <c r="F72" s="5"/>
      <c r="G72" s="5"/>
      <c r="H72" s="5"/>
      <c r="I72" s="5"/>
      <c r="J72" s="5"/>
      <c r="K72" s="5"/>
      <c r="L72" s="5"/>
      <c r="P72" s="5"/>
      <c r="Q72" s="13"/>
      <c r="R72" s="5"/>
      <c r="S72" s="5"/>
      <c r="T72" s="5"/>
      <c r="X72" s="21"/>
      <c r="Y72" s="21"/>
      <c r="Z72" s="21"/>
      <c r="AB72" s="21"/>
      <c r="AC72" s="21"/>
      <c r="AD72" s="93"/>
      <c r="AE72" s="93"/>
      <c r="AF72" s="92"/>
      <c r="AG72" s="4"/>
      <c r="AH72" s="135" t="s">
        <v>45</v>
      </c>
      <c r="AI72" s="4"/>
      <c r="AJ72" s="4"/>
      <c r="AK72" s="4"/>
      <c r="AL72" s="4"/>
    </row>
    <row r="73" spans="1:39" x14ac:dyDescent="0.3">
      <c r="A73" s="5"/>
      <c r="B73" s="5"/>
      <c r="C73" s="13"/>
      <c r="D73" s="13"/>
      <c r="E73" s="5"/>
      <c r="F73" s="5"/>
      <c r="G73" s="5"/>
      <c r="H73" s="5"/>
      <c r="I73" s="5"/>
      <c r="J73" s="5"/>
      <c r="K73" s="5"/>
      <c r="L73" s="5"/>
      <c r="U73" s="5"/>
      <c r="V73" s="30" t="s">
        <v>44</v>
      </c>
      <c r="W73" s="18">
        <v>0</v>
      </c>
      <c r="X73" s="18">
        <v>2</v>
      </c>
      <c r="Y73" s="18">
        <v>4</v>
      </c>
      <c r="Z73" s="18">
        <v>7</v>
      </c>
      <c r="AA73" s="18">
        <v>9</v>
      </c>
      <c r="AB73" s="18">
        <v>11</v>
      </c>
      <c r="AC73" s="18">
        <v>14</v>
      </c>
      <c r="AD73" s="18">
        <v>0</v>
      </c>
      <c r="AE73" s="18">
        <v>0</v>
      </c>
      <c r="AG73" s="4" t="s">
        <v>44</v>
      </c>
      <c r="AH73" s="4">
        <v>0</v>
      </c>
      <c r="AI73" s="4">
        <v>2</v>
      </c>
      <c r="AJ73" s="4">
        <v>4</v>
      </c>
      <c r="AK73" s="4">
        <v>7</v>
      </c>
      <c r="AL73" s="4">
        <v>9</v>
      </c>
      <c r="AM73" s="147" t="s">
        <v>52</v>
      </c>
    </row>
    <row r="74" spans="1:39" x14ac:dyDescent="0.3">
      <c r="A74" s="5"/>
      <c r="B74" s="5"/>
      <c r="C74" s="13"/>
      <c r="D74" s="13"/>
      <c r="E74" s="5"/>
      <c r="F74" s="5"/>
      <c r="G74" s="5"/>
      <c r="H74" s="5"/>
      <c r="I74" s="5"/>
      <c r="J74" s="5"/>
      <c r="K74" s="5"/>
      <c r="L74" s="5"/>
      <c r="U74" s="5"/>
      <c r="V74" s="43" t="s">
        <v>30</v>
      </c>
      <c r="W74" s="19">
        <f>W33+W71</f>
        <v>4.3524358148024564</v>
      </c>
      <c r="X74" s="19">
        <f>X33+X71</f>
        <v>4.3759181852813471</v>
      </c>
      <c r="Y74" s="19">
        <f>Y33+Y71</f>
        <v>4.4084885417580999</v>
      </c>
      <c r="Z74" s="19">
        <f>Z33+Z71</f>
        <v>4.414930503534289</v>
      </c>
      <c r="AA74" s="19">
        <f>AA33+AA71</f>
        <v>4.4249190889956171</v>
      </c>
      <c r="AB74" s="106"/>
      <c r="AC74" s="106"/>
      <c r="AD74" s="19"/>
      <c r="AE74" s="19"/>
      <c r="AG74" s="4" t="s">
        <v>30</v>
      </c>
      <c r="AH74" s="134">
        <f>W74-W74</f>
        <v>0</v>
      </c>
      <c r="AI74" s="134">
        <f>X74-W74</f>
        <v>2.348237047889068E-2</v>
      </c>
      <c r="AJ74" s="134">
        <f>Y74-W74</f>
        <v>5.605272695564345E-2</v>
      </c>
      <c r="AK74" s="134">
        <f>Z74-W74</f>
        <v>6.2494688731832504E-2</v>
      </c>
      <c r="AL74" s="134">
        <f>AA74-W74</f>
        <v>7.2483274193160696E-2</v>
      </c>
      <c r="AM74" s="147">
        <f>AL74/9</f>
        <v>8.0536971325734109E-3</v>
      </c>
    </row>
    <row r="75" spans="1:39" x14ac:dyDescent="0.3">
      <c r="A75" s="5"/>
      <c r="B75" s="5"/>
      <c r="C75" s="13"/>
      <c r="D75" s="13"/>
      <c r="E75" s="5"/>
      <c r="F75" s="5"/>
      <c r="G75" s="5"/>
      <c r="H75" s="5"/>
      <c r="I75" s="5"/>
      <c r="J75" s="5"/>
      <c r="K75" s="5"/>
      <c r="L75" s="5"/>
      <c r="U75" s="5"/>
      <c r="V75" s="43" t="s">
        <v>30</v>
      </c>
      <c r="W75" s="19">
        <f>W34+W71</f>
        <v>4.3652714530220393</v>
      </c>
      <c r="X75" s="19">
        <f>X34+X71</f>
        <v>4.3772492698000827</v>
      </c>
      <c r="Y75" s="19">
        <f>Y34+Y71</f>
        <v>4.3893089695458407</v>
      </c>
      <c r="Z75" s="19">
        <f>Z34+Z71</f>
        <v>4.3911300868454424</v>
      </c>
      <c r="AA75" s="19">
        <f>AA34+AA71</f>
        <v>4.4013638912652135</v>
      </c>
      <c r="AB75" s="106"/>
      <c r="AC75" s="106"/>
      <c r="AD75" s="19"/>
      <c r="AE75" s="19"/>
      <c r="AG75" s="4" t="s">
        <v>30</v>
      </c>
      <c r="AH75" s="134">
        <f t="shared" ref="AH75:AH77" si="42">W75-W75</f>
        <v>0</v>
      </c>
      <c r="AI75" s="134">
        <f t="shared" ref="AI75:AI77" si="43">X75-W75</f>
        <v>1.1977816778043326E-2</v>
      </c>
      <c r="AJ75" s="134">
        <f t="shared" ref="AJ75:AJ77" si="44">Y75-W75</f>
        <v>2.4037516523801372E-2</v>
      </c>
      <c r="AK75" s="134">
        <f t="shared" ref="AK75:AK77" si="45">Z75-W75</f>
        <v>2.5858633823403032E-2</v>
      </c>
      <c r="AL75" s="134">
        <f t="shared" ref="AL75:AL77" si="46">AA75-W75</f>
        <v>3.6092438243174207E-2</v>
      </c>
      <c r="AM75" s="147">
        <f t="shared" ref="AM75:AM77" si="47">AL75/9</f>
        <v>4.0102709159082449E-3</v>
      </c>
    </row>
    <row r="76" spans="1:39" x14ac:dyDescent="0.3">
      <c r="A76" s="5"/>
      <c r="B76" s="5"/>
      <c r="C76" s="13"/>
      <c r="D76" s="13"/>
      <c r="E76" s="5"/>
      <c r="F76" s="5"/>
      <c r="G76" s="5"/>
      <c r="H76" s="5"/>
      <c r="I76" s="5"/>
      <c r="J76" s="5"/>
      <c r="K76" s="5"/>
      <c r="L76" s="5"/>
      <c r="U76" s="5"/>
      <c r="V76" s="43" t="s">
        <v>1</v>
      </c>
      <c r="W76" s="19">
        <f>W35+W71</f>
        <v>4.4123773758500597</v>
      </c>
      <c r="X76" s="19">
        <f>X35+X71</f>
        <v>3.9172075632901175</v>
      </c>
      <c r="Y76" s="19">
        <f>Y35+Y71</f>
        <v>3.3786637913598407</v>
      </c>
      <c r="Z76" s="19">
        <f>Z35+Z71</f>
        <v>3.1083524464186496</v>
      </c>
      <c r="AA76" s="19">
        <f>AA35+AA71</f>
        <v>3.1616236049294963</v>
      </c>
      <c r="AB76" s="106"/>
      <c r="AC76" s="106"/>
      <c r="AD76" s="19"/>
      <c r="AE76" s="19"/>
      <c r="AG76" s="4" t="s">
        <v>1</v>
      </c>
      <c r="AH76" s="134">
        <f t="shared" si="42"/>
        <v>0</v>
      </c>
      <c r="AI76" s="134">
        <f t="shared" si="43"/>
        <v>-0.49516981255994219</v>
      </c>
      <c r="AJ76" s="134">
        <f t="shared" si="44"/>
        <v>-1.033713584490219</v>
      </c>
      <c r="AK76" s="134">
        <f t="shared" si="45"/>
        <v>-1.3040249294314101</v>
      </c>
      <c r="AL76" s="134">
        <f t="shared" si="46"/>
        <v>-1.2507537709205634</v>
      </c>
      <c r="AM76" s="105">
        <f t="shared" si="47"/>
        <v>-0.13897264121339592</v>
      </c>
    </row>
    <row r="77" spans="1:39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U77" s="5"/>
      <c r="V77" s="43" t="s">
        <v>1</v>
      </c>
      <c r="W77" s="19">
        <f>W36+W71</f>
        <v>4.392183757505828</v>
      </c>
      <c r="X77" s="19">
        <f>X36+X71</f>
        <v>3.7332769761517524</v>
      </c>
      <c r="Y77" s="19">
        <f>Y36+Y71</f>
        <v>3.3313390434915866</v>
      </c>
      <c r="Z77" s="19">
        <f>Z36+Z71</f>
        <v>3.032674252420013</v>
      </c>
      <c r="AA77" s="19">
        <f>AA36+AA71</f>
        <v>2.9927863777028501</v>
      </c>
      <c r="AB77" s="106"/>
      <c r="AC77" s="106"/>
      <c r="AD77" s="19"/>
      <c r="AE77" s="19"/>
      <c r="AG77" s="4" t="s">
        <v>1</v>
      </c>
      <c r="AH77" s="134">
        <f t="shared" si="42"/>
        <v>0</v>
      </c>
      <c r="AI77" s="134">
        <f t="shared" si="43"/>
        <v>-0.65890678135407565</v>
      </c>
      <c r="AJ77" s="134">
        <f t="shared" si="44"/>
        <v>-1.0608447140142414</v>
      </c>
      <c r="AK77" s="134">
        <f t="shared" si="45"/>
        <v>-1.359509505085815</v>
      </c>
      <c r="AL77" s="134">
        <f t="shared" si="46"/>
        <v>-1.399397379802978</v>
      </c>
      <c r="AM77" s="105">
        <f t="shared" si="47"/>
        <v>-0.15548859775588644</v>
      </c>
    </row>
    <row r="78" spans="1:39" x14ac:dyDescent="0.3">
      <c r="A78" s="5"/>
      <c r="B78" s="5"/>
      <c r="V78" s="13"/>
      <c r="AG78" s="87"/>
    </row>
    <row r="79" spans="1:39" x14ac:dyDescent="0.3">
      <c r="A79" s="5"/>
      <c r="B79" s="5"/>
      <c r="V79" s="30" t="s">
        <v>43</v>
      </c>
      <c r="W79" s="18">
        <v>0</v>
      </c>
      <c r="X79" s="18">
        <v>2</v>
      </c>
      <c r="Y79" s="18">
        <v>4</v>
      </c>
      <c r="Z79" s="18">
        <v>7</v>
      </c>
      <c r="AA79" s="18">
        <v>9</v>
      </c>
      <c r="AB79" s="18">
        <v>11</v>
      </c>
      <c r="AC79" s="18">
        <v>14</v>
      </c>
      <c r="AD79" s="18">
        <v>0</v>
      </c>
      <c r="AE79" s="18">
        <v>0</v>
      </c>
      <c r="AG79" s="150" t="s">
        <v>49</v>
      </c>
      <c r="AH79" s="151"/>
      <c r="AI79" s="151"/>
      <c r="AJ79" s="151"/>
      <c r="AK79" s="151"/>
      <c r="AL79" s="151"/>
      <c r="AM79" s="147"/>
    </row>
    <row r="80" spans="1:39" x14ac:dyDescent="0.3">
      <c r="A80" s="5"/>
      <c r="B80" s="5"/>
      <c r="V80" s="43" t="s">
        <v>30</v>
      </c>
      <c r="W80" s="108">
        <f>100%-(W74/W33)</f>
        <v>0</v>
      </c>
      <c r="X80" s="108">
        <f>100%-(X74/W33)</f>
        <v>-5.3952249908035821E-3</v>
      </c>
      <c r="Y80" s="108">
        <f>100%-(Y74/W33)</f>
        <v>-1.2878472961050935E-2</v>
      </c>
      <c r="Z80" s="108">
        <f>100%-(Z74/W33)</f>
        <v>-1.4358554931307888E-2</v>
      </c>
      <c r="AA80" s="108">
        <f>100%-(AA74/W33)</f>
        <v>-1.6653496404621881E-2</v>
      </c>
      <c r="AB80" s="106"/>
      <c r="AC80" s="106"/>
      <c r="AD80" s="19"/>
      <c r="AE80" s="19"/>
      <c r="AG80" s="151" t="s">
        <v>30</v>
      </c>
      <c r="AH80" s="151"/>
      <c r="AI80" s="148">
        <f>AI74-AH74</f>
        <v>2.348237047889068E-2</v>
      </c>
      <c r="AJ80" s="148">
        <f>AJ74-AI74</f>
        <v>3.2570356476752771E-2</v>
      </c>
      <c r="AK80" s="148">
        <f>AK74-AJ74</f>
        <v>6.4419617761890535E-3</v>
      </c>
      <c r="AL80" s="148">
        <f>AL74-AK74</f>
        <v>9.9885854613281921E-3</v>
      </c>
      <c r="AM80" s="21"/>
    </row>
    <row r="81" spans="1:39" x14ac:dyDescent="0.3">
      <c r="A81" s="5"/>
      <c r="B81" s="5"/>
      <c r="V81" s="43" t="s">
        <v>30</v>
      </c>
      <c r="W81" s="108">
        <f>100%-(W75/W34)</f>
        <v>0</v>
      </c>
      <c r="X81" s="108">
        <f>100%-(X75/W34)</f>
        <v>-2.743888188156296E-3</v>
      </c>
      <c r="Y81" s="108">
        <f>100%-(Y75/W34)</f>
        <v>-5.5065341943765223E-3</v>
      </c>
      <c r="Z81" s="108">
        <f>100%-(Z75/W34)</f>
        <v>-5.9237172537118798E-3</v>
      </c>
      <c r="AA81" s="108">
        <f>100%-(AA75/W34)</f>
        <v>-8.2680856463548391E-3</v>
      </c>
      <c r="AB81" s="106"/>
      <c r="AC81" s="106"/>
      <c r="AD81" s="19"/>
      <c r="AE81" s="19"/>
      <c r="AG81" s="151" t="s">
        <v>30</v>
      </c>
      <c r="AH81" s="151"/>
      <c r="AI81" s="148">
        <f t="shared" ref="AI81:AL83" si="48">AI75-AH75</f>
        <v>1.1977816778043326E-2</v>
      </c>
      <c r="AJ81" s="148">
        <f t="shared" si="48"/>
        <v>1.2059699745758046E-2</v>
      </c>
      <c r="AK81" s="148">
        <f t="shared" si="48"/>
        <v>1.82111729960166E-3</v>
      </c>
      <c r="AL81" s="148">
        <f t="shared" si="48"/>
        <v>1.0233804419771175E-2</v>
      </c>
      <c r="AM81" s="147"/>
    </row>
    <row r="82" spans="1:39" x14ac:dyDescent="0.3">
      <c r="A82" s="5"/>
      <c r="B82" s="5"/>
      <c r="V82" s="43" t="s">
        <v>1</v>
      </c>
      <c r="W82" s="108">
        <f>100%-(W76/W35)</f>
        <v>0</v>
      </c>
      <c r="X82" s="108">
        <f>100%-(X76/W35)</f>
        <v>0.11222290624326892</v>
      </c>
      <c r="Y82" s="108">
        <f>100%-(Y76/W35)</f>
        <v>0.23427587815764972</v>
      </c>
      <c r="Z82" s="108">
        <f>100%-(Z76/W35)</f>
        <v>0.29553794210092588</v>
      </c>
      <c r="AA82" s="108">
        <f>100%-(AA76/W35)</f>
        <v>0.28346482278832763</v>
      </c>
      <c r="AB82" s="106"/>
      <c r="AC82" s="106"/>
      <c r="AD82" s="19"/>
      <c r="AE82" s="19"/>
      <c r="AF82" s="118">
        <f>AVERAGE(AA82:AA83)</f>
        <v>0.30103783405681311</v>
      </c>
      <c r="AG82" s="151" t="s">
        <v>1</v>
      </c>
      <c r="AH82" s="151"/>
      <c r="AI82" s="148">
        <f t="shared" si="48"/>
        <v>-0.49516981255994219</v>
      </c>
      <c r="AJ82" s="148">
        <f t="shared" si="48"/>
        <v>-0.5385437719302768</v>
      </c>
      <c r="AK82" s="148">
        <f t="shared" si="48"/>
        <v>-0.27031134494119113</v>
      </c>
      <c r="AL82" s="148">
        <f t="shared" si="48"/>
        <v>5.3271158510846739E-2</v>
      </c>
      <c r="AM82" s="147"/>
    </row>
    <row r="83" spans="1:39" x14ac:dyDescent="0.3">
      <c r="A83" s="5"/>
      <c r="B83" s="5"/>
      <c r="V83" s="43" t="s">
        <v>1</v>
      </c>
      <c r="W83" s="108">
        <f>100%-(W77/W36)</f>
        <v>0</v>
      </c>
      <c r="X83" s="108">
        <f>100%-(X77/W36)</f>
        <v>0.15001803606874742</v>
      </c>
      <c r="Y83" s="108">
        <f>100%-(Y77/W36)</f>
        <v>0.24153013001820745</v>
      </c>
      <c r="Z83" s="108">
        <f>100%-(Z77/W36)</f>
        <v>0.30952928660203283</v>
      </c>
      <c r="AA83" s="108">
        <f>100%-(AA77/W36)</f>
        <v>0.3186108453252986</v>
      </c>
      <c r="AB83" s="106"/>
      <c r="AC83" s="106"/>
      <c r="AD83" s="19"/>
      <c r="AE83" s="19"/>
      <c r="AG83" s="151" t="s">
        <v>1</v>
      </c>
      <c r="AH83" s="151"/>
      <c r="AI83" s="148">
        <f t="shared" si="48"/>
        <v>-0.65890678135407565</v>
      </c>
      <c r="AJ83" s="148">
        <f t="shared" si="48"/>
        <v>-0.40193793266016575</v>
      </c>
      <c r="AK83" s="148">
        <f t="shared" si="48"/>
        <v>-0.29866479107157362</v>
      </c>
      <c r="AL83" s="148">
        <f t="shared" si="48"/>
        <v>-3.988787471716293E-2</v>
      </c>
      <c r="AM83" s="147"/>
    </row>
    <row r="84" spans="1:39" x14ac:dyDescent="0.3">
      <c r="M84" s="21"/>
      <c r="O84" s="20"/>
      <c r="Q84" s="13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151"/>
      <c r="AH84" s="151"/>
      <c r="AI84" s="148"/>
      <c r="AJ84" s="148"/>
      <c r="AK84" s="148"/>
      <c r="AL84" s="148"/>
      <c r="AM84" s="147"/>
    </row>
    <row r="85" spans="1:39" x14ac:dyDescent="0.3">
      <c r="M85" s="21"/>
      <c r="O85" s="20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151" t="s">
        <v>50</v>
      </c>
      <c r="AH85" s="151"/>
      <c r="AI85" s="151"/>
      <c r="AJ85" s="151"/>
      <c r="AK85" s="151"/>
      <c r="AL85" s="151"/>
      <c r="AM85" s="4" t="s">
        <v>29</v>
      </c>
    </row>
    <row r="86" spans="1:39" x14ac:dyDescent="0.3">
      <c r="M86" s="21"/>
      <c r="O86" s="20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151" t="s">
        <v>30</v>
      </c>
      <c r="AH86" s="151"/>
      <c r="AI86" s="148">
        <f>AI80/2</f>
        <v>1.174118523944534E-2</v>
      </c>
      <c r="AJ86" s="148">
        <f>AJ80/2</f>
        <v>1.6285178238376385E-2</v>
      </c>
      <c r="AK86" s="148">
        <f>AK80/3</f>
        <v>2.1473205920630178E-3</v>
      </c>
      <c r="AL86" s="148">
        <f>AL80/2</f>
        <v>4.9942927306640961E-3</v>
      </c>
      <c r="AM86" s="134">
        <f>MIN(AI86:AL86)</f>
        <v>2.1473205920630178E-3</v>
      </c>
    </row>
    <row r="87" spans="1:39" x14ac:dyDescent="0.3">
      <c r="M87" s="21"/>
      <c r="O87" s="20"/>
      <c r="Q87" s="13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151" t="s">
        <v>30</v>
      </c>
      <c r="AH87" s="151"/>
      <c r="AI87" s="148">
        <f t="shared" ref="AI87:AJ89" si="49">AI81/2</f>
        <v>5.9889083890216632E-3</v>
      </c>
      <c r="AJ87" s="148">
        <f t="shared" si="49"/>
        <v>6.0298498728790229E-3</v>
      </c>
      <c r="AK87" s="148">
        <f t="shared" ref="AK87:AK89" si="50">AK81/3</f>
        <v>6.0703909986722004E-4</v>
      </c>
      <c r="AL87" s="148">
        <f t="shared" ref="AL87:AL89" si="51">AL81/2</f>
        <v>5.1169022098855876E-3</v>
      </c>
      <c r="AM87" s="134">
        <f t="shared" ref="AM87:AM89" si="52">MIN(AI87:AL87)</f>
        <v>6.0703909986722004E-4</v>
      </c>
    </row>
    <row r="88" spans="1:39" x14ac:dyDescent="0.3">
      <c r="M88" s="21"/>
      <c r="O88" s="20"/>
      <c r="P88" s="21"/>
      <c r="Q88" s="13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151" t="s">
        <v>1</v>
      </c>
      <c r="AH88" s="151"/>
      <c r="AI88" s="148">
        <f t="shared" si="49"/>
        <v>-0.2475849062799711</v>
      </c>
      <c r="AJ88" s="148">
        <f t="shared" si="49"/>
        <v>-0.2692718859651384</v>
      </c>
      <c r="AK88" s="148">
        <f t="shared" si="50"/>
        <v>-9.0103781647063716E-2</v>
      </c>
      <c r="AL88" s="148">
        <f t="shared" si="51"/>
        <v>2.6635579255423369E-2</v>
      </c>
      <c r="AM88" s="149">
        <f t="shared" si="52"/>
        <v>-0.2692718859651384</v>
      </c>
    </row>
    <row r="89" spans="1:39" x14ac:dyDescent="0.3">
      <c r="M89" s="21"/>
      <c r="O89" s="20"/>
      <c r="Q89" s="13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151" t="s">
        <v>1</v>
      </c>
      <c r="AH89" s="151"/>
      <c r="AI89" s="148">
        <f t="shared" si="49"/>
        <v>-0.32945339067703783</v>
      </c>
      <c r="AJ89" s="148">
        <f t="shared" si="49"/>
        <v>-0.20096896633008288</v>
      </c>
      <c r="AK89" s="148">
        <f t="shared" si="50"/>
        <v>-9.9554930357191207E-2</v>
      </c>
      <c r="AL89" s="148">
        <f t="shared" si="51"/>
        <v>-1.9943937358581465E-2</v>
      </c>
      <c r="AM89" s="149">
        <f t="shared" si="52"/>
        <v>-0.32945339067703783</v>
      </c>
    </row>
    <row r="90" spans="1:39" x14ac:dyDescent="0.3">
      <c r="M90" s="21"/>
      <c r="O90" s="20"/>
      <c r="P90" s="21"/>
      <c r="Q90" s="13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</row>
    <row r="91" spans="1:39" x14ac:dyDescent="0.3">
      <c r="M91" s="21"/>
      <c r="O91" s="20"/>
      <c r="Q91" s="13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</row>
    <row r="92" spans="1:39" x14ac:dyDescent="0.3">
      <c r="C92" s="24"/>
      <c r="O92" s="20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</row>
    <row r="93" spans="1:39" x14ac:dyDescent="0.3">
      <c r="O93" s="20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</row>
    <row r="94" spans="1:39" x14ac:dyDescent="0.3"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</row>
    <row r="95" spans="1:39" x14ac:dyDescent="0.3"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</row>
    <row r="96" spans="1:39" x14ac:dyDescent="0.3"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</row>
    <row r="97" spans="1:34" x14ac:dyDescent="0.3">
      <c r="P97" s="5"/>
      <c r="Q97" s="13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</row>
    <row r="98" spans="1:34" x14ac:dyDescent="0.3">
      <c r="P98" s="5"/>
      <c r="Q98" s="13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</row>
    <row r="99" spans="1:34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P99" s="5"/>
      <c r="Q99" s="13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</row>
    <row r="100" spans="1:34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P100" s="5"/>
      <c r="Q100" s="13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</row>
    <row r="101" spans="1:34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</row>
    <row r="102" spans="1:34" x14ac:dyDescent="0.3">
      <c r="A102" s="5"/>
      <c r="B102" s="5"/>
      <c r="C102" s="13"/>
      <c r="D102" s="5"/>
      <c r="E102" s="5"/>
      <c r="F102" s="5"/>
      <c r="G102" s="5"/>
      <c r="H102" s="5"/>
      <c r="I102" s="5"/>
      <c r="J102" s="5"/>
      <c r="K102" s="5"/>
      <c r="L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</row>
    <row r="103" spans="1:34" x14ac:dyDescent="0.3">
      <c r="A103" s="5"/>
      <c r="B103" s="5"/>
      <c r="C103" s="13"/>
      <c r="D103" s="5"/>
      <c r="E103" s="5"/>
      <c r="F103" s="5"/>
      <c r="G103" s="5"/>
      <c r="H103" s="5"/>
      <c r="I103" s="5"/>
      <c r="J103" s="5"/>
      <c r="K103" s="5"/>
      <c r="L103" s="5"/>
      <c r="P103" s="5"/>
      <c r="Q103" s="13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</row>
    <row r="104" spans="1:34" x14ac:dyDescent="0.3">
      <c r="A104" s="5"/>
      <c r="B104" s="5"/>
      <c r="C104" s="13"/>
      <c r="D104" s="5"/>
      <c r="E104" s="5"/>
      <c r="F104" s="5"/>
      <c r="G104" s="5"/>
      <c r="H104" s="5"/>
      <c r="I104" s="5"/>
      <c r="J104" s="5"/>
      <c r="K104" s="5"/>
      <c r="L104" s="5"/>
      <c r="P104" s="5"/>
      <c r="Q104" s="13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</row>
    <row r="105" spans="1:34" x14ac:dyDescent="0.3">
      <c r="A105" s="5"/>
      <c r="B105" s="5"/>
      <c r="C105" s="13"/>
      <c r="D105" s="5"/>
      <c r="E105" s="5"/>
      <c r="F105" s="5"/>
      <c r="G105" s="5"/>
      <c r="H105" s="5"/>
      <c r="I105" s="5"/>
      <c r="J105" s="5"/>
      <c r="K105" s="5"/>
      <c r="L105" s="5"/>
      <c r="P105" s="5"/>
      <c r="Q105" s="13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1:34" x14ac:dyDescent="0.3">
      <c r="A106" s="5"/>
      <c r="B106" s="5"/>
      <c r="C106" s="13"/>
      <c r="D106" s="5"/>
      <c r="E106" s="5"/>
      <c r="F106" s="5"/>
      <c r="G106" s="5"/>
      <c r="H106" s="5"/>
      <c r="I106" s="5"/>
      <c r="J106" s="5"/>
      <c r="K106" s="5"/>
      <c r="L106" s="5"/>
      <c r="P106" s="5"/>
      <c r="Q106" s="13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1:34" x14ac:dyDescent="0.3">
      <c r="A107" s="5"/>
      <c r="B107" s="5"/>
      <c r="C107" s="13"/>
      <c r="D107" s="5"/>
      <c r="E107" s="5"/>
      <c r="F107" s="5"/>
      <c r="G107" s="5"/>
      <c r="H107" s="5"/>
      <c r="I107" s="5"/>
      <c r="J107" s="5"/>
      <c r="K107" s="5"/>
      <c r="L107" s="5"/>
      <c r="P107" s="5"/>
      <c r="Q107" s="13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</row>
    <row r="108" spans="1:34" x14ac:dyDescent="0.3">
      <c r="A108" s="5"/>
      <c r="B108" s="5"/>
      <c r="C108" s="13"/>
      <c r="D108" s="5"/>
      <c r="E108" s="5"/>
      <c r="F108" s="5"/>
      <c r="G108" s="5"/>
      <c r="H108" s="5"/>
      <c r="I108" s="5"/>
      <c r="J108" s="5"/>
      <c r="K108" s="5"/>
      <c r="L108" s="5"/>
      <c r="P108" s="5"/>
      <c r="Q108" s="13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</row>
    <row r="109" spans="1:34" x14ac:dyDescent="0.3">
      <c r="A109" s="5"/>
      <c r="B109" s="5"/>
      <c r="C109" s="13"/>
      <c r="D109" s="5"/>
      <c r="E109" s="5"/>
      <c r="F109" s="5"/>
      <c r="G109" s="5"/>
      <c r="H109" s="5"/>
      <c r="I109" s="5"/>
      <c r="J109" s="5"/>
      <c r="K109" s="5"/>
      <c r="L109" s="5"/>
      <c r="P109" s="5"/>
      <c r="Q109" s="13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1:34" x14ac:dyDescent="0.3">
      <c r="A110" s="5"/>
      <c r="B110" s="5"/>
      <c r="C110" s="13"/>
      <c r="D110" s="5"/>
      <c r="E110" s="5"/>
      <c r="F110" s="5"/>
      <c r="G110" s="5"/>
      <c r="H110" s="5"/>
      <c r="I110" s="5"/>
      <c r="J110" s="5"/>
      <c r="K110" s="5"/>
      <c r="L110" s="5"/>
      <c r="P110" s="5"/>
      <c r="Q110" s="13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</row>
    <row r="111" spans="1:34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P111" s="5"/>
      <c r="Q111" s="13"/>
      <c r="R111" s="5"/>
      <c r="S111" s="5"/>
      <c r="T111" s="5"/>
      <c r="U111" s="5"/>
      <c r="W111" s="5"/>
      <c r="X111" s="5"/>
      <c r="Y111" s="5"/>
      <c r="Z111" s="5"/>
      <c r="AA111" s="5"/>
      <c r="AB111" s="5"/>
      <c r="AC111" s="5"/>
    </row>
    <row r="112" spans="1:34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W112" s="5"/>
      <c r="X112" s="5"/>
      <c r="Y112" s="5"/>
      <c r="Z112" s="5"/>
      <c r="AA112" s="5"/>
      <c r="AB112" s="5"/>
      <c r="AC112" s="5"/>
    </row>
    <row r="113" spans="1:36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</row>
    <row r="114" spans="1:36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:36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:36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</row>
    <row r="117" spans="1:36" x14ac:dyDescent="0.3">
      <c r="A117" s="5"/>
      <c r="B117" s="5"/>
      <c r="C117" s="13"/>
      <c r="D117" s="13"/>
      <c r="E117" s="5"/>
      <c r="F117" s="5"/>
      <c r="G117" s="5"/>
      <c r="H117" s="5"/>
      <c r="I117" s="5"/>
      <c r="J117" s="5"/>
      <c r="K117" s="5"/>
      <c r="L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</row>
    <row r="118" spans="1:36" x14ac:dyDescent="0.3">
      <c r="A118" s="5"/>
      <c r="B118" s="5"/>
      <c r="C118" s="13"/>
      <c r="D118" s="13"/>
      <c r="E118" s="5"/>
      <c r="F118" s="5"/>
      <c r="G118" s="5"/>
      <c r="H118" s="5"/>
      <c r="I118" s="5"/>
      <c r="J118" s="5"/>
      <c r="K118" s="5"/>
      <c r="L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</row>
    <row r="119" spans="1:36" x14ac:dyDescent="0.3">
      <c r="A119" s="5"/>
      <c r="B119" s="5"/>
      <c r="C119" s="13"/>
      <c r="D119" s="13"/>
      <c r="E119" s="5"/>
      <c r="F119" s="5"/>
      <c r="G119" s="5"/>
      <c r="H119" s="5"/>
      <c r="I119" s="5"/>
      <c r="J119" s="5"/>
      <c r="K119" s="5"/>
      <c r="L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</row>
    <row r="120" spans="1:36" x14ac:dyDescent="0.3">
      <c r="A120" s="5"/>
      <c r="B120" s="5"/>
      <c r="C120" s="13"/>
      <c r="D120" s="13"/>
      <c r="E120" s="5"/>
      <c r="F120" s="5"/>
      <c r="G120" s="5"/>
      <c r="H120" s="5"/>
      <c r="I120" s="5"/>
      <c r="J120" s="5"/>
      <c r="K120" s="5"/>
      <c r="L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</row>
    <row r="121" spans="1:36" x14ac:dyDescent="0.3">
      <c r="A121" s="5"/>
      <c r="B121" s="5"/>
      <c r="C121" s="13"/>
      <c r="D121" s="13"/>
      <c r="E121" s="5"/>
      <c r="F121" s="5"/>
      <c r="G121" s="5"/>
      <c r="H121" s="5"/>
      <c r="I121" s="5"/>
      <c r="J121" s="5"/>
      <c r="K121" s="5"/>
      <c r="L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1:36" x14ac:dyDescent="0.3">
      <c r="A122" s="5"/>
      <c r="B122" s="5"/>
      <c r="C122" s="13"/>
      <c r="D122" s="13"/>
      <c r="E122" s="5"/>
      <c r="F122" s="5"/>
      <c r="G122" s="5"/>
      <c r="H122" s="5"/>
      <c r="I122" s="5"/>
      <c r="J122" s="5"/>
      <c r="K122" s="5"/>
      <c r="L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</row>
    <row r="123" spans="1:36" x14ac:dyDescent="0.3">
      <c r="A123" s="5"/>
      <c r="B123" s="5"/>
      <c r="C123" s="13"/>
      <c r="D123" s="13"/>
      <c r="E123" s="5"/>
      <c r="F123" s="5"/>
      <c r="G123" s="5"/>
      <c r="H123" s="5"/>
      <c r="I123" s="5"/>
      <c r="J123" s="5"/>
      <c r="K123" s="5"/>
      <c r="L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1:36" x14ac:dyDescent="0.3">
      <c r="A124" s="5"/>
      <c r="B124" s="5"/>
      <c r="C124" s="13"/>
      <c r="D124" s="13"/>
      <c r="E124" s="5"/>
      <c r="F124" s="5"/>
      <c r="G124" s="5"/>
      <c r="H124" s="5"/>
      <c r="I124" s="5"/>
      <c r="J124" s="5"/>
      <c r="K124" s="5"/>
      <c r="L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1:36" x14ac:dyDescent="0.3">
      <c r="A125" s="5"/>
      <c r="B125" s="5"/>
      <c r="C125" s="13"/>
      <c r="D125" s="13"/>
      <c r="E125" s="5"/>
      <c r="F125" s="5"/>
      <c r="G125" s="5"/>
      <c r="H125" s="5"/>
      <c r="I125" s="5"/>
      <c r="J125" s="5"/>
      <c r="K125" s="5"/>
      <c r="L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:36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:36" x14ac:dyDescent="0.3">
      <c r="S127" s="21"/>
      <c r="T127" s="21"/>
      <c r="U127" s="21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</row>
    <row r="128" spans="1:36" x14ac:dyDescent="0.3">
      <c r="S128" s="21"/>
      <c r="T128" s="21"/>
      <c r="U128" s="21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</row>
    <row r="129" spans="25:36" x14ac:dyDescent="0.3"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25:36" x14ac:dyDescent="0.3"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25:36" x14ac:dyDescent="0.3"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25:36" x14ac:dyDescent="0.3"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25:36" x14ac:dyDescent="0.3"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</row>
    <row r="134" spans="25:36" x14ac:dyDescent="0.3"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</row>
    <row r="135" spans="25:36" x14ac:dyDescent="0.3"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</row>
  </sheetData>
  <mergeCells count="5">
    <mergeCell ref="R4:Z4"/>
    <mergeCell ref="AG4:AO4"/>
    <mergeCell ref="D31:L31"/>
    <mergeCell ref="D48:L48"/>
    <mergeCell ref="D65:L65"/>
  </mergeCells>
  <conditionalFormatting sqref="D118:H125"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2:M94 M84:M91 AN15:AR23 W15:AM28"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98:R111 T98:U111 V97:V110"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27:U128 E126:I126"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84:U93 V84:AA92 D92:M94 M84:M91 AN15:AR23 W15:AM28"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98:S111"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98:U111 V97:AA110 R98:R111"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97:V107 T98:U111"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3:Z3 R5:AA11 R12:U12 U13:U18"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84:AF88 AU32:AY39"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91:AH92 AD89:AE90">
    <cfRule type="colorScale" priority="84">
      <colorScale>
        <cfvo type="min"/>
        <cfvo type="max"/>
        <color rgb="FF63BE7B"/>
        <color rgb="FFFCFCFF"/>
      </colorScale>
    </cfRule>
  </conditionalFormatting>
  <conditionalFormatting sqref="AG5:AP11 AH12:AP12 AK3 AP4"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L31:AM31"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L3:AO3"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33:AM41 W40:AE46 AF40:AL41 AL33:AL38 W33:AF39 AJ39:AL39"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J33:BJ40 BA32:BI39"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C47:BC56">
    <cfRule type="colorScale" priority="8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K33:AK38"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33:AJ38"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33:AJ38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31:AK31"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61:AE65"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51:AC64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51:AC64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69:Z72 W69:W70 AA69:AA70 W75:AA77 X66:Z66">
    <cfRule type="cellIs" dxfId="69" priority="20" operator="lessThan">
      <formula>$AH$34</formula>
    </cfRule>
  </conditionalFormatting>
  <conditionalFormatting sqref="W74:AC74 W75:AA77">
    <cfRule type="cellIs" dxfId="68" priority="19" operator="lessThan">
      <formula>$AH$34</formula>
    </cfRule>
  </conditionalFormatting>
  <conditionalFormatting sqref="W75:AC75">
    <cfRule type="cellIs" dxfId="67" priority="18" operator="lessThan">
      <formula>$AH$35</formula>
    </cfRule>
  </conditionalFormatting>
  <conditionalFormatting sqref="W76:AC76">
    <cfRule type="cellIs" dxfId="66" priority="17" operator="lessThan">
      <formula>$AH$36</formula>
    </cfRule>
  </conditionalFormatting>
  <conditionalFormatting sqref="W77:AC77">
    <cfRule type="cellIs" dxfId="65" priority="16" operator="lessThan">
      <formula>$AH$37</formula>
    </cfRule>
  </conditionalFormatting>
  <conditionalFormatting sqref="W69:AC69 W70:AA70">
    <cfRule type="cellIs" dxfId="64" priority="15" operator="lessThan">
      <formula>$AH$38</formula>
    </cfRule>
  </conditionalFormatting>
  <conditionalFormatting sqref="W70:AC70">
    <cfRule type="cellIs" dxfId="63" priority="14" operator="lessThan">
      <formula>$AH$39</formula>
    </cfRule>
  </conditionalFormatting>
  <conditionalFormatting sqref="W71:AA71">
    <cfRule type="cellIs" dxfId="62" priority="13" operator="lessThan">
      <formula>$AH$40</formula>
    </cfRule>
  </conditionalFormatting>
  <conditionalFormatting sqref="AB80:AC80">
    <cfRule type="cellIs" dxfId="61" priority="12" operator="lessThan">
      <formula>$AH$34</formula>
    </cfRule>
  </conditionalFormatting>
  <conditionalFormatting sqref="AB81:AC81">
    <cfRule type="cellIs" dxfId="60" priority="11" operator="lessThan">
      <formula>$AH$35</formula>
    </cfRule>
  </conditionalFormatting>
  <conditionalFormatting sqref="AB82:AC82">
    <cfRule type="cellIs" dxfId="59" priority="10" operator="lessThan">
      <formula>$AH$36</formula>
    </cfRule>
  </conditionalFormatting>
  <conditionalFormatting sqref="AB83:AC83">
    <cfRule type="cellIs" dxfId="58" priority="9" operator="lessThan">
      <formula>$AH$37</formula>
    </cfRule>
  </conditionalFormatting>
  <conditionalFormatting sqref="AD72:AE72 AD66:AE66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72:Z72 X66:Z66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72:Z72 X66:Z66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72:AC72 AB66:AC66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3:H76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69:U70 R66 R72 U73:U77 T66 T72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69:U70 U73:U77 T66 T72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66 S72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66 R72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78">
    <cfRule type="colorScale" priority="3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W71:AA71 W69:AC70 W74:AC77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71:AE71 W71:AA71 W69:AE70 W74:AE77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8:H68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68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68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7:I77 R69:T70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80:AC83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80:AE83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79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4E633-C093-41C7-B449-8F6AF9F33739}">
  <dimension ref="A1:BM114"/>
  <sheetViews>
    <sheetView zoomScale="70" zoomScaleNormal="70" workbookViewId="0">
      <selection activeCell="R134" sqref="R134"/>
    </sheetView>
  </sheetViews>
  <sheetFormatPr defaultColWidth="9.109375" defaultRowHeight="14.4" x14ac:dyDescent="0.3"/>
  <cols>
    <col min="2" max="2" width="29.33203125" customWidth="1"/>
    <col min="3" max="3" width="22.6640625" style="6" customWidth="1"/>
    <col min="4" max="5" width="11.44140625" bestFit="1" customWidth="1"/>
    <col min="6" max="6" width="12.109375" customWidth="1"/>
    <col min="7" max="7" width="11.44140625" bestFit="1" customWidth="1"/>
    <col min="8" max="11" width="10.88671875" customWidth="1"/>
    <col min="12" max="12" width="13.5546875" customWidth="1"/>
    <col min="13" max="13" width="10.88671875" customWidth="1"/>
    <col min="15" max="15" width="15.5546875" customWidth="1"/>
    <col min="16" max="16" width="14.33203125" customWidth="1"/>
    <col min="17" max="17" width="14.88671875" bestFit="1" customWidth="1"/>
    <col min="18" max="21" width="12.6640625" bestFit="1" customWidth="1"/>
    <col min="22" max="22" width="27.44140625" style="6" customWidth="1"/>
    <col min="23" max="23" width="14.109375" customWidth="1"/>
    <col min="24" max="26" width="12.6640625" bestFit="1" customWidth="1"/>
    <col min="27" max="27" width="17.109375" customWidth="1"/>
    <col min="29" max="29" width="14" customWidth="1"/>
    <col min="30" max="30" width="11.44140625" bestFit="1" customWidth="1"/>
    <col min="31" max="31" width="10.6640625" customWidth="1"/>
    <col min="33" max="33" width="12.6640625" bestFit="1" customWidth="1"/>
    <col min="34" max="34" width="15.88671875" customWidth="1"/>
    <col min="37" max="37" width="18.88671875" customWidth="1"/>
    <col min="38" max="38" width="14.33203125" customWidth="1"/>
    <col min="41" max="41" width="12.6640625" customWidth="1"/>
    <col min="44" max="44" width="15.33203125" customWidth="1"/>
    <col min="51" max="51" width="12.44140625" customWidth="1"/>
    <col min="55" max="55" width="12" bestFit="1" customWidth="1"/>
    <col min="56" max="56" width="10" bestFit="1" customWidth="1"/>
    <col min="57" max="58" width="12" bestFit="1" customWidth="1"/>
    <col min="59" max="59" width="11.44140625" bestFit="1" customWidth="1"/>
    <col min="60" max="61" width="10" bestFit="1" customWidth="1"/>
  </cols>
  <sheetData>
    <row r="1" spans="1:53" ht="29.25" customHeight="1" x14ac:dyDescent="0.45">
      <c r="A1" s="35" t="s">
        <v>2</v>
      </c>
      <c r="M1" s="3"/>
      <c r="N1" s="3"/>
      <c r="P1" s="5"/>
      <c r="Q1" s="5"/>
      <c r="R1" s="5"/>
      <c r="S1" s="5"/>
      <c r="T1" s="5"/>
      <c r="U1" s="5"/>
      <c r="V1" s="70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1:53" ht="14.4" customHeight="1" x14ac:dyDescent="0.3">
      <c r="A2" s="36" t="s">
        <v>3</v>
      </c>
      <c r="M2" s="6"/>
      <c r="N2" s="6"/>
      <c r="P2" s="5"/>
      <c r="Q2" s="5"/>
      <c r="R2" s="5"/>
      <c r="S2" s="5"/>
      <c r="T2" s="5"/>
      <c r="U2" s="5"/>
      <c r="V2" s="70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x14ac:dyDescent="0.3">
      <c r="K3" s="34" t="s">
        <v>4</v>
      </c>
      <c r="P3" s="5"/>
      <c r="Q3" s="5"/>
      <c r="R3" s="5"/>
      <c r="S3" s="5"/>
      <c r="T3" s="5"/>
      <c r="U3" s="5"/>
      <c r="V3" s="70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</row>
    <row r="4" spans="1:53" x14ac:dyDescent="0.3">
      <c r="A4" s="4" t="s">
        <v>5</v>
      </c>
      <c r="B4" s="4"/>
      <c r="C4" s="14"/>
      <c r="D4" s="14"/>
      <c r="E4" s="14"/>
      <c r="F4" s="15">
        <v>118</v>
      </c>
      <c r="G4" s="28" t="s">
        <v>6</v>
      </c>
      <c r="H4" s="28"/>
      <c r="I4" s="28"/>
      <c r="K4" s="27"/>
      <c r="L4" s="27" t="s">
        <v>7</v>
      </c>
      <c r="M4" s="27"/>
      <c r="P4" s="13"/>
      <c r="Q4" s="13"/>
      <c r="R4" s="152"/>
      <c r="S4" s="152"/>
      <c r="T4" s="152"/>
      <c r="U4" s="152"/>
      <c r="V4" s="152"/>
      <c r="W4" s="152"/>
      <c r="X4" s="152"/>
      <c r="Y4" s="152"/>
      <c r="Z4" s="152"/>
      <c r="AA4" s="5"/>
      <c r="AB4" s="5"/>
      <c r="AC4" s="5"/>
      <c r="AD4" s="5"/>
      <c r="AE4" s="13"/>
      <c r="AF4" s="13"/>
      <c r="AG4" s="152"/>
      <c r="AH4" s="152"/>
      <c r="AI4" s="152"/>
      <c r="AJ4" s="152"/>
      <c r="AK4" s="152"/>
      <c r="AL4" s="152"/>
      <c r="AM4" s="152"/>
      <c r="AN4" s="152"/>
      <c r="AO4" s="152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</row>
    <row r="5" spans="1:53" ht="16.2" customHeight="1" x14ac:dyDescent="0.3">
      <c r="A5" s="4" t="s">
        <v>8</v>
      </c>
      <c r="B5" s="4"/>
      <c r="C5" s="14"/>
      <c r="D5" s="14"/>
      <c r="E5" s="14"/>
      <c r="F5" s="15">
        <v>37</v>
      </c>
      <c r="G5" s="28" t="s">
        <v>9</v>
      </c>
      <c r="H5" s="28">
        <f>273+F5</f>
        <v>310</v>
      </c>
      <c r="I5" s="28" t="s">
        <v>10</v>
      </c>
      <c r="K5" s="37" t="s">
        <v>11</v>
      </c>
      <c r="L5" s="37">
        <v>6283</v>
      </c>
      <c r="M5" s="27"/>
      <c r="P5" s="5"/>
      <c r="Q5" s="13"/>
      <c r="R5" s="5"/>
      <c r="S5" s="5"/>
      <c r="T5" s="5"/>
      <c r="U5" s="5"/>
      <c r="V5" s="70"/>
      <c r="W5" s="5"/>
      <c r="X5" s="5"/>
      <c r="Y5" s="5"/>
      <c r="Z5" s="5"/>
      <c r="AA5" s="5"/>
      <c r="AB5" s="5"/>
      <c r="AC5" s="5"/>
      <c r="AD5" s="5"/>
      <c r="AE5" s="5"/>
      <c r="AF5" s="13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</row>
    <row r="6" spans="1:53" ht="16.2" customHeight="1" x14ac:dyDescent="0.3">
      <c r="A6" s="27" t="s">
        <v>12</v>
      </c>
      <c r="B6" s="27"/>
      <c r="C6" s="28"/>
      <c r="D6" s="28"/>
      <c r="E6" s="28"/>
      <c r="F6" s="28">
        <v>8.3143999999999991</v>
      </c>
      <c r="G6" s="28"/>
      <c r="H6" s="28"/>
      <c r="I6" s="28"/>
      <c r="K6" s="27" t="s">
        <v>13</v>
      </c>
      <c r="L6" s="27">
        <v>4248</v>
      </c>
      <c r="M6" s="27"/>
      <c r="P6" s="5"/>
      <c r="Q6" s="13"/>
      <c r="R6" s="5"/>
      <c r="S6" s="5"/>
      <c r="T6" s="5"/>
      <c r="U6" s="5"/>
      <c r="V6" s="70"/>
      <c r="W6" s="5"/>
      <c r="X6" s="5"/>
      <c r="Y6" s="5"/>
      <c r="Z6" s="5"/>
      <c r="AA6" s="5"/>
      <c r="AB6" s="5"/>
      <c r="AC6" s="5"/>
      <c r="AD6" s="5"/>
      <c r="AE6" s="5"/>
      <c r="AF6" s="13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</row>
    <row r="7" spans="1:53" x14ac:dyDescent="0.3">
      <c r="A7" s="27" t="s">
        <v>14</v>
      </c>
      <c r="B7" s="27"/>
      <c r="C7" s="28"/>
      <c r="D7" s="28"/>
      <c r="E7" s="28"/>
      <c r="F7" s="29">
        <f>F6*H5</f>
        <v>2577.4639999999999</v>
      </c>
      <c r="G7" s="28"/>
      <c r="H7" s="27" t="s">
        <v>15</v>
      </c>
      <c r="I7" s="28">
        <v>2519.2631999999999</v>
      </c>
      <c r="P7" s="5"/>
      <c r="Q7" s="13"/>
      <c r="R7" s="5"/>
      <c r="S7" s="5"/>
      <c r="T7" s="5"/>
      <c r="U7" s="5"/>
      <c r="V7" s="70"/>
      <c r="W7" s="5"/>
      <c r="X7" s="5"/>
      <c r="Y7" s="5"/>
      <c r="Z7" s="5"/>
      <c r="AA7" s="5"/>
      <c r="AB7" s="5"/>
      <c r="AC7" s="5"/>
      <c r="AD7" s="5"/>
      <c r="AE7" s="5"/>
      <c r="AF7" s="13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</row>
    <row r="8" spans="1:53" ht="16.2" customHeight="1" x14ac:dyDescent="0.3">
      <c r="P8" s="5"/>
      <c r="Q8" s="13"/>
      <c r="R8" s="5"/>
      <c r="S8" s="5"/>
      <c r="T8" s="5"/>
      <c r="U8" s="5"/>
      <c r="V8" s="70"/>
      <c r="W8" s="5"/>
      <c r="X8" s="5"/>
      <c r="Y8" s="5"/>
      <c r="Z8" s="5"/>
      <c r="AA8" s="5"/>
      <c r="AB8" s="5"/>
      <c r="AC8" s="5"/>
      <c r="AD8" s="5"/>
      <c r="AE8" s="5"/>
      <c r="AF8" s="13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</row>
    <row r="9" spans="1:53" x14ac:dyDescent="0.3">
      <c r="P9" s="5"/>
      <c r="Q9" s="13"/>
      <c r="R9" s="5"/>
      <c r="S9" s="5"/>
      <c r="T9" s="5"/>
      <c r="U9" s="5"/>
      <c r="V9" s="70"/>
      <c r="W9" s="5"/>
      <c r="X9" s="5"/>
      <c r="Y9" s="5"/>
      <c r="Z9" s="5"/>
      <c r="AA9" s="5"/>
      <c r="AB9" s="5"/>
      <c r="AC9" s="5"/>
      <c r="AD9" s="5"/>
      <c r="AE9" s="5"/>
      <c r="AF9" s="13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</row>
    <row r="10" spans="1:53" x14ac:dyDescent="0.3">
      <c r="P10" s="5"/>
      <c r="Q10" s="13"/>
      <c r="R10" s="5"/>
      <c r="S10" s="5"/>
      <c r="T10" s="5"/>
      <c r="U10" s="5"/>
      <c r="V10" s="70"/>
      <c r="W10" s="5"/>
      <c r="X10" s="5"/>
      <c r="Y10" s="5"/>
      <c r="Z10" s="5"/>
      <c r="AA10" s="5"/>
      <c r="AB10" s="5"/>
      <c r="AC10" s="5"/>
      <c r="AD10" s="5"/>
      <c r="AE10" s="5"/>
      <c r="AF10" s="13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</row>
    <row r="11" spans="1:53" x14ac:dyDescent="0.3">
      <c r="P11" s="5"/>
      <c r="Q11" s="13"/>
      <c r="R11" s="5"/>
      <c r="S11" s="5"/>
      <c r="T11" s="5"/>
      <c r="U11" s="5"/>
      <c r="V11" s="70"/>
      <c r="W11" s="5"/>
      <c r="X11" s="5"/>
      <c r="Y11" s="5"/>
      <c r="Z11" s="5"/>
      <c r="AA11" s="5"/>
      <c r="AB11" s="5"/>
      <c r="AC11" s="5"/>
      <c r="AD11" s="5"/>
      <c r="AE11" s="5"/>
      <c r="AF11" s="13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</row>
    <row r="12" spans="1:53" x14ac:dyDescent="0.3">
      <c r="A12" s="22" t="s">
        <v>16</v>
      </c>
      <c r="B12" s="23"/>
      <c r="C12" s="14" t="s">
        <v>17</v>
      </c>
      <c r="E12" s="3"/>
      <c r="F12" s="3"/>
      <c r="G12" s="3"/>
      <c r="H12" s="3"/>
      <c r="I12" s="3"/>
      <c r="J12" s="3"/>
      <c r="K12" s="3"/>
      <c r="L12" s="3"/>
      <c r="P12" s="5"/>
      <c r="Q12" s="13"/>
      <c r="R12" s="5"/>
      <c r="S12" s="5"/>
      <c r="T12" s="5"/>
      <c r="U12" s="5"/>
      <c r="W12" s="25" t="s">
        <v>18</v>
      </c>
      <c r="X12" s="38"/>
      <c r="Y12" s="38"/>
      <c r="Z12" s="38"/>
      <c r="AA12" s="38"/>
      <c r="AB12" s="38"/>
      <c r="AC12" s="38"/>
      <c r="AD12" s="38"/>
      <c r="AE12" s="38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</row>
    <row r="13" spans="1:53" x14ac:dyDescent="0.3">
      <c r="C13" s="60" t="s">
        <v>19</v>
      </c>
      <c r="D13" s="33">
        <v>0</v>
      </c>
      <c r="E13" s="33">
        <v>2</v>
      </c>
      <c r="F13" s="33">
        <v>2</v>
      </c>
      <c r="G13" s="33">
        <v>4</v>
      </c>
      <c r="H13" s="33">
        <v>4</v>
      </c>
      <c r="I13" s="33">
        <v>7</v>
      </c>
      <c r="J13" s="33">
        <v>7</v>
      </c>
      <c r="K13" s="39">
        <v>9</v>
      </c>
      <c r="L13" s="33">
        <v>9</v>
      </c>
      <c r="M13" s="33">
        <v>11</v>
      </c>
      <c r="N13" s="33">
        <v>11</v>
      </c>
      <c r="O13" s="33">
        <v>14</v>
      </c>
      <c r="P13" s="80" t="s">
        <v>20</v>
      </c>
      <c r="Q13" s="33"/>
      <c r="R13" s="33"/>
      <c r="S13" s="33"/>
      <c r="T13" s="33"/>
      <c r="U13" s="5"/>
      <c r="V13" s="68" t="s">
        <v>19</v>
      </c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</row>
    <row r="14" spans="1:53" x14ac:dyDescent="0.3">
      <c r="B14" s="7"/>
      <c r="C14" s="61"/>
      <c r="D14" s="1"/>
      <c r="E14" s="1"/>
      <c r="F14" s="1"/>
      <c r="G14" s="9"/>
      <c r="H14" s="10"/>
      <c r="I14" s="1"/>
      <c r="J14" s="1"/>
      <c r="K14" s="9"/>
      <c r="L14" s="1"/>
      <c r="M14" s="1"/>
      <c r="N14" s="1"/>
      <c r="O14" s="1"/>
      <c r="P14" s="81"/>
      <c r="Q14" s="1"/>
      <c r="R14" s="1"/>
      <c r="S14" s="1"/>
      <c r="T14" s="1"/>
      <c r="U14" s="5"/>
      <c r="W14" s="18">
        <f>D13</f>
        <v>0</v>
      </c>
      <c r="X14" s="18">
        <f t="shared" ref="X14:AM14" si="0">E13</f>
        <v>2</v>
      </c>
      <c r="Y14" s="18">
        <f t="shared" si="0"/>
        <v>2</v>
      </c>
      <c r="Z14" s="18">
        <f t="shared" si="0"/>
        <v>4</v>
      </c>
      <c r="AA14" s="18">
        <f t="shared" si="0"/>
        <v>4</v>
      </c>
      <c r="AB14" s="18">
        <f t="shared" si="0"/>
        <v>7</v>
      </c>
      <c r="AC14" s="18">
        <f t="shared" si="0"/>
        <v>7</v>
      </c>
      <c r="AD14" s="18">
        <f t="shared" si="0"/>
        <v>9</v>
      </c>
      <c r="AE14" s="18">
        <f t="shared" si="0"/>
        <v>9</v>
      </c>
      <c r="AF14" s="18">
        <f t="shared" si="0"/>
        <v>11</v>
      </c>
      <c r="AG14" s="18">
        <f t="shared" si="0"/>
        <v>11</v>
      </c>
      <c r="AH14" s="18">
        <f t="shared" si="0"/>
        <v>14</v>
      </c>
      <c r="AI14" s="18" t="str">
        <f t="shared" si="0"/>
        <v>pressure loss</v>
      </c>
      <c r="AJ14" s="18">
        <f t="shared" si="0"/>
        <v>0</v>
      </c>
      <c r="AK14" s="18">
        <f t="shared" si="0"/>
        <v>0</v>
      </c>
      <c r="AL14" s="18">
        <f t="shared" si="0"/>
        <v>0</v>
      </c>
      <c r="AM14" s="18">
        <f t="shared" si="0"/>
        <v>0</v>
      </c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</row>
    <row r="15" spans="1:53" x14ac:dyDescent="0.3">
      <c r="C15" s="62" t="s">
        <v>0</v>
      </c>
      <c r="D15" s="40" t="s">
        <v>21</v>
      </c>
      <c r="E15" s="41"/>
      <c r="F15" s="41"/>
      <c r="G15" s="41"/>
      <c r="H15" s="41"/>
      <c r="I15" s="41"/>
      <c r="J15" s="41"/>
      <c r="K15" s="41"/>
      <c r="L15" s="42"/>
      <c r="M15" s="42"/>
      <c r="N15" s="42"/>
      <c r="O15" s="42"/>
      <c r="P15" s="78"/>
      <c r="Q15" s="42"/>
      <c r="R15" s="42"/>
      <c r="S15" s="42"/>
      <c r="T15" s="42"/>
      <c r="U15" s="5"/>
      <c r="V15" s="72" t="str">
        <f>C16</f>
        <v>Sterile brine + H2</v>
      </c>
      <c r="W15" s="19">
        <f>(((D50/100*($F$4-D33)*0.000001)*((D16*100000)-$L$5))/$F$7)*1000</f>
        <v>4.4820241411713218</v>
      </c>
      <c r="X15" s="19">
        <f t="shared" ref="X15:AM26" si="1">(((E50/100*($F$4-E33)*0.000001)*((E16*100000)-$L$5))/$F$7)*1000</f>
        <v>4.4312963307033577</v>
      </c>
      <c r="Y15" s="19">
        <f t="shared" si="1"/>
        <v>4.3797827736732691</v>
      </c>
      <c r="Z15" s="19">
        <f t="shared" si="1"/>
        <v>4.3830391980178973</v>
      </c>
      <c r="AA15" s="19">
        <f t="shared" si="1"/>
        <v>4.3562134422672827</v>
      </c>
      <c r="AB15" s="19">
        <f t="shared" si="1"/>
        <v>4.2901103954033886</v>
      </c>
      <c r="AC15" s="19">
        <f t="shared" si="1"/>
        <v>4.1969415809830899</v>
      </c>
      <c r="AD15" s="19">
        <f t="shared" si="1"/>
        <v>4.1376397842681811</v>
      </c>
      <c r="AE15" s="19">
        <f t="shared" si="1"/>
        <v>4.1452517311015793</v>
      </c>
      <c r="AF15" s="19">
        <f t="shared" si="1"/>
        <v>0</v>
      </c>
      <c r="AG15" s="19">
        <f t="shared" si="1"/>
        <v>0</v>
      </c>
      <c r="AH15" s="19">
        <f t="shared" si="1"/>
        <v>0</v>
      </c>
      <c r="AI15" s="19">
        <f>(((P50/100*($F$4-P33)*0.000001)*((P16*100000)-$L$5))/$F$7)*1000</f>
        <v>0</v>
      </c>
      <c r="AJ15" s="19">
        <f t="shared" si="1"/>
        <v>0</v>
      </c>
      <c r="AK15" s="19">
        <f t="shared" si="1"/>
        <v>0</v>
      </c>
      <c r="AL15" s="19">
        <f t="shared" si="1"/>
        <v>0</v>
      </c>
      <c r="AM15" s="19">
        <f t="shared" si="1"/>
        <v>0</v>
      </c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</row>
    <row r="16" spans="1:53" ht="15.6" x14ac:dyDescent="0.35">
      <c r="B16" t="s">
        <v>22</v>
      </c>
      <c r="C16" s="63" t="s">
        <v>30</v>
      </c>
      <c r="D16" s="12">
        <v>1.788</v>
      </c>
      <c r="E16" s="12">
        <v>1.77</v>
      </c>
      <c r="F16" s="12">
        <v>1.7090000000000001</v>
      </c>
      <c r="G16" s="12">
        <v>1.708</v>
      </c>
      <c r="H16" s="12">
        <v>1.659</v>
      </c>
      <c r="I16" s="12">
        <v>1.637</v>
      </c>
      <c r="J16" s="12">
        <v>1.5669999999999999</v>
      </c>
      <c r="K16" s="12">
        <v>1.544</v>
      </c>
      <c r="L16" s="12">
        <v>1.5129999999999999</v>
      </c>
      <c r="M16" s="12"/>
      <c r="N16" s="12"/>
      <c r="O16" s="12"/>
      <c r="P16" s="82">
        <f>D16-K16</f>
        <v>0.24399999999999999</v>
      </c>
      <c r="Q16" s="12"/>
      <c r="R16" s="12"/>
      <c r="S16" s="12"/>
      <c r="T16" s="12"/>
      <c r="U16" s="5"/>
      <c r="V16" s="72" t="str">
        <f t="shared" ref="V16:V28" si="2">C17</f>
        <v>Sterile brine + H2</v>
      </c>
      <c r="W16" s="19">
        <f t="shared" ref="W16:W26" si="3">(((D51/100*($F$4-D34)*0.000001)*((D17*100000)-$L$5))/$F$7)*1000</f>
        <v>4.7006650611919305</v>
      </c>
      <c r="X16" s="19">
        <f t="shared" si="1"/>
        <v>4.6400853316903747</v>
      </c>
      <c r="Y16" s="19">
        <f t="shared" si="1"/>
        <v>4.6124608953001864</v>
      </c>
      <c r="Z16" s="19">
        <f t="shared" si="1"/>
        <v>4.6085592762886298</v>
      </c>
      <c r="AA16" s="19">
        <f t="shared" si="1"/>
        <v>4.5599750347628536</v>
      </c>
      <c r="AB16" s="19">
        <f t="shared" si="1"/>
        <v>4.5150262304784849</v>
      </c>
      <c r="AC16" s="19">
        <f t="shared" si="1"/>
        <v>4.1650635867779346</v>
      </c>
      <c r="AD16" s="19">
        <f t="shared" si="1"/>
        <v>4.1250832946368989</v>
      </c>
      <c r="AE16" s="19">
        <f t="shared" si="1"/>
        <v>4.0924278975861554</v>
      </c>
      <c r="AF16" s="19">
        <f t="shared" si="1"/>
        <v>0</v>
      </c>
      <c r="AG16" s="19">
        <f t="shared" si="1"/>
        <v>0</v>
      </c>
      <c r="AH16" s="19">
        <f t="shared" si="1"/>
        <v>0</v>
      </c>
      <c r="AI16" s="19">
        <f t="shared" si="1"/>
        <v>0</v>
      </c>
      <c r="AJ16" s="19">
        <f t="shared" si="1"/>
        <v>0</v>
      </c>
      <c r="AK16" s="19">
        <f t="shared" si="1"/>
        <v>0</v>
      </c>
      <c r="AL16" s="19">
        <f t="shared" si="1"/>
        <v>0</v>
      </c>
      <c r="AM16" s="19">
        <f t="shared" si="1"/>
        <v>0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</row>
    <row r="17" spans="1:62" ht="15.6" x14ac:dyDescent="0.35">
      <c r="B17" t="s">
        <v>22</v>
      </c>
      <c r="C17" s="63" t="s">
        <v>30</v>
      </c>
      <c r="D17" s="12">
        <v>1.871</v>
      </c>
      <c r="E17" s="12">
        <v>1.851</v>
      </c>
      <c r="F17" s="12">
        <v>1.7969999999999999</v>
      </c>
      <c r="G17" s="12">
        <v>1.7929999999999999</v>
      </c>
      <c r="H17" s="12">
        <v>1.734</v>
      </c>
      <c r="I17" s="12">
        <v>1.72</v>
      </c>
      <c r="J17" s="12">
        <v>1.556</v>
      </c>
      <c r="K17" s="12">
        <v>1.54</v>
      </c>
      <c r="L17" s="12">
        <v>1.4950000000000001</v>
      </c>
      <c r="M17" s="12"/>
      <c r="N17" s="12"/>
      <c r="O17" s="12"/>
      <c r="P17" s="82">
        <f t="shared" ref="P17:P23" si="4">D17-K17</f>
        <v>0.33099999999999996</v>
      </c>
      <c r="Q17" s="12"/>
      <c r="R17" s="12"/>
      <c r="S17" s="12"/>
      <c r="T17" s="12"/>
      <c r="U17" s="5"/>
      <c r="V17" s="72" t="str">
        <f t="shared" si="2"/>
        <v>Brine + H2</v>
      </c>
      <c r="W17" s="19">
        <f>(((D52/100*($F$4-D35)*0.000001)*((D18*100000)-$L$5))/$F$7)*1000</f>
        <v>4.3054202160728527</v>
      </c>
      <c r="X17" s="19">
        <f t="shared" si="1"/>
        <v>0</v>
      </c>
      <c r="Y17" s="19">
        <f t="shared" si="1"/>
        <v>0</v>
      </c>
      <c r="Z17" s="19">
        <f t="shared" si="1"/>
        <v>0</v>
      </c>
      <c r="AA17" s="19">
        <f t="shared" si="1"/>
        <v>0</v>
      </c>
      <c r="AB17" s="19">
        <f t="shared" si="1"/>
        <v>0</v>
      </c>
      <c r="AC17" s="19">
        <f t="shared" si="1"/>
        <v>0</v>
      </c>
      <c r="AD17" s="19">
        <f t="shared" si="1"/>
        <v>0</v>
      </c>
      <c r="AE17" s="19">
        <f t="shared" si="1"/>
        <v>0</v>
      </c>
      <c r="AF17" s="19">
        <f t="shared" si="1"/>
        <v>0</v>
      </c>
      <c r="AG17" s="19">
        <f t="shared" si="1"/>
        <v>0</v>
      </c>
      <c r="AH17" s="19">
        <f t="shared" si="1"/>
        <v>0</v>
      </c>
      <c r="AI17" s="19">
        <f t="shared" si="1"/>
        <v>0</v>
      </c>
      <c r="AJ17" s="19">
        <f t="shared" si="1"/>
        <v>0</v>
      </c>
      <c r="AK17" s="19">
        <f t="shared" si="1"/>
        <v>0</v>
      </c>
      <c r="AL17" s="19">
        <f t="shared" si="1"/>
        <v>0</v>
      </c>
      <c r="AM17" s="19">
        <f t="shared" si="1"/>
        <v>0</v>
      </c>
      <c r="AN17" s="5"/>
      <c r="AO17" s="5"/>
      <c r="AP17" s="5"/>
      <c r="AQ17" s="5"/>
      <c r="AR17" s="5"/>
    </row>
    <row r="18" spans="1:62" ht="15.6" x14ac:dyDescent="0.35">
      <c r="B18" t="s">
        <v>23</v>
      </c>
      <c r="C18" s="63" t="s">
        <v>1</v>
      </c>
      <c r="D18" s="74">
        <v>1.7170000000000001</v>
      </c>
      <c r="E18" s="74">
        <v>1.5740000000000001</v>
      </c>
      <c r="F18" s="74">
        <v>1.4690000000000001</v>
      </c>
      <c r="G18" s="74">
        <v>1.38</v>
      </c>
      <c r="H18" s="74">
        <v>1.302</v>
      </c>
      <c r="I18" s="74">
        <v>1.2050000000000001</v>
      </c>
      <c r="J18" s="74">
        <v>1.173</v>
      </c>
      <c r="K18" s="74">
        <v>1.1479999999999999</v>
      </c>
      <c r="L18" s="74">
        <v>1.117</v>
      </c>
      <c r="M18" s="12"/>
      <c r="N18" s="12"/>
      <c r="O18" s="12"/>
      <c r="P18" s="82"/>
      <c r="Q18" s="32"/>
      <c r="R18" s="32"/>
      <c r="S18" s="32"/>
      <c r="T18" s="32"/>
      <c r="U18" s="5"/>
      <c r="V18" s="72" t="str">
        <f t="shared" si="2"/>
        <v>Brine + H2</v>
      </c>
      <c r="W18" s="19">
        <f>(((D53/100*($F$4-D36)*0.000001)*((D19*100000)-$L$5))/$F$7)*1000</f>
        <v>4.3251812683319732</v>
      </c>
      <c r="X18" s="19">
        <f t="shared" si="1"/>
        <v>3.8619884891195371</v>
      </c>
      <c r="Y18" s="19">
        <f t="shared" si="1"/>
        <v>3.6356492189989846</v>
      </c>
      <c r="Z18" s="19">
        <f t="shared" si="1"/>
        <v>3.3565212085162002</v>
      </c>
      <c r="AA18" s="19">
        <f t="shared" si="1"/>
        <v>3.2090088216533772</v>
      </c>
      <c r="AB18" s="19">
        <f t="shared" si="1"/>
        <v>2.942089362208745</v>
      </c>
      <c r="AC18" s="19">
        <f t="shared" si="1"/>
        <v>2.9045798973929413</v>
      </c>
      <c r="AD18" s="19">
        <f t="shared" si="1"/>
        <v>2.8116802287597422</v>
      </c>
      <c r="AE18" s="19">
        <f t="shared" si="1"/>
        <v>2.8046467997690754</v>
      </c>
      <c r="AF18" s="19">
        <f t="shared" si="1"/>
        <v>0</v>
      </c>
      <c r="AG18" s="19">
        <f t="shared" si="1"/>
        <v>0</v>
      </c>
      <c r="AH18" s="19">
        <f t="shared" si="1"/>
        <v>0</v>
      </c>
      <c r="AI18" s="19">
        <f t="shared" si="1"/>
        <v>0</v>
      </c>
      <c r="AJ18" s="19">
        <f t="shared" si="1"/>
        <v>0</v>
      </c>
      <c r="AK18" s="19">
        <f t="shared" si="1"/>
        <v>0</v>
      </c>
      <c r="AL18" s="19">
        <f t="shared" si="1"/>
        <v>0</v>
      </c>
      <c r="AM18" s="19">
        <f t="shared" si="1"/>
        <v>0</v>
      </c>
      <c r="AN18" s="5"/>
      <c r="AO18" s="5"/>
      <c r="AP18" s="5"/>
      <c r="AQ18" s="5"/>
      <c r="AR18" s="5"/>
    </row>
    <row r="19" spans="1:62" ht="15.6" x14ac:dyDescent="0.35">
      <c r="B19" t="s">
        <v>23</v>
      </c>
      <c r="C19" s="63" t="s">
        <v>1</v>
      </c>
      <c r="D19" s="74">
        <v>1.73</v>
      </c>
      <c r="E19" s="74">
        <v>1.534</v>
      </c>
      <c r="F19" s="74">
        <v>1.4139999999999999</v>
      </c>
      <c r="G19" s="74">
        <v>1.3069999999999999</v>
      </c>
      <c r="H19" s="74">
        <v>1.224</v>
      </c>
      <c r="I19" s="74">
        <v>1.127</v>
      </c>
      <c r="J19" s="74">
        <v>1.089</v>
      </c>
      <c r="K19" s="74">
        <v>1.056</v>
      </c>
      <c r="L19" s="74">
        <v>1.0309999999999999</v>
      </c>
      <c r="M19" s="12"/>
      <c r="N19" s="12"/>
      <c r="O19" s="12"/>
      <c r="P19" s="82"/>
      <c r="Q19" s="32"/>
      <c r="R19" s="32"/>
      <c r="S19" s="32"/>
      <c r="T19" s="32"/>
      <c r="V19" s="72" t="str">
        <f t="shared" si="2"/>
        <v>Water + H2</v>
      </c>
      <c r="W19" s="19">
        <f>(((D54/100*($F$4-D37)*0.000001)*((D20*100000)-$L$5))/$F$7)*1000</f>
        <v>4.6379392043031444</v>
      </c>
      <c r="X19" s="19">
        <f t="shared" si="1"/>
        <v>4.6193350543790341</v>
      </c>
      <c r="Y19" s="19">
        <f t="shared" si="1"/>
        <v>4.5482560343287055</v>
      </c>
      <c r="Z19" s="19">
        <f t="shared" si="1"/>
        <v>4.5537091834896639</v>
      </c>
      <c r="AA19" s="19">
        <f t="shared" si="1"/>
        <v>4.4985886435923064</v>
      </c>
      <c r="AB19" s="19">
        <f t="shared" si="1"/>
        <v>4.4516359990603176</v>
      </c>
      <c r="AC19" s="19">
        <f t="shared" si="1"/>
        <v>4.4498665860718143</v>
      </c>
      <c r="AD19" s="19">
        <f t="shared" si="1"/>
        <v>4.4216411547878067</v>
      </c>
      <c r="AE19" s="19">
        <f t="shared" si="1"/>
        <v>4.3880832932960461</v>
      </c>
      <c r="AF19" s="19">
        <f t="shared" si="1"/>
        <v>0</v>
      </c>
      <c r="AG19" s="19">
        <f t="shared" si="1"/>
        <v>0</v>
      </c>
      <c r="AH19" s="19">
        <f t="shared" si="1"/>
        <v>0</v>
      </c>
      <c r="AI19" s="19">
        <f t="shared" ref="AI19:AM20" si="5">(((P54/100*($F$4-P37)*0.000001)*((P20*100000)-$L$6))/$I$7)*1000</f>
        <v>0</v>
      </c>
      <c r="AJ19" s="19">
        <f t="shared" si="5"/>
        <v>0</v>
      </c>
      <c r="AK19" s="19">
        <f t="shared" si="5"/>
        <v>0</v>
      </c>
      <c r="AL19" s="19">
        <f t="shared" si="5"/>
        <v>0</v>
      </c>
      <c r="AM19" s="19">
        <f t="shared" si="5"/>
        <v>0</v>
      </c>
      <c r="AN19" s="5"/>
      <c r="AO19" s="5"/>
      <c r="AP19" s="5"/>
      <c r="AQ19" s="5"/>
      <c r="AR19" s="5"/>
    </row>
    <row r="20" spans="1:62" ht="15.6" x14ac:dyDescent="0.35">
      <c r="B20" t="s">
        <v>24</v>
      </c>
      <c r="C20" s="63" t="s">
        <v>31</v>
      </c>
      <c r="D20" s="12">
        <v>1.821</v>
      </c>
      <c r="E20" s="12">
        <v>1.8140000000000001</v>
      </c>
      <c r="F20" s="12">
        <v>1.7450000000000001</v>
      </c>
      <c r="G20" s="12">
        <v>1.7470000000000001</v>
      </c>
      <c r="H20" s="12">
        <v>1.6870000000000001</v>
      </c>
      <c r="I20" s="12">
        <v>1.67</v>
      </c>
      <c r="J20" s="12">
        <v>1.6319999999999999</v>
      </c>
      <c r="K20" s="12">
        <v>1.6220000000000001</v>
      </c>
      <c r="L20" s="12">
        <v>1.575</v>
      </c>
      <c r="M20" s="12"/>
      <c r="N20" s="12"/>
      <c r="O20" s="12"/>
      <c r="P20" s="82">
        <f t="shared" si="4"/>
        <v>0.19899999999999984</v>
      </c>
      <c r="Q20" s="12"/>
      <c r="R20" s="12"/>
      <c r="S20" s="12"/>
      <c r="T20" s="12"/>
      <c r="V20" s="72" t="str">
        <f t="shared" si="2"/>
        <v>Water + H2</v>
      </c>
      <c r="W20" s="19">
        <f>(((D55/100*($F$4-D38)*0.000001)*((D21*100000)-$L$5))/$F$7)*1000</f>
        <v>4.624749526387177</v>
      </c>
      <c r="X20" s="19">
        <f t="shared" si="1"/>
        <v>4.6142439315699457</v>
      </c>
      <c r="Y20" s="19">
        <f t="shared" si="1"/>
        <v>4.5565497249082831</v>
      </c>
      <c r="Z20" s="19">
        <f t="shared" si="1"/>
        <v>4.5565041543982776</v>
      </c>
      <c r="AA20" s="19">
        <f t="shared" si="1"/>
        <v>4.5097579574124023</v>
      </c>
      <c r="AB20" s="19">
        <f t="shared" si="1"/>
        <v>4.4850088808596356</v>
      </c>
      <c r="AC20" s="19">
        <f t="shared" si="1"/>
        <v>4.4528359909523463</v>
      </c>
      <c r="AD20" s="19">
        <f t="shared" si="1"/>
        <v>4.432896064786938</v>
      </c>
      <c r="AE20" s="19">
        <f t="shared" si="1"/>
        <v>4.3879955246086864</v>
      </c>
      <c r="AF20" s="19">
        <f t="shared" si="1"/>
        <v>0</v>
      </c>
      <c r="AG20" s="19">
        <f t="shared" si="1"/>
        <v>0</v>
      </c>
      <c r="AH20" s="19">
        <f t="shared" si="1"/>
        <v>0</v>
      </c>
      <c r="AI20" s="19">
        <f t="shared" si="5"/>
        <v>0</v>
      </c>
      <c r="AJ20" s="19">
        <f t="shared" si="5"/>
        <v>0</v>
      </c>
      <c r="AK20" s="19">
        <f t="shared" si="5"/>
        <v>0</v>
      </c>
      <c r="AL20" s="19">
        <f t="shared" si="5"/>
        <v>0</v>
      </c>
      <c r="AM20" s="19">
        <f t="shared" si="5"/>
        <v>0</v>
      </c>
      <c r="AN20" s="5"/>
      <c r="AO20" s="5"/>
      <c r="AP20" s="5"/>
      <c r="AQ20" s="5"/>
      <c r="AR20" s="5"/>
    </row>
    <row r="21" spans="1:62" ht="15.6" x14ac:dyDescent="0.35">
      <c r="B21" t="s">
        <v>24</v>
      </c>
      <c r="C21" s="63" t="s">
        <v>31</v>
      </c>
      <c r="D21" s="12">
        <v>1.8160000000000001</v>
      </c>
      <c r="E21" s="12">
        <v>1.8120000000000001</v>
      </c>
      <c r="F21" s="12">
        <v>1.748</v>
      </c>
      <c r="G21" s="12">
        <v>1.748</v>
      </c>
      <c r="H21" s="12">
        <v>1.6910000000000001</v>
      </c>
      <c r="I21" s="12">
        <v>1.6819999999999999</v>
      </c>
      <c r="J21" s="12">
        <v>1.633</v>
      </c>
      <c r="K21" s="12">
        <v>1.6259999999999999</v>
      </c>
      <c r="L21" s="12">
        <v>1.575</v>
      </c>
      <c r="M21" s="12"/>
      <c r="N21" s="12"/>
      <c r="O21" s="12"/>
      <c r="P21" s="82">
        <f t="shared" si="4"/>
        <v>0.19000000000000017</v>
      </c>
      <c r="Q21" s="12"/>
      <c r="R21" s="12"/>
      <c r="S21" s="12"/>
      <c r="T21" s="12"/>
      <c r="V21" s="72" t="str">
        <f t="shared" si="2"/>
        <v>Brine + N2</v>
      </c>
      <c r="W21" s="19">
        <f>(((D56/100*($F$4-D39)*0.000001)*((D22*100000)-$L$5))/$F$7)*1000</f>
        <v>2.4302787546208215E-5</v>
      </c>
      <c r="X21" s="19">
        <f t="shared" si="1"/>
        <v>2.4197257459270045E-5</v>
      </c>
      <c r="Y21" s="19">
        <f t="shared" si="1"/>
        <v>2.407205260674834E-5</v>
      </c>
      <c r="Z21" s="19">
        <f t="shared" si="1"/>
        <v>2.4180220945859965E-5</v>
      </c>
      <c r="AA21" s="19">
        <f t="shared" si="1"/>
        <v>2.4049739588991351E-5</v>
      </c>
      <c r="AB21" s="19">
        <f t="shared" si="1"/>
        <v>2.3966634645527544E-5</v>
      </c>
      <c r="AC21" s="19">
        <f t="shared" si="1"/>
        <v>2.3970044586461733E-5</v>
      </c>
      <c r="AD21" s="19">
        <f t="shared" si="1"/>
        <v>2.4026767008191E-5</v>
      </c>
      <c r="AE21" s="19">
        <f t="shared" si="1"/>
        <v>2.403413432738537E-5</v>
      </c>
      <c r="AF21" s="19">
        <f t="shared" si="1"/>
        <v>0</v>
      </c>
      <c r="AG21" s="19">
        <f t="shared" si="1"/>
        <v>0</v>
      </c>
      <c r="AH21" s="19">
        <f t="shared" si="1"/>
        <v>0</v>
      </c>
      <c r="AI21" s="19">
        <f t="shared" si="1"/>
        <v>0</v>
      </c>
      <c r="AJ21" s="19">
        <f t="shared" si="1"/>
        <v>0</v>
      </c>
      <c r="AK21" s="19">
        <f t="shared" si="1"/>
        <v>0</v>
      </c>
      <c r="AL21" s="19">
        <f t="shared" si="1"/>
        <v>0</v>
      </c>
      <c r="AM21" s="19">
        <f t="shared" si="1"/>
        <v>0</v>
      </c>
      <c r="AN21" s="5"/>
      <c r="AO21" s="5"/>
      <c r="AP21" s="5"/>
      <c r="AQ21" s="5"/>
      <c r="AR21" s="5"/>
    </row>
    <row r="22" spans="1:62" ht="15.6" x14ac:dyDescent="0.35">
      <c r="B22" t="s">
        <v>25</v>
      </c>
      <c r="C22" s="63" t="s">
        <v>32</v>
      </c>
      <c r="D22" s="12">
        <v>0.98399999999999999</v>
      </c>
      <c r="E22" s="12">
        <v>0.98</v>
      </c>
      <c r="F22" s="12">
        <v>0.95299999999999996</v>
      </c>
      <c r="G22" s="12">
        <v>0.95699999999999996</v>
      </c>
      <c r="H22" s="12">
        <v>0.93100000000000005</v>
      </c>
      <c r="I22" s="12">
        <v>0.92800000000000005</v>
      </c>
      <c r="J22" s="12">
        <v>0.90800000000000003</v>
      </c>
      <c r="K22" s="12">
        <v>0.91</v>
      </c>
      <c r="L22" s="12">
        <v>0.89100000000000001</v>
      </c>
      <c r="M22" s="12"/>
      <c r="N22" s="12"/>
      <c r="O22" s="12"/>
      <c r="P22" s="82">
        <f t="shared" si="4"/>
        <v>7.3999999999999955E-2</v>
      </c>
      <c r="Q22" s="12"/>
      <c r="R22" s="12"/>
      <c r="S22" s="12"/>
      <c r="T22" s="12"/>
      <c r="V22" s="72" t="str">
        <f t="shared" si="2"/>
        <v>Brine + N2</v>
      </c>
      <c r="W22" s="19">
        <f t="shared" si="3"/>
        <v>3.5673654413795894E-5</v>
      </c>
      <c r="X22" s="19">
        <f t="shared" si="1"/>
        <v>3.5779184500734058E-5</v>
      </c>
      <c r="Y22" s="19">
        <f t="shared" si="1"/>
        <v>3.5429728213468749E-5</v>
      </c>
      <c r="Z22" s="19">
        <f t="shared" si="1"/>
        <v>3.5510854467802466E-5</v>
      </c>
      <c r="AA22" s="19">
        <f t="shared" si="1"/>
        <v>3.5130398717499071E-5</v>
      </c>
      <c r="AB22" s="19">
        <f t="shared" si="1"/>
        <v>3.5185802013141611E-5</v>
      </c>
      <c r="AC22" s="19">
        <f t="shared" si="1"/>
        <v>3.4889110769345374E-5</v>
      </c>
      <c r="AD22" s="19">
        <f t="shared" si="1"/>
        <v>3.4690582293292944E-5</v>
      </c>
      <c r="AE22" s="19">
        <f t="shared" si="1"/>
        <v>3.4539654482080065E-5</v>
      </c>
      <c r="AF22" s="19">
        <f t="shared" si="1"/>
        <v>0</v>
      </c>
      <c r="AG22" s="19">
        <f t="shared" si="1"/>
        <v>0</v>
      </c>
      <c r="AH22" s="19">
        <f t="shared" si="1"/>
        <v>0</v>
      </c>
      <c r="AI22" s="19">
        <f t="shared" si="1"/>
        <v>0</v>
      </c>
      <c r="AJ22" s="19">
        <f t="shared" si="1"/>
        <v>0</v>
      </c>
      <c r="AK22" s="19">
        <f t="shared" si="1"/>
        <v>0</v>
      </c>
      <c r="AL22" s="19">
        <f t="shared" si="1"/>
        <v>0</v>
      </c>
      <c r="AM22" s="19">
        <f t="shared" si="1"/>
        <v>0</v>
      </c>
      <c r="AN22" s="5"/>
      <c r="AO22" s="5"/>
      <c r="AP22" s="5"/>
      <c r="AQ22" s="5"/>
      <c r="AR22" s="5"/>
    </row>
    <row r="23" spans="1:62" ht="15.6" x14ac:dyDescent="0.35">
      <c r="B23" t="s">
        <v>25</v>
      </c>
      <c r="C23" s="63" t="s">
        <v>32</v>
      </c>
      <c r="D23" s="12">
        <v>1.415</v>
      </c>
      <c r="E23" s="12">
        <v>1.419</v>
      </c>
      <c r="F23" s="12">
        <v>1.373</v>
      </c>
      <c r="G23" s="12">
        <v>1.3759999999999999</v>
      </c>
      <c r="H23" s="12">
        <v>1.331</v>
      </c>
      <c r="I23" s="12">
        <v>1.333</v>
      </c>
      <c r="J23" s="12">
        <v>1.2929999999999999</v>
      </c>
      <c r="K23" s="12">
        <v>1.286</v>
      </c>
      <c r="L23" s="12">
        <v>1.2529999999999999</v>
      </c>
      <c r="M23" s="12"/>
      <c r="N23" s="12"/>
      <c r="O23" s="12"/>
      <c r="P23" s="82">
        <f t="shared" si="4"/>
        <v>0.129</v>
      </c>
      <c r="Q23" s="12"/>
      <c r="R23" s="12"/>
      <c r="S23" s="12"/>
      <c r="T23" s="12"/>
      <c r="V23" s="72" t="str">
        <f t="shared" si="2"/>
        <v>Brine + H2</v>
      </c>
      <c r="W23" s="19">
        <f t="shared" si="3"/>
        <v>4.5868871262605406</v>
      </c>
      <c r="X23" s="19">
        <f t="shared" si="1"/>
        <v>4.296432863884811</v>
      </c>
      <c r="Y23" s="19">
        <f t="shared" si="1"/>
        <v>4.0995118200126166</v>
      </c>
      <c r="Z23" s="19">
        <f t="shared" si="1"/>
        <v>3.6333713070836295</v>
      </c>
      <c r="AA23" s="19">
        <f t="shared" si="1"/>
        <v>3.5395084508035808</v>
      </c>
      <c r="AB23" s="19">
        <f t="shared" si="1"/>
        <v>3.3958711042303595</v>
      </c>
      <c r="AC23" s="19">
        <f t="shared" si="1"/>
        <v>3.0322868243556456</v>
      </c>
      <c r="AD23" s="19">
        <f t="shared" si="1"/>
        <v>2.9538227434718793</v>
      </c>
      <c r="AE23" s="19">
        <f t="shared" si="1"/>
        <v>2.903721498899694</v>
      </c>
      <c r="AF23" s="19">
        <f t="shared" si="1"/>
        <v>0</v>
      </c>
      <c r="AG23" s="19">
        <f t="shared" si="1"/>
        <v>0</v>
      </c>
      <c r="AH23" s="19">
        <f t="shared" si="1"/>
        <v>0</v>
      </c>
      <c r="AI23" s="19">
        <f t="shared" si="1"/>
        <v>0</v>
      </c>
      <c r="AJ23" s="19">
        <f t="shared" si="1"/>
        <v>0</v>
      </c>
      <c r="AK23" s="19">
        <f t="shared" si="1"/>
        <v>0</v>
      </c>
      <c r="AL23" s="19">
        <f t="shared" si="1"/>
        <v>0</v>
      </c>
      <c r="AM23" s="19">
        <f t="shared" si="1"/>
        <v>0</v>
      </c>
      <c r="AN23" s="5"/>
      <c r="AO23" s="5"/>
      <c r="AP23" s="5"/>
      <c r="AQ23" s="5"/>
      <c r="AR23" s="5"/>
    </row>
    <row r="24" spans="1:62" ht="15.6" x14ac:dyDescent="0.35">
      <c r="B24" t="s">
        <v>23</v>
      </c>
      <c r="C24" s="64" t="s">
        <v>1</v>
      </c>
      <c r="D24" s="12">
        <v>1.819</v>
      </c>
      <c r="E24" s="12">
        <v>1.698</v>
      </c>
      <c r="F24" s="12">
        <v>1.585</v>
      </c>
      <c r="G24" s="12">
        <v>1.409</v>
      </c>
      <c r="H24" s="12">
        <v>1.343</v>
      </c>
      <c r="I24" s="12">
        <v>1.2909999999999999</v>
      </c>
      <c r="J24" s="12">
        <v>1.1339999999999999</v>
      </c>
      <c r="K24" s="12">
        <v>1.1060000000000001</v>
      </c>
      <c r="L24" s="12">
        <v>1.0649999999999999</v>
      </c>
      <c r="M24" s="12"/>
      <c r="N24" s="12"/>
      <c r="O24" s="12"/>
      <c r="P24" s="12"/>
      <c r="Q24" s="12"/>
      <c r="R24" s="12"/>
      <c r="S24" s="12"/>
      <c r="T24" s="12"/>
      <c r="V24" s="72" t="str">
        <f t="shared" si="2"/>
        <v>Brine + H2</v>
      </c>
      <c r="W24" s="19">
        <f t="shared" si="3"/>
        <v>4.5980022763150137</v>
      </c>
      <c r="X24" s="19">
        <f t="shared" si="1"/>
        <v>4.2909623991954886</v>
      </c>
      <c r="Y24" s="19">
        <f t="shared" si="1"/>
        <v>4.0723753353730636</v>
      </c>
      <c r="Z24" s="19">
        <f t="shared" si="1"/>
        <v>3.5254802126194584</v>
      </c>
      <c r="AA24" s="19">
        <f t="shared" si="1"/>
        <v>3.4538665721492139</v>
      </c>
      <c r="AB24" s="19">
        <f t="shared" si="1"/>
        <v>3.3220483804406191</v>
      </c>
      <c r="AC24" s="19">
        <f t="shared" si="1"/>
        <v>3.2708945482171621</v>
      </c>
      <c r="AD24" s="19">
        <f t="shared" si="1"/>
        <v>3.1978833253302472</v>
      </c>
      <c r="AE24" s="19">
        <f t="shared" si="1"/>
        <v>3.0664998581598031</v>
      </c>
      <c r="AF24" s="19">
        <f t="shared" si="1"/>
        <v>0</v>
      </c>
      <c r="AG24" s="19">
        <f t="shared" si="1"/>
        <v>0</v>
      </c>
      <c r="AH24" s="19">
        <f t="shared" si="1"/>
        <v>0</v>
      </c>
      <c r="AI24" s="19">
        <f t="shared" si="1"/>
        <v>0</v>
      </c>
      <c r="AJ24" s="19">
        <f t="shared" si="1"/>
        <v>0</v>
      </c>
      <c r="AK24" s="19">
        <f t="shared" si="1"/>
        <v>0</v>
      </c>
      <c r="AL24" s="19">
        <f t="shared" si="1"/>
        <v>0</v>
      </c>
      <c r="AM24" s="19">
        <f t="shared" si="1"/>
        <v>0</v>
      </c>
      <c r="AN24" s="5"/>
      <c r="AO24" s="5"/>
      <c r="AP24" s="5"/>
      <c r="AQ24" s="5"/>
      <c r="AR24" s="5"/>
    </row>
    <row r="25" spans="1:62" ht="15.6" x14ac:dyDescent="0.35">
      <c r="B25" t="s">
        <v>23</v>
      </c>
      <c r="C25" s="65" t="s">
        <v>1</v>
      </c>
      <c r="D25" s="12">
        <v>1.825</v>
      </c>
      <c r="E25" s="12">
        <v>1.696</v>
      </c>
      <c r="F25" s="12">
        <v>1.575</v>
      </c>
      <c r="G25" s="12">
        <v>1.369</v>
      </c>
      <c r="H25" s="12">
        <v>1.3120000000000001</v>
      </c>
      <c r="I25" s="12">
        <v>1.264</v>
      </c>
      <c r="J25" s="12">
        <v>1.218</v>
      </c>
      <c r="K25" s="12">
        <v>1.1919999999999999</v>
      </c>
      <c r="L25" s="12">
        <v>1.121</v>
      </c>
      <c r="M25" s="12"/>
      <c r="N25" s="12"/>
      <c r="O25" s="12"/>
      <c r="P25" s="12"/>
      <c r="Q25" s="12"/>
      <c r="R25" s="12"/>
      <c r="S25" s="12"/>
      <c r="T25" s="12"/>
      <c r="V25" s="72">
        <f t="shared" si="2"/>
        <v>0</v>
      </c>
      <c r="W25" s="19">
        <f t="shared" si="3"/>
        <v>0</v>
      </c>
      <c r="X25" s="19">
        <f t="shared" si="1"/>
        <v>0</v>
      </c>
      <c r="Y25" s="19">
        <f t="shared" si="1"/>
        <v>0</v>
      </c>
      <c r="Z25" s="19">
        <f t="shared" si="1"/>
        <v>0</v>
      </c>
      <c r="AA25" s="19">
        <f t="shared" si="1"/>
        <v>0</v>
      </c>
      <c r="AB25" s="19">
        <f t="shared" si="1"/>
        <v>0</v>
      </c>
      <c r="AC25" s="19">
        <f t="shared" si="1"/>
        <v>0</v>
      </c>
      <c r="AD25" s="19">
        <f t="shared" si="1"/>
        <v>0</v>
      </c>
      <c r="AE25" s="19">
        <f t="shared" si="1"/>
        <v>0</v>
      </c>
      <c r="AF25" s="19">
        <f t="shared" si="1"/>
        <v>0</v>
      </c>
      <c r="AG25" s="19">
        <f t="shared" si="1"/>
        <v>0</v>
      </c>
      <c r="AH25" s="19">
        <f t="shared" si="1"/>
        <v>0</v>
      </c>
      <c r="AI25" s="19">
        <f t="shared" si="1"/>
        <v>0</v>
      </c>
      <c r="AJ25" s="19">
        <f t="shared" si="1"/>
        <v>0</v>
      </c>
      <c r="AK25" s="19">
        <f t="shared" si="1"/>
        <v>0</v>
      </c>
      <c r="AL25" s="19">
        <f t="shared" si="1"/>
        <v>0</v>
      </c>
      <c r="AM25" s="19">
        <f t="shared" si="1"/>
        <v>0</v>
      </c>
      <c r="AN25" s="5"/>
      <c r="AO25" s="5"/>
      <c r="AP25" s="5"/>
      <c r="AQ25" s="5"/>
      <c r="AR25" s="5"/>
    </row>
    <row r="26" spans="1:62" x14ac:dyDescent="0.3">
      <c r="B26" s="45"/>
      <c r="C26" s="64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V26" s="72">
        <f t="shared" si="2"/>
        <v>0</v>
      </c>
      <c r="W26" s="19">
        <f t="shared" si="3"/>
        <v>0</v>
      </c>
      <c r="X26" s="19">
        <f t="shared" si="1"/>
        <v>0</v>
      </c>
      <c r="Y26" s="19">
        <f t="shared" si="1"/>
        <v>0</v>
      </c>
      <c r="Z26" s="19">
        <f t="shared" si="1"/>
        <v>0</v>
      </c>
      <c r="AA26" s="19">
        <f t="shared" si="1"/>
        <v>0</v>
      </c>
      <c r="AB26" s="19">
        <f t="shared" si="1"/>
        <v>0</v>
      </c>
      <c r="AC26" s="19">
        <f t="shared" si="1"/>
        <v>0</v>
      </c>
      <c r="AD26" s="19">
        <f t="shared" si="1"/>
        <v>0</v>
      </c>
      <c r="AE26" s="19">
        <f t="shared" si="1"/>
        <v>0</v>
      </c>
      <c r="AF26" s="19">
        <f t="shared" si="1"/>
        <v>0</v>
      </c>
      <c r="AG26" s="19">
        <f t="shared" si="1"/>
        <v>0</v>
      </c>
      <c r="AH26" s="19">
        <f t="shared" si="1"/>
        <v>0</v>
      </c>
      <c r="AI26" s="19">
        <f t="shared" si="1"/>
        <v>0</v>
      </c>
      <c r="AJ26" s="19">
        <f t="shared" si="1"/>
        <v>0</v>
      </c>
      <c r="AK26" s="19">
        <f t="shared" si="1"/>
        <v>0</v>
      </c>
      <c r="AL26" s="19">
        <f t="shared" si="1"/>
        <v>0</v>
      </c>
      <c r="AM26" s="19">
        <f t="shared" si="1"/>
        <v>0</v>
      </c>
    </row>
    <row r="27" spans="1:62" x14ac:dyDescent="0.3">
      <c r="B27" s="1"/>
      <c r="C27" s="66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V27" s="72">
        <f t="shared" si="2"/>
        <v>0</v>
      </c>
      <c r="W27" s="19">
        <f>(((D62/100*($F$4-D45)*0.000001)*((D28*100000)-$L$6))/$I$7)*1000</f>
        <v>0</v>
      </c>
      <c r="X27" s="19">
        <f t="shared" ref="X27:AM28" si="6">(((E62/100*($F$4-E45)*0.000001)*((E28*100000)-$L$6))/$I$7)*1000</f>
        <v>0</v>
      </c>
      <c r="Y27" s="19">
        <f t="shared" si="6"/>
        <v>0</v>
      </c>
      <c r="Z27" s="19">
        <f t="shared" si="6"/>
        <v>0</v>
      </c>
      <c r="AA27" s="19">
        <f t="shared" si="6"/>
        <v>0</v>
      </c>
      <c r="AB27" s="19">
        <f t="shared" si="6"/>
        <v>0</v>
      </c>
      <c r="AC27" s="19">
        <f t="shared" si="6"/>
        <v>0</v>
      </c>
      <c r="AD27" s="19">
        <f t="shared" si="6"/>
        <v>0</v>
      </c>
      <c r="AE27" s="19">
        <f t="shared" si="6"/>
        <v>0</v>
      </c>
      <c r="AF27" s="19">
        <f t="shared" si="6"/>
        <v>0</v>
      </c>
      <c r="AG27" s="19">
        <f t="shared" si="6"/>
        <v>0</v>
      </c>
      <c r="AH27" s="19">
        <f t="shared" si="6"/>
        <v>0</v>
      </c>
      <c r="AI27" s="19">
        <f t="shared" si="6"/>
        <v>0</v>
      </c>
      <c r="AJ27" s="19">
        <f t="shared" si="6"/>
        <v>0</v>
      </c>
      <c r="AK27" s="19">
        <f t="shared" si="6"/>
        <v>0</v>
      </c>
      <c r="AL27" s="19">
        <f t="shared" si="6"/>
        <v>0</v>
      </c>
      <c r="AM27" s="19">
        <f t="shared" si="6"/>
        <v>0</v>
      </c>
    </row>
    <row r="28" spans="1:62" x14ac:dyDescent="0.3">
      <c r="B28" s="45"/>
      <c r="C28" s="63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V28" s="72">
        <f t="shared" si="2"/>
        <v>0</v>
      </c>
      <c r="W28" s="19">
        <f>(((D63/100*($F$4-D46)*0.000001)*((D29*100000)-$L$6))/$I$7)*1000</f>
        <v>0</v>
      </c>
      <c r="X28" s="19">
        <f t="shared" si="6"/>
        <v>0</v>
      </c>
      <c r="Y28" s="19">
        <f t="shared" si="6"/>
        <v>0</v>
      </c>
      <c r="Z28" s="19">
        <f t="shared" si="6"/>
        <v>0</v>
      </c>
      <c r="AA28" s="19">
        <f t="shared" si="6"/>
        <v>0</v>
      </c>
      <c r="AB28" s="19">
        <f t="shared" si="6"/>
        <v>0</v>
      </c>
      <c r="AC28" s="19">
        <f t="shared" si="6"/>
        <v>0</v>
      </c>
      <c r="AD28" s="19">
        <f t="shared" si="6"/>
        <v>0</v>
      </c>
      <c r="AE28" s="19">
        <f t="shared" si="6"/>
        <v>0</v>
      </c>
      <c r="AF28" s="19">
        <f t="shared" si="6"/>
        <v>0</v>
      </c>
      <c r="AG28" s="19">
        <f t="shared" si="6"/>
        <v>0</v>
      </c>
      <c r="AH28" s="19">
        <f t="shared" si="6"/>
        <v>0</v>
      </c>
      <c r="AI28" s="19">
        <f t="shared" si="6"/>
        <v>0</v>
      </c>
      <c r="AJ28" s="19">
        <f t="shared" si="6"/>
        <v>0</v>
      </c>
      <c r="AK28" s="19">
        <f t="shared" si="6"/>
        <v>0</v>
      </c>
      <c r="AL28" s="19">
        <f t="shared" si="6"/>
        <v>0</v>
      </c>
      <c r="AM28" s="19">
        <f t="shared" si="6"/>
        <v>0</v>
      </c>
    </row>
    <row r="29" spans="1:62" x14ac:dyDescent="0.3">
      <c r="B29" s="1"/>
      <c r="C29" s="66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V29" s="71"/>
    </row>
    <row r="30" spans="1:62" x14ac:dyDescent="0.3">
      <c r="B30" s="49"/>
      <c r="C30" s="67"/>
    </row>
    <row r="31" spans="1:62" ht="36.75" customHeight="1" x14ac:dyDescent="0.4">
      <c r="A31" s="16"/>
      <c r="D31" s="153" t="s">
        <v>26</v>
      </c>
      <c r="E31" s="153"/>
      <c r="F31" s="153"/>
      <c r="G31" s="153"/>
      <c r="H31" s="153"/>
      <c r="I31" s="153"/>
      <c r="J31" s="153"/>
      <c r="K31" s="153"/>
      <c r="L31" s="153"/>
      <c r="V31" s="110" t="s">
        <v>33</v>
      </c>
      <c r="AB31" s="109"/>
      <c r="AC31" s="109"/>
      <c r="AD31" s="109"/>
      <c r="AE31" s="109"/>
      <c r="AG31" s="113"/>
      <c r="AH31" s="103"/>
      <c r="AI31" s="102"/>
      <c r="AJ31" s="102"/>
      <c r="AK31" s="103"/>
      <c r="AL31" s="5"/>
      <c r="AM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</row>
    <row r="32" spans="1:62" x14ac:dyDescent="0.3">
      <c r="A32" s="5"/>
      <c r="B32" s="5"/>
      <c r="C32" s="68" t="s">
        <v>19</v>
      </c>
      <c r="D32" s="1">
        <f t="shared" ref="D32:T32" si="7">D13</f>
        <v>0</v>
      </c>
      <c r="E32" s="1">
        <f t="shared" si="7"/>
        <v>2</v>
      </c>
      <c r="F32" s="1">
        <f t="shared" si="7"/>
        <v>2</v>
      </c>
      <c r="G32" s="1">
        <f t="shared" si="7"/>
        <v>4</v>
      </c>
      <c r="H32" s="1">
        <f t="shared" si="7"/>
        <v>4</v>
      </c>
      <c r="I32" s="1">
        <f t="shared" si="7"/>
        <v>7</v>
      </c>
      <c r="J32" s="1">
        <f t="shared" si="7"/>
        <v>7</v>
      </c>
      <c r="K32" s="1">
        <f t="shared" si="7"/>
        <v>9</v>
      </c>
      <c r="L32" s="1">
        <f t="shared" si="7"/>
        <v>9</v>
      </c>
      <c r="M32" s="1">
        <f t="shared" si="7"/>
        <v>11</v>
      </c>
      <c r="N32" s="1">
        <f t="shared" si="7"/>
        <v>11</v>
      </c>
      <c r="O32" s="1">
        <f t="shared" si="7"/>
        <v>14</v>
      </c>
      <c r="P32" s="1" t="str">
        <f t="shared" si="7"/>
        <v>pressure loss</v>
      </c>
      <c r="Q32" s="1">
        <f t="shared" si="7"/>
        <v>0</v>
      </c>
      <c r="R32" s="1">
        <f t="shared" si="7"/>
        <v>0</v>
      </c>
      <c r="S32" s="1">
        <f t="shared" si="7"/>
        <v>0</v>
      </c>
      <c r="T32" s="1">
        <f t="shared" si="7"/>
        <v>0</v>
      </c>
      <c r="V32" s="115"/>
      <c r="W32" s="18">
        <f>D32</f>
        <v>0</v>
      </c>
      <c r="X32" s="18">
        <f>E32</f>
        <v>2</v>
      </c>
      <c r="Y32" s="18">
        <f>Z14</f>
        <v>4</v>
      </c>
      <c r="Z32" s="18">
        <f>AB14</f>
        <v>7</v>
      </c>
      <c r="AA32" s="18">
        <f>AD14</f>
        <v>9</v>
      </c>
      <c r="AB32" s="18">
        <f>AF14</f>
        <v>11</v>
      </c>
      <c r="AC32" s="18">
        <f>AH14</f>
        <v>14</v>
      </c>
      <c r="AD32" s="18">
        <f>AJ14</f>
        <v>0</v>
      </c>
      <c r="AE32" s="18">
        <f>AL14</f>
        <v>0</v>
      </c>
      <c r="AF32" s="5"/>
      <c r="AG32" s="137" t="s">
        <v>46</v>
      </c>
      <c r="AH32" s="137" t="s">
        <v>47</v>
      </c>
      <c r="AI32" s="137" t="s">
        <v>48</v>
      </c>
      <c r="AJ32" s="5"/>
      <c r="AK32" s="5"/>
      <c r="AL32" s="5"/>
      <c r="AM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</row>
    <row r="33" spans="1:65" x14ac:dyDescent="0.3">
      <c r="A33" s="5"/>
      <c r="B33" s="5"/>
      <c r="C33" s="69" t="str">
        <f t="shared" ref="C33:C46" si="8">C16</f>
        <v>Sterile brine + H2</v>
      </c>
      <c r="D33" s="12">
        <v>50</v>
      </c>
      <c r="E33" s="1">
        <f>D33</f>
        <v>50</v>
      </c>
      <c r="F33" s="12">
        <v>48.3</v>
      </c>
      <c r="G33" s="1">
        <f>F33</f>
        <v>48.3</v>
      </c>
      <c r="H33" s="12">
        <v>46.599999999999994</v>
      </c>
      <c r="I33" s="1">
        <f>H33</f>
        <v>46.599999999999994</v>
      </c>
      <c r="J33" s="12">
        <v>44.899999999999991</v>
      </c>
      <c r="K33" s="1">
        <f>J33</f>
        <v>44.899999999999991</v>
      </c>
      <c r="L33" s="12">
        <v>43.199999999999989</v>
      </c>
      <c r="M33" s="1">
        <f t="shared" ref="M33:M46" si="9">L33</f>
        <v>43.199999999999989</v>
      </c>
      <c r="N33" s="12"/>
      <c r="O33" s="1">
        <v>0</v>
      </c>
      <c r="P33" s="12"/>
      <c r="Q33" s="1">
        <f>P33</f>
        <v>0</v>
      </c>
      <c r="R33" s="12"/>
      <c r="S33" s="1">
        <f>R33</f>
        <v>0</v>
      </c>
      <c r="T33" s="12"/>
      <c r="V33" s="72" t="str">
        <f t="shared" ref="V33:V40" si="10">B16</f>
        <v>Sterile brine + H2</v>
      </c>
      <c r="W33" s="19">
        <f t="shared" ref="W33:X40" si="11">W15</f>
        <v>4.4820241411713218</v>
      </c>
      <c r="X33" s="19">
        <f t="shared" si="11"/>
        <v>4.4312963307033577</v>
      </c>
      <c r="Y33" s="19">
        <f t="shared" ref="Y33:Y40" si="12">X33-(Y15-Z15)</f>
        <v>4.434552755047986</v>
      </c>
      <c r="Z33" s="19">
        <f t="shared" ref="Z33:Z40" si="13">Y33-(AA15-AB15)</f>
        <v>4.3684497081840918</v>
      </c>
      <c r="AA33" s="19">
        <f t="shared" ref="AA33:AA40" si="14">Z33-(AC15-AD15)</f>
        <v>4.3091479114691831</v>
      </c>
      <c r="AB33" s="19"/>
      <c r="AC33" s="19"/>
      <c r="AD33" s="19"/>
      <c r="AE33" s="19"/>
      <c r="AF33" s="5"/>
      <c r="AG33" s="138">
        <f>AVERAGE(W33:W34)</f>
        <v>4.5913446011816266</v>
      </c>
      <c r="AH33" s="139">
        <f>AVERAGE(AA33:AA34)</f>
        <v>4.4302012638612984</v>
      </c>
      <c r="AI33" s="137">
        <f>(AG33-AH33)/AG33</f>
        <v>3.5097199473735075E-2</v>
      </c>
      <c r="AJ33" s="5"/>
      <c r="AK33" s="5"/>
      <c r="AL33" s="5"/>
      <c r="AM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</row>
    <row r="34" spans="1:65" x14ac:dyDescent="0.3">
      <c r="A34" s="5"/>
      <c r="B34" s="5"/>
      <c r="C34" s="69" t="str">
        <f t="shared" si="8"/>
        <v>Sterile brine + H2</v>
      </c>
      <c r="D34" s="12">
        <v>50</v>
      </c>
      <c r="E34" s="1">
        <f t="shared" ref="E34:E46" si="15">D34</f>
        <v>50</v>
      </c>
      <c r="F34" s="12">
        <v>48.3</v>
      </c>
      <c r="G34" s="1">
        <f t="shared" ref="G34:G46" si="16">F34</f>
        <v>48.3</v>
      </c>
      <c r="H34" s="12">
        <v>46.599999999999994</v>
      </c>
      <c r="I34" s="1">
        <f t="shared" ref="I34:I46" si="17">H34</f>
        <v>46.599999999999994</v>
      </c>
      <c r="J34" s="12">
        <v>44.899999999999991</v>
      </c>
      <c r="K34" s="1">
        <f t="shared" ref="K34:K46" si="18">J34</f>
        <v>44.899999999999991</v>
      </c>
      <c r="L34" s="12">
        <v>43.199999999999989</v>
      </c>
      <c r="M34" s="1">
        <f t="shared" si="9"/>
        <v>43.199999999999989</v>
      </c>
      <c r="N34" s="12"/>
      <c r="O34" s="1">
        <f t="shared" ref="O34:O46" si="19">N34</f>
        <v>0</v>
      </c>
      <c r="P34" s="12"/>
      <c r="Q34" s="1">
        <f t="shared" ref="Q34:Q46" si="20">P34</f>
        <v>0</v>
      </c>
      <c r="R34" s="12"/>
      <c r="S34" s="1">
        <f t="shared" ref="S34:S46" si="21">R34</f>
        <v>0</v>
      </c>
      <c r="T34" s="12"/>
      <c r="U34" s="72">
        <v>1</v>
      </c>
      <c r="V34" s="72" t="str">
        <f t="shared" si="10"/>
        <v>Sterile brine + H2</v>
      </c>
      <c r="W34" s="19">
        <f t="shared" si="11"/>
        <v>4.7006650611919305</v>
      </c>
      <c r="X34" s="19">
        <f t="shared" si="11"/>
        <v>4.6400853316903747</v>
      </c>
      <c r="Y34" s="19">
        <f t="shared" si="12"/>
        <v>4.6361837126788181</v>
      </c>
      <c r="Z34" s="19">
        <f t="shared" si="13"/>
        <v>4.5912349083944495</v>
      </c>
      <c r="AA34" s="19">
        <f t="shared" si="14"/>
        <v>4.5512546162534138</v>
      </c>
      <c r="AB34" s="19"/>
      <c r="AC34" s="19"/>
      <c r="AD34" s="19"/>
      <c r="AE34" s="19"/>
      <c r="AF34" s="5"/>
      <c r="AG34" s="138"/>
      <c r="AH34" s="139"/>
      <c r="AI34" s="137"/>
      <c r="AJ34" s="86"/>
      <c r="AK34" s="85"/>
      <c r="AL34" s="5"/>
      <c r="AM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</row>
    <row r="35" spans="1:65" x14ac:dyDescent="0.3">
      <c r="A35" s="5"/>
      <c r="B35" s="5"/>
      <c r="C35" s="69" t="str">
        <f t="shared" si="8"/>
        <v>Brine + H2</v>
      </c>
      <c r="D35" s="12">
        <v>50</v>
      </c>
      <c r="E35" s="1">
        <f t="shared" si="15"/>
        <v>50</v>
      </c>
      <c r="F35" s="12">
        <v>48.3</v>
      </c>
      <c r="G35" s="1">
        <f t="shared" si="16"/>
        <v>48.3</v>
      </c>
      <c r="H35" s="12">
        <v>46.599999999999994</v>
      </c>
      <c r="I35" s="1">
        <f t="shared" si="17"/>
        <v>46.599999999999994</v>
      </c>
      <c r="J35" s="12">
        <v>44.899999999999991</v>
      </c>
      <c r="K35" s="1">
        <f t="shared" si="18"/>
        <v>44.899999999999991</v>
      </c>
      <c r="L35" s="12">
        <v>43.199999999999989</v>
      </c>
      <c r="M35" s="1">
        <f t="shared" si="9"/>
        <v>43.199999999999989</v>
      </c>
      <c r="N35" s="12"/>
      <c r="O35" s="1">
        <f t="shared" si="19"/>
        <v>0</v>
      </c>
      <c r="P35" s="12"/>
      <c r="Q35" s="1">
        <f t="shared" si="20"/>
        <v>0</v>
      </c>
      <c r="R35" s="12"/>
      <c r="S35" s="1">
        <f t="shared" si="21"/>
        <v>0</v>
      </c>
      <c r="T35" s="12"/>
      <c r="U35" s="72">
        <v>2</v>
      </c>
      <c r="V35" s="83" t="str">
        <f t="shared" si="10"/>
        <v>Brine + H2</v>
      </c>
      <c r="W35" s="84">
        <f t="shared" si="11"/>
        <v>4.3054202160728527</v>
      </c>
      <c r="X35" s="84">
        <f t="shared" si="11"/>
        <v>0</v>
      </c>
      <c r="Y35" s="84">
        <f t="shared" si="12"/>
        <v>0</v>
      </c>
      <c r="Z35" s="84">
        <f t="shared" si="13"/>
        <v>0</v>
      </c>
      <c r="AA35" s="84">
        <f t="shared" si="14"/>
        <v>0</v>
      </c>
      <c r="AB35" s="84"/>
      <c r="AC35" s="84"/>
      <c r="AD35" s="84"/>
      <c r="AE35" s="84"/>
      <c r="AF35" s="5"/>
      <c r="AG35" s="138">
        <f>AVERAGE(W35:W36)</f>
        <v>4.315300742202413</v>
      </c>
      <c r="AH35" s="139">
        <f>AVERAGE(AA35:AA36)</f>
        <v>1.6115206752794606</v>
      </c>
      <c r="AI35" s="137">
        <f>(AG35-AH35)/AG35</f>
        <v>0.62655657819645183</v>
      </c>
      <c r="AJ35" s="86"/>
      <c r="AK35" s="85"/>
      <c r="AL35" s="5"/>
      <c r="AM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</row>
    <row r="36" spans="1:65" x14ac:dyDescent="0.3">
      <c r="A36" s="5"/>
      <c r="B36" s="5"/>
      <c r="C36" s="69" t="str">
        <f t="shared" si="8"/>
        <v>Brine + H2</v>
      </c>
      <c r="D36" s="12">
        <v>50</v>
      </c>
      <c r="E36" s="1">
        <f t="shared" si="15"/>
        <v>50</v>
      </c>
      <c r="F36" s="12">
        <v>48.3</v>
      </c>
      <c r="G36" s="1">
        <f t="shared" si="16"/>
        <v>48.3</v>
      </c>
      <c r="H36" s="12">
        <v>46.599999999999994</v>
      </c>
      <c r="I36" s="1">
        <f t="shared" si="17"/>
        <v>46.599999999999994</v>
      </c>
      <c r="J36" s="12">
        <v>44.899999999999991</v>
      </c>
      <c r="K36" s="1">
        <f t="shared" si="18"/>
        <v>44.899999999999991</v>
      </c>
      <c r="L36" s="12">
        <v>43.199999999999989</v>
      </c>
      <c r="M36" s="1">
        <f t="shared" si="9"/>
        <v>43.199999999999989</v>
      </c>
      <c r="N36" s="12"/>
      <c r="O36" s="1">
        <f t="shared" si="19"/>
        <v>0</v>
      </c>
      <c r="P36" s="12"/>
      <c r="Q36" s="1">
        <f t="shared" si="20"/>
        <v>0</v>
      </c>
      <c r="R36" s="12"/>
      <c r="S36" s="1">
        <f t="shared" si="21"/>
        <v>0</v>
      </c>
      <c r="T36" s="12"/>
      <c r="U36" s="83">
        <v>3</v>
      </c>
      <c r="V36" s="83" t="str">
        <f t="shared" si="10"/>
        <v>Brine + H2</v>
      </c>
      <c r="W36" s="84">
        <f t="shared" si="11"/>
        <v>4.3251812683319732</v>
      </c>
      <c r="X36" s="84">
        <f t="shared" si="11"/>
        <v>3.8619884891195371</v>
      </c>
      <c r="Y36" s="84">
        <f t="shared" si="12"/>
        <v>3.5828604786367526</v>
      </c>
      <c r="Z36" s="84">
        <f t="shared" si="13"/>
        <v>3.3159410191921204</v>
      </c>
      <c r="AA36" s="84">
        <f t="shared" si="14"/>
        <v>3.2230413505589213</v>
      </c>
      <c r="AB36" s="84"/>
      <c r="AC36" s="84"/>
      <c r="AD36" s="84"/>
      <c r="AE36" s="84"/>
      <c r="AF36" s="5"/>
      <c r="AG36" s="138"/>
      <c r="AH36" s="139"/>
      <c r="AI36" s="137"/>
      <c r="AJ36" s="86"/>
      <c r="AK36" s="85"/>
      <c r="AL36" s="5"/>
      <c r="AM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</row>
    <row r="37" spans="1:65" x14ac:dyDescent="0.3">
      <c r="A37" s="5"/>
      <c r="B37" s="5"/>
      <c r="C37" s="69" t="str">
        <f t="shared" si="8"/>
        <v>Water + H2</v>
      </c>
      <c r="D37" s="12">
        <v>50</v>
      </c>
      <c r="E37" s="1">
        <f t="shared" si="15"/>
        <v>50</v>
      </c>
      <c r="F37" s="12">
        <v>48.3</v>
      </c>
      <c r="G37" s="1">
        <f t="shared" si="16"/>
        <v>48.3</v>
      </c>
      <c r="H37" s="12">
        <v>46.599999999999994</v>
      </c>
      <c r="I37" s="1">
        <f t="shared" si="17"/>
        <v>46.599999999999994</v>
      </c>
      <c r="J37" s="12">
        <v>44.899999999999991</v>
      </c>
      <c r="K37" s="1">
        <f t="shared" si="18"/>
        <v>44.899999999999991</v>
      </c>
      <c r="L37" s="12">
        <v>43.199999999999989</v>
      </c>
      <c r="M37" s="1">
        <f t="shared" si="9"/>
        <v>43.199999999999989</v>
      </c>
      <c r="N37" s="12"/>
      <c r="O37" s="1">
        <f t="shared" si="19"/>
        <v>0</v>
      </c>
      <c r="P37" s="12"/>
      <c r="Q37" s="1">
        <f t="shared" si="20"/>
        <v>0</v>
      </c>
      <c r="R37" s="12"/>
      <c r="S37" s="1">
        <f t="shared" si="21"/>
        <v>0</v>
      </c>
      <c r="T37" s="12"/>
      <c r="U37" s="83">
        <v>4</v>
      </c>
      <c r="V37" s="116" t="str">
        <f t="shared" si="10"/>
        <v>Water + H2</v>
      </c>
      <c r="W37" s="104">
        <f t="shared" si="11"/>
        <v>4.6379392043031444</v>
      </c>
      <c r="X37" s="104">
        <f t="shared" si="11"/>
        <v>4.6193350543790341</v>
      </c>
      <c r="Y37" s="104">
        <f t="shared" si="12"/>
        <v>4.6247882035399925</v>
      </c>
      <c r="Z37" s="104">
        <f t="shared" si="13"/>
        <v>4.5778355590080038</v>
      </c>
      <c r="AA37" s="104">
        <f t="shared" si="14"/>
        <v>4.5496101277239962</v>
      </c>
      <c r="AB37" s="19"/>
      <c r="AC37" s="19"/>
      <c r="AD37" s="19"/>
      <c r="AE37" s="19"/>
      <c r="AF37" s="5"/>
      <c r="AG37" s="138">
        <f>AVERAGE(W37:W38)</f>
        <v>4.6313443653451607</v>
      </c>
      <c r="AH37" s="139">
        <f>AVERAGE(AA37:AA38)</f>
        <v>4.5595597430328807</v>
      </c>
      <c r="AI37" s="137">
        <f>(AG37-AH37)/AG37</f>
        <v>1.5499737581472221E-2</v>
      </c>
      <c r="AJ37" s="122"/>
      <c r="AK37" s="122"/>
      <c r="AL37" s="123"/>
      <c r="AM37" s="124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</row>
    <row r="38" spans="1:65" x14ac:dyDescent="0.3">
      <c r="A38" s="5"/>
      <c r="B38" s="5"/>
      <c r="C38" s="69" t="str">
        <f t="shared" si="8"/>
        <v>Water + H2</v>
      </c>
      <c r="D38" s="12">
        <v>50</v>
      </c>
      <c r="E38" s="1">
        <f t="shared" si="15"/>
        <v>50</v>
      </c>
      <c r="F38" s="12">
        <v>48.3</v>
      </c>
      <c r="G38" s="1">
        <f t="shared" si="16"/>
        <v>48.3</v>
      </c>
      <c r="H38" s="12">
        <v>46.599999999999994</v>
      </c>
      <c r="I38" s="1">
        <f t="shared" si="17"/>
        <v>46.599999999999994</v>
      </c>
      <c r="J38" s="12">
        <v>44.899999999999991</v>
      </c>
      <c r="K38" s="1">
        <f t="shared" si="18"/>
        <v>44.899999999999991</v>
      </c>
      <c r="L38" s="12">
        <v>43.199999999999989</v>
      </c>
      <c r="M38" s="1">
        <f t="shared" si="9"/>
        <v>43.199999999999989</v>
      </c>
      <c r="N38" s="12"/>
      <c r="O38" s="1">
        <f t="shared" si="19"/>
        <v>0</v>
      </c>
      <c r="P38" s="12"/>
      <c r="Q38" s="1">
        <f t="shared" si="20"/>
        <v>0</v>
      </c>
      <c r="R38" s="12"/>
      <c r="S38" s="1">
        <f t="shared" si="21"/>
        <v>0</v>
      </c>
      <c r="T38" s="12"/>
      <c r="U38" s="72">
        <v>5</v>
      </c>
      <c r="V38" s="116" t="str">
        <f t="shared" si="10"/>
        <v>Water + H2</v>
      </c>
      <c r="W38" s="104">
        <f t="shared" si="11"/>
        <v>4.624749526387177</v>
      </c>
      <c r="X38" s="104">
        <f t="shared" si="11"/>
        <v>4.6142439315699457</v>
      </c>
      <c r="Y38" s="104">
        <f t="shared" si="12"/>
        <v>4.6141983610599402</v>
      </c>
      <c r="Z38" s="104">
        <f t="shared" si="13"/>
        <v>4.5894492845071735</v>
      </c>
      <c r="AA38" s="104">
        <f t="shared" si="14"/>
        <v>4.5695093583417652</v>
      </c>
      <c r="AB38" s="19"/>
      <c r="AC38" s="19"/>
      <c r="AD38" s="19"/>
      <c r="AE38" s="19"/>
      <c r="AF38" s="5"/>
      <c r="AG38" s="138"/>
      <c r="AH38" s="139"/>
      <c r="AI38" s="137"/>
      <c r="AJ38" s="125"/>
      <c r="AK38" s="126"/>
      <c r="AL38" s="125"/>
      <c r="AM38" s="127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</row>
    <row r="39" spans="1:65" x14ac:dyDescent="0.3">
      <c r="A39" s="5"/>
      <c r="B39" s="5"/>
      <c r="C39" s="69" t="str">
        <f t="shared" si="8"/>
        <v>Brine + N2</v>
      </c>
      <c r="D39" s="12">
        <v>50</v>
      </c>
      <c r="E39" s="1">
        <f t="shared" si="15"/>
        <v>50</v>
      </c>
      <c r="F39" s="12">
        <v>48.3</v>
      </c>
      <c r="G39" s="1">
        <f t="shared" si="16"/>
        <v>48.3</v>
      </c>
      <c r="H39" s="12">
        <v>46.599999999999994</v>
      </c>
      <c r="I39" s="1">
        <f t="shared" si="17"/>
        <v>46.599999999999994</v>
      </c>
      <c r="J39" s="12">
        <v>44.899999999999991</v>
      </c>
      <c r="K39" s="1">
        <f t="shared" si="18"/>
        <v>44.899999999999991</v>
      </c>
      <c r="L39" s="12">
        <v>43.199999999999989</v>
      </c>
      <c r="M39" s="1">
        <f t="shared" si="9"/>
        <v>43.199999999999989</v>
      </c>
      <c r="N39" s="12"/>
      <c r="O39" s="1">
        <f t="shared" si="19"/>
        <v>0</v>
      </c>
      <c r="P39" s="12"/>
      <c r="Q39" s="1">
        <f t="shared" si="20"/>
        <v>0</v>
      </c>
      <c r="R39" s="12"/>
      <c r="S39" s="1">
        <f t="shared" si="21"/>
        <v>0</v>
      </c>
      <c r="T39" s="12"/>
      <c r="U39" s="72">
        <v>6</v>
      </c>
      <c r="V39" s="72" t="str">
        <f t="shared" si="10"/>
        <v>Brine + N2</v>
      </c>
      <c r="W39" s="19">
        <f t="shared" si="11"/>
        <v>2.4302787546208215E-5</v>
      </c>
      <c r="X39" s="19">
        <f t="shared" si="11"/>
        <v>2.4197257459270045E-5</v>
      </c>
      <c r="Y39" s="19">
        <f t="shared" si="12"/>
        <v>2.430542579838167E-5</v>
      </c>
      <c r="Z39" s="19">
        <f t="shared" si="13"/>
        <v>2.4222320854917863E-5</v>
      </c>
      <c r="AA39" s="19">
        <f t="shared" si="14"/>
        <v>2.427904327664713E-5</v>
      </c>
      <c r="AB39" s="19"/>
      <c r="AC39" s="19"/>
      <c r="AD39" s="19"/>
      <c r="AE39" s="19"/>
      <c r="AF39" s="5"/>
      <c r="AG39" s="138">
        <f>AVERAGE(W39:W40)</f>
        <v>2.9988220980002056E-5</v>
      </c>
      <c r="AH39" s="139">
        <f>AVERAGE(AA39:AA40)</f>
        <v>2.9998114425652506E-5</v>
      </c>
      <c r="AI39" s="137">
        <f>(AG39-AH39)/AG39</f>
        <v>-3.2991105597918641E-4</v>
      </c>
      <c r="AJ39" s="125"/>
      <c r="AK39" s="128"/>
      <c r="AL39" s="129"/>
      <c r="AM39" s="130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</row>
    <row r="40" spans="1:65" x14ac:dyDescent="0.3">
      <c r="A40" s="5"/>
      <c r="B40" s="5"/>
      <c r="C40" s="69" t="str">
        <f t="shared" si="8"/>
        <v>Brine + N2</v>
      </c>
      <c r="D40" s="12">
        <v>50</v>
      </c>
      <c r="E40" s="1">
        <f t="shared" si="15"/>
        <v>50</v>
      </c>
      <c r="F40" s="12">
        <v>48.3</v>
      </c>
      <c r="G40" s="1">
        <f t="shared" si="16"/>
        <v>48.3</v>
      </c>
      <c r="H40" s="12">
        <v>46.599999999999994</v>
      </c>
      <c r="I40" s="1">
        <f t="shared" si="17"/>
        <v>46.599999999999994</v>
      </c>
      <c r="J40" s="12">
        <v>44.899999999999991</v>
      </c>
      <c r="K40" s="1">
        <f t="shared" si="18"/>
        <v>44.899999999999991</v>
      </c>
      <c r="L40" s="12">
        <v>43.199999999999989</v>
      </c>
      <c r="M40" s="1">
        <f t="shared" si="9"/>
        <v>43.199999999999989</v>
      </c>
      <c r="N40" s="12"/>
      <c r="O40" s="1">
        <f t="shared" si="19"/>
        <v>0</v>
      </c>
      <c r="P40" s="12"/>
      <c r="Q40" s="1">
        <f t="shared" si="20"/>
        <v>0</v>
      </c>
      <c r="R40" s="12"/>
      <c r="S40" s="1">
        <f t="shared" si="21"/>
        <v>0</v>
      </c>
      <c r="T40" s="12"/>
      <c r="U40" s="72">
        <v>7</v>
      </c>
      <c r="V40" s="72" t="str">
        <f t="shared" si="10"/>
        <v>Brine + N2</v>
      </c>
      <c r="W40" s="19">
        <f t="shared" si="11"/>
        <v>3.5673654413795894E-5</v>
      </c>
      <c r="X40" s="19">
        <f t="shared" si="11"/>
        <v>3.5779184500734058E-5</v>
      </c>
      <c r="Y40" s="19">
        <f t="shared" si="12"/>
        <v>3.5860310755067775E-5</v>
      </c>
      <c r="Z40" s="19">
        <f t="shared" si="13"/>
        <v>3.5915714050710315E-5</v>
      </c>
      <c r="AA40" s="19">
        <f t="shared" si="14"/>
        <v>3.5717185574657885E-5</v>
      </c>
      <c r="AB40" s="19"/>
      <c r="AC40" s="19"/>
      <c r="AD40" s="19"/>
      <c r="AE40" s="19"/>
      <c r="AF40" s="5"/>
      <c r="AG40" s="136"/>
      <c r="AH40" s="142"/>
      <c r="AI40" s="142"/>
      <c r="AJ40" s="131"/>
      <c r="AK40" s="128"/>
      <c r="AL40" s="129"/>
      <c r="AM40" s="130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</row>
    <row r="41" spans="1:65" x14ac:dyDescent="0.3">
      <c r="A41" s="5"/>
      <c r="B41" s="5"/>
      <c r="C41" s="69" t="str">
        <f t="shared" si="8"/>
        <v>Brine + H2</v>
      </c>
      <c r="D41" s="12">
        <v>50</v>
      </c>
      <c r="E41" s="1">
        <f t="shared" si="15"/>
        <v>50</v>
      </c>
      <c r="F41" s="12">
        <v>48.3</v>
      </c>
      <c r="G41" s="1">
        <f t="shared" si="16"/>
        <v>48.3</v>
      </c>
      <c r="H41" s="12">
        <v>46.599999999999994</v>
      </c>
      <c r="I41" s="1">
        <f t="shared" si="17"/>
        <v>46.599999999999994</v>
      </c>
      <c r="J41" s="12">
        <v>44.899999999999991</v>
      </c>
      <c r="K41" s="1">
        <f t="shared" si="18"/>
        <v>44.899999999999991</v>
      </c>
      <c r="L41" s="12">
        <v>43.2</v>
      </c>
      <c r="M41" s="1">
        <f t="shared" si="9"/>
        <v>43.2</v>
      </c>
      <c r="N41" s="12"/>
      <c r="O41" s="1">
        <f t="shared" si="19"/>
        <v>0</v>
      </c>
      <c r="P41" s="12"/>
      <c r="Q41" s="1">
        <f t="shared" si="20"/>
        <v>0</v>
      </c>
      <c r="R41" s="12"/>
      <c r="S41" s="1">
        <f t="shared" si="21"/>
        <v>0</v>
      </c>
      <c r="T41" s="12"/>
      <c r="U41" s="72">
        <v>8</v>
      </c>
      <c r="V41" s="72"/>
      <c r="W41" s="19"/>
      <c r="X41" s="19"/>
      <c r="Y41" s="19"/>
      <c r="Z41" s="19"/>
      <c r="AA41" s="19"/>
      <c r="AB41" s="19"/>
      <c r="AC41" s="19"/>
      <c r="AD41" s="19"/>
      <c r="AE41" s="19"/>
      <c r="AF41" s="5"/>
      <c r="AG41" s="136"/>
      <c r="AH41" s="143"/>
      <c r="AI41" s="144"/>
      <c r="AJ41" s="131"/>
      <c r="AK41" s="128"/>
      <c r="AL41" s="129"/>
      <c r="AM41" s="130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</row>
    <row r="42" spans="1:65" x14ac:dyDescent="0.3">
      <c r="A42" s="5"/>
      <c r="B42" s="5"/>
      <c r="C42" s="69" t="str">
        <f t="shared" si="8"/>
        <v>Brine + H2</v>
      </c>
      <c r="D42" s="12">
        <v>50</v>
      </c>
      <c r="E42" s="1">
        <f t="shared" si="15"/>
        <v>50</v>
      </c>
      <c r="F42" s="12">
        <v>48.3</v>
      </c>
      <c r="G42" s="1">
        <f t="shared" si="16"/>
        <v>48.3</v>
      </c>
      <c r="H42" s="12">
        <v>46.599999999999994</v>
      </c>
      <c r="I42" s="1">
        <f t="shared" si="17"/>
        <v>46.599999999999994</v>
      </c>
      <c r="J42" s="12">
        <v>44.899999999999991</v>
      </c>
      <c r="K42" s="1">
        <f t="shared" si="18"/>
        <v>44.899999999999991</v>
      </c>
      <c r="L42" s="12">
        <v>43.2</v>
      </c>
      <c r="M42" s="1">
        <f t="shared" si="9"/>
        <v>43.2</v>
      </c>
      <c r="N42" s="12"/>
      <c r="O42" s="1">
        <f t="shared" si="19"/>
        <v>0</v>
      </c>
      <c r="P42" s="12"/>
      <c r="Q42" s="1">
        <f t="shared" si="20"/>
        <v>0</v>
      </c>
      <c r="R42" s="12"/>
      <c r="S42" s="1">
        <f t="shared" si="21"/>
        <v>0</v>
      </c>
      <c r="T42" s="12"/>
      <c r="U42" s="72"/>
      <c r="V42" s="72"/>
      <c r="W42" s="18">
        <v>0</v>
      </c>
      <c r="X42" s="18">
        <v>2</v>
      </c>
      <c r="Y42" s="18">
        <v>5</v>
      </c>
      <c r="Z42" s="18">
        <v>7</v>
      </c>
      <c r="AA42" s="18">
        <v>9</v>
      </c>
      <c r="AB42" s="19"/>
      <c r="AC42" s="19"/>
      <c r="AD42" s="19"/>
      <c r="AE42" s="19"/>
      <c r="AF42" s="5"/>
      <c r="AG42" s="136"/>
      <c r="AH42" s="142"/>
      <c r="AI42" s="144"/>
      <c r="AJ42" s="132"/>
      <c r="AK42" s="128"/>
      <c r="AL42" s="129"/>
      <c r="AM42" s="130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</row>
    <row r="43" spans="1:65" x14ac:dyDescent="0.3">
      <c r="A43" s="5"/>
      <c r="B43" s="5"/>
      <c r="C43" s="69">
        <f t="shared" si="8"/>
        <v>0</v>
      </c>
      <c r="D43" s="12"/>
      <c r="E43" s="1">
        <f t="shared" si="15"/>
        <v>0</v>
      </c>
      <c r="F43" s="12"/>
      <c r="G43" s="1">
        <f t="shared" si="16"/>
        <v>0</v>
      </c>
      <c r="H43" s="12"/>
      <c r="I43" s="1">
        <f t="shared" si="17"/>
        <v>0</v>
      </c>
      <c r="J43" s="12"/>
      <c r="K43" s="1">
        <f t="shared" si="18"/>
        <v>0</v>
      </c>
      <c r="L43" s="12"/>
      <c r="M43" s="1">
        <f t="shared" si="9"/>
        <v>0</v>
      </c>
      <c r="N43" s="12"/>
      <c r="O43" s="1">
        <f t="shared" si="19"/>
        <v>0</v>
      </c>
      <c r="P43" s="12"/>
      <c r="Q43" s="1">
        <f t="shared" si="20"/>
        <v>0</v>
      </c>
      <c r="R43" s="12"/>
      <c r="S43" s="1">
        <f t="shared" si="21"/>
        <v>0</v>
      </c>
      <c r="T43" s="12"/>
      <c r="U43" s="72"/>
      <c r="V43" s="72" t="str">
        <f t="shared" ref="V43:V48" si="22">B24</f>
        <v>Brine + H2</v>
      </c>
      <c r="W43" s="19">
        <f t="shared" ref="W43:X48" si="23">W23</f>
        <v>4.5868871262605406</v>
      </c>
      <c r="X43" s="19">
        <f t="shared" si="23"/>
        <v>4.296432863884811</v>
      </c>
      <c r="Y43" s="19">
        <f t="shared" ref="Y43:Y48" si="24">X43-(Y23-Z23)</f>
        <v>3.830292350955824</v>
      </c>
      <c r="Z43" s="19">
        <f t="shared" ref="Z43:Z48" si="25">Y43-(AA23-AB23)</f>
        <v>3.6866550043826027</v>
      </c>
      <c r="AA43" s="19">
        <f t="shared" ref="AA43:AA48" si="26">Z43-(AC23-AD23)</f>
        <v>3.6081909234988365</v>
      </c>
      <c r="AB43" s="19"/>
      <c r="AC43" s="19"/>
      <c r="AD43" s="19"/>
      <c r="AE43" s="19"/>
      <c r="AF43" s="5"/>
      <c r="AG43" s="138">
        <f>AVERAGE(W43:W44)</f>
        <v>4.5924447012877767</v>
      </c>
      <c r="AH43" s="139">
        <f>AVERAGE(AA43:AA44)</f>
        <v>3.5737143926726054</v>
      </c>
      <c r="AI43" s="137">
        <f>(AG43-AH43)/AG43</f>
        <v>0.2218274524523958</v>
      </c>
      <c r="AJ43" s="129"/>
      <c r="AK43" s="128"/>
      <c r="AL43" s="129"/>
      <c r="AM43" s="130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</row>
    <row r="44" spans="1:65" x14ac:dyDescent="0.3">
      <c r="A44" s="5"/>
      <c r="B44" s="5"/>
      <c r="C44" s="69">
        <f t="shared" si="8"/>
        <v>0</v>
      </c>
      <c r="D44" s="12"/>
      <c r="E44" s="1">
        <f t="shared" si="15"/>
        <v>0</v>
      </c>
      <c r="F44" s="12"/>
      <c r="G44" s="1">
        <f t="shared" si="16"/>
        <v>0</v>
      </c>
      <c r="H44" s="12"/>
      <c r="I44" s="1">
        <f t="shared" si="17"/>
        <v>0</v>
      </c>
      <c r="J44" s="12"/>
      <c r="K44" s="1">
        <f t="shared" si="18"/>
        <v>0</v>
      </c>
      <c r="L44" s="12"/>
      <c r="M44" s="1">
        <f t="shared" si="9"/>
        <v>0</v>
      </c>
      <c r="N44" s="12"/>
      <c r="O44" s="1">
        <f t="shared" si="19"/>
        <v>0</v>
      </c>
      <c r="P44" s="12"/>
      <c r="Q44" s="1">
        <f t="shared" si="20"/>
        <v>0</v>
      </c>
      <c r="R44" s="12"/>
      <c r="S44" s="1">
        <f t="shared" si="21"/>
        <v>0</v>
      </c>
      <c r="T44" s="12"/>
      <c r="U44" s="72" t="s">
        <v>37</v>
      </c>
      <c r="V44" s="72" t="str">
        <f t="shared" si="22"/>
        <v>Brine + H2</v>
      </c>
      <c r="W44" s="19">
        <f t="shared" si="23"/>
        <v>4.5980022763150137</v>
      </c>
      <c r="X44" s="19">
        <f t="shared" si="23"/>
        <v>4.2909623991954886</v>
      </c>
      <c r="Y44" s="19">
        <f t="shared" si="24"/>
        <v>3.7440672764418834</v>
      </c>
      <c r="Z44" s="19">
        <f t="shared" si="25"/>
        <v>3.6122490847332887</v>
      </c>
      <c r="AA44" s="19">
        <f t="shared" si="26"/>
        <v>3.5392378618463738</v>
      </c>
      <c r="AB44" s="19"/>
      <c r="AC44" s="19"/>
      <c r="AD44" s="19"/>
      <c r="AE44" s="19"/>
      <c r="AF44" s="5"/>
      <c r="AG44" s="136"/>
      <c r="AH44" s="145"/>
      <c r="AI44" s="146"/>
      <c r="AJ44" s="129"/>
      <c r="AK44" s="128"/>
      <c r="AL44" s="129"/>
      <c r="AM44" s="130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</row>
    <row r="45" spans="1:65" x14ac:dyDescent="0.3">
      <c r="A45" s="5"/>
      <c r="B45" s="5"/>
      <c r="C45" s="69">
        <f t="shared" si="8"/>
        <v>0</v>
      </c>
      <c r="D45" s="12"/>
      <c r="E45" s="1">
        <f t="shared" si="15"/>
        <v>0</v>
      </c>
      <c r="F45" s="12"/>
      <c r="G45" s="1">
        <f t="shared" si="16"/>
        <v>0</v>
      </c>
      <c r="H45" s="12"/>
      <c r="I45" s="1">
        <f t="shared" si="17"/>
        <v>0</v>
      </c>
      <c r="J45" s="12"/>
      <c r="K45" s="1">
        <f t="shared" si="18"/>
        <v>0</v>
      </c>
      <c r="L45" s="12"/>
      <c r="M45" s="1">
        <f t="shared" si="9"/>
        <v>0</v>
      </c>
      <c r="N45" s="12"/>
      <c r="O45" s="1">
        <f t="shared" si="19"/>
        <v>0</v>
      </c>
      <c r="P45" s="12"/>
      <c r="Q45" s="1">
        <f t="shared" si="20"/>
        <v>0</v>
      </c>
      <c r="R45" s="12"/>
      <c r="S45" s="1">
        <f t="shared" si="21"/>
        <v>0</v>
      </c>
      <c r="T45" s="12"/>
      <c r="U45" s="72" t="s">
        <v>38</v>
      </c>
      <c r="V45" s="72">
        <f t="shared" si="22"/>
        <v>0</v>
      </c>
      <c r="W45" s="19">
        <f t="shared" si="23"/>
        <v>0</v>
      </c>
      <c r="X45" s="19">
        <f t="shared" si="23"/>
        <v>0</v>
      </c>
      <c r="Y45" s="19">
        <f t="shared" si="24"/>
        <v>0</v>
      </c>
      <c r="Z45" s="19">
        <f t="shared" si="25"/>
        <v>0</v>
      </c>
      <c r="AA45" s="19">
        <f t="shared" si="26"/>
        <v>0</v>
      </c>
      <c r="AB45" s="19"/>
      <c r="AC45" s="19"/>
      <c r="AD45" s="19"/>
      <c r="AE45" s="19"/>
      <c r="AF45" s="5"/>
      <c r="AG45" s="52"/>
      <c r="AH45" s="132"/>
      <c r="AI45" s="132"/>
      <c r="AJ45" s="129"/>
      <c r="AK45" s="128"/>
      <c r="AL45" s="129"/>
      <c r="AM45" s="129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</row>
    <row r="46" spans="1:65" x14ac:dyDescent="0.3">
      <c r="A46" s="5"/>
      <c r="B46" s="5"/>
      <c r="C46" s="69">
        <f t="shared" si="8"/>
        <v>0</v>
      </c>
      <c r="D46" s="12"/>
      <c r="E46" s="1">
        <f t="shared" si="15"/>
        <v>0</v>
      </c>
      <c r="F46" s="12"/>
      <c r="G46" s="1">
        <f t="shared" si="16"/>
        <v>0</v>
      </c>
      <c r="H46" s="12"/>
      <c r="I46" s="1">
        <f t="shared" si="17"/>
        <v>0</v>
      </c>
      <c r="J46" s="12"/>
      <c r="K46" s="1">
        <f t="shared" si="18"/>
        <v>0</v>
      </c>
      <c r="L46" s="12"/>
      <c r="M46" s="1">
        <f t="shared" si="9"/>
        <v>0</v>
      </c>
      <c r="N46" s="12"/>
      <c r="O46" s="1">
        <f t="shared" si="19"/>
        <v>0</v>
      </c>
      <c r="P46" s="12"/>
      <c r="Q46" s="1">
        <f t="shared" si="20"/>
        <v>0</v>
      </c>
      <c r="R46" s="12"/>
      <c r="S46" s="1">
        <f t="shared" si="21"/>
        <v>0</v>
      </c>
      <c r="T46" s="12"/>
      <c r="V46" s="72">
        <f t="shared" si="22"/>
        <v>0</v>
      </c>
      <c r="W46" s="19">
        <f t="shared" si="23"/>
        <v>0</v>
      </c>
      <c r="X46" s="19">
        <f t="shared" si="23"/>
        <v>0</v>
      </c>
      <c r="Y46" s="19">
        <f t="shared" si="24"/>
        <v>0</v>
      </c>
      <c r="Z46" s="19">
        <f t="shared" si="25"/>
        <v>0</v>
      </c>
      <c r="AA46" s="19">
        <f t="shared" si="26"/>
        <v>0</v>
      </c>
      <c r="AB46" s="19"/>
      <c r="AC46" s="19"/>
      <c r="AD46" s="19"/>
      <c r="AE46" s="19"/>
      <c r="AF46" s="5"/>
      <c r="AG46" s="52"/>
      <c r="AH46" s="133"/>
      <c r="AI46" s="133"/>
      <c r="AJ46" s="133"/>
      <c r="AK46" s="133"/>
      <c r="AL46" s="133"/>
      <c r="AM46" s="133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</row>
    <row r="47" spans="1:65" x14ac:dyDescent="0.3">
      <c r="C47" s="70"/>
      <c r="D47" s="5"/>
      <c r="E47" s="5"/>
      <c r="F47" s="5"/>
      <c r="G47" s="5"/>
      <c r="H47" s="5"/>
      <c r="I47" s="5"/>
      <c r="J47" s="5"/>
      <c r="K47" s="5"/>
      <c r="L47" s="5"/>
      <c r="V47" s="72">
        <f t="shared" si="22"/>
        <v>0</v>
      </c>
      <c r="W47" s="19">
        <f t="shared" si="23"/>
        <v>0</v>
      </c>
      <c r="X47" s="19">
        <f t="shared" si="23"/>
        <v>0</v>
      </c>
      <c r="Y47" s="19">
        <f t="shared" si="24"/>
        <v>0</v>
      </c>
      <c r="Z47" s="19">
        <f t="shared" si="25"/>
        <v>0</v>
      </c>
      <c r="AA47" s="19">
        <f t="shared" si="26"/>
        <v>0</v>
      </c>
      <c r="AB47" s="19"/>
      <c r="AC47" s="19"/>
      <c r="AD47" s="19"/>
      <c r="AE47" s="19"/>
      <c r="AF47" s="5"/>
      <c r="AG47" s="5"/>
      <c r="AH47" s="133"/>
      <c r="AI47" s="133"/>
      <c r="AJ47" s="133"/>
      <c r="AK47" s="133"/>
      <c r="AL47" s="133"/>
      <c r="AM47" s="133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</row>
    <row r="48" spans="1:65" x14ac:dyDescent="0.3">
      <c r="D48" s="154" t="s">
        <v>28</v>
      </c>
      <c r="E48" s="154"/>
      <c r="F48" s="154"/>
      <c r="G48" s="154"/>
      <c r="H48" s="154"/>
      <c r="I48" s="154"/>
      <c r="J48" s="154"/>
      <c r="K48" s="154"/>
      <c r="L48" s="154"/>
      <c r="V48" s="72">
        <f t="shared" si="22"/>
        <v>0</v>
      </c>
      <c r="W48" s="19">
        <f t="shared" si="23"/>
        <v>0</v>
      </c>
      <c r="X48" s="19">
        <f t="shared" si="23"/>
        <v>0</v>
      </c>
      <c r="Y48" s="19">
        <f t="shared" si="24"/>
        <v>0</v>
      </c>
      <c r="Z48" s="19">
        <f t="shared" si="25"/>
        <v>0</v>
      </c>
      <c r="AA48" s="19">
        <f t="shared" si="26"/>
        <v>0</v>
      </c>
      <c r="AB48" s="19"/>
      <c r="AC48" s="19"/>
      <c r="AD48" s="19"/>
      <c r="AE48" s="19"/>
      <c r="AU48" s="5"/>
      <c r="AV48" s="13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</row>
    <row r="49" spans="3:65" x14ac:dyDescent="0.3">
      <c r="C49" s="68" t="s">
        <v>19</v>
      </c>
      <c r="D49" s="17">
        <f t="shared" ref="D49:T49" si="27">D13</f>
        <v>0</v>
      </c>
      <c r="E49" s="17">
        <f t="shared" si="27"/>
        <v>2</v>
      </c>
      <c r="F49" s="17">
        <f t="shared" si="27"/>
        <v>2</v>
      </c>
      <c r="G49" s="17">
        <f t="shared" si="27"/>
        <v>4</v>
      </c>
      <c r="H49" s="17">
        <f t="shared" si="27"/>
        <v>4</v>
      </c>
      <c r="I49" s="17">
        <f t="shared" si="27"/>
        <v>7</v>
      </c>
      <c r="J49" s="17">
        <f t="shared" si="27"/>
        <v>7</v>
      </c>
      <c r="K49" s="17">
        <f t="shared" si="27"/>
        <v>9</v>
      </c>
      <c r="L49" s="17">
        <f t="shared" si="27"/>
        <v>9</v>
      </c>
      <c r="M49" s="17">
        <f t="shared" si="27"/>
        <v>11</v>
      </c>
      <c r="N49" s="17">
        <f t="shared" si="27"/>
        <v>11</v>
      </c>
      <c r="O49" s="17">
        <f t="shared" si="27"/>
        <v>14</v>
      </c>
      <c r="P49" s="17" t="str">
        <f t="shared" si="27"/>
        <v>pressure loss</v>
      </c>
      <c r="Q49" s="17">
        <f t="shared" si="27"/>
        <v>0</v>
      </c>
      <c r="R49" s="17">
        <f t="shared" si="27"/>
        <v>0</v>
      </c>
      <c r="S49" s="17">
        <f t="shared" si="27"/>
        <v>0</v>
      </c>
      <c r="T49" s="17">
        <f t="shared" si="27"/>
        <v>0</v>
      </c>
      <c r="AU49" s="5"/>
      <c r="AV49" s="13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</row>
    <row r="50" spans="3:65" x14ac:dyDescent="0.3">
      <c r="C50" s="89" t="str">
        <f>C16</f>
        <v>Sterile brine + H2</v>
      </c>
      <c r="D50" s="53">
        <v>98.474999999999994</v>
      </c>
      <c r="E50" s="53">
        <v>98.387</v>
      </c>
      <c r="F50" s="54">
        <f>E50</f>
        <v>98.387</v>
      </c>
      <c r="G50" s="53">
        <v>98.52</v>
      </c>
      <c r="H50" s="54">
        <f>G50</f>
        <v>98.52</v>
      </c>
      <c r="I50" s="53">
        <v>98.381</v>
      </c>
      <c r="J50" s="54">
        <f>I50</f>
        <v>98.381</v>
      </c>
      <c r="K50" s="53">
        <v>98.497</v>
      </c>
      <c r="L50" s="54">
        <f>K50</f>
        <v>98.497</v>
      </c>
      <c r="M50" s="53"/>
      <c r="N50" s="54">
        <f>M50</f>
        <v>0</v>
      </c>
      <c r="O50" s="53"/>
      <c r="P50" s="54">
        <v>0</v>
      </c>
      <c r="Q50" s="53"/>
      <c r="R50" s="54">
        <f>Q50</f>
        <v>0</v>
      </c>
      <c r="S50" s="53"/>
      <c r="T50" s="54">
        <f>S50</f>
        <v>0</v>
      </c>
      <c r="AU50" s="5"/>
      <c r="AV50" s="13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</row>
    <row r="51" spans="3:65" x14ac:dyDescent="0.3">
      <c r="C51" s="89" t="str">
        <f t="shared" ref="C51:C63" si="28">C17</f>
        <v>Sterile brine + H2</v>
      </c>
      <c r="D51" s="55">
        <v>98.537999999999997</v>
      </c>
      <c r="E51" s="55">
        <v>98.355999999999995</v>
      </c>
      <c r="F51" s="54">
        <f t="shared" ref="F51:F63" si="29">E51</f>
        <v>98.355999999999995</v>
      </c>
      <c r="G51" s="55">
        <v>98.5</v>
      </c>
      <c r="H51" s="54">
        <f t="shared" ref="H51:H63" si="30">G51</f>
        <v>98.5</v>
      </c>
      <c r="I51" s="55">
        <v>98.352999999999994</v>
      </c>
      <c r="J51" s="54">
        <f t="shared" ref="J51:J63" si="31">I51</f>
        <v>98.352999999999994</v>
      </c>
      <c r="K51" s="53">
        <v>98.463999999999999</v>
      </c>
      <c r="L51" s="54">
        <f t="shared" ref="L51:L63" si="32">K51</f>
        <v>98.463999999999999</v>
      </c>
      <c r="M51" s="53"/>
      <c r="N51" s="54">
        <f t="shared" ref="N51:N63" si="33">M51</f>
        <v>0</v>
      </c>
      <c r="O51" s="53"/>
      <c r="P51" s="54">
        <v>0</v>
      </c>
      <c r="Q51" s="53"/>
      <c r="R51" s="54">
        <f t="shared" ref="R51:R63" si="34">Q51</f>
        <v>0</v>
      </c>
      <c r="S51" s="53"/>
      <c r="T51" s="54">
        <f t="shared" ref="T51:T63" si="35">S51</f>
        <v>0</v>
      </c>
      <c r="V51" s="111" t="s">
        <v>35</v>
      </c>
      <c r="W51" s="155" t="s">
        <v>27</v>
      </c>
      <c r="X51" s="155"/>
      <c r="Y51" s="155"/>
      <c r="Z51" s="155"/>
      <c r="AA51" s="155"/>
      <c r="AB51" s="155"/>
      <c r="AC51" s="155"/>
      <c r="AD51" s="155"/>
      <c r="AE51" s="15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</row>
    <row r="52" spans="3:65" x14ac:dyDescent="0.3">
      <c r="C52" s="89" t="str">
        <f t="shared" si="28"/>
        <v>Brine + H2</v>
      </c>
      <c r="D52" s="56">
        <v>98.655000000000001</v>
      </c>
      <c r="E52" s="55"/>
      <c r="F52" s="54">
        <f t="shared" si="29"/>
        <v>0</v>
      </c>
      <c r="G52" s="55"/>
      <c r="H52" s="54">
        <f t="shared" si="30"/>
        <v>0</v>
      </c>
      <c r="I52" s="55"/>
      <c r="J52" s="54">
        <f t="shared" si="31"/>
        <v>0</v>
      </c>
      <c r="K52" s="53"/>
      <c r="L52" s="54">
        <f t="shared" si="32"/>
        <v>0</v>
      </c>
      <c r="M52" s="53"/>
      <c r="N52" s="54">
        <f t="shared" si="33"/>
        <v>0</v>
      </c>
      <c r="O52" s="53"/>
      <c r="P52" s="54">
        <v>0</v>
      </c>
      <c r="Q52" s="53"/>
      <c r="R52" s="54">
        <f t="shared" si="34"/>
        <v>0</v>
      </c>
      <c r="S52" s="53"/>
      <c r="T52" s="54">
        <f t="shared" si="35"/>
        <v>0</v>
      </c>
      <c r="V52" s="115"/>
      <c r="W52" s="18">
        <v>0</v>
      </c>
      <c r="X52" s="18">
        <v>2</v>
      </c>
      <c r="Y52" s="18">
        <v>4</v>
      </c>
      <c r="Z52" s="18">
        <v>7</v>
      </c>
      <c r="AA52" s="18">
        <v>9</v>
      </c>
      <c r="AB52" s="18">
        <f>AF33</f>
        <v>0</v>
      </c>
      <c r="AC52" s="18">
        <f>AH33</f>
        <v>4.4302012638612984</v>
      </c>
      <c r="AD52" s="18">
        <f>AJ33</f>
        <v>0</v>
      </c>
      <c r="AE52" s="18">
        <f>AL33</f>
        <v>0</v>
      </c>
      <c r="AG52" s="133"/>
      <c r="AH52" s="133"/>
      <c r="AI52" s="133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</row>
    <row r="53" spans="3:65" x14ac:dyDescent="0.3">
      <c r="C53" s="89" t="str">
        <f t="shared" si="28"/>
        <v>Brine + H2</v>
      </c>
      <c r="D53" s="55">
        <v>98.334999999999994</v>
      </c>
      <c r="E53" s="57">
        <v>99.501999999999995</v>
      </c>
      <c r="F53" s="54">
        <f t="shared" si="29"/>
        <v>99.501999999999995</v>
      </c>
      <c r="G53" s="57">
        <v>99.763000000000005</v>
      </c>
      <c r="H53" s="54">
        <f t="shared" si="30"/>
        <v>99.763000000000005</v>
      </c>
      <c r="I53" s="53">
        <v>99.802000000000007</v>
      </c>
      <c r="J53" s="54">
        <f t="shared" si="31"/>
        <v>99.802000000000007</v>
      </c>
      <c r="K53" s="53">
        <v>99.82</v>
      </c>
      <c r="L53" s="54">
        <f t="shared" si="32"/>
        <v>99.82</v>
      </c>
      <c r="M53" s="53"/>
      <c r="N53" s="54">
        <f t="shared" si="33"/>
        <v>0</v>
      </c>
      <c r="O53" s="53"/>
      <c r="P53" s="54">
        <v>0</v>
      </c>
      <c r="Q53" s="53"/>
      <c r="R53" s="54">
        <f t="shared" si="34"/>
        <v>0</v>
      </c>
      <c r="S53" s="53"/>
      <c r="T53" s="54">
        <f t="shared" si="35"/>
        <v>0</v>
      </c>
      <c r="V53" s="72" t="s">
        <v>30</v>
      </c>
      <c r="W53" s="19">
        <f>((W33/W33)*100)-100</f>
        <v>0</v>
      </c>
      <c r="X53" s="19">
        <f>((X33/W33)*100)-100</f>
        <v>-1.131805828576077</v>
      </c>
      <c r="Y53" s="19">
        <f>((Y33/W33)*100)-100</f>
        <v>-1.05915061204756</v>
      </c>
      <c r="Z53" s="19">
        <f>((Z33/W33)*100)-100</f>
        <v>-2.5339986892071664</v>
      </c>
      <c r="AA53" s="19">
        <f>((AA33/W33)*100)-100</f>
        <v>-3.8571017080010535</v>
      </c>
      <c r="AB53" s="19"/>
      <c r="AC53" s="19"/>
      <c r="AD53" s="19"/>
      <c r="AE53" s="19"/>
      <c r="AG53" s="140"/>
      <c r="AH53" s="141"/>
      <c r="AI53" s="133"/>
      <c r="AU53" s="5"/>
      <c r="AV53" s="13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</row>
    <row r="54" spans="3:65" x14ac:dyDescent="0.3">
      <c r="C54" s="89" t="str">
        <f t="shared" si="28"/>
        <v>Water + H2</v>
      </c>
      <c r="D54" s="55">
        <v>99.988</v>
      </c>
      <c r="E54" s="55">
        <v>99.984999999999999</v>
      </c>
      <c r="F54" s="54">
        <f t="shared" si="29"/>
        <v>99.984999999999999</v>
      </c>
      <c r="G54" s="55">
        <v>99.986000000000004</v>
      </c>
      <c r="H54" s="54">
        <f t="shared" si="30"/>
        <v>99.986000000000004</v>
      </c>
      <c r="I54" s="55">
        <v>99.989000000000004</v>
      </c>
      <c r="J54" s="54">
        <f t="shared" si="31"/>
        <v>99.989000000000004</v>
      </c>
      <c r="K54" s="53">
        <v>99.992000000000004</v>
      </c>
      <c r="L54" s="54">
        <f t="shared" si="32"/>
        <v>99.992000000000004</v>
      </c>
      <c r="M54" s="53"/>
      <c r="N54" s="54">
        <f t="shared" si="33"/>
        <v>0</v>
      </c>
      <c r="O54" s="53"/>
      <c r="P54" s="54">
        <v>0</v>
      </c>
      <c r="Q54" s="53"/>
      <c r="R54" s="54">
        <f t="shared" si="34"/>
        <v>0</v>
      </c>
      <c r="S54" s="53"/>
      <c r="T54" s="54">
        <f t="shared" si="35"/>
        <v>0</v>
      </c>
      <c r="V54" s="72" t="s">
        <v>30</v>
      </c>
      <c r="W54" s="19">
        <f t="shared" ref="W54:W64" si="36">((W34/W34)*100)-100</f>
        <v>0</v>
      </c>
      <c r="X54" s="19">
        <f t="shared" ref="X54:X64" si="37">((X34/W34)*100)-100</f>
        <v>-1.2887480540082237</v>
      </c>
      <c r="Y54" s="19">
        <f t="shared" ref="Y54:Y64" si="38">((Y34/W34)*100)-100</f>
        <v>-1.3717494795675123</v>
      </c>
      <c r="Z54" s="19">
        <f t="shared" ref="Z54:Z64" si="39">((Z34/W34)*100)-100</f>
        <v>-2.327971709810214</v>
      </c>
      <c r="AA54" s="19">
        <f t="shared" ref="AA54:AA64" si="40">((AA34/W34)*100)-100</f>
        <v>-3.1784958722549561</v>
      </c>
      <c r="AB54" s="19"/>
      <c r="AC54" s="19"/>
      <c r="AD54" s="19"/>
      <c r="AE54" s="19"/>
      <c r="AG54" s="140"/>
      <c r="AH54" s="141"/>
      <c r="AI54" s="133"/>
      <c r="AU54" s="5"/>
      <c r="AV54" s="13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</row>
    <row r="55" spans="3:65" x14ac:dyDescent="0.3">
      <c r="C55" s="89" t="str">
        <f t="shared" si="28"/>
        <v>Water + H2</v>
      </c>
      <c r="D55" s="55">
        <v>99.988</v>
      </c>
      <c r="E55" s="55">
        <v>99.989000000000004</v>
      </c>
      <c r="F55" s="54">
        <f t="shared" si="29"/>
        <v>99.989000000000004</v>
      </c>
      <c r="G55" s="55">
        <v>99.988</v>
      </c>
      <c r="H55" s="54">
        <f t="shared" si="30"/>
        <v>99.988</v>
      </c>
      <c r="I55" s="55">
        <v>99.992000000000004</v>
      </c>
      <c r="J55" s="54">
        <f t="shared" si="31"/>
        <v>99.992000000000004</v>
      </c>
      <c r="K55" s="53">
        <v>99.99</v>
      </c>
      <c r="L55" s="54">
        <f t="shared" si="32"/>
        <v>99.99</v>
      </c>
      <c r="M55" s="53"/>
      <c r="N55" s="54">
        <f t="shared" si="33"/>
        <v>0</v>
      </c>
      <c r="O55" s="53"/>
      <c r="P55" s="54">
        <v>0</v>
      </c>
      <c r="Q55" s="53"/>
      <c r="R55" s="54">
        <f t="shared" si="34"/>
        <v>0</v>
      </c>
      <c r="S55" s="53"/>
      <c r="T55" s="54">
        <f t="shared" si="35"/>
        <v>0</v>
      </c>
      <c r="V55" s="83" t="s">
        <v>1</v>
      </c>
      <c r="W55" s="19">
        <f t="shared" si="36"/>
        <v>0</v>
      </c>
      <c r="X55" s="19">
        <f t="shared" si="37"/>
        <v>-100</v>
      </c>
      <c r="Y55" s="19">
        <f t="shared" si="38"/>
        <v>-100</v>
      </c>
      <c r="Z55" s="19">
        <f t="shared" si="39"/>
        <v>-100</v>
      </c>
      <c r="AA55" s="19">
        <f t="shared" si="40"/>
        <v>-100</v>
      </c>
      <c r="AB55" s="84"/>
      <c r="AC55" s="84"/>
      <c r="AD55" s="84"/>
      <c r="AE55" s="84"/>
      <c r="AG55" s="140"/>
      <c r="AH55" s="141"/>
      <c r="AI55" s="133"/>
      <c r="AU55" s="5"/>
      <c r="AV55" s="13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</row>
    <row r="56" spans="3:65" x14ac:dyDescent="0.3">
      <c r="C56" s="89" t="str">
        <f t="shared" si="28"/>
        <v>Brine + N2</v>
      </c>
      <c r="D56" s="55">
        <v>1E-3</v>
      </c>
      <c r="E56" s="55">
        <v>1E-3</v>
      </c>
      <c r="F56" s="54">
        <f t="shared" si="29"/>
        <v>1E-3</v>
      </c>
      <c r="G56" s="55">
        <v>1E-3</v>
      </c>
      <c r="H56" s="54">
        <f t="shared" si="30"/>
        <v>1E-3</v>
      </c>
      <c r="I56" s="55">
        <v>1E-3</v>
      </c>
      <c r="J56" s="54">
        <f t="shared" si="31"/>
        <v>1E-3</v>
      </c>
      <c r="K56" s="53">
        <v>1E-3</v>
      </c>
      <c r="L56" s="54">
        <f t="shared" si="32"/>
        <v>1E-3</v>
      </c>
      <c r="M56" s="53"/>
      <c r="N56" s="54">
        <f t="shared" si="33"/>
        <v>0</v>
      </c>
      <c r="O56" s="53"/>
      <c r="P56" s="54">
        <f t="shared" ref="P56:P63" si="41">O56</f>
        <v>0</v>
      </c>
      <c r="Q56" s="53"/>
      <c r="R56" s="54">
        <f t="shared" si="34"/>
        <v>0</v>
      </c>
      <c r="S56" s="53"/>
      <c r="T56" s="54">
        <f t="shared" si="35"/>
        <v>0</v>
      </c>
      <c r="V56" s="83" t="s">
        <v>1</v>
      </c>
      <c r="W56" s="19">
        <f t="shared" si="36"/>
        <v>0</v>
      </c>
      <c r="X56" s="19">
        <f t="shared" si="37"/>
        <v>-10.709210793171422</v>
      </c>
      <c r="Y56" s="19">
        <f t="shared" si="38"/>
        <v>-17.162767145283141</v>
      </c>
      <c r="Z56" s="19">
        <f t="shared" si="39"/>
        <v>-23.334056690971266</v>
      </c>
      <c r="AA56" s="19">
        <f t="shared" si="40"/>
        <v>-25.481935886541407</v>
      </c>
      <c r="AB56" s="84"/>
      <c r="AC56" s="84"/>
      <c r="AD56" s="84"/>
      <c r="AE56" s="84"/>
      <c r="AG56" s="140"/>
      <c r="AH56" s="141"/>
      <c r="AI56" s="133"/>
      <c r="AU56" s="5"/>
      <c r="AV56" s="13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</row>
    <row r="57" spans="3:65" x14ac:dyDescent="0.3">
      <c r="C57" s="89" t="str">
        <f t="shared" si="28"/>
        <v>Brine + N2</v>
      </c>
      <c r="D57" s="55">
        <v>1E-3</v>
      </c>
      <c r="E57" s="55">
        <v>1E-3</v>
      </c>
      <c r="F57" s="54">
        <f t="shared" si="29"/>
        <v>1E-3</v>
      </c>
      <c r="G57" s="55">
        <v>1E-3</v>
      </c>
      <c r="H57" s="54">
        <f t="shared" si="30"/>
        <v>1E-3</v>
      </c>
      <c r="I57" s="55">
        <v>1E-3</v>
      </c>
      <c r="J57" s="54">
        <f t="shared" si="31"/>
        <v>1E-3</v>
      </c>
      <c r="K57" s="53">
        <v>1E-3</v>
      </c>
      <c r="L57" s="54">
        <f t="shared" si="32"/>
        <v>1E-3</v>
      </c>
      <c r="M57" s="53"/>
      <c r="N57" s="54">
        <f t="shared" si="33"/>
        <v>0</v>
      </c>
      <c r="O57" s="53"/>
      <c r="P57" s="54">
        <f t="shared" si="41"/>
        <v>0</v>
      </c>
      <c r="Q57" s="53"/>
      <c r="R57" s="54">
        <f t="shared" si="34"/>
        <v>0</v>
      </c>
      <c r="S57" s="53"/>
      <c r="T57" s="54">
        <f t="shared" si="35"/>
        <v>0</v>
      </c>
      <c r="V57" s="72" t="s">
        <v>31</v>
      </c>
      <c r="W57" s="19">
        <f t="shared" si="36"/>
        <v>0</v>
      </c>
      <c r="X57" s="19">
        <f t="shared" si="37"/>
        <v>-0.40112966351195212</v>
      </c>
      <c r="Y57" s="19">
        <f t="shared" si="38"/>
        <v>-0.28355267682142937</v>
      </c>
      <c r="Z57" s="19">
        <f t="shared" si="39"/>
        <v>-1.295912745888856</v>
      </c>
      <c r="AA57" s="19">
        <f t="shared" si="40"/>
        <v>-1.9044897461613033</v>
      </c>
      <c r="AB57" s="19"/>
      <c r="AC57" s="19"/>
      <c r="AD57" s="19"/>
      <c r="AE57" s="19"/>
      <c r="AG57" s="140"/>
      <c r="AH57" s="141"/>
      <c r="AI57" s="133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</row>
    <row r="58" spans="3:65" x14ac:dyDescent="0.3">
      <c r="C58" s="89" t="str">
        <f t="shared" si="28"/>
        <v>Brine + H2</v>
      </c>
      <c r="D58" s="55">
        <v>99</v>
      </c>
      <c r="E58" s="55">
        <v>99.593000000000004</v>
      </c>
      <c r="F58" s="54">
        <f t="shared" si="29"/>
        <v>99.593000000000004</v>
      </c>
      <c r="G58" s="55">
        <v>99.808999999999997</v>
      </c>
      <c r="H58" s="54">
        <f t="shared" si="30"/>
        <v>99.808999999999997</v>
      </c>
      <c r="I58" s="55">
        <v>99.813000000000002</v>
      </c>
      <c r="J58" s="54">
        <f t="shared" si="31"/>
        <v>99.813000000000002</v>
      </c>
      <c r="K58" s="53">
        <v>99.84</v>
      </c>
      <c r="L58" s="54">
        <f t="shared" si="32"/>
        <v>99.84</v>
      </c>
      <c r="M58" s="53"/>
      <c r="N58" s="54">
        <f t="shared" si="33"/>
        <v>0</v>
      </c>
      <c r="O58" s="53"/>
      <c r="P58" s="54">
        <f t="shared" si="41"/>
        <v>0</v>
      </c>
      <c r="Q58" s="53"/>
      <c r="R58" s="54">
        <f t="shared" si="34"/>
        <v>0</v>
      </c>
      <c r="S58" s="53"/>
      <c r="T58" s="54">
        <f t="shared" si="35"/>
        <v>0</v>
      </c>
      <c r="V58" s="72" t="s">
        <v>31</v>
      </c>
      <c r="W58" s="19">
        <f t="shared" si="36"/>
        <v>0</v>
      </c>
      <c r="X58" s="19">
        <f t="shared" si="37"/>
        <v>-0.22716029824513839</v>
      </c>
      <c r="Y58" s="19">
        <f t="shared" si="38"/>
        <v>-0.22814565993326141</v>
      </c>
      <c r="Z58" s="19">
        <f t="shared" si="39"/>
        <v>-0.76328981015279851</v>
      </c>
      <c r="AA58" s="19">
        <f t="shared" si="40"/>
        <v>-1.1944466987937545</v>
      </c>
      <c r="AB58" s="19"/>
      <c r="AC58" s="19"/>
      <c r="AD58" s="19"/>
      <c r="AE58" s="19"/>
      <c r="AG58" s="140"/>
      <c r="AH58" s="141"/>
      <c r="AI58" s="133"/>
    </row>
    <row r="59" spans="3:65" x14ac:dyDescent="0.3">
      <c r="C59" s="89" t="str">
        <f t="shared" si="28"/>
        <v>Brine + H2</v>
      </c>
      <c r="D59" s="55">
        <v>98.902000000000001</v>
      </c>
      <c r="E59" s="55">
        <v>99.587999999999994</v>
      </c>
      <c r="F59" s="54">
        <f t="shared" si="29"/>
        <v>99.587999999999994</v>
      </c>
      <c r="G59" s="55">
        <v>99.811000000000007</v>
      </c>
      <c r="H59" s="54">
        <f t="shared" si="30"/>
        <v>99.811000000000007</v>
      </c>
      <c r="I59" s="55">
        <v>99.837999999999994</v>
      </c>
      <c r="J59" s="54">
        <f t="shared" si="31"/>
        <v>99.837999999999994</v>
      </c>
      <c r="K59" s="53">
        <v>99.856999999999999</v>
      </c>
      <c r="L59" s="54">
        <f t="shared" si="32"/>
        <v>99.856999999999999</v>
      </c>
      <c r="M59" s="53"/>
      <c r="N59" s="54">
        <f t="shared" si="33"/>
        <v>0</v>
      </c>
      <c r="O59" s="53"/>
      <c r="P59" s="54">
        <f t="shared" si="41"/>
        <v>0</v>
      </c>
      <c r="Q59" s="53"/>
      <c r="R59" s="54">
        <f t="shared" si="34"/>
        <v>0</v>
      </c>
      <c r="S59" s="53"/>
      <c r="T59" s="54">
        <f t="shared" si="35"/>
        <v>0</v>
      </c>
      <c r="V59" s="72" t="s">
        <v>32</v>
      </c>
      <c r="W59" s="19">
        <f t="shared" si="36"/>
        <v>0</v>
      </c>
      <c r="X59" s="19">
        <f t="shared" si="37"/>
        <v>-0.43423038092861077</v>
      </c>
      <c r="Y59" s="19">
        <f t="shared" si="38"/>
        <v>1.0855759523224151E-2</v>
      </c>
      <c r="Z59" s="19">
        <f t="shared" si="39"/>
        <v>-0.33110066545805239</v>
      </c>
      <c r="AA59" s="19">
        <f t="shared" si="40"/>
        <v>-9.7701835708917883E-2</v>
      </c>
      <c r="AB59" s="19"/>
      <c r="AC59" s="19"/>
      <c r="AD59" s="19"/>
      <c r="AE59" s="19"/>
      <c r="AG59" s="140"/>
      <c r="AH59" s="141"/>
      <c r="AI59" s="133"/>
    </row>
    <row r="60" spans="3:65" x14ac:dyDescent="0.3">
      <c r="C60" s="89">
        <f t="shared" si="28"/>
        <v>0</v>
      </c>
      <c r="D60" s="55"/>
      <c r="E60" s="55"/>
      <c r="F60" s="54">
        <f t="shared" si="29"/>
        <v>0</v>
      </c>
      <c r="G60" s="55"/>
      <c r="H60" s="54">
        <f t="shared" si="30"/>
        <v>0</v>
      </c>
      <c r="I60" s="55"/>
      <c r="J60" s="54">
        <f t="shared" si="31"/>
        <v>0</v>
      </c>
      <c r="K60" s="53"/>
      <c r="L60" s="54">
        <f t="shared" si="32"/>
        <v>0</v>
      </c>
      <c r="M60" s="53"/>
      <c r="N60" s="54">
        <f t="shared" si="33"/>
        <v>0</v>
      </c>
      <c r="O60" s="53"/>
      <c r="P60" s="54">
        <f t="shared" si="41"/>
        <v>0</v>
      </c>
      <c r="Q60" s="53"/>
      <c r="R60" s="54">
        <f t="shared" si="34"/>
        <v>0</v>
      </c>
      <c r="S60" s="53"/>
      <c r="T60" s="54">
        <f t="shared" si="35"/>
        <v>0</v>
      </c>
      <c r="V60" s="72" t="s">
        <v>32</v>
      </c>
      <c r="W60" s="19">
        <f t="shared" si="36"/>
        <v>0</v>
      </c>
      <c r="X60" s="19">
        <f t="shared" si="37"/>
        <v>0.29582079176432785</v>
      </c>
      <c r="Y60" s="19">
        <f t="shared" si="38"/>
        <v>0.52323302543317141</v>
      </c>
      <c r="Z60" s="19">
        <f t="shared" si="39"/>
        <v>0.67853894110947977</v>
      </c>
      <c r="AA60" s="19">
        <f t="shared" si="40"/>
        <v>0.12202607660279341</v>
      </c>
      <c r="AB60" s="19"/>
      <c r="AC60" s="19"/>
      <c r="AD60" s="19"/>
      <c r="AE60" s="19"/>
    </row>
    <row r="61" spans="3:65" x14ac:dyDescent="0.3">
      <c r="C61" s="89">
        <f t="shared" si="28"/>
        <v>0</v>
      </c>
      <c r="D61" s="55"/>
      <c r="E61" s="55"/>
      <c r="F61" s="54">
        <f t="shared" si="29"/>
        <v>0</v>
      </c>
      <c r="G61" s="55"/>
      <c r="H61" s="54">
        <f t="shared" si="30"/>
        <v>0</v>
      </c>
      <c r="I61" s="55"/>
      <c r="J61" s="54">
        <f t="shared" si="31"/>
        <v>0</v>
      </c>
      <c r="K61" s="53"/>
      <c r="L61" s="54">
        <f t="shared" si="32"/>
        <v>0</v>
      </c>
      <c r="M61" s="53"/>
      <c r="N61" s="54">
        <f t="shared" si="33"/>
        <v>0</v>
      </c>
      <c r="O61" s="53"/>
      <c r="P61" s="54">
        <f t="shared" si="41"/>
        <v>0</v>
      </c>
      <c r="Q61" s="53"/>
      <c r="R61" s="54">
        <f t="shared" si="34"/>
        <v>0</v>
      </c>
      <c r="S61" s="53"/>
      <c r="T61" s="54">
        <f t="shared" si="35"/>
        <v>0</v>
      </c>
      <c r="V61" s="72"/>
      <c r="W61" s="19"/>
      <c r="X61" s="19"/>
      <c r="Y61" s="19"/>
      <c r="Z61" s="19"/>
      <c r="AA61" s="19"/>
      <c r="AB61" s="19"/>
      <c r="AC61" s="19"/>
      <c r="AD61" s="19"/>
      <c r="AE61" s="19"/>
      <c r="AG61" s="6"/>
      <c r="AH61" s="6"/>
      <c r="AI61" s="6"/>
      <c r="AJ61" s="6"/>
      <c r="AK61" s="6"/>
      <c r="AL61" s="6"/>
      <c r="AM61" s="6"/>
      <c r="AN61" s="6"/>
    </row>
    <row r="62" spans="3:65" x14ac:dyDescent="0.3">
      <c r="C62" s="89">
        <f t="shared" si="28"/>
        <v>0</v>
      </c>
      <c r="D62" s="55"/>
      <c r="E62" s="55"/>
      <c r="F62" s="54">
        <f t="shared" si="29"/>
        <v>0</v>
      </c>
      <c r="G62" s="55"/>
      <c r="H62" s="54">
        <f t="shared" si="30"/>
        <v>0</v>
      </c>
      <c r="I62" s="55"/>
      <c r="J62" s="54">
        <f t="shared" si="31"/>
        <v>0</v>
      </c>
      <c r="K62" s="53"/>
      <c r="L62" s="54">
        <f t="shared" si="32"/>
        <v>0</v>
      </c>
      <c r="M62" s="53"/>
      <c r="N62" s="54">
        <f t="shared" si="33"/>
        <v>0</v>
      </c>
      <c r="O62" s="53"/>
      <c r="P62" s="54">
        <f t="shared" si="41"/>
        <v>0</v>
      </c>
      <c r="Q62" s="53"/>
      <c r="R62" s="54">
        <f t="shared" si="34"/>
        <v>0</v>
      </c>
      <c r="S62" s="53"/>
      <c r="T62" s="54">
        <f t="shared" si="35"/>
        <v>0</v>
      </c>
      <c r="V62" s="72"/>
      <c r="W62" s="19"/>
      <c r="X62" s="19"/>
      <c r="Y62" s="19"/>
      <c r="Z62" s="19"/>
      <c r="AA62" s="19"/>
      <c r="AB62" s="19"/>
      <c r="AC62" s="19"/>
      <c r="AD62" s="19"/>
      <c r="AE62" s="19"/>
      <c r="AG62" s="6"/>
      <c r="AH62" s="114"/>
      <c r="AI62" s="114"/>
      <c r="AJ62" s="114"/>
      <c r="AK62" s="114"/>
      <c r="AL62" s="114"/>
      <c r="AM62" s="114"/>
      <c r="AN62" s="114"/>
    </row>
    <row r="63" spans="3:65" x14ac:dyDescent="0.3">
      <c r="C63" s="89">
        <f t="shared" si="28"/>
        <v>0</v>
      </c>
      <c r="D63" s="55"/>
      <c r="E63" s="55"/>
      <c r="F63" s="54">
        <f t="shared" si="29"/>
        <v>0</v>
      </c>
      <c r="G63" s="55"/>
      <c r="H63" s="54">
        <f t="shared" si="30"/>
        <v>0</v>
      </c>
      <c r="I63" s="55"/>
      <c r="J63" s="54">
        <f t="shared" si="31"/>
        <v>0</v>
      </c>
      <c r="K63" s="53"/>
      <c r="L63" s="54">
        <f t="shared" si="32"/>
        <v>0</v>
      </c>
      <c r="M63" s="53"/>
      <c r="N63" s="54">
        <f t="shared" si="33"/>
        <v>0</v>
      </c>
      <c r="O63" s="53"/>
      <c r="P63" s="54">
        <f t="shared" si="41"/>
        <v>0</v>
      </c>
      <c r="Q63" s="53"/>
      <c r="R63" s="54">
        <f t="shared" si="34"/>
        <v>0</v>
      </c>
      <c r="S63" s="53"/>
      <c r="T63" s="54">
        <f t="shared" si="35"/>
        <v>0</v>
      </c>
      <c r="V63" s="72" t="s">
        <v>1</v>
      </c>
      <c r="W63" s="19">
        <f t="shared" si="36"/>
        <v>0</v>
      </c>
      <c r="X63" s="19">
        <f t="shared" si="37"/>
        <v>-6.3322740320519273</v>
      </c>
      <c r="Y63" s="19">
        <f t="shared" si="38"/>
        <v>-16.49473279979162</v>
      </c>
      <c r="Z63" s="19">
        <f t="shared" si="39"/>
        <v>-19.626210479956853</v>
      </c>
      <c r="AA63" s="19">
        <f t="shared" si="40"/>
        <v>-21.336827696468433</v>
      </c>
      <c r="AB63" s="19"/>
      <c r="AC63" s="19"/>
      <c r="AD63" s="19"/>
      <c r="AE63" s="19"/>
      <c r="AG63" s="6"/>
      <c r="AH63" s="114"/>
      <c r="AI63" s="114"/>
      <c r="AJ63" s="114"/>
      <c r="AK63" s="114"/>
      <c r="AL63" s="114"/>
      <c r="AM63" s="114"/>
      <c r="AN63" s="114"/>
    </row>
    <row r="64" spans="3:65" x14ac:dyDescent="0.3">
      <c r="C64" s="71"/>
      <c r="D64" s="5"/>
      <c r="E64" s="5"/>
      <c r="F64" s="5"/>
      <c r="G64" s="5"/>
      <c r="H64" s="5"/>
      <c r="I64" s="5"/>
      <c r="J64" s="5"/>
      <c r="K64" s="5"/>
      <c r="L64" s="5"/>
      <c r="V64" s="72" t="s">
        <v>1</v>
      </c>
      <c r="W64" s="19">
        <f t="shared" si="36"/>
        <v>0</v>
      </c>
      <c r="X64" s="19">
        <f t="shared" si="37"/>
        <v>-6.677679972042057</v>
      </c>
      <c r="Y64" s="19">
        <f t="shared" si="38"/>
        <v>-18.57186988079313</v>
      </c>
      <c r="Z64" s="19">
        <f t="shared" si="39"/>
        <v>-21.438727785314171</v>
      </c>
      <c r="AA64" s="19">
        <f t="shared" si="40"/>
        <v>-23.026617884086122</v>
      </c>
      <c r="AB64" s="19"/>
      <c r="AC64" s="19"/>
      <c r="AD64" s="19"/>
      <c r="AE64" s="19"/>
      <c r="AG64" s="6"/>
      <c r="AH64" s="114"/>
      <c r="AI64" s="114"/>
      <c r="AJ64" s="114"/>
      <c r="AK64" s="114"/>
      <c r="AL64" s="114"/>
      <c r="AM64" s="114"/>
      <c r="AN64" s="114"/>
    </row>
    <row r="65" spans="1:39" x14ac:dyDescent="0.3">
      <c r="M65" s="21"/>
      <c r="O65" s="20"/>
      <c r="P65" s="21"/>
      <c r="Q65" s="13"/>
      <c r="R65" s="5"/>
      <c r="S65" s="5"/>
      <c r="T65" s="5"/>
      <c r="U65" s="5"/>
      <c r="V65" s="70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</row>
    <row r="66" spans="1:39" ht="15.75" customHeight="1" x14ac:dyDescent="0.3">
      <c r="B66" s="13"/>
      <c r="C66" s="13"/>
      <c r="D66" s="5"/>
      <c r="E66" s="5"/>
      <c r="F66" s="5"/>
      <c r="G66" s="5"/>
      <c r="H66" s="5"/>
      <c r="I66" s="5"/>
      <c r="J66" s="5"/>
      <c r="K66" s="5"/>
      <c r="L66" s="5"/>
      <c r="P66" s="5"/>
      <c r="Q66" s="13"/>
      <c r="R66" s="5"/>
      <c r="S66" s="5"/>
      <c r="T66" s="5"/>
      <c r="V66" s="119" t="s">
        <v>41</v>
      </c>
      <c r="X66" s="21"/>
      <c r="Y66" s="21"/>
      <c r="Z66" s="21"/>
      <c r="AB66" s="21"/>
      <c r="AC66" s="21"/>
      <c r="AD66" s="93"/>
      <c r="AE66" s="93"/>
      <c r="AF66" s="92"/>
    </row>
    <row r="67" spans="1:39" x14ac:dyDescent="0.3">
      <c r="C67"/>
      <c r="V67"/>
    </row>
    <row r="68" spans="1:39" x14ac:dyDescent="0.3">
      <c r="A68" s="5"/>
      <c r="B68" s="5"/>
      <c r="C68" s="13"/>
      <c r="D68" s="13"/>
      <c r="E68" s="5"/>
      <c r="F68" s="5"/>
      <c r="G68" s="5"/>
      <c r="H68" s="5"/>
      <c r="I68" s="5"/>
      <c r="J68" s="5"/>
      <c r="K68" s="5"/>
      <c r="L68" s="5"/>
      <c r="U68" s="5"/>
      <c r="V68" s="30" t="s">
        <v>42</v>
      </c>
      <c r="W68" s="18">
        <v>0</v>
      </c>
      <c r="X68" s="18">
        <v>2</v>
      </c>
      <c r="Y68" s="18">
        <v>4</v>
      </c>
      <c r="Z68" s="18">
        <v>7</v>
      </c>
      <c r="AA68" s="18">
        <v>9</v>
      </c>
      <c r="AB68" s="18">
        <v>11</v>
      </c>
      <c r="AC68" s="18">
        <v>14</v>
      </c>
      <c r="AD68" s="18">
        <v>0</v>
      </c>
      <c r="AE68" s="18">
        <v>0</v>
      </c>
    </row>
    <row r="69" spans="1:39" x14ac:dyDescent="0.3">
      <c r="A69" s="5"/>
      <c r="B69" s="5"/>
      <c r="C69"/>
      <c r="S69" s="21"/>
      <c r="T69" s="21"/>
      <c r="U69" s="5"/>
      <c r="V69" s="97" t="s">
        <v>31</v>
      </c>
      <c r="W69" s="19">
        <v>0</v>
      </c>
      <c r="X69" s="19">
        <f>W37-X37</f>
        <v>1.8604149924110303E-2</v>
      </c>
      <c r="Y69" s="19">
        <f>W37-Y37</f>
        <v>1.3151000763151899E-2</v>
      </c>
      <c r="Z69" s="19">
        <f>W37-Z37</f>
        <v>6.0103645295140673E-2</v>
      </c>
      <c r="AA69" s="19">
        <f>W37-AA37</f>
        <v>8.8329076579148236E-2</v>
      </c>
      <c r="AB69" s="107"/>
      <c r="AC69" s="107"/>
      <c r="AD69" s="104"/>
      <c r="AE69" s="104"/>
    </row>
    <row r="70" spans="1:39" x14ac:dyDescent="0.3">
      <c r="A70" s="5"/>
      <c r="B70" s="5"/>
      <c r="C70"/>
      <c r="S70" s="21"/>
      <c r="T70" s="21"/>
      <c r="U70" s="5"/>
      <c r="V70" s="97" t="s">
        <v>31</v>
      </c>
      <c r="W70" s="19">
        <v>0</v>
      </c>
      <c r="X70" s="19">
        <f>W38-X38</f>
        <v>1.0505594817231234E-2</v>
      </c>
      <c r="Y70" s="19">
        <f>W38-Y38</f>
        <v>1.0551165327236767E-2</v>
      </c>
      <c r="Z70" s="19">
        <f>W38-Z38</f>
        <v>3.5300241880003469E-2</v>
      </c>
      <c r="AA70" s="19">
        <f>W38-AA38</f>
        <v>5.5240168045411764E-2</v>
      </c>
      <c r="AB70" s="107"/>
      <c r="AC70" s="107"/>
      <c r="AD70" s="104"/>
      <c r="AE70" s="104"/>
    </row>
    <row r="71" spans="1:39" x14ac:dyDescent="0.3">
      <c r="A71" s="5"/>
      <c r="B71" s="5"/>
      <c r="C71"/>
      <c r="V71" s="120" t="s">
        <v>40</v>
      </c>
      <c r="W71" s="121">
        <f>AVERAGE(W69:W70)</f>
        <v>0</v>
      </c>
      <c r="X71" s="121">
        <f t="shared" ref="X71:AA71" si="42">AVERAGE(X69:X70)</f>
        <v>1.4554872370670768E-2</v>
      </c>
      <c r="Y71" s="121">
        <f t="shared" si="42"/>
        <v>1.1851083045194333E-2</v>
      </c>
      <c r="Z71" s="121">
        <f t="shared" si="42"/>
        <v>4.7701943587572071E-2</v>
      </c>
      <c r="AA71" s="121">
        <f t="shared" si="42"/>
        <v>7.178462231228E-2</v>
      </c>
      <c r="AB71" s="107"/>
      <c r="AC71" s="107"/>
      <c r="AD71" s="104"/>
      <c r="AE71" s="104"/>
      <c r="AG71" s="5"/>
      <c r="AH71" s="5"/>
      <c r="AL71" s="147" t="s">
        <v>53</v>
      </c>
    </row>
    <row r="72" spans="1:39" ht="15.75" customHeight="1" x14ac:dyDescent="0.3">
      <c r="B72" s="13"/>
      <c r="C72" s="13"/>
      <c r="D72" s="5"/>
      <c r="E72" s="5"/>
      <c r="F72" s="5"/>
      <c r="G72" s="5"/>
      <c r="H72" s="5"/>
      <c r="I72" s="5"/>
      <c r="J72" s="5"/>
      <c r="K72" s="5"/>
      <c r="L72" s="5"/>
      <c r="P72" s="5"/>
      <c r="Q72" s="13"/>
      <c r="R72" s="5"/>
      <c r="S72" s="5"/>
      <c r="T72" s="5"/>
      <c r="V72"/>
      <c r="X72" s="21"/>
      <c r="Y72" s="21"/>
      <c r="Z72" s="21"/>
      <c r="AB72" s="21"/>
      <c r="AC72" s="21"/>
      <c r="AD72" s="93"/>
      <c r="AE72" s="93"/>
      <c r="AF72" s="92"/>
      <c r="AG72" s="4"/>
      <c r="AH72" s="135" t="s">
        <v>45</v>
      </c>
      <c r="AI72" s="4"/>
      <c r="AJ72" s="4"/>
      <c r="AK72" s="4"/>
      <c r="AL72" s="4"/>
    </row>
    <row r="73" spans="1:39" x14ac:dyDescent="0.3">
      <c r="A73" s="5"/>
      <c r="B73" s="5"/>
      <c r="C73" s="13"/>
      <c r="D73" s="13"/>
      <c r="E73" s="5"/>
      <c r="F73" s="5"/>
      <c r="G73" s="5"/>
      <c r="H73" s="5"/>
      <c r="I73" s="5"/>
      <c r="J73" s="5"/>
      <c r="K73" s="5"/>
      <c r="L73" s="5"/>
      <c r="U73" s="5"/>
      <c r="V73" s="30" t="s">
        <v>44</v>
      </c>
      <c r="W73" s="18">
        <v>0</v>
      </c>
      <c r="X73" s="18">
        <v>2</v>
      </c>
      <c r="Y73" s="18">
        <v>4</v>
      </c>
      <c r="Z73" s="18">
        <v>7</v>
      </c>
      <c r="AA73" s="18">
        <v>9</v>
      </c>
      <c r="AB73" s="18">
        <v>11</v>
      </c>
      <c r="AC73" s="18">
        <v>14</v>
      </c>
      <c r="AD73" s="18">
        <v>0</v>
      </c>
      <c r="AE73" s="18">
        <v>0</v>
      </c>
      <c r="AG73" s="4" t="s">
        <v>44</v>
      </c>
      <c r="AH73" s="4">
        <v>0</v>
      </c>
      <c r="AI73" s="4">
        <v>2</v>
      </c>
      <c r="AJ73" s="4">
        <v>4</v>
      </c>
      <c r="AK73" s="4">
        <v>7</v>
      </c>
      <c r="AL73" s="4">
        <v>9</v>
      </c>
      <c r="AM73" s="147" t="s">
        <v>52</v>
      </c>
    </row>
    <row r="74" spans="1:39" x14ac:dyDescent="0.3">
      <c r="A74" s="5"/>
      <c r="B74" s="5"/>
      <c r="C74" s="13"/>
      <c r="D74" s="13"/>
      <c r="E74" s="5"/>
      <c r="F74" s="5"/>
      <c r="G74" s="5"/>
      <c r="H74" s="5"/>
      <c r="I74" s="5"/>
      <c r="J74" s="5"/>
      <c r="K74" s="5"/>
      <c r="L74" s="5"/>
      <c r="U74" s="5"/>
      <c r="V74" s="43" t="s">
        <v>30</v>
      </c>
      <c r="W74" s="19">
        <f>W33+W71</f>
        <v>4.4820241411713218</v>
      </c>
      <c r="X74" s="19">
        <f>X33+X71</f>
        <v>4.445851203074028</v>
      </c>
      <c r="Y74" s="19">
        <f>Y33+Y71</f>
        <v>4.4464038380931807</v>
      </c>
      <c r="Z74" s="19">
        <f>Z33+Z71</f>
        <v>4.4161516517716635</v>
      </c>
      <c r="AA74" s="19">
        <f>AA33+AA71</f>
        <v>4.3809325337814631</v>
      </c>
      <c r="AB74" s="106"/>
      <c r="AC74" s="106"/>
      <c r="AD74" s="19"/>
      <c r="AE74" s="19"/>
      <c r="AG74" s="4" t="s">
        <v>30</v>
      </c>
      <c r="AH74" s="134">
        <f>W74-W74</f>
        <v>0</v>
      </c>
      <c r="AI74" s="134">
        <f>X74-W74</f>
        <v>-3.6172938097293716E-2</v>
      </c>
      <c r="AJ74" s="134">
        <f>Y74-W74</f>
        <v>-3.5620303078141013E-2</v>
      </c>
      <c r="AK74" s="134">
        <f>Z74-W74</f>
        <v>-6.5872489399658285E-2</v>
      </c>
      <c r="AL74" s="134">
        <f>AA74-W74</f>
        <v>-0.10109160738985867</v>
      </c>
      <c r="AM74" s="147">
        <f>AL74/9</f>
        <v>-1.1232400821095409E-2</v>
      </c>
    </row>
    <row r="75" spans="1:39" x14ac:dyDescent="0.3">
      <c r="A75" s="5"/>
      <c r="B75" s="5"/>
      <c r="C75" s="13"/>
      <c r="D75" s="13"/>
      <c r="E75" s="5"/>
      <c r="F75" s="5"/>
      <c r="G75" s="5"/>
      <c r="H75" s="5"/>
      <c r="I75" s="5"/>
      <c r="J75" s="5"/>
      <c r="K75" s="5"/>
      <c r="L75" s="5"/>
      <c r="U75" s="5"/>
      <c r="V75" s="43" t="s">
        <v>30</v>
      </c>
      <c r="W75" s="19">
        <f>W34+W71</f>
        <v>4.7006650611919305</v>
      </c>
      <c r="X75" s="19">
        <f>X34+X71</f>
        <v>4.6546402040610459</v>
      </c>
      <c r="Y75" s="19">
        <f>Y34+Y71</f>
        <v>4.648034795724012</v>
      </c>
      <c r="Z75" s="19">
        <f>Z34+Z71</f>
        <v>4.638936851982022</v>
      </c>
      <c r="AA75" s="19">
        <f>AA34+AA71</f>
        <v>4.6230392385656938</v>
      </c>
      <c r="AB75" s="106"/>
      <c r="AC75" s="106"/>
      <c r="AD75" s="19"/>
      <c r="AE75" s="19"/>
      <c r="AG75" s="4" t="s">
        <v>30</v>
      </c>
      <c r="AH75" s="134">
        <f t="shared" ref="AH75:AH77" si="43">W75-W75</f>
        <v>0</v>
      </c>
      <c r="AI75" s="134">
        <f t="shared" ref="AI75:AI77" si="44">X75-W75</f>
        <v>-4.6024857130884556E-2</v>
      </c>
      <c r="AJ75" s="134">
        <f t="shared" ref="AJ75:AJ77" si="45">Y75-W75</f>
        <v>-5.2630265467918491E-2</v>
      </c>
      <c r="AK75" s="134">
        <f t="shared" ref="AK75:AK77" si="46">Z75-W75</f>
        <v>-6.1728209209908513E-2</v>
      </c>
      <c r="AL75" s="134">
        <f t="shared" ref="AL75:AL77" si="47">AA75-W75</f>
        <v>-7.762582262623674E-2</v>
      </c>
      <c r="AM75" s="147">
        <f t="shared" ref="AM75:AM77" si="48">AL75/9</f>
        <v>-8.6250914029151939E-3</v>
      </c>
    </row>
    <row r="76" spans="1:39" x14ac:dyDescent="0.3">
      <c r="A76" s="5"/>
      <c r="B76" s="5"/>
      <c r="C76" s="13"/>
      <c r="D76" s="13"/>
      <c r="E76" s="5"/>
      <c r="F76" s="5"/>
      <c r="G76" s="5"/>
      <c r="H76" s="5"/>
      <c r="I76" s="5"/>
      <c r="J76" s="5"/>
      <c r="K76" s="5"/>
      <c r="L76" s="5"/>
      <c r="U76" s="5"/>
      <c r="V76" s="43" t="s">
        <v>1</v>
      </c>
      <c r="W76" s="19">
        <f>W43+W71</f>
        <v>4.5868871262605406</v>
      </c>
      <c r="X76" s="19">
        <f t="shared" ref="X76:AA76" si="49">X43+X71</f>
        <v>4.3109877362554823</v>
      </c>
      <c r="Y76" s="19">
        <f t="shared" si="49"/>
        <v>3.8421434340010183</v>
      </c>
      <c r="Z76" s="19">
        <f t="shared" si="49"/>
        <v>3.7343569479701748</v>
      </c>
      <c r="AA76" s="19">
        <f t="shared" si="49"/>
        <v>3.6799755458111165</v>
      </c>
      <c r="AB76" s="106"/>
      <c r="AC76" s="106"/>
      <c r="AD76" s="19"/>
      <c r="AE76" s="19"/>
      <c r="AG76" s="4" t="s">
        <v>1</v>
      </c>
      <c r="AH76" s="134">
        <f t="shared" si="43"/>
        <v>0</v>
      </c>
      <c r="AI76" s="134">
        <f t="shared" si="44"/>
        <v>-0.27589939000505836</v>
      </c>
      <c r="AJ76" s="134">
        <f t="shared" si="45"/>
        <v>-0.74474369225952231</v>
      </c>
      <c r="AK76" s="134">
        <f t="shared" si="46"/>
        <v>-0.85253017829036581</v>
      </c>
      <c r="AL76" s="134">
        <f t="shared" si="47"/>
        <v>-0.9069115804494241</v>
      </c>
      <c r="AM76" s="105">
        <f t="shared" si="48"/>
        <v>-0.10076795338326934</v>
      </c>
    </row>
    <row r="77" spans="1:39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U77" s="5"/>
      <c r="V77" s="43" t="s">
        <v>1</v>
      </c>
      <c r="W77" s="19">
        <f>W44+W71</f>
        <v>4.5980022763150137</v>
      </c>
      <c r="X77" s="19">
        <f t="shared" ref="X77:AA77" si="50">X44+X71</f>
        <v>4.3055172715661598</v>
      </c>
      <c r="Y77" s="19">
        <f t="shared" si="50"/>
        <v>3.7559183594870778</v>
      </c>
      <c r="Z77" s="19">
        <f t="shared" si="50"/>
        <v>3.6599510283208607</v>
      </c>
      <c r="AA77" s="19">
        <f t="shared" si="50"/>
        <v>3.6110224841586538</v>
      </c>
      <c r="AB77" s="106"/>
      <c r="AC77" s="106"/>
      <c r="AD77" s="19"/>
      <c r="AE77" s="19"/>
      <c r="AG77" s="4" t="s">
        <v>1</v>
      </c>
      <c r="AH77" s="134">
        <f t="shared" si="43"/>
        <v>0</v>
      </c>
      <c r="AI77" s="134">
        <f t="shared" si="44"/>
        <v>-0.29248500474885386</v>
      </c>
      <c r="AJ77" s="134">
        <f t="shared" si="45"/>
        <v>-0.84208391682793593</v>
      </c>
      <c r="AK77" s="134">
        <f t="shared" si="46"/>
        <v>-0.93805124799415296</v>
      </c>
      <c r="AL77" s="134">
        <f t="shared" si="47"/>
        <v>-0.98697979215635989</v>
      </c>
      <c r="AM77" s="105">
        <f t="shared" si="48"/>
        <v>-0.10966442135070666</v>
      </c>
    </row>
    <row r="78" spans="1:39" x14ac:dyDescent="0.3">
      <c r="A78" s="5"/>
      <c r="B78" s="5"/>
      <c r="C78"/>
      <c r="V78" s="13"/>
      <c r="AG78" s="87"/>
    </row>
    <row r="79" spans="1:39" x14ac:dyDescent="0.3">
      <c r="A79" s="5"/>
      <c r="B79" s="5"/>
      <c r="C79"/>
      <c r="V79" s="30" t="s">
        <v>43</v>
      </c>
      <c r="W79" s="18">
        <v>0</v>
      </c>
      <c r="X79" s="18">
        <v>2</v>
      </c>
      <c r="Y79" s="18">
        <v>4</v>
      </c>
      <c r="Z79" s="18">
        <v>7</v>
      </c>
      <c r="AA79" s="18">
        <v>9</v>
      </c>
      <c r="AB79" s="18">
        <v>11</v>
      </c>
      <c r="AC79" s="18">
        <v>14</v>
      </c>
      <c r="AD79" s="18">
        <v>0</v>
      </c>
      <c r="AE79" s="18">
        <v>0</v>
      </c>
      <c r="AG79" s="150" t="s">
        <v>49</v>
      </c>
      <c r="AH79" s="151"/>
      <c r="AI79" s="151"/>
      <c r="AJ79" s="151"/>
      <c r="AK79" s="151"/>
      <c r="AL79" s="151"/>
      <c r="AM79" s="147"/>
    </row>
    <row r="80" spans="1:39" x14ac:dyDescent="0.3">
      <c r="A80" s="5"/>
      <c r="B80" s="5"/>
      <c r="C80"/>
      <c r="V80" s="43" t="s">
        <v>30</v>
      </c>
      <c r="W80" s="108">
        <f>100%-(W74/W33)</f>
        <v>0</v>
      </c>
      <c r="X80" s="108">
        <f>100%-(X74/W33)</f>
        <v>8.0706700718127244E-3</v>
      </c>
      <c r="Y80" s="108">
        <f>100%-(Y74/W33)</f>
        <v>7.9473697499612417E-3</v>
      </c>
      <c r="Z80" s="108">
        <f>100%-(Z74/W33)</f>
        <v>1.4697040293594532E-2</v>
      </c>
      <c r="AA80" s="108">
        <f>100%-(AA74/W33)</f>
        <v>2.2554900242781728E-2</v>
      </c>
      <c r="AB80" s="106"/>
      <c r="AC80" s="106"/>
      <c r="AD80" s="19"/>
      <c r="AE80" s="19"/>
      <c r="AG80" s="151" t="s">
        <v>30</v>
      </c>
      <c r="AH80" s="151"/>
      <c r="AI80" s="148">
        <f>AI74-AH74</f>
        <v>-3.6172938097293716E-2</v>
      </c>
      <c r="AJ80" s="148">
        <f>AJ74-AI74</f>
        <v>5.5263501915270297E-4</v>
      </c>
      <c r="AK80" s="148">
        <f>AK74-AJ74</f>
        <v>-3.0252186321517271E-2</v>
      </c>
      <c r="AL80" s="148">
        <f>AL74-AK74</f>
        <v>-3.5219117990200388E-2</v>
      </c>
      <c r="AM80" s="21"/>
    </row>
    <row r="81" spans="1:39" x14ac:dyDescent="0.3">
      <c r="A81" s="5"/>
      <c r="B81" s="5"/>
      <c r="C81"/>
      <c r="V81" s="43" t="s">
        <v>30</v>
      </c>
      <c r="W81" s="108">
        <f>100%-(W75/W34)</f>
        <v>0</v>
      </c>
      <c r="X81" s="108">
        <f>100%-(X75/W34)</f>
        <v>9.7911373245584965E-3</v>
      </c>
      <c r="Y81" s="108">
        <f>100%-(Y75/W34)</f>
        <v>1.1196344513551337E-2</v>
      </c>
      <c r="Z81" s="108">
        <f>100%-(Z75/W34)</f>
        <v>1.3131803352578464E-2</v>
      </c>
      <c r="AA81" s="108">
        <f>100%-(AA75/W34)</f>
        <v>1.6513795732247649E-2</v>
      </c>
      <c r="AB81" s="106"/>
      <c r="AC81" s="106"/>
      <c r="AD81" s="19"/>
      <c r="AE81" s="19"/>
      <c r="AG81" s="151" t="s">
        <v>30</v>
      </c>
      <c r="AH81" s="151"/>
      <c r="AI81" s="148">
        <f t="shared" ref="AI81:AL83" si="51">AI75-AH75</f>
        <v>-4.6024857130884556E-2</v>
      </c>
      <c r="AJ81" s="148">
        <f t="shared" si="51"/>
        <v>-6.6054083370339356E-3</v>
      </c>
      <c r="AK81" s="148">
        <f t="shared" si="51"/>
        <v>-9.0979437419900222E-3</v>
      </c>
      <c r="AL81" s="148">
        <f t="shared" si="51"/>
        <v>-1.5897613416328227E-2</v>
      </c>
      <c r="AM81" s="147"/>
    </row>
    <row r="82" spans="1:39" x14ac:dyDescent="0.3">
      <c r="A82" s="5"/>
      <c r="B82" s="5"/>
      <c r="C82"/>
      <c r="V82" s="43" t="s">
        <v>1</v>
      </c>
      <c r="W82" s="108">
        <f>100%-(W76/W35)</f>
        <v>-6.5375014763233708E-2</v>
      </c>
      <c r="X82" s="108">
        <f>100%-(X76/W35)</f>
        <v>-1.2931421099955376E-3</v>
      </c>
      <c r="Y82" s="108">
        <f>100%-(Y76/W35)</f>
        <v>0.10760315110296204</v>
      </c>
      <c r="Z82" s="108">
        <f>100%-(Z76/W35)</f>
        <v>0.1326382186739411</v>
      </c>
      <c r="AA82" s="108">
        <f>100%-(AA76/W35)</f>
        <v>0.14526913492133631</v>
      </c>
      <c r="AB82" s="106"/>
      <c r="AC82" s="106"/>
      <c r="AD82" s="19"/>
      <c r="AE82" s="19"/>
      <c r="AG82" s="151" t="s">
        <v>1</v>
      </c>
      <c r="AH82" s="151"/>
      <c r="AI82" s="148">
        <f t="shared" si="51"/>
        <v>-0.27589939000505836</v>
      </c>
      <c r="AJ82" s="148">
        <f t="shared" si="51"/>
        <v>-0.46884430225446394</v>
      </c>
      <c r="AK82" s="148">
        <f t="shared" si="51"/>
        <v>-0.10778648603084351</v>
      </c>
      <c r="AL82" s="148">
        <f t="shared" si="51"/>
        <v>-5.438140215905829E-2</v>
      </c>
      <c r="AM82" s="147"/>
    </row>
    <row r="83" spans="1:39" x14ac:dyDescent="0.3">
      <c r="A83" s="5"/>
      <c r="B83" s="5"/>
      <c r="C83"/>
      <c r="V83" s="43" t="s">
        <v>1</v>
      </c>
      <c r="W83" s="108">
        <f>100%-(W77/W36)</f>
        <v>-6.3077358163130759E-2</v>
      </c>
      <c r="X83" s="108">
        <f>100%-(X77/W36)</f>
        <v>4.5463983000640917E-3</v>
      </c>
      <c r="Y83" s="108">
        <f>100%-(Y77/W36)</f>
        <v>0.13161596555800181</v>
      </c>
      <c r="Z83" s="108">
        <f>100%-(Z77/W36)</f>
        <v>0.15380401392232557</v>
      </c>
      <c r="AA83" s="108">
        <f>100%-(AA77/W36)</f>
        <v>0.16511649798408057</v>
      </c>
      <c r="AB83" s="106"/>
      <c r="AC83" s="106"/>
      <c r="AD83" s="19"/>
      <c r="AE83" s="19"/>
      <c r="AG83" s="151" t="s">
        <v>1</v>
      </c>
      <c r="AH83" s="151"/>
      <c r="AI83" s="148">
        <f t="shared" si="51"/>
        <v>-0.29248500474885386</v>
      </c>
      <c r="AJ83" s="148">
        <f t="shared" si="51"/>
        <v>-0.54959891207908207</v>
      </c>
      <c r="AK83" s="148">
        <f t="shared" si="51"/>
        <v>-9.5967331166217029E-2</v>
      </c>
      <c r="AL83" s="148">
        <f t="shared" si="51"/>
        <v>-4.8928544162206933E-2</v>
      </c>
      <c r="AM83" s="147"/>
    </row>
    <row r="84" spans="1:39" x14ac:dyDescent="0.3">
      <c r="A84" s="5"/>
      <c r="B84" s="5"/>
      <c r="C84" s="71"/>
      <c r="D84" s="5"/>
      <c r="E84" s="5"/>
      <c r="F84" s="5"/>
      <c r="G84" s="5"/>
      <c r="H84" s="5"/>
      <c r="I84" s="5"/>
      <c r="J84" s="5"/>
      <c r="K84" s="5"/>
      <c r="L84" s="5"/>
      <c r="P84" s="5"/>
      <c r="Q84" s="13"/>
      <c r="R84" s="5"/>
      <c r="S84" s="5"/>
      <c r="T84" s="5"/>
      <c r="U84" s="5"/>
      <c r="V84" s="70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151"/>
      <c r="AH84" s="151"/>
      <c r="AI84" s="148"/>
      <c r="AJ84" s="148"/>
      <c r="AK84" s="148"/>
      <c r="AL84" s="148"/>
      <c r="AM84" s="147"/>
    </row>
    <row r="85" spans="1:39" x14ac:dyDescent="0.3">
      <c r="A85" s="5"/>
      <c r="B85" s="5"/>
      <c r="C85" s="71"/>
      <c r="D85" s="5"/>
      <c r="E85" s="5"/>
      <c r="F85" s="5"/>
      <c r="G85" s="5"/>
      <c r="H85" s="5"/>
      <c r="I85" s="5"/>
      <c r="J85" s="5"/>
      <c r="K85" s="5"/>
      <c r="L85" s="5"/>
      <c r="P85" s="5"/>
      <c r="Q85" s="13"/>
      <c r="R85" s="5"/>
      <c r="S85" s="5"/>
      <c r="T85" s="5"/>
      <c r="U85" s="5"/>
      <c r="V85" s="70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151" t="s">
        <v>50</v>
      </c>
      <c r="AH85" s="151"/>
      <c r="AI85" s="151"/>
      <c r="AJ85" s="151"/>
      <c r="AK85" s="151"/>
      <c r="AL85" s="151"/>
      <c r="AM85" s="4" t="s">
        <v>29</v>
      </c>
    </row>
    <row r="86" spans="1:39" x14ac:dyDescent="0.3">
      <c r="A86" s="5"/>
      <c r="B86" s="5"/>
      <c r="C86" s="71"/>
      <c r="D86" s="5"/>
      <c r="E86" s="5"/>
      <c r="F86" s="5"/>
      <c r="G86" s="5"/>
      <c r="H86" s="5"/>
      <c r="I86" s="5"/>
      <c r="J86" s="5"/>
      <c r="K86" s="5"/>
      <c r="L86" s="5"/>
      <c r="P86" s="5"/>
      <c r="Q86" s="13"/>
      <c r="R86" s="5"/>
      <c r="S86" s="5"/>
      <c r="T86" s="5"/>
      <c r="U86" s="5"/>
      <c r="V86" s="70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151" t="s">
        <v>30</v>
      </c>
      <c r="AH86" s="151"/>
      <c r="AI86" s="148">
        <f>AI80/2</f>
        <v>-1.8086469048646858E-2</v>
      </c>
      <c r="AJ86" s="148">
        <f>AJ80/2</f>
        <v>2.7631750957635148E-4</v>
      </c>
      <c r="AK86" s="148">
        <f>AK80/3</f>
        <v>-1.0084062107172423E-2</v>
      </c>
      <c r="AL86" s="148">
        <f>AL80/2</f>
        <v>-1.7609558995100194E-2</v>
      </c>
      <c r="AM86" s="134">
        <f>MIN(AI86:AL86)</f>
        <v>-1.8086469048646858E-2</v>
      </c>
    </row>
    <row r="87" spans="1:39" x14ac:dyDescent="0.3">
      <c r="A87" s="5"/>
      <c r="B87" s="5"/>
      <c r="C87" s="71"/>
      <c r="D87" s="5"/>
      <c r="E87" s="5"/>
      <c r="F87" s="5"/>
      <c r="G87" s="5"/>
      <c r="H87" s="5"/>
      <c r="I87" s="5"/>
      <c r="J87" s="5"/>
      <c r="K87" s="5"/>
      <c r="L87" s="5"/>
      <c r="P87" s="5"/>
      <c r="Q87" s="13"/>
      <c r="R87" s="5"/>
      <c r="S87" s="5"/>
      <c r="T87" s="5"/>
      <c r="U87" s="5"/>
      <c r="V87" s="70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151" t="s">
        <v>30</v>
      </c>
      <c r="AH87" s="151"/>
      <c r="AI87" s="148">
        <f t="shared" ref="AI87:AJ89" si="52">AI81/2</f>
        <v>-2.3012428565442278E-2</v>
      </c>
      <c r="AJ87" s="148">
        <f t="shared" si="52"/>
        <v>-3.3027041685169678E-3</v>
      </c>
      <c r="AK87" s="148">
        <f t="shared" ref="AK87:AK89" si="53">AK81/3</f>
        <v>-3.0326479139966742E-3</v>
      </c>
      <c r="AL87" s="148">
        <f t="shared" ref="AL87:AL89" si="54">AL81/2</f>
        <v>-7.9488067081641134E-3</v>
      </c>
      <c r="AM87" s="134">
        <f t="shared" ref="AM87:AM89" si="55">MIN(AI87:AL87)</f>
        <v>-2.3012428565442278E-2</v>
      </c>
    </row>
    <row r="88" spans="1:39" x14ac:dyDescent="0.3">
      <c r="A88" s="5"/>
      <c r="B88" s="5"/>
      <c r="C88" s="70"/>
      <c r="D88" s="5"/>
      <c r="E88" s="5"/>
      <c r="F88" s="5"/>
      <c r="G88" s="5"/>
      <c r="H88" s="5"/>
      <c r="I88" s="5"/>
      <c r="J88" s="5"/>
      <c r="K88" s="5"/>
      <c r="L88" s="5"/>
      <c r="P88" s="5"/>
      <c r="Q88" s="13"/>
      <c r="R88" s="5"/>
      <c r="S88" s="5"/>
      <c r="T88" s="5"/>
      <c r="U88" s="5"/>
      <c r="V88" s="70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151" t="s">
        <v>1</v>
      </c>
      <c r="AH88" s="151"/>
      <c r="AI88" s="148">
        <f t="shared" si="52"/>
        <v>-0.13794969500252918</v>
      </c>
      <c r="AJ88" s="148">
        <f t="shared" si="52"/>
        <v>-0.23442215112723197</v>
      </c>
      <c r="AK88" s="148">
        <f t="shared" si="53"/>
        <v>-3.5928828676947834E-2</v>
      </c>
      <c r="AL88" s="148">
        <f t="shared" si="54"/>
        <v>-2.7190701079529145E-2</v>
      </c>
      <c r="AM88" s="149">
        <f t="shared" si="55"/>
        <v>-0.23442215112723197</v>
      </c>
    </row>
    <row r="89" spans="1:39" x14ac:dyDescent="0.3">
      <c r="A89" s="5"/>
      <c r="B89" s="5"/>
      <c r="C89" s="70"/>
      <c r="D89" s="5"/>
      <c r="E89" s="5"/>
      <c r="F89" s="5"/>
      <c r="G89" s="5"/>
      <c r="H89" s="5"/>
      <c r="I89" s="5"/>
      <c r="J89" s="5"/>
      <c r="K89" s="5"/>
      <c r="L89" s="5"/>
      <c r="U89" s="5"/>
      <c r="V89" s="70"/>
      <c r="W89" s="5"/>
      <c r="X89" s="5"/>
      <c r="Y89" s="5"/>
      <c r="Z89" s="5"/>
      <c r="AA89" s="5"/>
      <c r="AB89" s="5"/>
      <c r="AC89" s="5"/>
      <c r="AD89" s="5"/>
      <c r="AE89" s="5"/>
      <c r="AG89" s="151" t="s">
        <v>1</v>
      </c>
      <c r="AH89" s="151"/>
      <c r="AI89" s="148">
        <f t="shared" si="52"/>
        <v>-0.14624250237442693</v>
      </c>
      <c r="AJ89" s="148">
        <f t="shared" si="52"/>
        <v>-0.27479945603954103</v>
      </c>
      <c r="AK89" s="148">
        <f t="shared" si="53"/>
        <v>-3.1989110388739007E-2</v>
      </c>
      <c r="AL89" s="148">
        <f t="shared" si="54"/>
        <v>-2.4464272081103466E-2</v>
      </c>
      <c r="AM89" s="149">
        <f t="shared" si="55"/>
        <v>-0.27479945603954103</v>
      </c>
    </row>
    <row r="90" spans="1:39" x14ac:dyDescent="0.3">
      <c r="A90" s="5"/>
      <c r="B90" s="5"/>
      <c r="C90" s="70"/>
      <c r="D90" s="5"/>
      <c r="E90" s="5"/>
      <c r="F90" s="5"/>
      <c r="G90" s="5"/>
      <c r="H90" s="5"/>
      <c r="I90" s="5"/>
      <c r="J90" s="5"/>
      <c r="K90" s="5"/>
      <c r="L90" s="5"/>
      <c r="U90" s="5"/>
      <c r="W90" s="5"/>
      <c r="X90" s="5"/>
      <c r="Y90" s="5"/>
      <c r="Z90" s="5"/>
      <c r="AA90" s="5"/>
      <c r="AB90" s="5"/>
      <c r="AC90" s="5"/>
    </row>
    <row r="91" spans="1:39" x14ac:dyDescent="0.3">
      <c r="A91" s="5"/>
      <c r="B91" s="5"/>
      <c r="C91" s="70"/>
      <c r="D91" s="5"/>
      <c r="E91" s="5"/>
      <c r="F91" s="5"/>
      <c r="G91" s="5"/>
      <c r="H91" s="5"/>
      <c r="I91" s="5"/>
      <c r="J91" s="5"/>
      <c r="K91" s="5"/>
      <c r="L91" s="5"/>
      <c r="W91" s="5"/>
      <c r="X91" s="5"/>
      <c r="Y91" s="5"/>
      <c r="Z91" s="5"/>
      <c r="AA91" s="5"/>
      <c r="AB91" s="5"/>
      <c r="AC91" s="5"/>
      <c r="AF91" s="5"/>
      <c r="AG91" s="5"/>
      <c r="AH91" s="5"/>
      <c r="AI91" s="5"/>
      <c r="AJ91" s="5"/>
    </row>
    <row r="92" spans="1:39" x14ac:dyDescent="0.3">
      <c r="A92" s="5"/>
      <c r="B92" s="5"/>
      <c r="C92" s="70"/>
      <c r="D92" s="5"/>
      <c r="E92" s="5"/>
      <c r="F92" s="5"/>
      <c r="G92" s="5"/>
      <c r="H92" s="5"/>
      <c r="I92" s="5"/>
      <c r="J92" s="5"/>
      <c r="K92" s="5"/>
      <c r="L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1:39" x14ac:dyDescent="0.3">
      <c r="A93" s="5"/>
      <c r="B93" s="5"/>
      <c r="C93" s="70"/>
      <c r="D93" s="5"/>
      <c r="E93" s="5"/>
      <c r="F93" s="5"/>
      <c r="G93" s="5"/>
      <c r="H93" s="5"/>
      <c r="I93" s="5"/>
      <c r="J93" s="5"/>
      <c r="K93" s="5"/>
      <c r="L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:39" x14ac:dyDescent="0.3">
      <c r="A94" s="5"/>
      <c r="B94" s="5"/>
      <c r="C94" s="71"/>
      <c r="D94" s="13"/>
      <c r="E94" s="5"/>
      <c r="F94" s="5"/>
      <c r="G94" s="5"/>
      <c r="H94" s="5"/>
      <c r="I94" s="5"/>
      <c r="J94" s="5"/>
      <c r="K94" s="5"/>
      <c r="L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</row>
    <row r="95" spans="1:39" x14ac:dyDescent="0.3">
      <c r="A95" s="5"/>
      <c r="B95" s="5"/>
      <c r="C95" s="71"/>
      <c r="D95" s="13"/>
      <c r="E95" s="5"/>
      <c r="F95" s="5"/>
      <c r="G95" s="5"/>
      <c r="H95" s="5"/>
      <c r="I95" s="5"/>
      <c r="J95" s="5"/>
      <c r="K95" s="5"/>
      <c r="L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</row>
    <row r="96" spans="1:39" x14ac:dyDescent="0.3">
      <c r="A96" s="5"/>
      <c r="B96" s="5"/>
      <c r="C96" s="71"/>
      <c r="D96" s="13"/>
      <c r="E96" s="5"/>
      <c r="F96" s="5"/>
      <c r="G96" s="5"/>
      <c r="H96" s="5"/>
      <c r="I96" s="5"/>
      <c r="J96" s="5"/>
      <c r="K96" s="5"/>
      <c r="L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</row>
    <row r="97" spans="1:36" x14ac:dyDescent="0.3">
      <c r="A97" s="5"/>
      <c r="B97" s="5"/>
      <c r="C97" s="71"/>
      <c r="D97" s="13"/>
      <c r="E97" s="5"/>
      <c r="F97" s="5"/>
      <c r="G97" s="5"/>
      <c r="H97" s="5"/>
      <c r="I97" s="5"/>
      <c r="J97" s="5"/>
      <c r="K97" s="5"/>
      <c r="L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</row>
    <row r="98" spans="1:36" x14ac:dyDescent="0.3">
      <c r="A98" s="5"/>
      <c r="B98" s="5"/>
      <c r="C98" s="71"/>
      <c r="D98" s="13"/>
      <c r="E98" s="5"/>
      <c r="F98" s="5"/>
      <c r="G98" s="5"/>
      <c r="H98" s="5"/>
      <c r="I98" s="5"/>
      <c r="J98" s="5"/>
      <c r="K98" s="5"/>
      <c r="L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</row>
    <row r="99" spans="1:36" x14ac:dyDescent="0.3">
      <c r="A99" s="5"/>
      <c r="B99" s="5"/>
      <c r="C99" s="71"/>
      <c r="D99" s="13"/>
      <c r="E99" s="5"/>
      <c r="F99" s="5"/>
      <c r="G99" s="5"/>
      <c r="H99" s="5"/>
      <c r="I99" s="5"/>
      <c r="J99" s="5"/>
      <c r="K99" s="5"/>
      <c r="L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</row>
    <row r="100" spans="1:36" x14ac:dyDescent="0.3">
      <c r="A100" s="5"/>
      <c r="B100" s="5"/>
      <c r="C100" s="71"/>
      <c r="D100" s="13"/>
      <c r="E100" s="5"/>
      <c r="F100" s="5"/>
      <c r="G100" s="5"/>
      <c r="H100" s="5"/>
      <c r="I100" s="5"/>
      <c r="J100" s="5"/>
      <c r="K100" s="5"/>
      <c r="L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</row>
    <row r="101" spans="1:36" x14ac:dyDescent="0.3">
      <c r="A101" s="5"/>
      <c r="B101" s="5"/>
      <c r="C101" s="71"/>
      <c r="D101" s="13"/>
      <c r="E101" s="5"/>
      <c r="F101" s="5"/>
      <c r="G101" s="5"/>
      <c r="H101" s="5"/>
      <c r="I101" s="5"/>
      <c r="J101" s="5"/>
      <c r="K101" s="5"/>
      <c r="L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</row>
    <row r="102" spans="1:36" x14ac:dyDescent="0.3">
      <c r="A102" s="5"/>
      <c r="B102" s="5"/>
      <c r="C102" s="71"/>
      <c r="D102" s="13"/>
      <c r="E102" s="5"/>
      <c r="F102" s="5"/>
      <c r="G102" s="5"/>
      <c r="H102" s="5"/>
      <c r="I102" s="5"/>
      <c r="J102" s="5"/>
      <c r="K102" s="5"/>
      <c r="L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</row>
    <row r="103" spans="1:36" x14ac:dyDescent="0.3">
      <c r="A103" s="5"/>
      <c r="B103" s="5"/>
      <c r="C103" s="70"/>
      <c r="D103" s="5"/>
      <c r="E103" s="5"/>
      <c r="F103" s="5"/>
      <c r="G103" s="5"/>
      <c r="H103" s="5"/>
      <c r="I103" s="5"/>
      <c r="J103" s="5"/>
      <c r="K103" s="5"/>
      <c r="L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:36" x14ac:dyDescent="0.3">
      <c r="S104" s="21"/>
      <c r="T104" s="21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1:36" x14ac:dyDescent="0.3">
      <c r="S105" s="21"/>
      <c r="T105" s="21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</row>
    <row r="106" spans="1:36" x14ac:dyDescent="0.3">
      <c r="U106" s="21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</row>
    <row r="107" spans="1:36" x14ac:dyDescent="0.3">
      <c r="U107" s="21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</row>
    <row r="108" spans="1:36" x14ac:dyDescent="0.3"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</row>
    <row r="109" spans="1:36" x14ac:dyDescent="0.3"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</row>
    <row r="110" spans="1:36" x14ac:dyDescent="0.3"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</row>
    <row r="111" spans="1:36" x14ac:dyDescent="0.3"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1:36" x14ac:dyDescent="0.3"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</row>
    <row r="113" spans="25:36" x14ac:dyDescent="0.3"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</row>
    <row r="114" spans="25:36" x14ac:dyDescent="0.3">
      <c r="Y114" s="5"/>
      <c r="Z114" s="5"/>
      <c r="AA114" s="5"/>
      <c r="AB114" s="5"/>
      <c r="AC114" s="5"/>
      <c r="AD114" s="5"/>
      <c r="AE114" s="5"/>
    </row>
  </sheetData>
  <mergeCells count="5">
    <mergeCell ref="R4:Z4"/>
    <mergeCell ref="AG4:AO4"/>
    <mergeCell ref="D31:L31"/>
    <mergeCell ref="D48:L48"/>
    <mergeCell ref="W51:AE51"/>
  </mergeCells>
  <conditionalFormatting sqref="D95:H102"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N15:AR23 M65 W15:AM28"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84:R88 T84:T88 U84:U90 V84:V89"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04:T105 U106:U107 E103:I103"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65:AA65 M65 AN15:AR23 W15:AM28"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84:S88"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84:T88 U84:U90 V84:AA89 R84:R88"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84:V86 T84:T88 U84:U90"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3:Z3 R5:AA11 R12:U12 U13:U18"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5:AP11 AH12:AP12 AK3 AP4"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L31:AM31"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L3:AO3"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A33:BJ40"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C48:BC57">
    <cfRule type="colorScale" priority="8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G40:AG42 AG44:AG45">
    <cfRule type="colorScale" priority="7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H31:AK31"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33:AE41 W43:AE48 AB42:AE42 AF34:AF42 AG46 AL34:AM36">
    <cfRule type="colorScale" priority="6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K34:AK36 AG40:AG42 AG44:AG45">
    <cfRule type="colorScale" priority="6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34:AJ36">
    <cfRule type="colorScale" priority="6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53:AE64">
    <cfRule type="colorScale" priority="72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65:AH65 AU33:AY40">
    <cfRule type="colorScale" priority="7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69:Z72 W69:W70 AA69:AA70 X66:Z66 W75:AA77">
    <cfRule type="cellIs" dxfId="57" priority="16" operator="lessThan">
      <formula>$AH$34</formula>
    </cfRule>
  </conditionalFormatting>
  <conditionalFormatting sqref="W74:AC74 W75:AA77">
    <cfRule type="cellIs" dxfId="56" priority="15" operator="lessThan">
      <formula>$AH$34</formula>
    </cfRule>
  </conditionalFormatting>
  <conditionalFormatting sqref="W75:AC75">
    <cfRule type="cellIs" dxfId="55" priority="14" operator="lessThan">
      <formula>$AH$35</formula>
    </cfRule>
  </conditionalFormatting>
  <conditionalFormatting sqref="W76:AC76 W77:AA77">
    <cfRule type="cellIs" dxfId="54" priority="13" operator="lessThan">
      <formula>$AH$36</formula>
    </cfRule>
  </conditionalFormatting>
  <conditionalFormatting sqref="W77:AC77">
    <cfRule type="cellIs" dxfId="53" priority="12" operator="lessThan">
      <formula>$AH$37</formula>
    </cfRule>
  </conditionalFormatting>
  <conditionalFormatting sqref="W69:AC69 W70:AA70">
    <cfRule type="cellIs" dxfId="52" priority="11" operator="lessThan">
      <formula>$AH$38</formula>
    </cfRule>
  </conditionalFormatting>
  <conditionalFormatting sqref="W70:AC70">
    <cfRule type="cellIs" dxfId="51" priority="10" operator="lessThan">
      <formula>$AH$39</formula>
    </cfRule>
  </conditionalFormatting>
  <conditionalFormatting sqref="W71:AA71">
    <cfRule type="cellIs" dxfId="50" priority="9" operator="lessThan">
      <formula>$AH$40</formula>
    </cfRule>
  </conditionalFormatting>
  <conditionalFormatting sqref="AB80:AC80">
    <cfRule type="cellIs" dxfId="49" priority="8" operator="lessThan">
      <formula>$AH$34</formula>
    </cfRule>
  </conditionalFormatting>
  <conditionalFormatting sqref="AB81:AC81">
    <cfRule type="cellIs" dxfId="48" priority="7" operator="lessThan">
      <formula>$AH$35</formula>
    </cfRule>
  </conditionalFormatting>
  <conditionalFormatting sqref="AB82:AC82">
    <cfRule type="cellIs" dxfId="47" priority="6" operator="lessThan">
      <formula>$AH$36</formula>
    </cfRule>
  </conditionalFormatting>
  <conditionalFormatting sqref="AB83:AC83">
    <cfRule type="cellIs" dxfId="46" priority="5" operator="lessThan">
      <formula>$AH$37</formula>
    </cfRule>
  </conditionalFormatting>
  <conditionalFormatting sqref="AD72:AE72 AD66:AE66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72:Z72 X66:Z6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72:Z72 X66:Z66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72:AC72 AB66:AC66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3:H76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69:U70 R66 R72 U73:U77 T66 T72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69:U70 U73:U77 T66 T72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72 S66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72 R66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78">
    <cfRule type="colorScale" priority="2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W71:AA71 W69:AC70 W74:AC77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71:AE71 W71:AA71 W69:AE70 W74:AE77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8:H6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6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6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7:I77 R69:T70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80:AC83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80:AE83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79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B0DFF-77A9-43AB-88E4-4C63E2C60133}">
  <dimension ref="A1:BM89"/>
  <sheetViews>
    <sheetView zoomScale="40" zoomScaleNormal="40" workbookViewId="0">
      <selection activeCell="BU47" sqref="BU47"/>
    </sheetView>
  </sheetViews>
  <sheetFormatPr defaultColWidth="9.109375" defaultRowHeight="14.4" x14ac:dyDescent="0.3"/>
  <cols>
    <col min="2" max="2" width="29.33203125" customWidth="1"/>
    <col min="3" max="3" width="22.6640625" customWidth="1"/>
    <col min="4" max="5" width="11.44140625" bestFit="1" customWidth="1"/>
    <col min="6" max="6" width="12.109375" customWidth="1"/>
    <col min="7" max="7" width="11.44140625" bestFit="1" customWidth="1"/>
    <col min="8" max="11" width="10.88671875" customWidth="1"/>
    <col min="12" max="12" width="13.5546875" customWidth="1"/>
    <col min="13" max="13" width="10.88671875" customWidth="1"/>
    <col min="15" max="15" width="15.5546875" customWidth="1"/>
    <col min="16" max="16" width="14.33203125" customWidth="1"/>
    <col min="17" max="17" width="14.88671875" bestFit="1" customWidth="1"/>
    <col min="18" max="21" width="12.6640625" bestFit="1" customWidth="1"/>
    <col min="22" max="22" width="30.33203125" customWidth="1"/>
    <col min="23" max="23" width="14.109375" customWidth="1"/>
    <col min="24" max="26" width="12.6640625" bestFit="1" customWidth="1"/>
    <col min="27" max="27" width="12.88671875" customWidth="1"/>
    <col min="29" max="29" width="14" customWidth="1"/>
    <col min="30" max="30" width="11.44140625" bestFit="1" customWidth="1"/>
    <col min="31" max="31" width="10.6640625" customWidth="1"/>
    <col min="33" max="33" width="20.33203125" customWidth="1"/>
    <col min="34" max="34" width="15.5546875" customWidth="1"/>
    <col min="37" max="37" width="14" customWidth="1"/>
    <col min="38" max="38" width="14.33203125" customWidth="1"/>
    <col min="41" max="41" width="12.6640625" customWidth="1"/>
    <col min="44" max="44" width="15.33203125" customWidth="1"/>
    <col min="51" max="51" width="12.44140625" customWidth="1"/>
    <col min="55" max="55" width="12" bestFit="1" customWidth="1"/>
    <col min="56" max="56" width="10" bestFit="1" customWidth="1"/>
    <col min="57" max="58" width="12" bestFit="1" customWidth="1"/>
    <col min="59" max="59" width="11.44140625" bestFit="1" customWidth="1"/>
    <col min="60" max="61" width="10" bestFit="1" customWidth="1"/>
  </cols>
  <sheetData>
    <row r="1" spans="1:58" ht="29.25" customHeight="1" x14ac:dyDescent="0.45">
      <c r="A1" s="35" t="s">
        <v>2</v>
      </c>
      <c r="M1" s="3"/>
      <c r="N1" s="3"/>
      <c r="P1" s="5"/>
      <c r="Q1" s="5"/>
      <c r="R1" s="5"/>
      <c r="S1" s="6"/>
      <c r="T1" s="6"/>
      <c r="U1" s="6"/>
      <c r="V1" s="98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1:58" ht="14.4" customHeight="1" x14ac:dyDescent="0.3">
      <c r="A2" s="36" t="s">
        <v>3</v>
      </c>
      <c r="M2" s="6"/>
      <c r="N2" s="6"/>
      <c r="P2" s="5"/>
      <c r="Q2" s="5"/>
      <c r="R2" s="5"/>
      <c r="S2" s="70"/>
      <c r="T2" s="70"/>
      <c r="U2" s="70"/>
      <c r="V2" s="70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8" x14ac:dyDescent="0.3">
      <c r="K3" s="34" t="s">
        <v>4</v>
      </c>
      <c r="P3" s="5"/>
      <c r="Q3" s="5"/>
      <c r="R3" s="5"/>
      <c r="S3" s="70"/>
      <c r="T3" s="70"/>
      <c r="U3" s="70"/>
      <c r="V3" s="70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</row>
    <row r="4" spans="1:58" x14ac:dyDescent="0.3">
      <c r="A4" s="4" t="s">
        <v>5</v>
      </c>
      <c r="B4" s="4"/>
      <c r="C4" s="4"/>
      <c r="D4" s="14"/>
      <c r="E4" s="14"/>
      <c r="F4" s="15">
        <v>118</v>
      </c>
      <c r="G4" s="28" t="s">
        <v>6</v>
      </c>
      <c r="H4" s="28"/>
      <c r="I4" s="28"/>
      <c r="K4" s="27"/>
      <c r="L4" s="27" t="s">
        <v>7</v>
      </c>
      <c r="M4" s="27"/>
      <c r="P4" s="13"/>
      <c r="Q4" s="13"/>
      <c r="R4" s="5"/>
      <c r="S4" s="70"/>
      <c r="T4" s="70"/>
      <c r="U4" s="70"/>
      <c r="V4" s="70"/>
      <c r="X4" s="5"/>
      <c r="Y4" s="5"/>
      <c r="Z4" s="5"/>
      <c r="AA4" s="5"/>
      <c r="AB4" s="5"/>
      <c r="AC4" s="5"/>
      <c r="AD4" s="5"/>
      <c r="AE4" s="13"/>
      <c r="AF4" s="13"/>
      <c r="AG4" s="152"/>
      <c r="AH4" s="152"/>
      <c r="AI4" s="152"/>
      <c r="AJ4" s="152"/>
      <c r="AK4" s="152"/>
      <c r="AL4" s="152"/>
      <c r="AM4" s="152"/>
      <c r="AN4" s="152"/>
      <c r="AO4" s="152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</row>
    <row r="5" spans="1:58" ht="16.2" customHeight="1" x14ac:dyDescent="0.3">
      <c r="A5" s="4" t="s">
        <v>8</v>
      </c>
      <c r="B5" s="4"/>
      <c r="C5" s="4"/>
      <c r="D5" s="14"/>
      <c r="E5" s="14"/>
      <c r="F5" s="15">
        <v>37</v>
      </c>
      <c r="G5" s="28" t="s">
        <v>9</v>
      </c>
      <c r="H5" s="28">
        <f>273+F5</f>
        <v>310</v>
      </c>
      <c r="I5" s="28" t="s">
        <v>10</v>
      </c>
      <c r="K5" s="37" t="s">
        <v>11</v>
      </c>
      <c r="L5" s="37">
        <v>6283</v>
      </c>
      <c r="M5" s="27"/>
      <c r="P5" s="5"/>
      <c r="Q5" s="13"/>
      <c r="R5" s="5"/>
      <c r="S5" s="70"/>
      <c r="T5" s="70"/>
      <c r="U5" s="70"/>
      <c r="V5" s="70"/>
      <c r="X5" s="5"/>
      <c r="Y5" s="5"/>
      <c r="Z5" s="5"/>
      <c r="AA5" s="5"/>
      <c r="AB5" s="5"/>
      <c r="AC5" s="5"/>
      <c r="AD5" s="5"/>
      <c r="AE5" s="5"/>
      <c r="AF5" s="13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</row>
    <row r="6" spans="1:58" ht="16.2" customHeight="1" x14ac:dyDescent="0.3">
      <c r="A6" s="27" t="s">
        <v>12</v>
      </c>
      <c r="B6" s="27"/>
      <c r="C6" s="27"/>
      <c r="D6" s="28"/>
      <c r="E6" s="28"/>
      <c r="F6" s="28">
        <v>8.3143999999999991</v>
      </c>
      <c r="G6" s="28"/>
      <c r="H6" s="28"/>
      <c r="I6" s="28"/>
      <c r="K6" s="27" t="s">
        <v>13</v>
      </c>
      <c r="L6" s="27">
        <v>4248</v>
      </c>
      <c r="M6" s="27"/>
      <c r="P6" s="5"/>
      <c r="Q6" s="13"/>
      <c r="R6" s="5"/>
      <c r="S6" s="70"/>
      <c r="T6" s="70"/>
      <c r="U6" s="70"/>
      <c r="V6" s="70"/>
      <c r="X6" s="5"/>
      <c r="Y6" s="5"/>
      <c r="Z6" s="5"/>
      <c r="AA6" s="5"/>
      <c r="AB6" s="5"/>
      <c r="AC6" s="5"/>
      <c r="AD6" s="5"/>
      <c r="AE6" s="5"/>
      <c r="AF6" s="13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</row>
    <row r="7" spans="1:58" x14ac:dyDescent="0.3">
      <c r="A7" s="27" t="s">
        <v>14</v>
      </c>
      <c r="B7" s="27"/>
      <c r="C7" s="27"/>
      <c r="D7" s="28"/>
      <c r="E7" s="28"/>
      <c r="F7" s="29">
        <f>F6*H5</f>
        <v>2577.4639999999999</v>
      </c>
      <c r="G7" s="28"/>
      <c r="H7" s="27" t="s">
        <v>15</v>
      </c>
      <c r="I7" s="28">
        <v>2519.2631999999999</v>
      </c>
      <c r="P7" s="5"/>
      <c r="Q7" s="13"/>
      <c r="R7" s="5"/>
      <c r="S7" s="70"/>
      <c r="T7" s="70"/>
      <c r="U7" s="70"/>
      <c r="V7" s="70"/>
      <c r="X7" s="5"/>
      <c r="Y7" s="5"/>
      <c r="Z7" s="5"/>
      <c r="AA7" s="5"/>
      <c r="AB7" s="5"/>
      <c r="AC7" s="5"/>
      <c r="AD7" s="5"/>
      <c r="AE7" s="5"/>
      <c r="AF7" s="13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</row>
    <row r="8" spans="1:58" ht="16.2" customHeight="1" x14ac:dyDescent="0.3">
      <c r="P8" s="5"/>
      <c r="Q8" s="13"/>
      <c r="R8" s="5"/>
      <c r="S8" s="70"/>
      <c r="T8" s="70"/>
      <c r="U8" s="70"/>
      <c r="V8" s="70"/>
      <c r="X8" s="5"/>
      <c r="Y8" s="5"/>
      <c r="Z8" s="5"/>
      <c r="AA8" s="5"/>
      <c r="AB8" s="5"/>
      <c r="AC8" s="5"/>
      <c r="AD8" s="5"/>
      <c r="AE8" s="5"/>
      <c r="AF8" s="13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</row>
    <row r="9" spans="1:58" x14ac:dyDescent="0.3">
      <c r="P9" s="5"/>
      <c r="Q9" s="13"/>
      <c r="R9" s="5"/>
      <c r="S9" s="70"/>
      <c r="T9" s="70"/>
      <c r="U9" s="70"/>
      <c r="V9" s="70"/>
      <c r="X9" s="5"/>
      <c r="Y9" s="5"/>
      <c r="Z9" s="5"/>
      <c r="AA9" s="5"/>
      <c r="AB9" s="5"/>
      <c r="AC9" s="5"/>
      <c r="AD9" s="5"/>
      <c r="AE9" s="5"/>
      <c r="AF9" s="13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</row>
    <row r="10" spans="1:58" x14ac:dyDescent="0.3">
      <c r="P10" s="5"/>
      <c r="Q10" s="13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13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</row>
    <row r="11" spans="1:58" x14ac:dyDescent="0.3">
      <c r="P11" s="5"/>
      <c r="Q11" s="13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13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</row>
    <row r="12" spans="1:58" x14ac:dyDescent="0.3">
      <c r="A12" s="22" t="s">
        <v>16</v>
      </c>
      <c r="B12" s="23"/>
      <c r="C12" s="4" t="s">
        <v>17</v>
      </c>
      <c r="E12" s="3"/>
      <c r="F12" s="3"/>
      <c r="G12" s="3"/>
      <c r="H12" s="3"/>
      <c r="I12" s="3"/>
      <c r="J12" s="3"/>
      <c r="K12" s="3"/>
      <c r="L12" s="3"/>
      <c r="P12" s="5"/>
      <c r="Q12" s="13"/>
      <c r="R12" s="5"/>
      <c r="S12" s="5"/>
      <c r="T12" s="5"/>
      <c r="U12" s="5"/>
      <c r="W12" s="25" t="s">
        <v>18</v>
      </c>
      <c r="X12" s="38"/>
      <c r="Y12" s="38"/>
      <c r="Z12" s="38"/>
      <c r="AA12" s="38"/>
      <c r="AB12" s="38"/>
      <c r="AC12" s="38"/>
      <c r="AD12" s="38"/>
      <c r="AE12" s="38"/>
      <c r="AH12" s="5"/>
      <c r="AI12" s="5"/>
      <c r="AJ12" s="5"/>
      <c r="AK12" s="5"/>
      <c r="AL12" s="5"/>
      <c r="AM12" s="5"/>
      <c r="AN12" s="5"/>
      <c r="AP12" s="3"/>
      <c r="AQ12" s="2"/>
      <c r="AR12" s="2"/>
      <c r="AS12" s="2"/>
      <c r="AT12" s="2"/>
      <c r="AU12" s="2"/>
      <c r="AV12" s="2"/>
      <c r="AW12" s="2"/>
      <c r="AX12" s="2"/>
      <c r="BA12" s="5"/>
      <c r="BB12" s="5"/>
      <c r="BC12" s="5"/>
      <c r="BD12" s="5"/>
      <c r="BE12" s="5"/>
      <c r="BF12" s="5"/>
    </row>
    <row r="13" spans="1:58" x14ac:dyDescent="0.3">
      <c r="C13" s="25" t="s">
        <v>19</v>
      </c>
      <c r="D13" s="33">
        <v>0</v>
      </c>
      <c r="E13" s="33">
        <v>2</v>
      </c>
      <c r="F13" s="33">
        <v>2</v>
      </c>
      <c r="G13" s="33">
        <v>4</v>
      </c>
      <c r="H13" s="33">
        <v>4</v>
      </c>
      <c r="I13" s="33">
        <v>7</v>
      </c>
      <c r="J13" s="33">
        <v>7</v>
      </c>
      <c r="K13" s="39">
        <v>9</v>
      </c>
      <c r="L13" s="33">
        <v>9</v>
      </c>
      <c r="M13" s="33">
        <v>11</v>
      </c>
      <c r="N13" s="33">
        <v>11</v>
      </c>
      <c r="O13" s="33">
        <v>14</v>
      </c>
      <c r="P13" s="76" t="s">
        <v>20</v>
      </c>
      <c r="Q13" s="33"/>
      <c r="R13" s="33"/>
      <c r="S13" s="33"/>
      <c r="T13" s="33"/>
      <c r="U13" s="5"/>
      <c r="V13" s="30" t="s">
        <v>19</v>
      </c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3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</row>
    <row r="14" spans="1:58" x14ac:dyDescent="0.3">
      <c r="B14" s="7"/>
      <c r="C14" s="8"/>
      <c r="D14" s="1"/>
      <c r="E14" s="1"/>
      <c r="F14" s="1"/>
      <c r="G14" s="9"/>
      <c r="H14" s="10"/>
      <c r="I14" s="1"/>
      <c r="J14" s="1"/>
      <c r="K14" s="9"/>
      <c r="L14" s="1"/>
      <c r="M14" s="1"/>
      <c r="N14" s="1"/>
      <c r="O14" s="1"/>
      <c r="P14" s="77"/>
      <c r="Q14" s="1"/>
      <c r="R14" s="1"/>
      <c r="S14" s="1"/>
      <c r="T14" s="1"/>
      <c r="U14" s="5"/>
      <c r="W14" s="18">
        <f>D13</f>
        <v>0</v>
      </c>
      <c r="X14" s="18">
        <f t="shared" ref="X14:AM14" si="0">E13</f>
        <v>2</v>
      </c>
      <c r="Y14" s="18">
        <f t="shared" si="0"/>
        <v>2</v>
      </c>
      <c r="Z14" s="18">
        <f t="shared" si="0"/>
        <v>4</v>
      </c>
      <c r="AA14" s="18">
        <f t="shared" si="0"/>
        <v>4</v>
      </c>
      <c r="AB14" s="18">
        <f t="shared" si="0"/>
        <v>7</v>
      </c>
      <c r="AC14" s="18">
        <f t="shared" si="0"/>
        <v>7</v>
      </c>
      <c r="AD14" s="18">
        <f t="shared" si="0"/>
        <v>9</v>
      </c>
      <c r="AE14" s="18">
        <f t="shared" si="0"/>
        <v>9</v>
      </c>
      <c r="AF14" s="18">
        <f t="shared" si="0"/>
        <v>11</v>
      </c>
      <c r="AG14" s="18">
        <f t="shared" si="0"/>
        <v>11</v>
      </c>
      <c r="AH14" s="18">
        <f t="shared" si="0"/>
        <v>14</v>
      </c>
      <c r="AI14" s="18" t="str">
        <f t="shared" si="0"/>
        <v>pressure loss</v>
      </c>
      <c r="AJ14" s="18">
        <f t="shared" si="0"/>
        <v>0</v>
      </c>
      <c r="AK14" s="18">
        <f t="shared" si="0"/>
        <v>0</v>
      </c>
      <c r="AL14" s="18">
        <f t="shared" si="0"/>
        <v>0</v>
      </c>
      <c r="AM14" s="18">
        <f t="shared" si="0"/>
        <v>0</v>
      </c>
      <c r="AN14" s="5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</row>
    <row r="15" spans="1:58" x14ac:dyDescent="0.3">
      <c r="C15" s="26" t="s">
        <v>0</v>
      </c>
      <c r="D15" s="40" t="s">
        <v>21</v>
      </c>
      <c r="E15" s="41"/>
      <c r="F15" s="41"/>
      <c r="G15" s="41"/>
      <c r="H15" s="41"/>
      <c r="I15" s="41"/>
      <c r="J15" s="41"/>
      <c r="K15" s="41"/>
      <c r="L15" s="42"/>
      <c r="M15" s="42"/>
      <c r="N15" s="42"/>
      <c r="O15" s="42"/>
      <c r="P15" s="78"/>
      <c r="Q15" s="42"/>
      <c r="R15" s="42"/>
      <c r="S15" s="42"/>
      <c r="T15" s="42"/>
      <c r="U15" s="5"/>
      <c r="V15" s="43" t="str">
        <f>C16</f>
        <v>Sterile brine + H2</v>
      </c>
      <c r="W15" s="19">
        <f>(((D50/100*($F$4-D33)*0.000001)*((D16*100000)-$L$5))/$F$7)*1000</f>
        <v>4.6220589018213243</v>
      </c>
      <c r="X15" s="19">
        <f t="shared" ref="X15:AM26" si="1">(((E50/100*($F$4-E33)*0.000001)*((E16*100000)-$L$5))/$F$7)*1000</f>
        <v>4.598108315320796</v>
      </c>
      <c r="Y15" s="19">
        <f t="shared" si="1"/>
        <v>4.2354734739375592</v>
      </c>
      <c r="Z15" s="19">
        <f t="shared" si="1"/>
        <v>3.9532371034253431</v>
      </c>
      <c r="AA15" s="19">
        <f t="shared" si="1"/>
        <v>3.6632952769362044</v>
      </c>
      <c r="AB15" s="19">
        <f t="shared" si="1"/>
        <v>3.6413215235211815</v>
      </c>
      <c r="AC15" s="19">
        <f t="shared" si="1"/>
        <v>3.4242930515584304</v>
      </c>
      <c r="AD15" s="19">
        <f t="shared" si="1"/>
        <v>3.2808175954921572</v>
      </c>
      <c r="AE15" s="19">
        <f t="shared" si="1"/>
        <v>3.2951651943062634</v>
      </c>
      <c r="AF15" s="19"/>
      <c r="AG15" s="19"/>
      <c r="AH15" s="19">
        <f t="shared" si="1"/>
        <v>3.0801420624160016</v>
      </c>
      <c r="AI15" s="19">
        <f>(((P50/100*($F$4-P33)*0.000001)*((P16*100000)-$L$5))/$F$7)*1000</f>
        <v>0</v>
      </c>
      <c r="AJ15" s="19">
        <f t="shared" si="1"/>
        <v>0</v>
      </c>
      <c r="AK15" s="19">
        <f t="shared" si="1"/>
        <v>0</v>
      </c>
      <c r="AL15" s="19">
        <f t="shared" si="1"/>
        <v>0</v>
      </c>
      <c r="AM15" s="19">
        <f t="shared" si="1"/>
        <v>0</v>
      </c>
      <c r="AN15" s="5"/>
      <c r="AO15" s="13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</row>
    <row r="16" spans="1:58" ht="15.6" x14ac:dyDescent="0.35">
      <c r="B16" t="s">
        <v>22</v>
      </c>
      <c r="C16" s="44" t="s">
        <v>30</v>
      </c>
      <c r="D16" s="12">
        <f>'[1]GC-H2'!D5+1</f>
        <v>1.69</v>
      </c>
      <c r="E16" s="12">
        <f>'[1]GC-H2'!E5+1</f>
        <v>1.679</v>
      </c>
      <c r="F16" s="12">
        <f>'[1]GC-H2'!F5+1</f>
        <v>1.5449999999999999</v>
      </c>
      <c r="G16" s="12">
        <f>'[1]GC-H2'!G5+1</f>
        <v>1.5489999999999999</v>
      </c>
      <c r="H16" s="12">
        <f>'[1]GC-H2'!H5+1</f>
        <v>1.44</v>
      </c>
      <c r="I16" s="12">
        <f>'[1]GC-H2'!I5+1</f>
        <v>1.444</v>
      </c>
      <c r="J16" s="12">
        <f>'[1]GC-H2'!J5+1</f>
        <v>1.3559999999999999</v>
      </c>
      <c r="K16" s="12">
        <f>'[1]GC-H2'!K5+1</f>
        <v>1.3360000000000001</v>
      </c>
      <c r="L16" s="12">
        <f>K16</f>
        <v>1.3360000000000001</v>
      </c>
      <c r="M16" s="12"/>
      <c r="N16" s="12"/>
      <c r="O16" s="12">
        <f>'[1]GC-H2'!N5+1</f>
        <v>1.244</v>
      </c>
      <c r="P16" s="79">
        <f>D16-O16</f>
        <v>0.44599999999999995</v>
      </c>
      <c r="Q16" s="12"/>
      <c r="R16" s="12"/>
      <c r="S16" s="12"/>
      <c r="T16" s="12"/>
      <c r="U16" s="5"/>
      <c r="V16" s="43" t="str">
        <f t="shared" ref="V16:V28" si="2">C17</f>
        <v>Sterile brine + H2</v>
      </c>
      <c r="W16" s="19">
        <f t="shared" ref="W16:W26" si="3">(((D51/100*($F$4-D34)*0.000001)*((D17*100000)-$L$5))/$F$7)*1000</f>
        <v>4.4665614573084245</v>
      </c>
      <c r="X16" s="19">
        <f t="shared" si="1"/>
        <v>4.3616697114714311</v>
      </c>
      <c r="Y16" s="19">
        <f t="shared" si="1"/>
        <v>4.0059971126851046</v>
      </c>
      <c r="Z16" s="19">
        <f t="shared" si="1"/>
        <v>3.8129976409721733</v>
      </c>
      <c r="AA16" s="19">
        <f t="shared" si="1"/>
        <v>3.5011806578872489</v>
      </c>
      <c r="AB16" s="19">
        <f t="shared" si="1"/>
        <v>3.4541494660136474</v>
      </c>
      <c r="AC16" s="19">
        <f t="shared" si="1"/>
        <v>3.2356393879079586</v>
      </c>
      <c r="AD16" s="19">
        <f t="shared" si="1"/>
        <v>3.1047988747849815</v>
      </c>
      <c r="AE16" s="19">
        <f t="shared" si="1"/>
        <v>3.1183767124298138</v>
      </c>
      <c r="AF16" s="19"/>
      <c r="AG16" s="19"/>
      <c r="AH16" s="19">
        <f t="shared" si="1"/>
        <v>2.8983246979697874</v>
      </c>
      <c r="AI16" s="19">
        <f t="shared" si="1"/>
        <v>0</v>
      </c>
      <c r="AJ16" s="19">
        <f t="shared" si="1"/>
        <v>0</v>
      </c>
      <c r="AK16" s="19">
        <f t="shared" si="1"/>
        <v>0</v>
      </c>
      <c r="AL16" s="19">
        <f t="shared" si="1"/>
        <v>0</v>
      </c>
      <c r="AM16" s="19">
        <f t="shared" si="1"/>
        <v>0</v>
      </c>
      <c r="AN16" s="5"/>
      <c r="AO16" s="13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</row>
    <row r="17" spans="1:62" ht="15.6" x14ac:dyDescent="0.35">
      <c r="B17" t="s">
        <v>22</v>
      </c>
      <c r="C17" s="44" t="s">
        <v>30</v>
      </c>
      <c r="D17" s="12">
        <f>'[1]GC-H2'!D6+1</f>
        <v>1.6600000000000001</v>
      </c>
      <c r="E17" s="12">
        <f>'[1]GC-H2'!E6+1</f>
        <v>1.6520000000000001</v>
      </c>
      <c r="F17" s="12">
        <f>'[1]GC-H2'!F6+1</f>
        <v>1.516</v>
      </c>
      <c r="G17" s="12">
        <f>'[1]GC-H2'!G6+1</f>
        <v>1.518</v>
      </c>
      <c r="H17" s="12">
        <f>'[1]GC-H2'!H6+1</f>
        <v>1.399</v>
      </c>
      <c r="I17" s="12">
        <f>'[1]GC-H2'!I6+1</f>
        <v>1.399</v>
      </c>
      <c r="J17" s="12">
        <f>'[1]GC-H2'!J6+1</f>
        <v>1.3089999999999999</v>
      </c>
      <c r="K17" s="12">
        <f>'[1]GC-H2'!K6+1</f>
        <v>1.2889999999999999</v>
      </c>
      <c r="L17" s="12">
        <f t="shared" ref="L17:L23" si="4">K17</f>
        <v>1.2889999999999999</v>
      </c>
      <c r="M17" s="12"/>
      <c r="N17" s="12"/>
      <c r="O17" s="12">
        <f>'[1]GC-H2'!N6+1</f>
        <v>1.1950000000000001</v>
      </c>
      <c r="P17" s="79">
        <f t="shared" ref="P17:P23" si="5">D17-O17</f>
        <v>0.46500000000000008</v>
      </c>
      <c r="Q17" s="12"/>
      <c r="R17" s="12"/>
      <c r="S17" s="12"/>
      <c r="T17" s="12"/>
      <c r="U17" s="5"/>
      <c r="V17" s="43" t="str">
        <f t="shared" si="2"/>
        <v>Brine + H2</v>
      </c>
      <c r="W17" s="19">
        <f t="shared" ref="W17:W22" si="6">(((D52/100*($F$4-D35)*0.000001)*((D18*100000)-$L$5))/$F$7)*1000</f>
        <v>4.4170845295484247</v>
      </c>
      <c r="X17" s="19">
        <f t="shared" si="1"/>
        <v>3.6465918781080937</v>
      </c>
      <c r="Y17" s="19">
        <f t="shared" si="1"/>
        <v>3.283800329003276</v>
      </c>
      <c r="Z17" s="19">
        <f t="shared" si="1"/>
        <v>2.7181588878413825</v>
      </c>
      <c r="AA17" s="19">
        <f t="shared" si="1"/>
        <v>2.5194212958517368</v>
      </c>
      <c r="AB17" s="19">
        <f t="shared" si="1"/>
        <v>2.0333624084852788</v>
      </c>
      <c r="AC17" s="19">
        <f t="shared" si="1"/>
        <v>1.9819745314899446</v>
      </c>
      <c r="AD17" s="19">
        <f t="shared" si="1"/>
        <v>1.7616024593650965</v>
      </c>
      <c r="AE17" s="19">
        <f t="shared" si="1"/>
        <v>1.7940398984185613</v>
      </c>
      <c r="AF17" s="19">
        <f t="shared" si="1"/>
        <v>1.7802374568080093</v>
      </c>
      <c r="AG17" s="19">
        <f t="shared" si="1"/>
        <v>1.7079215247755934</v>
      </c>
      <c r="AH17" s="19">
        <f t="shared" si="1"/>
        <v>1.538008556931542</v>
      </c>
      <c r="AI17" s="19">
        <f t="shared" si="1"/>
        <v>0</v>
      </c>
      <c r="AJ17" s="19">
        <f t="shared" si="1"/>
        <v>0</v>
      </c>
      <c r="AK17" s="19">
        <f t="shared" si="1"/>
        <v>0</v>
      </c>
      <c r="AL17" s="19">
        <f t="shared" si="1"/>
        <v>0</v>
      </c>
      <c r="AM17" s="19">
        <f t="shared" si="1"/>
        <v>0</v>
      </c>
      <c r="AN17" s="5"/>
      <c r="AO17" s="13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</row>
    <row r="18" spans="1:62" ht="15.6" x14ac:dyDescent="0.35">
      <c r="B18" t="s">
        <v>23</v>
      </c>
      <c r="C18" s="44" t="s">
        <v>1</v>
      </c>
      <c r="D18" s="12">
        <f>'[1]GC-H2'!D7+1</f>
        <v>1.6850000000000001</v>
      </c>
      <c r="E18" s="12">
        <f>'[1]GC-H2'!E7+1</f>
        <v>1.472</v>
      </c>
      <c r="F18" s="12">
        <f>'[1]GC-H2'!F7+1</f>
        <v>1.3080000000000001</v>
      </c>
      <c r="G18" s="12">
        <f>'[1]GC-H2'!G7+1</f>
        <v>1.157</v>
      </c>
      <c r="H18" s="12">
        <f>'[1]GC-H2'!H7+1</f>
        <v>1.077</v>
      </c>
      <c r="I18" s="73">
        <f>'[1]GC-H2'!I7+1</f>
        <v>1.1040000000000001</v>
      </c>
      <c r="J18" s="73">
        <f>'[1]GC-H2'!J7+1</f>
        <v>1.0589999999999999</v>
      </c>
      <c r="K18" s="73">
        <f>'[1]GC-H2'!K7+1</f>
        <v>1.123</v>
      </c>
      <c r="L18" s="73">
        <f t="shared" si="4"/>
        <v>1.123</v>
      </c>
      <c r="M18" s="73">
        <f>'[1]GC-H2'!L7+1</f>
        <v>1.1459999999999999</v>
      </c>
      <c r="N18" s="73">
        <f>'[1]GC-H2'!M7+1</f>
        <v>1.1020000000000001</v>
      </c>
      <c r="O18" s="73">
        <f>'[1]GC-H2'!N7+1</f>
        <v>1.1140000000000001</v>
      </c>
      <c r="P18" s="79"/>
      <c r="Q18" s="32"/>
      <c r="R18" s="32"/>
      <c r="S18" s="32"/>
      <c r="T18" s="32"/>
      <c r="U18" s="5"/>
      <c r="V18" s="43" t="str">
        <f t="shared" si="2"/>
        <v>Brine + H2</v>
      </c>
      <c r="W18" s="19">
        <f t="shared" si="6"/>
        <v>4.3999321348426204</v>
      </c>
      <c r="X18" s="19">
        <f t="shared" si="1"/>
        <v>3.5654172374644233</v>
      </c>
      <c r="Y18" s="19">
        <f t="shared" si="1"/>
        <v>3.4028626874572834</v>
      </c>
      <c r="Z18" s="19">
        <f t="shared" si="1"/>
        <v>2.8360410721059921</v>
      </c>
      <c r="AA18" s="19">
        <f t="shared" si="1"/>
        <v>2.6281293547978168</v>
      </c>
      <c r="AB18" s="19">
        <f t="shared" si="1"/>
        <v>2.0889385213669711</v>
      </c>
      <c r="AC18" s="19">
        <f t="shared" si="1"/>
        <v>2.0341344557818073</v>
      </c>
      <c r="AD18" s="19">
        <f t="shared" si="1"/>
        <v>1.8268275669057641</v>
      </c>
      <c r="AE18" s="19">
        <f t="shared" si="1"/>
        <v>1.8604660348516211</v>
      </c>
      <c r="AF18" s="19">
        <f t="shared" si="1"/>
        <v>1.5131640070767234</v>
      </c>
      <c r="AG18" s="19">
        <f t="shared" si="1"/>
        <v>1.4457571544494898</v>
      </c>
      <c r="AH18" s="19">
        <f t="shared" si="1"/>
        <v>1.6778775646728716</v>
      </c>
      <c r="AI18" s="19">
        <f t="shared" si="1"/>
        <v>0</v>
      </c>
      <c r="AJ18" s="19">
        <f t="shared" si="1"/>
        <v>0</v>
      </c>
      <c r="AK18" s="19">
        <f t="shared" si="1"/>
        <v>0</v>
      </c>
      <c r="AL18" s="19">
        <f t="shared" si="1"/>
        <v>0</v>
      </c>
      <c r="AM18" s="19">
        <f t="shared" si="1"/>
        <v>0</v>
      </c>
      <c r="AN18" s="5"/>
      <c r="AO18" s="13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</row>
    <row r="19" spans="1:62" ht="15.6" x14ac:dyDescent="0.35">
      <c r="B19" t="s">
        <v>23</v>
      </c>
      <c r="C19" s="44" t="s">
        <v>1</v>
      </c>
      <c r="D19" s="12">
        <f>'[1]GC-H2'!D8+1</f>
        <v>1.6819999999999999</v>
      </c>
      <c r="E19" s="12">
        <f>'[1]GC-H2'!E8+1</f>
        <v>1.4330000000000001</v>
      </c>
      <c r="F19" s="12">
        <f>'[1]GC-H2'!F8+1</f>
        <v>1.3460000000000001</v>
      </c>
      <c r="G19" s="12">
        <f>'[1]GC-H2'!G8+1</f>
        <v>1.1950000000000001</v>
      </c>
      <c r="H19" s="12">
        <f>'[1]GC-H2'!H8+1</f>
        <v>1.1120000000000001</v>
      </c>
      <c r="I19" s="73">
        <f>'[1]GC-H2'!I8+1</f>
        <v>1.127</v>
      </c>
      <c r="J19" s="73">
        <f>'[1]GC-H2'!J8+1</f>
        <v>1.08</v>
      </c>
      <c r="K19" s="73">
        <f>'[1]GC-H2'!K8+1</f>
        <v>1.1519999999999999</v>
      </c>
      <c r="L19" s="73">
        <f t="shared" si="4"/>
        <v>1.1519999999999999</v>
      </c>
      <c r="M19" s="73">
        <f>'[1]GC-H2'!L8+1</f>
        <v>1.073</v>
      </c>
      <c r="N19" s="73">
        <f>'[1]GC-H2'!M8+1</f>
        <v>1.028</v>
      </c>
      <c r="O19" s="73">
        <f>'[1]GC-H2'!N8+1</f>
        <v>1.1679999999999999</v>
      </c>
      <c r="P19" s="79"/>
      <c r="Q19" s="32"/>
      <c r="R19" s="32"/>
      <c r="S19" s="32"/>
      <c r="T19" s="32"/>
      <c r="V19" s="43" t="str">
        <f t="shared" si="2"/>
        <v>Water + H2</v>
      </c>
      <c r="W19" s="19">
        <f t="shared" si="6"/>
        <v>4.511521759372779</v>
      </c>
      <c r="X19" s="19">
        <f t="shared" si="1"/>
        <v>4.4253346319281279</v>
      </c>
      <c r="Y19" s="19">
        <f t="shared" si="1"/>
        <v>4.0023803037040668</v>
      </c>
      <c r="Z19" s="19">
        <f t="shared" si="1"/>
        <v>3.8566149012820352</v>
      </c>
      <c r="AA19" s="19">
        <f t="shared" si="1"/>
        <v>3.5263172116925778</v>
      </c>
      <c r="AB19" s="19">
        <f t="shared" si="1"/>
        <v>3.4874745796920537</v>
      </c>
      <c r="AC19" s="19">
        <f t="shared" si="1"/>
        <v>3.2661123284898643</v>
      </c>
      <c r="AD19" s="19">
        <f t="shared" si="1"/>
        <v>3.1493343349073353</v>
      </c>
      <c r="AE19" s="19">
        <f t="shared" si="1"/>
        <v>3.163106934039583</v>
      </c>
      <c r="AF19" s="19"/>
      <c r="AG19" s="19"/>
      <c r="AH19" s="19">
        <f t="shared" si="1"/>
        <v>2.9500039123467094</v>
      </c>
      <c r="AI19" s="19">
        <f t="shared" ref="AI19:AM20" si="7">(((P54/100*($F$4-P37)*0.000001)*((P20*100000)-$L$6))/$I$7)*1000</f>
        <v>0</v>
      </c>
      <c r="AJ19" s="19">
        <f t="shared" si="7"/>
        <v>0</v>
      </c>
      <c r="AK19" s="19">
        <f t="shared" si="7"/>
        <v>0</v>
      </c>
      <c r="AL19" s="19">
        <f t="shared" si="7"/>
        <v>0</v>
      </c>
      <c r="AM19" s="19">
        <f t="shared" si="7"/>
        <v>0</v>
      </c>
      <c r="AN19" s="5"/>
      <c r="AO19" s="13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</row>
    <row r="20" spans="1:62" ht="15.6" x14ac:dyDescent="0.35">
      <c r="B20" t="s">
        <v>24</v>
      </c>
      <c r="C20" s="44" t="s">
        <v>31</v>
      </c>
      <c r="D20" s="12">
        <f>'[1]GC-H2'!D9+1</f>
        <v>1.661</v>
      </c>
      <c r="E20" s="12">
        <f>'[1]GC-H2'!E9+1</f>
        <v>1.65</v>
      </c>
      <c r="F20" s="12">
        <f>'[1]GC-H2'!F9+1</f>
        <v>1.492</v>
      </c>
      <c r="G20" s="12">
        <f>'[1]GC-H2'!G9+1</f>
        <v>1.4990000000000001</v>
      </c>
      <c r="H20" s="12">
        <f>'[1]GC-H2'!H9+1</f>
        <v>1.3759999999999999</v>
      </c>
      <c r="I20" s="12">
        <f>'[1]GC-H2'!I9+1</f>
        <v>1.38</v>
      </c>
      <c r="J20" s="12">
        <f>'[1]GC-H2'!J9+1</f>
        <v>1.2909999999999999</v>
      </c>
      <c r="K20" s="12">
        <f>'[1]GC-H2'!K9+1</f>
        <v>1.2709999999999999</v>
      </c>
      <c r="L20" s="12">
        <f t="shared" si="4"/>
        <v>1.2709999999999999</v>
      </c>
      <c r="M20" s="12"/>
      <c r="N20" s="12"/>
      <c r="O20" s="12">
        <f>'[1]GC-H2'!N9+1</f>
        <v>1.1819999999999999</v>
      </c>
      <c r="P20" s="79">
        <f t="shared" si="5"/>
        <v>0.47900000000000009</v>
      </c>
      <c r="Q20" s="12"/>
      <c r="R20" s="12"/>
      <c r="S20" s="12"/>
      <c r="T20" s="12"/>
      <c r="V20" s="43" t="str">
        <f t="shared" si="2"/>
        <v>Water + H2</v>
      </c>
      <c r="W20" s="19">
        <f t="shared" si="6"/>
        <v>4.4754872877774439</v>
      </c>
      <c r="X20" s="19">
        <f t="shared" si="1"/>
        <v>4.3610590037664929</v>
      </c>
      <c r="Y20" s="19">
        <f t="shared" si="1"/>
        <v>3.9593227901293289</v>
      </c>
      <c r="Z20" s="19">
        <f t="shared" si="1"/>
        <v>3.8431843734876221</v>
      </c>
      <c r="AA20" s="19">
        <f t="shared" si="1"/>
        <v>3.5075163209949394</v>
      </c>
      <c r="AB20" s="19">
        <f t="shared" si="1"/>
        <v>3.4484917093904701</v>
      </c>
      <c r="AC20" s="19">
        <f t="shared" si="1"/>
        <v>3.2124914952840466</v>
      </c>
      <c r="AD20" s="19">
        <f t="shared" si="1"/>
        <v>3.0962465523853679</v>
      </c>
      <c r="AE20" s="19">
        <f t="shared" si="1"/>
        <v>3.1097869892033794</v>
      </c>
      <c r="AF20" s="19"/>
      <c r="AG20" s="19"/>
      <c r="AH20" s="19">
        <f t="shared" si="1"/>
        <v>2.8935486798694368</v>
      </c>
      <c r="AI20" s="19">
        <f t="shared" si="7"/>
        <v>0</v>
      </c>
      <c r="AJ20" s="19">
        <f t="shared" si="7"/>
        <v>0</v>
      </c>
      <c r="AK20" s="19">
        <f t="shared" si="7"/>
        <v>0</v>
      </c>
      <c r="AL20" s="19">
        <f t="shared" si="7"/>
        <v>0</v>
      </c>
      <c r="AM20" s="19">
        <f t="shared" si="7"/>
        <v>0</v>
      </c>
      <c r="AN20" s="5"/>
      <c r="AO20" s="13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</row>
    <row r="21" spans="1:62" ht="15.6" x14ac:dyDescent="0.35">
      <c r="B21" t="s">
        <v>24</v>
      </c>
      <c r="C21" s="44" t="s">
        <v>31</v>
      </c>
      <c r="D21" s="12">
        <f>'[1]GC-H2'!D10+1</f>
        <v>1.649</v>
      </c>
      <c r="E21" s="12">
        <f>'[1]GC-H2'!E10+1</f>
        <v>1.6339999999999999</v>
      </c>
      <c r="F21" s="12">
        <f>'[1]GC-H2'!F10+1</f>
        <v>1.4830000000000001</v>
      </c>
      <c r="G21" s="12">
        <f>'[1]GC-H2'!G10+1</f>
        <v>1.494</v>
      </c>
      <c r="H21" s="12">
        <f>'[1]GC-H2'!H10+1</f>
        <v>1.369</v>
      </c>
      <c r="I21" s="12">
        <f>'[1]GC-H2'!I10+1</f>
        <v>1.373</v>
      </c>
      <c r="J21" s="12">
        <f>'[1]GC-H2'!J10+1</f>
        <v>1.278</v>
      </c>
      <c r="K21" s="12">
        <f>'[1]GC-H2'!K10+1</f>
        <v>1.2570000000000001</v>
      </c>
      <c r="L21" s="12">
        <f t="shared" si="4"/>
        <v>1.2570000000000001</v>
      </c>
      <c r="M21" s="12"/>
      <c r="N21" s="12"/>
      <c r="O21" s="12">
        <f>'[1]GC-H2'!N10+1</f>
        <v>1.163</v>
      </c>
      <c r="P21" s="79">
        <f t="shared" si="5"/>
        <v>0.48599999999999999</v>
      </c>
      <c r="Q21" s="12"/>
      <c r="R21" s="12"/>
      <c r="S21" s="12"/>
      <c r="T21" s="12"/>
      <c r="V21" s="43" t="str">
        <f t="shared" si="2"/>
        <v>Brine + N2</v>
      </c>
      <c r="W21" s="19">
        <f t="shared" si="6"/>
        <v>0</v>
      </c>
      <c r="X21" s="19">
        <f t="shared" ref="X21:AE22" si="8">(((E56/100*($F$4-E39)*0.000001)*((E22*100000)-$L$5))/$F$7)*1000</f>
        <v>1.1375137142555624E-3</v>
      </c>
      <c r="Y21" s="19">
        <f t="shared" si="8"/>
        <v>1.0642258862975386E-3</v>
      </c>
      <c r="Z21" s="19">
        <f t="shared" si="8"/>
        <v>1.0171893902300865E-3</v>
      </c>
      <c r="AA21" s="19">
        <f t="shared" si="8"/>
        <v>9.3287209229692407E-4</v>
      </c>
      <c r="AB21" s="19">
        <f t="shared" si="8"/>
        <v>8.707184134870555E-4</v>
      </c>
      <c r="AC21" s="19">
        <f t="shared" si="8"/>
        <v>8.2683527909604146E-4</v>
      </c>
      <c r="AD21" s="19">
        <f t="shared" si="8"/>
        <v>8.0106231064953778E-2</v>
      </c>
      <c r="AE21" s="19">
        <f t="shared" si="8"/>
        <v>8.1581274979747528E-2</v>
      </c>
      <c r="AF21" s="19">
        <f t="shared" si="1"/>
        <v>0</v>
      </c>
      <c r="AG21" s="19">
        <f t="shared" si="1"/>
        <v>0</v>
      </c>
      <c r="AH21" s="19">
        <f t="shared" si="1"/>
        <v>0</v>
      </c>
      <c r="AI21" s="19">
        <f t="shared" si="1"/>
        <v>0</v>
      </c>
      <c r="AJ21" s="19">
        <f t="shared" si="1"/>
        <v>0</v>
      </c>
      <c r="AK21" s="19">
        <f t="shared" si="1"/>
        <v>0</v>
      </c>
      <c r="AL21" s="19">
        <f t="shared" si="1"/>
        <v>0</v>
      </c>
      <c r="AM21" s="19">
        <f t="shared" si="1"/>
        <v>0</v>
      </c>
      <c r="AN21" s="5"/>
      <c r="AO21" s="13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</row>
    <row r="22" spans="1:62" ht="15.6" x14ac:dyDescent="0.35">
      <c r="B22" t="s">
        <v>25</v>
      </c>
      <c r="C22" s="44" t="s">
        <v>32</v>
      </c>
      <c r="D22" s="12">
        <f>'[1]GC-H2'!D11+1</f>
        <v>1.7450000000000001</v>
      </c>
      <c r="E22" s="12">
        <f>'[1]GC-H2'!E11+1</f>
        <v>1.734</v>
      </c>
      <c r="F22" s="12">
        <f>'[1]GC-H2'!F11+1</f>
        <v>1.597</v>
      </c>
      <c r="G22" s="12">
        <f>'[1]GC-H2'!G11+1</f>
        <v>1.607</v>
      </c>
      <c r="H22" s="12">
        <f>'[1]GC-H2'!H11+1</f>
        <v>1.4790000000000001</v>
      </c>
      <c r="I22" s="12">
        <f>'[1]GC-H2'!I11+1</f>
        <v>1.4769999999999999</v>
      </c>
      <c r="J22" s="12">
        <f>'[1]GC-H2'!J11+1</f>
        <v>1.381</v>
      </c>
      <c r="K22" s="12">
        <f>'[1]GC-H2'!K11+1</f>
        <v>1.361</v>
      </c>
      <c r="L22" s="12">
        <f t="shared" si="4"/>
        <v>1.361</v>
      </c>
      <c r="M22" s="12"/>
      <c r="N22" s="12"/>
      <c r="O22" s="12">
        <f>'[1]GC-H2'!N11+1</f>
        <v>1.2709999999999999</v>
      </c>
      <c r="P22" s="79">
        <f t="shared" si="5"/>
        <v>0.4740000000000002</v>
      </c>
      <c r="Q22" s="12"/>
      <c r="R22" s="12"/>
      <c r="S22" s="12"/>
      <c r="T22" s="12"/>
      <c r="V22" s="43" t="str">
        <f t="shared" si="2"/>
        <v>Brine + N2</v>
      </c>
      <c r="W22" s="19">
        <f t="shared" si="6"/>
        <v>0</v>
      </c>
      <c r="X22" s="19">
        <f t="shared" si="8"/>
        <v>0</v>
      </c>
      <c r="Y22" s="19">
        <f t="shared" si="8"/>
        <v>0</v>
      </c>
      <c r="Z22" s="19">
        <f t="shared" si="8"/>
        <v>0</v>
      </c>
      <c r="AA22" s="19">
        <f t="shared" si="8"/>
        <v>0</v>
      </c>
      <c r="AB22" s="19">
        <f t="shared" si="8"/>
        <v>0</v>
      </c>
      <c r="AC22" s="19">
        <f t="shared" si="8"/>
        <v>0</v>
      </c>
      <c r="AD22" s="19">
        <f t="shared" si="8"/>
        <v>0</v>
      </c>
      <c r="AE22" s="19">
        <f t="shared" si="8"/>
        <v>0</v>
      </c>
      <c r="AF22" s="19">
        <f t="shared" si="1"/>
        <v>0</v>
      </c>
      <c r="AG22" s="19">
        <f t="shared" si="1"/>
        <v>0</v>
      </c>
      <c r="AH22" s="19">
        <f t="shared" si="1"/>
        <v>0</v>
      </c>
      <c r="AI22" s="19">
        <f t="shared" si="1"/>
        <v>0</v>
      </c>
      <c r="AJ22" s="19">
        <f t="shared" si="1"/>
        <v>0</v>
      </c>
      <c r="AK22" s="19">
        <f t="shared" si="1"/>
        <v>0</v>
      </c>
      <c r="AL22" s="19">
        <f t="shared" si="1"/>
        <v>0</v>
      </c>
      <c r="AM22" s="19">
        <f t="shared" si="1"/>
        <v>0</v>
      </c>
      <c r="AN22" s="5"/>
      <c r="AO22" s="13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</row>
    <row r="23" spans="1:62" ht="15.6" x14ac:dyDescent="0.35">
      <c r="B23" t="s">
        <v>25</v>
      </c>
      <c r="C23" s="44" t="s">
        <v>32</v>
      </c>
      <c r="D23" s="12">
        <f>'[1]GC-H2'!D12+1</f>
        <v>1.83</v>
      </c>
      <c r="E23" s="12">
        <f>'[1]GC-H2'!E12+1</f>
        <v>1.8399999999999999</v>
      </c>
      <c r="F23" s="12">
        <f>'[1]GC-H2'!F12+1</f>
        <v>1.6830000000000001</v>
      </c>
      <c r="G23" s="12">
        <f>'[1]GC-H2'!G12+1</f>
        <v>1.6890000000000001</v>
      </c>
      <c r="H23" s="12">
        <f>'[1]GC-H2'!H12+1</f>
        <v>1.5590000000000002</v>
      </c>
      <c r="I23" s="12">
        <f>'[1]GC-H2'!I12+1</f>
        <v>1.5629999999999999</v>
      </c>
      <c r="J23" s="12">
        <f>'[1]GC-H2'!J12+1</f>
        <v>1.4530000000000001</v>
      </c>
      <c r="K23" s="12">
        <f>'[1]GC-H2'!K12+1</f>
        <v>1.4319999999999999</v>
      </c>
      <c r="L23" s="12">
        <f t="shared" si="4"/>
        <v>1.4319999999999999</v>
      </c>
      <c r="M23" s="12"/>
      <c r="N23" s="12"/>
      <c r="O23" s="12">
        <f>'[1]GC-H2'!N12+1</f>
        <v>1.337</v>
      </c>
      <c r="P23" s="79">
        <f t="shared" si="5"/>
        <v>0.4930000000000001</v>
      </c>
      <c r="Q23" s="12"/>
      <c r="R23" s="12"/>
      <c r="S23" s="12"/>
      <c r="T23" s="12"/>
      <c r="V23" s="43">
        <f t="shared" si="2"/>
        <v>0</v>
      </c>
      <c r="W23" s="19">
        <f t="shared" si="3"/>
        <v>0</v>
      </c>
      <c r="X23" s="19">
        <f t="shared" si="1"/>
        <v>0</v>
      </c>
      <c r="Y23" s="19">
        <f t="shared" si="1"/>
        <v>0</v>
      </c>
      <c r="Z23" s="19">
        <f t="shared" si="1"/>
        <v>0</v>
      </c>
      <c r="AA23" s="19">
        <f t="shared" si="1"/>
        <v>0</v>
      </c>
      <c r="AB23" s="19">
        <f t="shared" si="1"/>
        <v>0</v>
      </c>
      <c r="AC23" s="19">
        <f t="shared" si="1"/>
        <v>0</v>
      </c>
      <c r="AD23" s="19">
        <f t="shared" si="1"/>
        <v>0</v>
      </c>
      <c r="AE23" s="19">
        <f t="shared" si="1"/>
        <v>0</v>
      </c>
      <c r="AF23" s="19">
        <f t="shared" si="1"/>
        <v>0</v>
      </c>
      <c r="AG23" s="19">
        <f t="shared" si="1"/>
        <v>0</v>
      </c>
      <c r="AH23" s="19">
        <f t="shared" si="1"/>
        <v>0</v>
      </c>
      <c r="AI23" s="19">
        <f t="shared" si="1"/>
        <v>0</v>
      </c>
      <c r="AJ23" s="19">
        <f t="shared" si="1"/>
        <v>0</v>
      </c>
      <c r="AK23" s="19">
        <f t="shared" si="1"/>
        <v>0</v>
      </c>
      <c r="AL23" s="19">
        <f t="shared" si="1"/>
        <v>0</v>
      </c>
      <c r="AM23" s="19">
        <f t="shared" si="1"/>
        <v>0</v>
      </c>
      <c r="AN23" s="5"/>
      <c r="AO23" s="13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</row>
    <row r="24" spans="1:62" x14ac:dyDescent="0.3">
      <c r="B24" s="45"/>
      <c r="C24" s="46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V24" s="43">
        <f t="shared" si="2"/>
        <v>0</v>
      </c>
      <c r="W24" s="19">
        <f t="shared" si="3"/>
        <v>0</v>
      </c>
      <c r="X24" s="19">
        <f t="shared" si="1"/>
        <v>0</v>
      </c>
      <c r="Y24" s="19">
        <f t="shared" si="1"/>
        <v>0</v>
      </c>
      <c r="Z24" s="19">
        <f t="shared" si="1"/>
        <v>0</v>
      </c>
      <c r="AA24" s="19">
        <f t="shared" si="1"/>
        <v>0</v>
      </c>
      <c r="AB24" s="19">
        <f t="shared" si="1"/>
        <v>0</v>
      </c>
      <c r="AC24" s="19">
        <f t="shared" si="1"/>
        <v>0</v>
      </c>
      <c r="AD24" s="19">
        <f t="shared" si="1"/>
        <v>0</v>
      </c>
      <c r="AE24" s="19">
        <f t="shared" si="1"/>
        <v>0</v>
      </c>
      <c r="AF24" s="19">
        <f t="shared" si="1"/>
        <v>0</v>
      </c>
      <c r="AG24" s="19">
        <f t="shared" si="1"/>
        <v>0</v>
      </c>
      <c r="AH24" s="19">
        <f t="shared" si="1"/>
        <v>0</v>
      </c>
      <c r="AI24" s="19">
        <f t="shared" si="1"/>
        <v>0</v>
      </c>
      <c r="AJ24" s="19">
        <f t="shared" si="1"/>
        <v>0</v>
      </c>
      <c r="AK24" s="19">
        <f t="shared" si="1"/>
        <v>0</v>
      </c>
      <c r="AL24" s="19">
        <f t="shared" si="1"/>
        <v>0</v>
      </c>
      <c r="AM24" s="19">
        <f t="shared" si="1"/>
        <v>0</v>
      </c>
      <c r="AN24" s="5"/>
      <c r="AO24" s="13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</row>
    <row r="25" spans="1:62" x14ac:dyDescent="0.3">
      <c r="B25" s="1"/>
      <c r="C25" s="47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V25" s="43">
        <f t="shared" si="2"/>
        <v>0</v>
      </c>
      <c r="W25" s="19">
        <f t="shared" si="3"/>
        <v>0</v>
      </c>
      <c r="X25" s="19">
        <f t="shared" si="1"/>
        <v>0</v>
      </c>
      <c r="Y25" s="19">
        <f t="shared" si="1"/>
        <v>0</v>
      </c>
      <c r="Z25" s="19">
        <f t="shared" si="1"/>
        <v>0</v>
      </c>
      <c r="AA25" s="19">
        <f t="shared" si="1"/>
        <v>0</v>
      </c>
      <c r="AB25" s="19">
        <f t="shared" si="1"/>
        <v>0</v>
      </c>
      <c r="AC25" s="19">
        <f t="shared" si="1"/>
        <v>0</v>
      </c>
      <c r="AD25" s="19">
        <f t="shared" si="1"/>
        <v>0</v>
      </c>
      <c r="AE25" s="19">
        <f t="shared" si="1"/>
        <v>0</v>
      </c>
      <c r="AF25" s="19">
        <f t="shared" si="1"/>
        <v>0</v>
      </c>
      <c r="AG25" s="19">
        <f t="shared" si="1"/>
        <v>0</v>
      </c>
      <c r="AH25" s="19">
        <f t="shared" si="1"/>
        <v>0</v>
      </c>
      <c r="AI25" s="19">
        <f t="shared" si="1"/>
        <v>0</v>
      </c>
      <c r="AJ25" s="19">
        <f t="shared" si="1"/>
        <v>0</v>
      </c>
      <c r="AK25" s="19">
        <f t="shared" si="1"/>
        <v>0</v>
      </c>
      <c r="AL25" s="19">
        <f t="shared" si="1"/>
        <v>0</v>
      </c>
      <c r="AM25" s="19">
        <f t="shared" si="1"/>
        <v>0</v>
      </c>
      <c r="AN25" s="5"/>
      <c r="AO25" s="13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</row>
    <row r="26" spans="1:62" x14ac:dyDescent="0.3">
      <c r="B26" s="45"/>
      <c r="C26" s="46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V26" s="43">
        <f t="shared" si="2"/>
        <v>0</v>
      </c>
      <c r="W26" s="19">
        <f t="shared" si="3"/>
        <v>0</v>
      </c>
      <c r="X26" s="19">
        <f t="shared" si="1"/>
        <v>0</v>
      </c>
      <c r="Y26" s="19">
        <f t="shared" si="1"/>
        <v>0</v>
      </c>
      <c r="Z26" s="19">
        <f t="shared" si="1"/>
        <v>0</v>
      </c>
      <c r="AA26" s="19">
        <f t="shared" si="1"/>
        <v>0</v>
      </c>
      <c r="AB26" s="19">
        <f t="shared" si="1"/>
        <v>0</v>
      </c>
      <c r="AC26" s="19">
        <f t="shared" si="1"/>
        <v>0</v>
      </c>
      <c r="AD26" s="19">
        <f t="shared" si="1"/>
        <v>0</v>
      </c>
      <c r="AE26" s="19">
        <f t="shared" si="1"/>
        <v>0</v>
      </c>
      <c r="AF26" s="19">
        <f t="shared" si="1"/>
        <v>0</v>
      </c>
      <c r="AG26" s="19">
        <f t="shared" si="1"/>
        <v>0</v>
      </c>
      <c r="AH26" s="19">
        <f t="shared" si="1"/>
        <v>0</v>
      </c>
      <c r="AI26" s="19">
        <f t="shared" si="1"/>
        <v>0</v>
      </c>
      <c r="AJ26" s="19">
        <f t="shared" si="1"/>
        <v>0</v>
      </c>
      <c r="AK26" s="19">
        <f t="shared" si="1"/>
        <v>0</v>
      </c>
      <c r="AL26" s="19">
        <f t="shared" si="1"/>
        <v>0</v>
      </c>
      <c r="AM26" s="19">
        <f t="shared" si="1"/>
        <v>0</v>
      </c>
      <c r="AO26" s="13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</row>
    <row r="27" spans="1:62" x14ac:dyDescent="0.3">
      <c r="B27" s="1"/>
      <c r="C27" s="48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V27" s="43">
        <f t="shared" si="2"/>
        <v>0</v>
      </c>
      <c r="W27" s="19">
        <f>(((D62/100*($F$4-D45)*0.000001)*((D28*100000)-$L$6))/$I$7)*1000</f>
        <v>0</v>
      </c>
      <c r="X27" s="19">
        <f t="shared" ref="X27:AM28" si="9">(((E62/100*($F$4-E45)*0.000001)*((E28*100000)-$L$6))/$I$7)*1000</f>
        <v>0</v>
      </c>
      <c r="Y27" s="19">
        <f t="shared" si="9"/>
        <v>0</v>
      </c>
      <c r="Z27" s="19">
        <f t="shared" si="9"/>
        <v>0</v>
      </c>
      <c r="AA27" s="19">
        <f t="shared" si="9"/>
        <v>0</v>
      </c>
      <c r="AB27" s="19">
        <f t="shared" si="9"/>
        <v>0</v>
      </c>
      <c r="AC27" s="19">
        <f t="shared" si="9"/>
        <v>0</v>
      </c>
      <c r="AD27" s="19">
        <f t="shared" si="9"/>
        <v>0</v>
      </c>
      <c r="AE27" s="19">
        <f t="shared" si="9"/>
        <v>0</v>
      </c>
      <c r="AF27" s="19">
        <f t="shared" si="9"/>
        <v>0</v>
      </c>
      <c r="AG27" s="19">
        <f t="shared" si="9"/>
        <v>0</v>
      </c>
      <c r="AH27" s="19">
        <f t="shared" si="9"/>
        <v>0</v>
      </c>
      <c r="AI27" s="19">
        <f t="shared" si="9"/>
        <v>0</v>
      </c>
      <c r="AJ27" s="19">
        <f t="shared" si="9"/>
        <v>0</v>
      </c>
      <c r="AK27" s="19">
        <f t="shared" si="9"/>
        <v>0</v>
      </c>
      <c r="AL27" s="19">
        <f t="shared" si="9"/>
        <v>0</v>
      </c>
      <c r="AM27" s="19">
        <f t="shared" si="9"/>
        <v>0</v>
      </c>
      <c r="AO27" s="13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</row>
    <row r="28" spans="1:62" x14ac:dyDescent="0.3">
      <c r="B28" s="45"/>
      <c r="C28" s="44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V28" s="43">
        <f t="shared" si="2"/>
        <v>0</v>
      </c>
      <c r="W28" s="19">
        <f>(((D63/100*($F$4-D46)*0.000001)*((D29*100000)-$L$6))/$I$7)*1000</f>
        <v>0</v>
      </c>
      <c r="X28" s="19">
        <f t="shared" si="9"/>
        <v>0</v>
      </c>
      <c r="Y28" s="19">
        <f t="shared" si="9"/>
        <v>0</v>
      </c>
      <c r="Z28" s="19">
        <f t="shared" si="9"/>
        <v>0</v>
      </c>
      <c r="AA28" s="19">
        <f t="shared" si="9"/>
        <v>0</v>
      </c>
      <c r="AB28" s="19">
        <f t="shared" si="9"/>
        <v>0</v>
      </c>
      <c r="AC28" s="19">
        <f t="shared" si="9"/>
        <v>0</v>
      </c>
      <c r="AD28" s="19">
        <f t="shared" si="9"/>
        <v>0</v>
      </c>
      <c r="AE28" s="19">
        <f t="shared" si="9"/>
        <v>0</v>
      </c>
      <c r="AF28" s="19">
        <f t="shared" si="9"/>
        <v>0</v>
      </c>
      <c r="AG28" s="19">
        <f t="shared" si="9"/>
        <v>0</v>
      </c>
      <c r="AH28" s="19">
        <f t="shared" si="9"/>
        <v>0</v>
      </c>
      <c r="AI28" s="19">
        <f t="shared" si="9"/>
        <v>0</v>
      </c>
      <c r="AJ28" s="19">
        <f t="shared" si="9"/>
        <v>0</v>
      </c>
      <c r="AK28" s="19">
        <f t="shared" si="9"/>
        <v>0</v>
      </c>
      <c r="AL28" s="19">
        <f t="shared" si="9"/>
        <v>0</v>
      </c>
      <c r="AM28" s="19">
        <f t="shared" si="9"/>
        <v>0</v>
      </c>
      <c r="AO28" s="13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</row>
    <row r="29" spans="1:62" x14ac:dyDescent="0.3">
      <c r="B29" s="1"/>
      <c r="C29" s="48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V29" s="13"/>
    </row>
    <row r="30" spans="1:62" x14ac:dyDescent="0.3">
      <c r="B30" s="49"/>
      <c r="C30" s="50"/>
    </row>
    <row r="31" spans="1:62" ht="36.75" customHeight="1" x14ac:dyDescent="0.4">
      <c r="A31" s="16"/>
      <c r="D31" s="153" t="s">
        <v>26</v>
      </c>
      <c r="E31" s="153"/>
      <c r="F31" s="153"/>
      <c r="G31" s="153"/>
      <c r="H31" s="153"/>
      <c r="I31" s="153"/>
      <c r="J31" s="153"/>
      <c r="K31" s="153"/>
      <c r="L31" s="153"/>
      <c r="V31" s="110" t="s">
        <v>33</v>
      </c>
      <c r="AB31" s="109"/>
      <c r="AC31" s="109"/>
      <c r="AD31" s="109"/>
      <c r="AE31" s="109"/>
      <c r="AI31" s="102"/>
      <c r="AJ31" s="102"/>
      <c r="AK31" s="103"/>
      <c r="AL31" s="5"/>
      <c r="AM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</row>
    <row r="32" spans="1:62" x14ac:dyDescent="0.3">
      <c r="A32" s="5"/>
      <c r="B32" s="5"/>
      <c r="C32" s="30" t="s">
        <v>19</v>
      </c>
      <c r="D32" s="1">
        <f t="shared" ref="D32:T32" si="10">D13</f>
        <v>0</v>
      </c>
      <c r="E32" s="1">
        <f t="shared" si="10"/>
        <v>2</v>
      </c>
      <c r="F32" s="1">
        <f t="shared" si="10"/>
        <v>2</v>
      </c>
      <c r="G32" s="1">
        <f t="shared" si="10"/>
        <v>4</v>
      </c>
      <c r="H32" s="1">
        <f t="shared" si="10"/>
        <v>4</v>
      </c>
      <c r="I32" s="1">
        <f t="shared" si="10"/>
        <v>7</v>
      </c>
      <c r="J32" s="1">
        <f t="shared" si="10"/>
        <v>7</v>
      </c>
      <c r="K32" s="1">
        <f t="shared" si="10"/>
        <v>9</v>
      </c>
      <c r="L32" s="1">
        <f t="shared" si="10"/>
        <v>9</v>
      </c>
      <c r="M32" s="1">
        <f t="shared" si="10"/>
        <v>11</v>
      </c>
      <c r="N32" s="1">
        <f t="shared" si="10"/>
        <v>11</v>
      </c>
      <c r="O32" s="1">
        <f t="shared" si="10"/>
        <v>14</v>
      </c>
      <c r="P32" s="1" t="str">
        <f t="shared" si="10"/>
        <v>pressure loss</v>
      </c>
      <c r="Q32" s="1">
        <f t="shared" si="10"/>
        <v>0</v>
      </c>
      <c r="R32" s="1">
        <f t="shared" si="10"/>
        <v>0</v>
      </c>
      <c r="S32" s="1">
        <f t="shared" si="10"/>
        <v>0</v>
      </c>
      <c r="T32" s="1">
        <f t="shared" si="10"/>
        <v>0</v>
      </c>
      <c r="V32" s="30"/>
      <c r="W32" s="18">
        <f>D32</f>
        <v>0</v>
      </c>
      <c r="X32" s="18">
        <f>E32</f>
        <v>2</v>
      </c>
      <c r="Y32" s="18">
        <f>Z14</f>
        <v>4</v>
      </c>
      <c r="Z32" s="18">
        <f>AB14</f>
        <v>7</v>
      </c>
      <c r="AA32" s="18">
        <f>AD14</f>
        <v>9</v>
      </c>
      <c r="AB32" s="18">
        <f>AF14</f>
        <v>11</v>
      </c>
      <c r="AC32" s="18">
        <f>AH14</f>
        <v>14</v>
      </c>
      <c r="AD32" s="18">
        <f>AJ14</f>
        <v>0</v>
      </c>
      <c r="AE32" s="18">
        <f>AL14</f>
        <v>0</v>
      </c>
      <c r="AF32" s="5"/>
      <c r="AG32" s="137" t="s">
        <v>46</v>
      </c>
      <c r="AH32" s="137" t="s">
        <v>47</v>
      </c>
      <c r="AI32" s="137" t="s">
        <v>48</v>
      </c>
      <c r="AJ32" s="5"/>
      <c r="AK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</row>
    <row r="33" spans="1:65" x14ac:dyDescent="0.3">
      <c r="A33" s="5"/>
      <c r="B33" s="5"/>
      <c r="C33" s="11" t="str">
        <f t="shared" ref="C33:C46" si="11">C16</f>
        <v>Sterile brine + H2</v>
      </c>
      <c r="D33" s="12">
        <v>50</v>
      </c>
      <c r="E33" s="1">
        <f>D33</f>
        <v>50</v>
      </c>
      <c r="F33" s="12">
        <v>49.7</v>
      </c>
      <c r="G33" s="1">
        <f>F33</f>
        <v>49.7</v>
      </c>
      <c r="H33" s="12">
        <v>49.7</v>
      </c>
      <c r="I33" s="1">
        <f>H33</f>
        <v>49.7</v>
      </c>
      <c r="J33" s="12">
        <v>49.400000000000006</v>
      </c>
      <c r="K33" s="1">
        <f>J33</f>
        <v>49.400000000000006</v>
      </c>
      <c r="L33" s="12">
        <v>49.100000000000009</v>
      </c>
      <c r="M33" s="1">
        <v>47.800000000000011</v>
      </c>
      <c r="N33" s="12">
        <v>47.800000000000011</v>
      </c>
      <c r="O33" s="1">
        <v>47.800000000000011</v>
      </c>
      <c r="P33" s="12"/>
      <c r="Q33" s="1">
        <f>P33</f>
        <v>0</v>
      </c>
      <c r="R33" s="12"/>
      <c r="S33" s="1">
        <f>R33</f>
        <v>0</v>
      </c>
      <c r="T33" s="12"/>
      <c r="V33" s="43" t="str">
        <f t="shared" ref="V33:V46" si="12">B16</f>
        <v>Sterile brine + H2</v>
      </c>
      <c r="W33" s="19">
        <f t="shared" ref="W33:X46" si="13">W15</f>
        <v>4.6220589018213243</v>
      </c>
      <c r="X33" s="19">
        <f t="shared" si="13"/>
        <v>4.598108315320796</v>
      </c>
      <c r="Y33" s="19">
        <f t="shared" ref="Y33:Y46" si="14">X33-(Y15-Z15)</f>
        <v>4.3158719448085794</v>
      </c>
      <c r="Z33" s="19">
        <f t="shared" ref="Z33:Z46" si="15">Y33-(AA15-AB15)</f>
        <v>4.2938981913935566</v>
      </c>
      <c r="AA33" s="19">
        <f t="shared" ref="AA33:AA46" si="16">Z33-(AC15-AD15)</f>
        <v>4.1504227353272833</v>
      </c>
      <c r="AB33" s="106"/>
      <c r="AC33" s="106">
        <f>AA33-(AE15-AH15)</f>
        <v>3.9353996034370216</v>
      </c>
      <c r="AD33" s="19"/>
      <c r="AE33" s="19"/>
      <c r="AG33" s="138">
        <f>AVERAGE(W33:W34)</f>
        <v>4.5443101795648744</v>
      </c>
      <c r="AH33" s="139">
        <f>AVERAGE(AA33:AA34)</f>
        <v>4.0706106350446021</v>
      </c>
      <c r="AI33" s="137">
        <f>(AG33-AH33)/AG33</f>
        <v>0.10424014334462307</v>
      </c>
      <c r="AJ33" s="5"/>
      <c r="AK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</row>
    <row r="34" spans="1:65" x14ac:dyDescent="0.3">
      <c r="A34" s="5"/>
      <c r="B34" s="5"/>
      <c r="C34" s="11" t="str">
        <f t="shared" si="11"/>
        <v>Sterile brine + H2</v>
      </c>
      <c r="D34" s="12">
        <v>50</v>
      </c>
      <c r="E34" s="1">
        <f t="shared" ref="E34:E46" si="17">D34</f>
        <v>50</v>
      </c>
      <c r="F34" s="12">
        <v>49.7</v>
      </c>
      <c r="G34" s="1">
        <f t="shared" ref="G34:G46" si="18">F34</f>
        <v>49.7</v>
      </c>
      <c r="H34" s="12">
        <v>49.7</v>
      </c>
      <c r="I34" s="1">
        <f t="shared" ref="I34:I46" si="19">H34</f>
        <v>49.7</v>
      </c>
      <c r="J34" s="12">
        <v>49.400000000000006</v>
      </c>
      <c r="K34" s="1">
        <f t="shared" ref="K34:K46" si="20">J34</f>
        <v>49.400000000000006</v>
      </c>
      <c r="L34" s="12">
        <v>49.100000000000009</v>
      </c>
      <c r="M34" s="1">
        <v>47.800000000000011</v>
      </c>
      <c r="N34" s="12">
        <v>47.800000000000011</v>
      </c>
      <c r="O34" s="1">
        <v>47.800000000000011</v>
      </c>
      <c r="P34" s="12"/>
      <c r="Q34" s="1">
        <f t="shared" ref="Q34:Q46" si="21">P34</f>
        <v>0</v>
      </c>
      <c r="R34" s="12"/>
      <c r="S34" s="1">
        <f t="shared" ref="S34:S46" si="22">R34</f>
        <v>0</v>
      </c>
      <c r="T34" s="12"/>
      <c r="V34" s="43" t="str">
        <f t="shared" si="12"/>
        <v>Sterile brine + H2</v>
      </c>
      <c r="W34" s="19">
        <f t="shared" si="13"/>
        <v>4.4665614573084245</v>
      </c>
      <c r="X34" s="19">
        <f t="shared" si="13"/>
        <v>4.3616697114714311</v>
      </c>
      <c r="Y34" s="19">
        <f t="shared" si="14"/>
        <v>4.1686702397584998</v>
      </c>
      <c r="Z34" s="19">
        <f t="shared" si="15"/>
        <v>4.1216390478848979</v>
      </c>
      <c r="AA34" s="19">
        <f t="shared" si="16"/>
        <v>3.9907985347619208</v>
      </c>
      <c r="AB34" s="106"/>
      <c r="AC34" s="106">
        <f>AA34-(AE16-AH16)</f>
        <v>3.7707465203018944</v>
      </c>
      <c r="AD34" s="19"/>
      <c r="AE34" s="19"/>
      <c r="AF34" s="5"/>
      <c r="AG34" s="138"/>
      <c r="AH34" s="139"/>
      <c r="AI34" s="137"/>
      <c r="AJ34" s="86"/>
      <c r="AK34" s="8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</row>
    <row r="35" spans="1:65" x14ac:dyDescent="0.3">
      <c r="A35" s="5"/>
      <c r="B35" s="5"/>
      <c r="C35" s="11" t="str">
        <f t="shared" si="11"/>
        <v>Brine + H2</v>
      </c>
      <c r="D35" s="12">
        <v>50</v>
      </c>
      <c r="E35" s="1">
        <f t="shared" si="17"/>
        <v>50</v>
      </c>
      <c r="F35" s="12">
        <v>48.7</v>
      </c>
      <c r="G35" s="1">
        <f t="shared" si="18"/>
        <v>48.7</v>
      </c>
      <c r="H35" s="12">
        <v>48.7</v>
      </c>
      <c r="I35" s="1">
        <f t="shared" si="19"/>
        <v>48.7</v>
      </c>
      <c r="J35" s="12">
        <v>47.400000000000006</v>
      </c>
      <c r="K35" s="1">
        <f t="shared" si="20"/>
        <v>47.400000000000006</v>
      </c>
      <c r="L35" s="12">
        <v>46.100000000000009</v>
      </c>
      <c r="M35" s="1">
        <v>45.100000000000009</v>
      </c>
      <c r="N35" s="12">
        <v>45.100000000000009</v>
      </c>
      <c r="O35" s="1">
        <v>45.100000000000009</v>
      </c>
      <c r="P35" s="12"/>
      <c r="Q35" s="1">
        <f t="shared" si="21"/>
        <v>0</v>
      </c>
      <c r="R35" s="12"/>
      <c r="S35" s="1">
        <f t="shared" si="22"/>
        <v>0</v>
      </c>
      <c r="T35" s="12"/>
      <c r="V35" s="43" t="str">
        <f t="shared" si="12"/>
        <v>Brine + H2</v>
      </c>
      <c r="W35" s="19">
        <f t="shared" si="13"/>
        <v>4.4170845295484247</v>
      </c>
      <c r="X35" s="19">
        <f t="shared" si="13"/>
        <v>3.6465918781080937</v>
      </c>
      <c r="Y35" s="19">
        <f t="shared" si="14"/>
        <v>3.0809504369462002</v>
      </c>
      <c r="Z35" s="19">
        <f t="shared" si="15"/>
        <v>2.5948915495797422</v>
      </c>
      <c r="AA35" s="19">
        <f t="shared" si="16"/>
        <v>2.3745194774548941</v>
      </c>
      <c r="AB35" s="106">
        <f>AA35-(AE17-AF17)</f>
        <v>2.3607170358443419</v>
      </c>
      <c r="AC35" s="106">
        <f>AB35-(AG17-AH17)</f>
        <v>2.1908040680002907</v>
      </c>
      <c r="AD35" s="19"/>
      <c r="AE35" s="19"/>
      <c r="AF35" s="5"/>
      <c r="AG35" s="138">
        <f>AVERAGE(W35:W36)</f>
        <v>4.4085083321955221</v>
      </c>
      <c r="AH35" s="139">
        <f>AVERAGE(AA35:AA36)</f>
        <v>2.3133086886305687</v>
      </c>
      <c r="AI35" s="137">
        <f>(AG35-AH35)/AG35</f>
        <v>0.47526271602202091</v>
      </c>
      <c r="AJ35" s="86"/>
      <c r="AK35" s="8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</row>
    <row r="36" spans="1:65" x14ac:dyDescent="0.3">
      <c r="A36" s="5"/>
      <c r="B36" s="5"/>
      <c r="C36" s="11" t="str">
        <f t="shared" si="11"/>
        <v>Brine + H2</v>
      </c>
      <c r="D36" s="12">
        <v>50</v>
      </c>
      <c r="E36" s="1">
        <f t="shared" si="17"/>
        <v>50</v>
      </c>
      <c r="F36" s="12">
        <v>48.7</v>
      </c>
      <c r="G36" s="1">
        <f t="shared" si="18"/>
        <v>48.7</v>
      </c>
      <c r="H36" s="12">
        <v>48.7</v>
      </c>
      <c r="I36" s="1">
        <f t="shared" si="19"/>
        <v>48.7</v>
      </c>
      <c r="J36" s="12">
        <v>47.400000000000006</v>
      </c>
      <c r="K36" s="1">
        <f t="shared" si="20"/>
        <v>47.400000000000006</v>
      </c>
      <c r="L36" s="12">
        <v>46.100000000000009</v>
      </c>
      <c r="M36" s="1">
        <v>44.800000000000011</v>
      </c>
      <c r="N36" s="12">
        <v>44.800000000000011</v>
      </c>
      <c r="O36" s="1">
        <v>44.800000000000011</v>
      </c>
      <c r="P36" s="12"/>
      <c r="Q36" s="1">
        <f t="shared" si="21"/>
        <v>0</v>
      </c>
      <c r="R36" s="12"/>
      <c r="S36" s="1">
        <f t="shared" si="22"/>
        <v>0</v>
      </c>
      <c r="T36" s="12"/>
      <c r="V36" s="43" t="str">
        <f t="shared" si="12"/>
        <v>Brine + H2</v>
      </c>
      <c r="W36" s="19">
        <f t="shared" si="13"/>
        <v>4.3999321348426204</v>
      </c>
      <c r="X36" s="19">
        <f t="shared" si="13"/>
        <v>3.5654172374644233</v>
      </c>
      <c r="Y36" s="19">
        <f t="shared" si="14"/>
        <v>2.998595622113132</v>
      </c>
      <c r="Z36" s="19">
        <f t="shared" si="15"/>
        <v>2.4594047886822863</v>
      </c>
      <c r="AA36" s="19">
        <f t="shared" si="16"/>
        <v>2.2520978998062429</v>
      </c>
      <c r="AB36" s="106">
        <f>AA36-(AE18-AF18)</f>
        <v>1.9047958720313451</v>
      </c>
      <c r="AC36" s="106">
        <f>AB36-(AG18-AH18)</f>
        <v>2.136916282254727</v>
      </c>
      <c r="AD36" s="19"/>
      <c r="AE36" s="19"/>
      <c r="AF36" s="5"/>
      <c r="AG36" s="138"/>
      <c r="AH36" s="139"/>
      <c r="AI36" s="137"/>
      <c r="AJ36" s="86"/>
      <c r="AK36" s="8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</row>
    <row r="37" spans="1:65" x14ac:dyDescent="0.3">
      <c r="A37" s="5"/>
      <c r="B37" s="5"/>
      <c r="C37" s="11" t="str">
        <f t="shared" si="11"/>
        <v>Water + H2</v>
      </c>
      <c r="D37" s="12">
        <v>50</v>
      </c>
      <c r="E37" s="1">
        <f t="shared" si="17"/>
        <v>50</v>
      </c>
      <c r="F37" s="12">
        <v>49.7</v>
      </c>
      <c r="G37" s="1">
        <f t="shared" si="18"/>
        <v>49.7</v>
      </c>
      <c r="H37" s="12">
        <v>49.7</v>
      </c>
      <c r="I37" s="1">
        <f t="shared" si="19"/>
        <v>49.7</v>
      </c>
      <c r="J37" s="12">
        <v>49.400000000000006</v>
      </c>
      <c r="K37" s="1">
        <f t="shared" si="20"/>
        <v>49.400000000000006</v>
      </c>
      <c r="L37" s="12">
        <v>49.100000000000009</v>
      </c>
      <c r="M37" s="1">
        <v>47.800000000000011</v>
      </c>
      <c r="N37" s="12">
        <v>47.800000000000011</v>
      </c>
      <c r="O37" s="1">
        <v>47.800000000000011</v>
      </c>
      <c r="P37" s="12"/>
      <c r="Q37" s="1">
        <f t="shared" si="21"/>
        <v>0</v>
      </c>
      <c r="R37" s="12"/>
      <c r="S37" s="1">
        <f t="shared" si="22"/>
        <v>0</v>
      </c>
      <c r="T37" s="12"/>
      <c r="V37" s="97" t="str">
        <f t="shared" si="12"/>
        <v>Water + H2</v>
      </c>
      <c r="W37" s="104">
        <f t="shared" si="13"/>
        <v>4.511521759372779</v>
      </c>
      <c r="X37" s="104">
        <f t="shared" si="13"/>
        <v>4.4253346319281279</v>
      </c>
      <c r="Y37" s="104">
        <f t="shared" si="14"/>
        <v>4.2795692295060963</v>
      </c>
      <c r="Z37" s="104">
        <f t="shared" si="15"/>
        <v>4.2407265975055726</v>
      </c>
      <c r="AA37" s="104">
        <f t="shared" si="16"/>
        <v>4.1239486039230435</v>
      </c>
      <c r="AB37" s="107"/>
      <c r="AC37" s="107">
        <f>AA37-(AE19-AH19)</f>
        <v>3.91084558223017</v>
      </c>
      <c r="AD37" s="104"/>
      <c r="AE37" s="104"/>
      <c r="AF37" s="5"/>
      <c r="AG37" s="138">
        <f>AVERAGE(W37:W38)</f>
        <v>4.4935045235751119</v>
      </c>
      <c r="AH37" s="139">
        <f>AVERAGE(AA37:AA38)</f>
        <v>4.0967998182723413</v>
      </c>
      <c r="AI37" s="137">
        <f>(AG37-AH37)/AG37</f>
        <v>8.8284033814023014E-2</v>
      </c>
      <c r="AJ37" s="86"/>
      <c r="AK37" s="8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</row>
    <row r="38" spans="1:65" x14ac:dyDescent="0.3">
      <c r="A38" s="5"/>
      <c r="B38" s="5"/>
      <c r="C38" s="11" t="str">
        <f t="shared" si="11"/>
        <v>Water + H2</v>
      </c>
      <c r="D38" s="12">
        <v>50</v>
      </c>
      <c r="E38" s="1">
        <f t="shared" si="17"/>
        <v>50</v>
      </c>
      <c r="F38" s="12">
        <v>49.7</v>
      </c>
      <c r="G38" s="1">
        <f t="shared" si="18"/>
        <v>49.7</v>
      </c>
      <c r="H38" s="12">
        <v>49.7</v>
      </c>
      <c r="I38" s="1">
        <f t="shared" si="19"/>
        <v>49.7</v>
      </c>
      <c r="J38" s="12">
        <v>49.400000000000006</v>
      </c>
      <c r="K38" s="1">
        <f t="shared" si="20"/>
        <v>49.400000000000006</v>
      </c>
      <c r="L38" s="12">
        <v>49.100000000000009</v>
      </c>
      <c r="M38" s="1">
        <v>47.800000000000011</v>
      </c>
      <c r="N38" s="12">
        <v>47.800000000000011</v>
      </c>
      <c r="O38" s="1">
        <v>47.800000000000011</v>
      </c>
      <c r="P38" s="12"/>
      <c r="Q38" s="1">
        <f t="shared" si="21"/>
        <v>0</v>
      </c>
      <c r="R38" s="12"/>
      <c r="S38" s="1">
        <f t="shared" si="22"/>
        <v>0</v>
      </c>
      <c r="T38" s="12"/>
      <c r="V38" s="97" t="str">
        <f t="shared" si="12"/>
        <v>Water + H2</v>
      </c>
      <c r="W38" s="104">
        <f t="shared" si="13"/>
        <v>4.4754872877774439</v>
      </c>
      <c r="X38" s="104">
        <f t="shared" si="13"/>
        <v>4.3610590037664929</v>
      </c>
      <c r="Y38" s="104">
        <f t="shared" si="14"/>
        <v>4.2449205871247866</v>
      </c>
      <c r="Z38" s="104">
        <f t="shared" si="15"/>
        <v>4.1858959755203173</v>
      </c>
      <c r="AA38" s="104">
        <f t="shared" si="16"/>
        <v>4.0696510326216391</v>
      </c>
      <c r="AB38" s="107"/>
      <c r="AC38" s="107">
        <f>AA38-(AE20-AH20)</f>
        <v>3.8534127232876965</v>
      </c>
      <c r="AD38" s="104"/>
      <c r="AE38" s="104"/>
      <c r="AF38" s="5"/>
      <c r="AG38" s="138"/>
      <c r="AH38" s="139"/>
      <c r="AI38" s="137"/>
      <c r="AJ38" s="86"/>
      <c r="AK38" s="8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</row>
    <row r="39" spans="1:65" x14ac:dyDescent="0.3">
      <c r="A39" s="5"/>
      <c r="B39" s="5"/>
      <c r="C39" s="11" t="str">
        <f t="shared" si="11"/>
        <v>Brine + N2</v>
      </c>
      <c r="D39" s="12">
        <v>50</v>
      </c>
      <c r="E39" s="1">
        <f t="shared" si="17"/>
        <v>50</v>
      </c>
      <c r="F39" s="12">
        <v>48.7</v>
      </c>
      <c r="G39" s="1">
        <f t="shared" si="18"/>
        <v>48.7</v>
      </c>
      <c r="H39" s="12">
        <v>48.7</v>
      </c>
      <c r="I39" s="1">
        <f t="shared" si="19"/>
        <v>48.7</v>
      </c>
      <c r="J39" s="12">
        <v>47.400000000000006</v>
      </c>
      <c r="K39" s="1">
        <f t="shared" si="20"/>
        <v>47.400000000000006</v>
      </c>
      <c r="L39" s="12">
        <v>46.100000000000009</v>
      </c>
      <c r="M39" s="1">
        <v>44.800000000000011</v>
      </c>
      <c r="N39" s="12">
        <v>44.800000000000011</v>
      </c>
      <c r="O39" s="1">
        <v>44.800000000000011</v>
      </c>
      <c r="P39" s="12"/>
      <c r="Q39" s="1">
        <f t="shared" si="21"/>
        <v>0</v>
      </c>
      <c r="R39" s="12"/>
      <c r="S39" s="1">
        <f t="shared" si="22"/>
        <v>0</v>
      </c>
      <c r="T39" s="12"/>
      <c r="V39" s="43" t="str">
        <f t="shared" si="12"/>
        <v>Brine + N2</v>
      </c>
      <c r="W39" s="19">
        <f t="shared" si="13"/>
        <v>0</v>
      </c>
      <c r="X39" s="19">
        <f t="shared" si="13"/>
        <v>1.1375137142555624E-3</v>
      </c>
      <c r="Y39" s="19">
        <f t="shared" si="14"/>
        <v>1.0904772181881102E-3</v>
      </c>
      <c r="Z39" s="19">
        <f t="shared" si="15"/>
        <v>1.0283235393782415E-3</v>
      </c>
      <c r="AA39" s="19">
        <f t="shared" si="16"/>
        <v>8.0307719325235991E-2</v>
      </c>
      <c r="AB39" s="106">
        <f t="shared" ref="AB39:AB46" si="23">AA39-(AE21-AF21)</f>
        <v>-1.2735556545115378E-3</v>
      </c>
      <c r="AC39" s="106">
        <f t="shared" ref="AC39:AC46" si="24">AB39-(AG21-AH21)</f>
        <v>-1.2735556545115378E-3</v>
      </c>
      <c r="AD39" s="19"/>
      <c r="AE39" s="19"/>
      <c r="AF39" s="5"/>
      <c r="AG39" s="138">
        <f>AVERAGE(W39:W40)</f>
        <v>0</v>
      </c>
      <c r="AH39" s="139">
        <f>AVERAGE(AA39:AA40)</f>
        <v>4.0153859662617995E-2</v>
      </c>
      <c r="AI39" s="137" t="e">
        <f>(AG39-AH39)/AG39</f>
        <v>#DIV/0!</v>
      </c>
      <c r="AJ39" s="86"/>
      <c r="AK39" s="8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</row>
    <row r="40" spans="1:65" x14ac:dyDescent="0.3">
      <c r="A40" s="5"/>
      <c r="B40" s="5"/>
      <c r="C40" s="11" t="str">
        <f t="shared" si="11"/>
        <v>Brine + N2</v>
      </c>
      <c r="D40" s="12">
        <v>50</v>
      </c>
      <c r="E40" s="1">
        <f t="shared" si="17"/>
        <v>50</v>
      </c>
      <c r="F40" s="12">
        <v>48.7</v>
      </c>
      <c r="G40" s="1">
        <f t="shared" si="18"/>
        <v>48.7</v>
      </c>
      <c r="H40" s="12">
        <v>48.7</v>
      </c>
      <c r="I40" s="1">
        <f t="shared" si="19"/>
        <v>48.7</v>
      </c>
      <c r="J40" s="12">
        <v>47.400000000000006</v>
      </c>
      <c r="K40" s="1">
        <f t="shared" si="20"/>
        <v>47.400000000000006</v>
      </c>
      <c r="L40" s="12">
        <v>46.100000000000009</v>
      </c>
      <c r="M40" s="1">
        <v>44.800000000000011</v>
      </c>
      <c r="N40" s="12">
        <v>44.800000000000011</v>
      </c>
      <c r="O40" s="1">
        <v>44.800000000000011</v>
      </c>
      <c r="P40" s="12"/>
      <c r="Q40" s="1">
        <f t="shared" si="21"/>
        <v>0</v>
      </c>
      <c r="R40" s="12"/>
      <c r="S40" s="1">
        <f t="shared" si="22"/>
        <v>0</v>
      </c>
      <c r="T40" s="12"/>
      <c r="V40" s="43" t="str">
        <f t="shared" si="12"/>
        <v>Brine + N2</v>
      </c>
      <c r="W40" s="19">
        <f t="shared" si="13"/>
        <v>0</v>
      </c>
      <c r="X40" s="19">
        <f t="shared" si="13"/>
        <v>0</v>
      </c>
      <c r="Y40" s="19">
        <f t="shared" si="14"/>
        <v>0</v>
      </c>
      <c r="Z40" s="19">
        <f t="shared" si="15"/>
        <v>0</v>
      </c>
      <c r="AA40" s="19">
        <f t="shared" si="16"/>
        <v>0</v>
      </c>
      <c r="AB40" s="106">
        <f t="shared" si="23"/>
        <v>0</v>
      </c>
      <c r="AC40" s="106">
        <f t="shared" si="24"/>
        <v>0</v>
      </c>
      <c r="AD40" s="19"/>
      <c r="AE40" s="19"/>
      <c r="AF40" s="5"/>
      <c r="AG40" s="5"/>
      <c r="AH40" s="21"/>
      <c r="AI40" s="5"/>
      <c r="AJ40" s="86"/>
      <c r="AK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</row>
    <row r="41" spans="1:65" x14ac:dyDescent="0.3">
      <c r="A41" s="5"/>
      <c r="B41" s="5"/>
      <c r="C41" s="11">
        <f t="shared" si="11"/>
        <v>0</v>
      </c>
      <c r="D41" s="12"/>
      <c r="E41" s="1">
        <f t="shared" si="17"/>
        <v>0</v>
      </c>
      <c r="F41" s="12"/>
      <c r="G41" s="1">
        <f t="shared" si="18"/>
        <v>0</v>
      </c>
      <c r="H41" s="12"/>
      <c r="I41" s="1">
        <f t="shared" si="19"/>
        <v>0</v>
      </c>
      <c r="J41" s="12"/>
      <c r="K41" s="1">
        <f t="shared" si="20"/>
        <v>0</v>
      </c>
      <c r="L41" s="12"/>
      <c r="M41" s="1">
        <f t="shared" ref="M41:M46" si="25">L41</f>
        <v>0</v>
      </c>
      <c r="N41" s="12"/>
      <c r="O41" s="1">
        <f t="shared" ref="O41:O46" si="26">N41</f>
        <v>0</v>
      </c>
      <c r="P41" s="12"/>
      <c r="Q41" s="1">
        <f t="shared" si="21"/>
        <v>0</v>
      </c>
      <c r="R41" s="12"/>
      <c r="S41" s="1">
        <f t="shared" si="22"/>
        <v>0</v>
      </c>
      <c r="T41" s="12"/>
      <c r="V41" s="43">
        <f t="shared" si="12"/>
        <v>0</v>
      </c>
      <c r="W41" s="19">
        <f t="shared" si="13"/>
        <v>0</v>
      </c>
      <c r="X41" s="19">
        <f t="shared" si="13"/>
        <v>0</v>
      </c>
      <c r="Y41" s="19">
        <f t="shared" si="14"/>
        <v>0</v>
      </c>
      <c r="Z41" s="19">
        <f t="shared" si="15"/>
        <v>0</v>
      </c>
      <c r="AA41" s="19">
        <f t="shared" si="16"/>
        <v>0</v>
      </c>
      <c r="AB41" s="106">
        <f t="shared" si="23"/>
        <v>0</v>
      </c>
      <c r="AC41" s="106">
        <f t="shared" si="24"/>
        <v>0</v>
      </c>
      <c r="AD41" s="19"/>
      <c r="AE41" s="19"/>
      <c r="AF41" s="5"/>
      <c r="AG41" s="5"/>
      <c r="AH41" s="21"/>
      <c r="AI41" s="5"/>
      <c r="AJ41" s="5"/>
      <c r="AK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</row>
    <row r="42" spans="1:65" x14ac:dyDescent="0.3">
      <c r="A42" s="5"/>
      <c r="B42" s="5"/>
      <c r="C42" s="11">
        <f t="shared" si="11"/>
        <v>0</v>
      </c>
      <c r="D42" s="12"/>
      <c r="E42" s="1">
        <f t="shared" si="17"/>
        <v>0</v>
      </c>
      <c r="F42" s="12"/>
      <c r="G42" s="1">
        <f t="shared" si="18"/>
        <v>0</v>
      </c>
      <c r="H42" s="12"/>
      <c r="I42" s="1">
        <f t="shared" si="19"/>
        <v>0</v>
      </c>
      <c r="J42" s="12"/>
      <c r="K42" s="1">
        <f t="shared" si="20"/>
        <v>0</v>
      </c>
      <c r="L42" s="12"/>
      <c r="M42" s="1">
        <f t="shared" si="25"/>
        <v>0</v>
      </c>
      <c r="N42" s="12"/>
      <c r="O42" s="1">
        <f t="shared" si="26"/>
        <v>0</v>
      </c>
      <c r="P42" s="12"/>
      <c r="Q42" s="1">
        <f t="shared" si="21"/>
        <v>0</v>
      </c>
      <c r="R42" s="12"/>
      <c r="S42" s="1">
        <f t="shared" si="22"/>
        <v>0</v>
      </c>
      <c r="T42" s="12"/>
      <c r="V42" s="43">
        <f t="shared" si="12"/>
        <v>0</v>
      </c>
      <c r="W42" s="19">
        <f t="shared" si="13"/>
        <v>0</v>
      </c>
      <c r="X42" s="19">
        <f t="shared" si="13"/>
        <v>0</v>
      </c>
      <c r="Y42" s="19">
        <f t="shared" si="14"/>
        <v>0</v>
      </c>
      <c r="Z42" s="19">
        <f t="shared" si="15"/>
        <v>0</v>
      </c>
      <c r="AA42" s="19">
        <f t="shared" si="16"/>
        <v>0</v>
      </c>
      <c r="AB42" s="106">
        <f t="shared" si="23"/>
        <v>0</v>
      </c>
      <c r="AC42" s="106">
        <f t="shared" si="24"/>
        <v>0</v>
      </c>
      <c r="AD42" s="19"/>
      <c r="AE42" s="19"/>
      <c r="AF42" s="5"/>
      <c r="AG42" s="5"/>
      <c r="AH42" s="21"/>
      <c r="AI42" s="5"/>
      <c r="AJ42" s="5"/>
      <c r="AK42" s="5"/>
      <c r="AL42" s="5"/>
      <c r="AM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</row>
    <row r="43" spans="1:65" x14ac:dyDescent="0.3">
      <c r="A43" s="5"/>
      <c r="B43" s="5"/>
      <c r="C43" s="11">
        <f t="shared" si="11"/>
        <v>0</v>
      </c>
      <c r="D43" s="12"/>
      <c r="E43" s="1">
        <f t="shared" si="17"/>
        <v>0</v>
      </c>
      <c r="F43" s="12"/>
      <c r="G43" s="1">
        <f t="shared" si="18"/>
        <v>0</v>
      </c>
      <c r="H43" s="12"/>
      <c r="I43" s="1">
        <f t="shared" si="19"/>
        <v>0</v>
      </c>
      <c r="J43" s="12"/>
      <c r="K43" s="1">
        <f t="shared" si="20"/>
        <v>0</v>
      </c>
      <c r="L43" s="12"/>
      <c r="M43" s="1">
        <f t="shared" si="25"/>
        <v>0</v>
      </c>
      <c r="N43" s="12"/>
      <c r="O43" s="1">
        <f t="shared" si="26"/>
        <v>0</v>
      </c>
      <c r="P43" s="12"/>
      <c r="Q43" s="1">
        <f t="shared" si="21"/>
        <v>0</v>
      </c>
      <c r="R43" s="12"/>
      <c r="S43" s="1">
        <f t="shared" si="22"/>
        <v>0</v>
      </c>
      <c r="T43" s="12"/>
      <c r="V43" s="43">
        <f t="shared" si="12"/>
        <v>0</v>
      </c>
      <c r="W43" s="19">
        <f t="shared" si="13"/>
        <v>0</v>
      </c>
      <c r="X43" s="19">
        <f t="shared" si="13"/>
        <v>0</v>
      </c>
      <c r="Y43" s="19">
        <f t="shared" si="14"/>
        <v>0</v>
      </c>
      <c r="Z43" s="19">
        <f t="shared" si="15"/>
        <v>0</v>
      </c>
      <c r="AA43" s="19">
        <f t="shared" si="16"/>
        <v>0</v>
      </c>
      <c r="AB43" s="106">
        <f t="shared" si="23"/>
        <v>0</v>
      </c>
      <c r="AC43" s="106">
        <f t="shared" si="24"/>
        <v>0</v>
      </c>
      <c r="AD43" s="19"/>
      <c r="AE43" s="19"/>
      <c r="AF43" s="5"/>
      <c r="AG43" s="5"/>
      <c r="AH43" s="5"/>
      <c r="AI43" s="5"/>
      <c r="AJ43" s="5"/>
      <c r="AK43" s="5"/>
      <c r="AL43" s="5"/>
      <c r="AM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</row>
    <row r="44" spans="1:65" x14ac:dyDescent="0.3">
      <c r="A44" s="5"/>
      <c r="B44" s="5"/>
      <c r="C44" s="11">
        <f t="shared" si="11"/>
        <v>0</v>
      </c>
      <c r="D44" s="12"/>
      <c r="E44" s="1">
        <f t="shared" si="17"/>
        <v>0</v>
      </c>
      <c r="F44" s="12"/>
      <c r="G44" s="1">
        <f t="shared" si="18"/>
        <v>0</v>
      </c>
      <c r="H44" s="12"/>
      <c r="I44" s="1">
        <f t="shared" si="19"/>
        <v>0</v>
      </c>
      <c r="J44" s="12"/>
      <c r="K44" s="1">
        <f t="shared" si="20"/>
        <v>0</v>
      </c>
      <c r="L44" s="12"/>
      <c r="M44" s="1">
        <f t="shared" si="25"/>
        <v>0</v>
      </c>
      <c r="N44" s="12"/>
      <c r="O44" s="1">
        <f t="shared" si="26"/>
        <v>0</v>
      </c>
      <c r="P44" s="12"/>
      <c r="Q44" s="1">
        <f t="shared" si="21"/>
        <v>0</v>
      </c>
      <c r="R44" s="12"/>
      <c r="S44" s="1">
        <f t="shared" si="22"/>
        <v>0</v>
      </c>
      <c r="T44" s="12"/>
      <c r="V44" s="43">
        <f t="shared" si="12"/>
        <v>0</v>
      </c>
      <c r="W44" s="19">
        <f t="shared" si="13"/>
        <v>0</v>
      </c>
      <c r="X44" s="19">
        <f t="shared" si="13"/>
        <v>0</v>
      </c>
      <c r="Y44" s="19">
        <f t="shared" si="14"/>
        <v>0</v>
      </c>
      <c r="Z44" s="19">
        <f t="shared" si="15"/>
        <v>0</v>
      </c>
      <c r="AA44" s="19">
        <f t="shared" si="16"/>
        <v>0</v>
      </c>
      <c r="AB44" s="106">
        <f t="shared" si="23"/>
        <v>0</v>
      </c>
      <c r="AC44" s="106">
        <f t="shared" si="24"/>
        <v>0</v>
      </c>
      <c r="AD44" s="19"/>
      <c r="AE44" s="19"/>
      <c r="AF44" s="5"/>
      <c r="AG44" s="5"/>
      <c r="AH44" s="5"/>
      <c r="AI44" s="5"/>
      <c r="AJ44" s="5"/>
      <c r="AK44" s="5"/>
      <c r="AL44" s="5"/>
      <c r="AM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</row>
    <row r="45" spans="1:65" x14ac:dyDescent="0.3">
      <c r="A45" s="5"/>
      <c r="B45" s="5"/>
      <c r="C45" s="11">
        <f t="shared" si="11"/>
        <v>0</v>
      </c>
      <c r="D45" s="12"/>
      <c r="E45" s="1">
        <f t="shared" si="17"/>
        <v>0</v>
      </c>
      <c r="F45" s="12"/>
      <c r="G45" s="1">
        <f t="shared" si="18"/>
        <v>0</v>
      </c>
      <c r="H45" s="12"/>
      <c r="I45" s="1">
        <f t="shared" si="19"/>
        <v>0</v>
      </c>
      <c r="J45" s="12"/>
      <c r="K45" s="1">
        <f t="shared" si="20"/>
        <v>0</v>
      </c>
      <c r="L45" s="12"/>
      <c r="M45" s="1">
        <f t="shared" si="25"/>
        <v>0</v>
      </c>
      <c r="N45" s="12"/>
      <c r="O45" s="1">
        <f t="shared" si="26"/>
        <v>0</v>
      </c>
      <c r="P45" s="12"/>
      <c r="Q45" s="1">
        <f t="shared" si="21"/>
        <v>0</v>
      </c>
      <c r="R45" s="12"/>
      <c r="S45" s="1">
        <f t="shared" si="22"/>
        <v>0</v>
      </c>
      <c r="T45" s="12"/>
      <c r="V45" s="43">
        <f t="shared" si="12"/>
        <v>0</v>
      </c>
      <c r="W45" s="19">
        <f t="shared" si="13"/>
        <v>0</v>
      </c>
      <c r="X45" s="19">
        <f t="shared" si="13"/>
        <v>0</v>
      </c>
      <c r="Y45" s="19">
        <f t="shared" si="14"/>
        <v>0</v>
      </c>
      <c r="Z45" s="19">
        <f t="shared" si="15"/>
        <v>0</v>
      </c>
      <c r="AA45" s="19">
        <f t="shared" si="16"/>
        <v>0</v>
      </c>
      <c r="AB45" s="106">
        <f t="shared" si="23"/>
        <v>0</v>
      </c>
      <c r="AC45" s="106">
        <f t="shared" si="24"/>
        <v>0</v>
      </c>
      <c r="AD45" s="19"/>
      <c r="AE45" s="19"/>
      <c r="AF45" s="5"/>
      <c r="AG45" s="5"/>
      <c r="AH45" s="5"/>
      <c r="AI45" s="5"/>
      <c r="AJ45" s="5"/>
      <c r="AK45" s="5"/>
      <c r="AL45" s="5"/>
      <c r="AM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</row>
    <row r="46" spans="1:65" x14ac:dyDescent="0.3">
      <c r="A46" s="5"/>
      <c r="B46" s="5"/>
      <c r="C46" s="11">
        <f t="shared" si="11"/>
        <v>0</v>
      </c>
      <c r="D46" s="12"/>
      <c r="E46" s="1">
        <f t="shared" si="17"/>
        <v>0</v>
      </c>
      <c r="F46" s="12"/>
      <c r="G46" s="1">
        <f t="shared" si="18"/>
        <v>0</v>
      </c>
      <c r="H46" s="12"/>
      <c r="I46" s="1">
        <f t="shared" si="19"/>
        <v>0</v>
      </c>
      <c r="J46" s="12"/>
      <c r="K46" s="1">
        <f t="shared" si="20"/>
        <v>0</v>
      </c>
      <c r="L46" s="12"/>
      <c r="M46" s="1">
        <f t="shared" si="25"/>
        <v>0</v>
      </c>
      <c r="N46" s="12"/>
      <c r="O46" s="1">
        <f t="shared" si="26"/>
        <v>0</v>
      </c>
      <c r="P46" s="12"/>
      <c r="Q46" s="1">
        <f t="shared" si="21"/>
        <v>0</v>
      </c>
      <c r="R46" s="12"/>
      <c r="S46" s="1">
        <f t="shared" si="22"/>
        <v>0</v>
      </c>
      <c r="T46" s="12"/>
      <c r="V46" s="43">
        <f t="shared" si="12"/>
        <v>0</v>
      </c>
      <c r="W46" s="19">
        <f t="shared" si="13"/>
        <v>0</v>
      </c>
      <c r="X46" s="19">
        <f t="shared" si="13"/>
        <v>0</v>
      </c>
      <c r="Y46" s="19">
        <f t="shared" si="14"/>
        <v>0</v>
      </c>
      <c r="Z46" s="19">
        <f t="shared" si="15"/>
        <v>0</v>
      </c>
      <c r="AA46" s="19">
        <f t="shared" si="16"/>
        <v>0</v>
      </c>
      <c r="AB46" s="106">
        <f t="shared" si="23"/>
        <v>0</v>
      </c>
      <c r="AC46" s="106">
        <f t="shared" si="24"/>
        <v>0</v>
      </c>
      <c r="AD46" s="19"/>
      <c r="AE46" s="19"/>
      <c r="AF46" s="5"/>
      <c r="AG46" s="5"/>
      <c r="AH46" s="5"/>
      <c r="AI46" s="5"/>
      <c r="AJ46" s="5"/>
      <c r="AK46" s="5"/>
      <c r="AL46" s="5"/>
      <c r="AM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</row>
    <row r="47" spans="1:65" x14ac:dyDescent="0.3">
      <c r="C47" s="5"/>
      <c r="D47" s="5"/>
      <c r="E47" s="5"/>
      <c r="F47" s="5"/>
      <c r="G47" s="5"/>
      <c r="H47" s="5"/>
      <c r="I47" s="5"/>
      <c r="J47" s="5"/>
      <c r="K47" s="5"/>
      <c r="L47" s="5"/>
      <c r="AF47" s="5"/>
      <c r="AG47" s="5"/>
      <c r="AH47" s="5"/>
      <c r="AI47" s="5"/>
      <c r="AJ47" s="5"/>
      <c r="AK47" s="5"/>
      <c r="AL47" s="5"/>
      <c r="AM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</row>
    <row r="48" spans="1:65" x14ac:dyDescent="0.3">
      <c r="D48" s="154" t="s">
        <v>28</v>
      </c>
      <c r="E48" s="154"/>
      <c r="F48" s="154"/>
      <c r="G48" s="154"/>
      <c r="H48" s="154"/>
      <c r="I48" s="154"/>
      <c r="J48" s="154"/>
      <c r="K48" s="154"/>
      <c r="L48" s="154"/>
      <c r="AU48" s="5"/>
      <c r="AV48" s="13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</row>
    <row r="49" spans="2:65" x14ac:dyDescent="0.3">
      <c r="B49" s="101" t="s">
        <v>34</v>
      </c>
      <c r="C49" s="30" t="s">
        <v>19</v>
      </c>
      <c r="D49" s="17">
        <f t="shared" ref="D49:T49" si="27">D13</f>
        <v>0</v>
      </c>
      <c r="E49" s="17">
        <f t="shared" si="27"/>
        <v>2</v>
      </c>
      <c r="F49" s="17">
        <f t="shared" si="27"/>
        <v>2</v>
      </c>
      <c r="G49" s="17">
        <f t="shared" si="27"/>
        <v>4</v>
      </c>
      <c r="H49" s="17">
        <f t="shared" si="27"/>
        <v>4</v>
      </c>
      <c r="I49" s="17">
        <f t="shared" si="27"/>
        <v>7</v>
      </c>
      <c r="J49" s="17">
        <f t="shared" si="27"/>
        <v>7</v>
      </c>
      <c r="K49" s="17">
        <f t="shared" si="27"/>
        <v>9</v>
      </c>
      <c r="L49" s="17">
        <f t="shared" si="27"/>
        <v>9</v>
      </c>
      <c r="M49" s="17">
        <f t="shared" si="27"/>
        <v>11</v>
      </c>
      <c r="N49" s="17">
        <f t="shared" si="27"/>
        <v>11</v>
      </c>
      <c r="O49" s="17">
        <f t="shared" si="27"/>
        <v>14</v>
      </c>
      <c r="P49" s="17" t="str">
        <f t="shared" si="27"/>
        <v>pressure loss</v>
      </c>
      <c r="Q49" s="17">
        <f t="shared" si="27"/>
        <v>0</v>
      </c>
      <c r="R49" s="17">
        <f t="shared" si="27"/>
        <v>0</v>
      </c>
      <c r="S49" s="17">
        <f t="shared" si="27"/>
        <v>0</v>
      </c>
      <c r="T49" s="17">
        <f t="shared" si="27"/>
        <v>0</v>
      </c>
      <c r="V49" s="111" t="s">
        <v>35</v>
      </c>
      <c r="W49" s="25"/>
      <c r="X49" s="38"/>
      <c r="Y49" s="38"/>
      <c r="Z49" s="51" t="s">
        <v>27</v>
      </c>
      <c r="AA49" s="38"/>
      <c r="AB49" s="93"/>
      <c r="AC49" s="93"/>
      <c r="AU49" s="5"/>
      <c r="AV49" s="13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</row>
    <row r="50" spans="2:65" x14ac:dyDescent="0.3">
      <c r="B50" s="91">
        <f>D50-0.1*D50</f>
        <v>96.901110000000003</v>
      </c>
      <c r="C50" s="88" t="str">
        <f>C16</f>
        <v>Sterile brine + H2</v>
      </c>
      <c r="D50" s="53">
        <v>107.6679</v>
      </c>
      <c r="E50" s="53">
        <v>107.839</v>
      </c>
      <c r="F50" s="54">
        <f>E50</f>
        <v>107.839</v>
      </c>
      <c r="G50" s="53">
        <v>100.38209999999999</v>
      </c>
      <c r="H50" s="54">
        <f>G50</f>
        <v>100.38209999999999</v>
      </c>
      <c r="I50" s="53">
        <v>99.491</v>
      </c>
      <c r="J50" s="54">
        <f>I50</f>
        <v>99.491</v>
      </c>
      <c r="K50" s="53">
        <v>96.819800000000001</v>
      </c>
      <c r="L50" s="54">
        <f>K50</f>
        <v>96.819800000000001</v>
      </c>
      <c r="M50" s="53"/>
      <c r="N50" s="54">
        <f>M50</f>
        <v>0</v>
      </c>
      <c r="O50" s="53">
        <v>95.744500000000002</v>
      </c>
      <c r="P50" s="54">
        <v>0</v>
      </c>
      <c r="Q50" s="53"/>
      <c r="R50" s="54">
        <f>Q50</f>
        <v>0</v>
      </c>
      <c r="S50" s="53"/>
      <c r="T50" s="54">
        <f>S50</f>
        <v>0</v>
      </c>
      <c r="V50" s="30"/>
      <c r="W50" s="18">
        <v>0</v>
      </c>
      <c r="X50" s="18">
        <v>2</v>
      </c>
      <c r="Y50" s="18">
        <v>4</v>
      </c>
      <c r="Z50" s="18">
        <v>7</v>
      </c>
      <c r="AA50" s="18">
        <v>9</v>
      </c>
      <c r="AB50" s="112">
        <v>11</v>
      </c>
      <c r="AC50" s="112">
        <v>14</v>
      </c>
      <c r="AU50" s="5"/>
      <c r="AV50" s="13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</row>
    <row r="51" spans="2:65" x14ac:dyDescent="0.3">
      <c r="B51" s="91">
        <f t="shared" ref="B51:B57" si="28">D51-0.1*D51</f>
        <v>95.4</v>
      </c>
      <c r="C51" s="88" t="str">
        <f t="shared" ref="C51:C63" si="29">C17</f>
        <v>Sterile brine + H2</v>
      </c>
      <c r="D51" s="53">
        <v>106</v>
      </c>
      <c r="E51" s="53">
        <v>104.0318</v>
      </c>
      <c r="F51" s="54">
        <f t="shared" ref="F51:F63" si="30">E51</f>
        <v>104.0318</v>
      </c>
      <c r="G51" s="53">
        <v>98.883700000000005</v>
      </c>
      <c r="H51" s="54">
        <f t="shared" ref="H51:H63" si="31">G51</f>
        <v>98.883700000000005</v>
      </c>
      <c r="I51" s="53">
        <v>97.555400000000006</v>
      </c>
      <c r="J51" s="54">
        <f t="shared" ref="J51:J63" si="32">I51</f>
        <v>97.555400000000006</v>
      </c>
      <c r="K51" s="53">
        <v>95.1374</v>
      </c>
      <c r="L51" s="54">
        <f t="shared" ref="L51:L63" si="33">K51</f>
        <v>95.1374</v>
      </c>
      <c r="M51" s="53"/>
      <c r="N51" s="54">
        <f t="shared" ref="N51:N63" si="34">M51</f>
        <v>0</v>
      </c>
      <c r="O51" s="53">
        <v>93.992000000000004</v>
      </c>
      <c r="P51" s="54">
        <v>0</v>
      </c>
      <c r="Q51" s="53"/>
      <c r="R51" s="54">
        <f t="shared" ref="R51:R63" si="35">Q51</f>
        <v>0</v>
      </c>
      <c r="S51" s="53"/>
      <c r="T51" s="54">
        <f t="shared" ref="T51:T63" si="36">S51</f>
        <v>0</v>
      </c>
      <c r="V51" s="43" t="s">
        <v>30</v>
      </c>
      <c r="W51" s="19">
        <f>((W33/W33)*100)-100</f>
        <v>0</v>
      </c>
      <c r="X51" s="19">
        <f>((X33/W33)*100)-100</f>
        <v>-0.51818003641386667</v>
      </c>
      <c r="Y51" s="19">
        <f>((Y33/W33)*100)-100</f>
        <v>-6.624471118100459</v>
      </c>
      <c r="Z51" s="19">
        <f>((Z33/W33)*100)-100</f>
        <v>-7.0998816198221846</v>
      </c>
      <c r="AA51" s="19">
        <f>((AA33/W33)*100)-100</f>
        <v>-10.204027610037443</v>
      </c>
      <c r="AB51" s="84">
        <f>((AB33/W33)*100)-100</f>
        <v>-100</v>
      </c>
      <c r="AC51" s="84">
        <f>((AC33/W33)*100)-100</f>
        <v>-14.856134743625276</v>
      </c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</row>
    <row r="52" spans="2:65" x14ac:dyDescent="0.3">
      <c r="B52" s="91">
        <f t="shared" si="28"/>
        <v>92.88927000000001</v>
      </c>
      <c r="C52" s="88" t="str">
        <f t="shared" si="29"/>
        <v>Brine + H2</v>
      </c>
      <c r="D52" s="99">
        <v>103.2103</v>
      </c>
      <c r="E52" s="53">
        <v>98.086100000000002</v>
      </c>
      <c r="F52" s="54">
        <f t="shared" si="30"/>
        <v>98.086100000000002</v>
      </c>
      <c r="G52" s="53">
        <v>92.395200000000003</v>
      </c>
      <c r="H52" s="54">
        <f t="shared" si="31"/>
        <v>92.395200000000003</v>
      </c>
      <c r="I52" s="53">
        <v>72.636099999999999</v>
      </c>
      <c r="J52" s="54">
        <f t="shared" si="32"/>
        <v>72.636099999999999</v>
      </c>
      <c r="K52" s="53">
        <v>60.662500000000001</v>
      </c>
      <c r="L52" s="54">
        <f t="shared" si="33"/>
        <v>60.662500000000001</v>
      </c>
      <c r="M52" s="53">
        <v>58.109400000000001</v>
      </c>
      <c r="N52" s="54">
        <f t="shared" si="34"/>
        <v>58.109400000000001</v>
      </c>
      <c r="O52" s="53">
        <v>51.731000000000002</v>
      </c>
      <c r="P52" s="54">
        <v>0</v>
      </c>
      <c r="Q52" s="53"/>
      <c r="R52" s="54">
        <f t="shared" si="35"/>
        <v>0</v>
      </c>
      <c r="S52" s="53"/>
      <c r="T52" s="54">
        <f t="shared" si="36"/>
        <v>0</v>
      </c>
      <c r="V52" s="43" t="s">
        <v>30</v>
      </c>
      <c r="W52" s="19">
        <f t="shared" ref="W52:W56" si="37">((W34/W34)*100)-100</f>
        <v>0</v>
      </c>
      <c r="X52" s="19">
        <f t="shared" ref="X52:X56" si="38">((X34/W34)*100)-100</f>
        <v>-2.3483779824715896</v>
      </c>
      <c r="Y52" s="19">
        <f t="shared" ref="Y52:Y56" si="39">((Y34/W34)*100)-100</f>
        <v>-6.6693634554719807</v>
      </c>
      <c r="Z52" s="19">
        <f t="shared" ref="Z52:Z56" si="40">((Z34/W34)*100)-100</f>
        <v>-7.7223253887875245</v>
      </c>
      <c r="AA52" s="19">
        <f t="shared" ref="AA52:AA56" si="41">((AA34/W34)*100)-100</f>
        <v>-10.651659606475022</v>
      </c>
      <c r="AB52" s="84">
        <f t="shared" ref="AB52:AB56" si="42">((AB34/W34)*100)-100</f>
        <v>-100</v>
      </c>
      <c r="AC52" s="84">
        <f t="shared" ref="AC52:AC56" si="43">((AC34/W34)*100)-100</f>
        <v>-15.578313287685788</v>
      </c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</row>
    <row r="53" spans="2:65" x14ac:dyDescent="0.3">
      <c r="B53" s="91">
        <f t="shared" si="28"/>
        <v>92.7</v>
      </c>
      <c r="C53" s="88" t="str">
        <f t="shared" si="29"/>
        <v>Brine + H2</v>
      </c>
      <c r="D53" s="53">
        <v>103</v>
      </c>
      <c r="E53" s="100">
        <v>98.632400000000004</v>
      </c>
      <c r="F53" s="54">
        <f t="shared" si="30"/>
        <v>98.632400000000004</v>
      </c>
      <c r="G53" s="100">
        <v>93.166600000000003</v>
      </c>
      <c r="H53" s="54">
        <f t="shared" si="31"/>
        <v>93.166600000000003</v>
      </c>
      <c r="I53" s="53">
        <v>73.008600000000001</v>
      </c>
      <c r="J53" s="54">
        <f t="shared" si="32"/>
        <v>73.008600000000001</v>
      </c>
      <c r="K53" s="53">
        <v>61.233600000000003</v>
      </c>
      <c r="L53" s="54">
        <f t="shared" si="33"/>
        <v>61.233600000000003</v>
      </c>
      <c r="M53" s="53">
        <v>52.744</v>
      </c>
      <c r="N53" s="54">
        <f t="shared" si="34"/>
        <v>52.744</v>
      </c>
      <c r="O53" s="53">
        <v>53.457999999999998</v>
      </c>
      <c r="P53" s="54">
        <v>0</v>
      </c>
      <c r="Q53" s="53"/>
      <c r="R53" s="54">
        <f t="shared" si="35"/>
        <v>0</v>
      </c>
      <c r="S53" s="53"/>
      <c r="T53" s="54">
        <f t="shared" si="36"/>
        <v>0</v>
      </c>
      <c r="V53" s="43" t="s">
        <v>1</v>
      </c>
      <c r="W53" s="19">
        <f t="shared" si="37"/>
        <v>0</v>
      </c>
      <c r="X53" s="19">
        <f t="shared" si="38"/>
        <v>-17.443466301947836</v>
      </c>
      <c r="Y53" s="19">
        <f t="shared" si="39"/>
        <v>-30.249230768939412</v>
      </c>
      <c r="Z53" s="19">
        <f t="shared" si="40"/>
        <v>-41.253296552940824</v>
      </c>
      <c r="AA53" s="19">
        <f t="shared" si="41"/>
        <v>-46.242380883354969</v>
      </c>
      <c r="AB53" s="84">
        <f t="shared" si="42"/>
        <v>-46.554859431551634</v>
      </c>
      <c r="AC53" s="84">
        <f t="shared" si="43"/>
        <v>-50.401581555780986</v>
      </c>
      <c r="AU53" s="5"/>
      <c r="AV53" s="13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</row>
    <row r="54" spans="2:65" x14ac:dyDescent="0.3">
      <c r="B54" s="91">
        <f t="shared" si="28"/>
        <v>96.3</v>
      </c>
      <c r="C54" s="88" t="str">
        <f t="shared" si="29"/>
        <v>Water + H2</v>
      </c>
      <c r="D54" s="53">
        <v>107</v>
      </c>
      <c r="E54" s="53">
        <v>105.6833</v>
      </c>
      <c r="F54" s="54">
        <f t="shared" si="30"/>
        <v>105.6833</v>
      </c>
      <c r="G54" s="53">
        <v>101.33799999999999</v>
      </c>
      <c r="H54" s="54">
        <f t="shared" si="31"/>
        <v>101.33799999999999</v>
      </c>
      <c r="I54" s="53">
        <v>99.917400000000001</v>
      </c>
      <c r="J54" s="54">
        <f t="shared" si="32"/>
        <v>99.917400000000001</v>
      </c>
      <c r="K54" s="53">
        <v>97.939800000000005</v>
      </c>
      <c r="L54" s="54">
        <f t="shared" si="33"/>
        <v>97.939800000000005</v>
      </c>
      <c r="M54" s="53"/>
      <c r="N54" s="54">
        <f t="shared" si="34"/>
        <v>0</v>
      </c>
      <c r="O54" s="53">
        <v>96.779200000000003</v>
      </c>
      <c r="P54" s="54">
        <v>0</v>
      </c>
      <c r="Q54" s="53"/>
      <c r="R54" s="54">
        <f t="shared" si="35"/>
        <v>0</v>
      </c>
      <c r="S54" s="53"/>
      <c r="T54" s="54">
        <f t="shared" si="36"/>
        <v>0</v>
      </c>
      <c r="V54" s="43" t="s">
        <v>1</v>
      </c>
      <c r="W54" s="19">
        <f t="shared" si="37"/>
        <v>0</v>
      </c>
      <c r="X54" s="19">
        <f t="shared" si="38"/>
        <v>-18.966540205694486</v>
      </c>
      <c r="Y54" s="19">
        <f t="shared" si="39"/>
        <v>-31.849048344006164</v>
      </c>
      <c r="Z54" s="19">
        <f t="shared" si="40"/>
        <v>-44.103574480012838</v>
      </c>
      <c r="AA54" s="19">
        <f t="shared" si="41"/>
        <v>-48.815167352875612</v>
      </c>
      <c r="AB54" s="84">
        <f t="shared" si="42"/>
        <v>-56.708517003081518</v>
      </c>
      <c r="AC54" s="84">
        <f t="shared" si="43"/>
        <v>-51.432971764889238</v>
      </c>
      <c r="AF54" s="92"/>
      <c r="AG54" s="92"/>
      <c r="AH54" s="92"/>
      <c r="AI54" s="92"/>
      <c r="AJ54" s="92"/>
      <c r="AK54" s="92"/>
      <c r="AL54" s="92"/>
      <c r="AM54" s="92"/>
      <c r="AU54" s="5"/>
      <c r="AV54" s="13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</row>
    <row r="55" spans="2:65" x14ac:dyDescent="0.3">
      <c r="B55" s="91">
        <f t="shared" si="28"/>
        <v>96.253560000000007</v>
      </c>
      <c r="C55" s="88" t="str">
        <f t="shared" si="29"/>
        <v>Water + H2</v>
      </c>
      <c r="D55" s="53">
        <v>106.94840000000001</v>
      </c>
      <c r="E55" s="53">
        <v>105.2089</v>
      </c>
      <c r="F55" s="54">
        <f t="shared" si="30"/>
        <v>105.2089</v>
      </c>
      <c r="G55" s="53">
        <v>101.3379</v>
      </c>
      <c r="H55" s="54">
        <f t="shared" si="31"/>
        <v>101.3379</v>
      </c>
      <c r="I55" s="53">
        <v>99.328400000000002</v>
      </c>
      <c r="J55" s="54">
        <f t="shared" si="32"/>
        <v>99.328400000000002</v>
      </c>
      <c r="K55" s="53">
        <v>97.417699999999996</v>
      </c>
      <c r="L55" s="54">
        <f t="shared" si="33"/>
        <v>97.417699999999996</v>
      </c>
      <c r="M55" s="53"/>
      <c r="N55" s="54">
        <f t="shared" si="34"/>
        <v>0</v>
      </c>
      <c r="O55" s="53">
        <v>96.566500000000005</v>
      </c>
      <c r="P55" s="54">
        <v>0</v>
      </c>
      <c r="Q55" s="53"/>
      <c r="R55" s="54">
        <f t="shared" si="35"/>
        <v>0</v>
      </c>
      <c r="S55" s="53"/>
      <c r="T55" s="54">
        <f t="shared" si="36"/>
        <v>0</v>
      </c>
      <c r="V55" s="43" t="s">
        <v>31</v>
      </c>
      <c r="W55" s="19">
        <f t="shared" si="37"/>
        <v>0</v>
      </c>
      <c r="X55" s="19">
        <f t="shared" si="38"/>
        <v>-1.9103781837158493</v>
      </c>
      <c r="Y55" s="19">
        <f t="shared" si="39"/>
        <v>-5.1413368312985881</v>
      </c>
      <c r="Z55" s="19">
        <f t="shared" si="40"/>
        <v>-6.0023020238043614</v>
      </c>
      <c r="AA55" s="19">
        <f t="shared" si="41"/>
        <v>-8.5907411317377438</v>
      </c>
      <c r="AB55" s="84">
        <f t="shared" si="42"/>
        <v>-100</v>
      </c>
      <c r="AC55" s="84">
        <f t="shared" si="43"/>
        <v>-13.314269755979609</v>
      </c>
      <c r="AD55" s="105" t="s">
        <v>36</v>
      </c>
      <c r="AL55" s="18"/>
      <c r="AM55" s="18"/>
      <c r="AU55" s="5"/>
      <c r="AV55" s="13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</row>
    <row r="56" spans="2:65" x14ac:dyDescent="0.3">
      <c r="B56" s="91">
        <f t="shared" si="28"/>
        <v>0</v>
      </c>
      <c r="C56" s="88" t="str">
        <f t="shared" si="29"/>
        <v>Brine + N2</v>
      </c>
      <c r="D56" s="53">
        <v>0</v>
      </c>
      <c r="E56" s="53">
        <v>2.58E-2</v>
      </c>
      <c r="F56" s="54">
        <f t="shared" si="30"/>
        <v>2.58E-2</v>
      </c>
      <c r="G56" s="53">
        <v>2.4500000000000001E-2</v>
      </c>
      <c r="H56" s="54">
        <f t="shared" si="31"/>
        <v>2.4500000000000001E-2</v>
      </c>
      <c r="I56" s="53">
        <v>2.29E-2</v>
      </c>
      <c r="J56" s="54">
        <f t="shared" si="32"/>
        <v>2.29E-2</v>
      </c>
      <c r="K56" s="53">
        <v>2.2528000000000001</v>
      </c>
      <c r="L56" s="54">
        <f t="shared" si="33"/>
        <v>2.2528000000000001</v>
      </c>
      <c r="M56" s="53"/>
      <c r="N56" s="54">
        <f t="shared" si="34"/>
        <v>0</v>
      </c>
      <c r="O56" s="53">
        <v>0</v>
      </c>
      <c r="P56" s="54">
        <f t="shared" ref="P56:P63" si="44">O56</f>
        <v>0</v>
      </c>
      <c r="Q56" s="53"/>
      <c r="R56" s="54">
        <f t="shared" si="35"/>
        <v>0</v>
      </c>
      <c r="S56" s="53"/>
      <c r="T56" s="54">
        <f t="shared" si="36"/>
        <v>0</v>
      </c>
      <c r="V56" s="43" t="s">
        <v>31</v>
      </c>
      <c r="W56" s="19">
        <f t="shared" si="37"/>
        <v>0</v>
      </c>
      <c r="X56" s="19">
        <f t="shared" si="38"/>
        <v>-2.5567782154907377</v>
      </c>
      <c r="Y56" s="19">
        <f t="shared" si="39"/>
        <v>-5.151767524451131</v>
      </c>
      <c r="Z56" s="19">
        <f t="shared" si="40"/>
        <v>-6.4706096484286775</v>
      </c>
      <c r="AA56" s="19">
        <f t="shared" si="41"/>
        <v>-9.0679791732208344</v>
      </c>
      <c r="AB56" s="84">
        <f t="shared" si="42"/>
        <v>-100</v>
      </c>
      <c r="AC56" s="84">
        <f t="shared" si="43"/>
        <v>-13.899594043952106</v>
      </c>
      <c r="AD56" s="105" t="s">
        <v>36</v>
      </c>
      <c r="AL56" s="96"/>
      <c r="AM56" s="96"/>
      <c r="AU56" s="5"/>
      <c r="AV56" s="13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</row>
    <row r="57" spans="2:65" x14ac:dyDescent="0.3">
      <c r="B57" s="91">
        <f t="shared" si="28"/>
        <v>0</v>
      </c>
      <c r="C57" s="88" t="str">
        <f t="shared" si="29"/>
        <v>Brine + N2</v>
      </c>
      <c r="D57" s="53">
        <v>0</v>
      </c>
      <c r="E57" s="53">
        <v>0</v>
      </c>
      <c r="F57" s="54">
        <f t="shared" si="30"/>
        <v>0</v>
      </c>
      <c r="G57" s="53">
        <v>0</v>
      </c>
      <c r="H57" s="54">
        <f t="shared" si="31"/>
        <v>0</v>
      </c>
      <c r="I57" s="53">
        <v>0</v>
      </c>
      <c r="J57" s="54">
        <f t="shared" si="32"/>
        <v>0</v>
      </c>
      <c r="K57" s="53">
        <v>0</v>
      </c>
      <c r="L57" s="54">
        <f t="shared" si="33"/>
        <v>0</v>
      </c>
      <c r="M57" s="53"/>
      <c r="N57" s="54">
        <f t="shared" si="34"/>
        <v>0</v>
      </c>
      <c r="O57" s="53">
        <v>0</v>
      </c>
      <c r="P57" s="54">
        <f t="shared" si="44"/>
        <v>0</v>
      </c>
      <c r="Q57" s="53"/>
      <c r="R57" s="54">
        <f t="shared" si="35"/>
        <v>0</v>
      </c>
      <c r="S57" s="53"/>
      <c r="T57" s="54">
        <f t="shared" si="36"/>
        <v>0</v>
      </c>
      <c r="V57" s="43" t="s">
        <v>32</v>
      </c>
      <c r="W57" s="19"/>
      <c r="X57" s="19"/>
      <c r="Y57" s="19"/>
      <c r="Z57" s="19"/>
      <c r="AA57" s="19"/>
      <c r="AB57" s="19"/>
      <c r="AC57" s="19"/>
      <c r="AL57" s="96"/>
      <c r="AM57" s="96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</row>
    <row r="58" spans="2:65" x14ac:dyDescent="0.3">
      <c r="C58" s="88">
        <f t="shared" si="29"/>
        <v>0</v>
      </c>
      <c r="D58" s="53"/>
      <c r="E58" s="53"/>
      <c r="F58" s="54">
        <f t="shared" si="30"/>
        <v>0</v>
      </c>
      <c r="G58" s="53"/>
      <c r="H58" s="54">
        <f t="shared" si="31"/>
        <v>0</v>
      </c>
      <c r="I58" s="53"/>
      <c r="J58" s="54">
        <f t="shared" si="32"/>
        <v>0</v>
      </c>
      <c r="K58" s="53"/>
      <c r="L58" s="54">
        <f t="shared" si="33"/>
        <v>0</v>
      </c>
      <c r="M58" s="53"/>
      <c r="N58" s="54">
        <f t="shared" si="34"/>
        <v>0</v>
      </c>
      <c r="O58" s="53"/>
      <c r="P58" s="54">
        <f t="shared" si="44"/>
        <v>0</v>
      </c>
      <c r="Q58" s="53"/>
      <c r="R58" s="54">
        <f t="shared" si="35"/>
        <v>0</v>
      </c>
      <c r="S58" s="53"/>
      <c r="T58" s="54">
        <f t="shared" si="36"/>
        <v>0</v>
      </c>
      <c r="V58" s="43" t="s">
        <v>32</v>
      </c>
      <c r="W58" s="19"/>
      <c r="X58" s="19"/>
      <c r="Y58" s="19"/>
      <c r="Z58" s="19"/>
      <c r="AA58" s="19"/>
      <c r="AB58" s="19"/>
      <c r="AC58" s="19"/>
      <c r="AL58" s="95"/>
      <c r="AM58" s="95"/>
    </row>
    <row r="59" spans="2:65" x14ac:dyDescent="0.3">
      <c r="C59" s="88">
        <f t="shared" si="29"/>
        <v>0</v>
      </c>
      <c r="D59" s="53"/>
      <c r="E59" s="53"/>
      <c r="F59" s="54">
        <f t="shared" si="30"/>
        <v>0</v>
      </c>
      <c r="G59" s="53"/>
      <c r="H59" s="54">
        <f t="shared" si="31"/>
        <v>0</v>
      </c>
      <c r="I59" s="53"/>
      <c r="J59" s="54">
        <f t="shared" si="32"/>
        <v>0</v>
      </c>
      <c r="K59" s="53"/>
      <c r="L59" s="54">
        <f t="shared" si="33"/>
        <v>0</v>
      </c>
      <c r="M59" s="53"/>
      <c r="N59" s="54">
        <f t="shared" si="34"/>
        <v>0</v>
      </c>
      <c r="O59" s="53"/>
      <c r="P59" s="54">
        <f t="shared" si="44"/>
        <v>0</v>
      </c>
      <c r="Q59" s="53"/>
      <c r="R59" s="54">
        <f t="shared" si="35"/>
        <v>0</v>
      </c>
      <c r="S59" s="53"/>
      <c r="T59" s="54">
        <f t="shared" si="36"/>
        <v>0</v>
      </c>
      <c r="V59" s="43"/>
      <c r="W59" s="19"/>
      <c r="X59" s="19"/>
      <c r="Y59" s="19"/>
      <c r="Z59" s="19"/>
      <c r="AA59" s="19"/>
      <c r="AB59" s="19"/>
      <c r="AC59" s="19"/>
    </row>
    <row r="60" spans="2:65" x14ac:dyDescent="0.3">
      <c r="C60" s="88">
        <f t="shared" si="29"/>
        <v>0</v>
      </c>
      <c r="D60" s="53"/>
      <c r="E60" s="53"/>
      <c r="F60" s="54">
        <f t="shared" si="30"/>
        <v>0</v>
      </c>
      <c r="G60" s="53"/>
      <c r="H60" s="54">
        <f t="shared" si="31"/>
        <v>0</v>
      </c>
      <c r="I60" s="53"/>
      <c r="J60" s="54">
        <f t="shared" si="32"/>
        <v>0</v>
      </c>
      <c r="K60" s="53"/>
      <c r="L60" s="54">
        <f t="shared" si="33"/>
        <v>0</v>
      </c>
      <c r="M60" s="53"/>
      <c r="N60" s="54">
        <f t="shared" si="34"/>
        <v>0</v>
      </c>
      <c r="O60" s="53"/>
      <c r="P60" s="54">
        <f t="shared" si="44"/>
        <v>0</v>
      </c>
      <c r="Q60" s="53"/>
      <c r="R60" s="54">
        <f t="shared" si="35"/>
        <v>0</v>
      </c>
      <c r="S60" s="53"/>
      <c r="T60" s="54">
        <f t="shared" si="36"/>
        <v>0</v>
      </c>
      <c r="V60" s="43"/>
      <c r="W60" s="19"/>
      <c r="X60" s="19"/>
      <c r="Y60" s="19"/>
      <c r="Z60" s="19"/>
      <c r="AA60" s="19"/>
      <c r="AB60" s="19"/>
      <c r="AC60" s="19"/>
    </row>
    <row r="61" spans="2:65" x14ac:dyDescent="0.3">
      <c r="C61" s="88">
        <f t="shared" si="29"/>
        <v>0</v>
      </c>
      <c r="D61" s="53"/>
      <c r="E61" s="53"/>
      <c r="F61" s="54">
        <f t="shared" si="30"/>
        <v>0</v>
      </c>
      <c r="G61" s="53"/>
      <c r="H61" s="54">
        <f t="shared" si="31"/>
        <v>0</v>
      </c>
      <c r="I61" s="53"/>
      <c r="J61" s="54">
        <f t="shared" si="32"/>
        <v>0</v>
      </c>
      <c r="K61" s="53"/>
      <c r="L61" s="54">
        <f t="shared" si="33"/>
        <v>0</v>
      </c>
      <c r="M61" s="53"/>
      <c r="N61" s="54">
        <f t="shared" si="34"/>
        <v>0</v>
      </c>
      <c r="O61" s="53"/>
      <c r="P61" s="54">
        <f t="shared" si="44"/>
        <v>0</v>
      </c>
      <c r="Q61" s="53"/>
      <c r="R61" s="54">
        <f t="shared" si="35"/>
        <v>0</v>
      </c>
      <c r="S61" s="53"/>
      <c r="T61" s="54">
        <f t="shared" si="36"/>
        <v>0</v>
      </c>
      <c r="V61" s="94"/>
      <c r="W61" s="19"/>
      <c r="X61" s="19"/>
      <c r="Y61" s="19"/>
      <c r="Z61" s="19"/>
      <c r="AA61" s="19"/>
      <c r="AB61" s="19"/>
      <c r="AC61" s="19"/>
    </row>
    <row r="62" spans="2:65" x14ac:dyDescent="0.3">
      <c r="C62" s="88">
        <f t="shared" si="29"/>
        <v>0</v>
      </c>
      <c r="D62" s="53"/>
      <c r="E62" s="53"/>
      <c r="F62" s="54">
        <f t="shared" si="30"/>
        <v>0</v>
      </c>
      <c r="G62" s="53"/>
      <c r="H62" s="54">
        <f t="shared" si="31"/>
        <v>0</v>
      </c>
      <c r="I62" s="53"/>
      <c r="J62" s="54">
        <f t="shared" si="32"/>
        <v>0</v>
      </c>
      <c r="K62" s="53"/>
      <c r="L62" s="54">
        <f t="shared" si="33"/>
        <v>0</v>
      </c>
      <c r="M62" s="53"/>
      <c r="N62" s="54">
        <f t="shared" si="34"/>
        <v>0</v>
      </c>
      <c r="O62" s="53"/>
      <c r="P62" s="54">
        <f t="shared" si="44"/>
        <v>0</v>
      </c>
      <c r="Q62" s="53"/>
      <c r="R62" s="54">
        <f t="shared" si="35"/>
        <v>0</v>
      </c>
      <c r="S62" s="53"/>
      <c r="T62" s="54">
        <f t="shared" si="36"/>
        <v>0</v>
      </c>
      <c r="V62" s="94"/>
      <c r="W62" s="19"/>
      <c r="X62" s="19"/>
      <c r="Y62" s="19"/>
      <c r="Z62" s="19"/>
      <c r="AA62" s="19"/>
      <c r="AB62" s="19"/>
      <c r="AC62" s="19"/>
    </row>
    <row r="63" spans="2:65" x14ac:dyDescent="0.3">
      <c r="C63" s="88">
        <f t="shared" si="29"/>
        <v>0</v>
      </c>
      <c r="D63" s="53"/>
      <c r="E63" s="53"/>
      <c r="F63" s="54">
        <f t="shared" si="30"/>
        <v>0</v>
      </c>
      <c r="G63" s="53"/>
      <c r="H63" s="54">
        <f t="shared" si="31"/>
        <v>0</v>
      </c>
      <c r="I63" s="53"/>
      <c r="J63" s="54">
        <f t="shared" si="32"/>
        <v>0</v>
      </c>
      <c r="K63" s="53"/>
      <c r="L63" s="54">
        <f t="shared" si="33"/>
        <v>0</v>
      </c>
      <c r="M63" s="53"/>
      <c r="N63" s="54">
        <f t="shared" si="34"/>
        <v>0</v>
      </c>
      <c r="O63" s="53"/>
      <c r="P63" s="54">
        <f t="shared" si="44"/>
        <v>0</v>
      </c>
      <c r="Q63" s="53"/>
      <c r="R63" s="54">
        <f t="shared" si="35"/>
        <v>0</v>
      </c>
      <c r="S63" s="53"/>
      <c r="T63" s="54">
        <f t="shared" si="36"/>
        <v>0</v>
      </c>
      <c r="V63" s="94"/>
      <c r="W63" s="19"/>
      <c r="X63" s="19"/>
      <c r="Y63" s="19"/>
      <c r="Z63" s="19"/>
      <c r="AA63" s="19"/>
      <c r="AB63" s="19"/>
      <c r="AC63" s="19"/>
    </row>
    <row r="64" spans="2:65" x14ac:dyDescent="0.3">
      <c r="C64" s="13"/>
      <c r="D64" s="5"/>
      <c r="E64" s="5"/>
      <c r="F64" s="5"/>
      <c r="G64" s="5"/>
      <c r="H64" s="5"/>
      <c r="I64" s="5"/>
      <c r="J64" s="5"/>
      <c r="K64" s="5"/>
      <c r="L64" s="5"/>
      <c r="V64" s="94"/>
      <c r="W64" s="19"/>
      <c r="X64" s="19"/>
      <c r="Y64" s="19"/>
      <c r="Z64" s="19"/>
      <c r="AA64" s="19"/>
      <c r="AB64" s="19"/>
      <c r="AC64" s="19"/>
    </row>
    <row r="65" spans="1:42" ht="20.25" customHeight="1" x14ac:dyDescent="0.3">
      <c r="C65" s="5"/>
      <c r="D65" s="152"/>
      <c r="E65" s="152"/>
      <c r="F65" s="152"/>
      <c r="G65" s="152"/>
      <c r="H65" s="152"/>
      <c r="I65" s="152"/>
      <c r="J65" s="152"/>
      <c r="K65" s="152"/>
      <c r="L65" s="152"/>
    </row>
    <row r="66" spans="1:42" ht="15.75" customHeight="1" x14ac:dyDescent="0.3">
      <c r="B66" s="13"/>
      <c r="C66" s="13"/>
      <c r="D66" s="5"/>
      <c r="E66" s="5"/>
      <c r="F66" s="5"/>
      <c r="G66" s="5"/>
      <c r="H66" s="5"/>
      <c r="I66" s="5"/>
      <c r="J66" s="5"/>
      <c r="K66" s="5"/>
      <c r="L66" s="5"/>
      <c r="P66" s="5"/>
      <c r="Q66" s="13"/>
      <c r="R66" s="5"/>
      <c r="S66" s="5"/>
      <c r="T66" s="5"/>
      <c r="V66" s="119" t="s">
        <v>41</v>
      </c>
      <c r="X66" s="21"/>
      <c r="Y66" s="21"/>
      <c r="Z66" s="21"/>
      <c r="AB66" s="21"/>
      <c r="AC66" s="21"/>
      <c r="AD66" s="93"/>
      <c r="AE66" s="93"/>
      <c r="AF66" s="92"/>
    </row>
    <row r="68" spans="1:42" x14ac:dyDescent="0.3">
      <c r="A68" s="5"/>
      <c r="B68" s="5"/>
      <c r="C68" s="13"/>
      <c r="D68" s="13"/>
      <c r="E68" s="5"/>
      <c r="F68" s="5"/>
      <c r="G68" s="5"/>
      <c r="H68" s="5"/>
      <c r="I68" s="5"/>
      <c r="J68" s="5"/>
      <c r="K68" s="5"/>
      <c r="L68" s="5"/>
      <c r="U68" s="5"/>
      <c r="V68" s="30" t="s">
        <v>42</v>
      </c>
      <c r="W68" s="18">
        <v>0</v>
      </c>
      <c r="X68" s="18">
        <v>2</v>
      </c>
      <c r="Y68" s="18">
        <v>4</v>
      </c>
      <c r="Z68" s="18">
        <v>7</v>
      </c>
      <c r="AA68" s="18">
        <v>9</v>
      </c>
      <c r="AB68" s="18">
        <v>11</v>
      </c>
      <c r="AC68" s="18">
        <v>14</v>
      </c>
      <c r="AD68" s="18">
        <v>0</v>
      </c>
      <c r="AE68" s="18">
        <v>0</v>
      </c>
    </row>
    <row r="69" spans="1:42" x14ac:dyDescent="0.3">
      <c r="A69" s="5"/>
      <c r="B69" s="5"/>
      <c r="S69" s="21"/>
      <c r="T69" s="21"/>
      <c r="U69" s="5"/>
      <c r="V69" s="97" t="s">
        <v>31</v>
      </c>
      <c r="W69" s="19">
        <v>0</v>
      </c>
      <c r="X69" s="19">
        <f>W37-X37</f>
        <v>8.6187127444651068E-2</v>
      </c>
      <c r="Y69" s="19">
        <f>W37-Y37</f>
        <v>0.23195252986668269</v>
      </c>
      <c r="Z69" s="19">
        <f>W37-Z37</f>
        <v>0.27079516186720642</v>
      </c>
      <c r="AA69" s="19">
        <f>W37-AA37</f>
        <v>0.38757315544973547</v>
      </c>
      <c r="AB69" s="107"/>
      <c r="AC69" s="107"/>
      <c r="AD69" s="104"/>
      <c r="AE69" s="104"/>
    </row>
    <row r="70" spans="1:42" x14ac:dyDescent="0.3">
      <c r="A70" s="5"/>
      <c r="B70" s="5"/>
      <c r="S70" s="21"/>
      <c r="T70" s="21"/>
      <c r="U70" s="5"/>
      <c r="V70" s="97" t="s">
        <v>31</v>
      </c>
      <c r="W70" s="19">
        <v>0</v>
      </c>
      <c r="X70" s="19">
        <f>W38-X38</f>
        <v>0.11442828401095095</v>
      </c>
      <c r="Y70" s="19">
        <f>W38-Y38</f>
        <v>0.23056670065265727</v>
      </c>
      <c r="Z70" s="19">
        <f>W38-Z38</f>
        <v>0.28959131225712653</v>
      </c>
      <c r="AA70" s="19">
        <f>W38-AA38</f>
        <v>0.40583625515580479</v>
      </c>
      <c r="AB70" s="107"/>
      <c r="AC70" s="107"/>
      <c r="AD70" s="104"/>
      <c r="AE70" s="104"/>
    </row>
    <row r="71" spans="1:42" x14ac:dyDescent="0.3">
      <c r="A71" s="5"/>
      <c r="B71" s="5"/>
      <c r="V71" s="120" t="s">
        <v>40</v>
      </c>
      <c r="W71" s="121">
        <f>AVERAGE(W69:W70)</f>
        <v>0</v>
      </c>
      <c r="X71" s="121">
        <f t="shared" ref="X71:AA71" si="45">AVERAGE(X69:X70)</f>
        <v>0.10030770572780101</v>
      </c>
      <c r="Y71" s="121">
        <f t="shared" si="45"/>
        <v>0.23125961525966998</v>
      </c>
      <c r="Z71" s="121">
        <f t="shared" si="45"/>
        <v>0.28019323706216648</v>
      </c>
      <c r="AA71" s="121">
        <f t="shared" si="45"/>
        <v>0.39670470530277013</v>
      </c>
      <c r="AB71" s="107"/>
      <c r="AC71" s="107"/>
      <c r="AD71" s="104"/>
      <c r="AE71" s="104"/>
      <c r="AG71" s="5"/>
      <c r="AH71" s="5"/>
      <c r="AL71" s="147" t="s">
        <v>53</v>
      </c>
    </row>
    <row r="72" spans="1:42" ht="15.75" customHeight="1" x14ac:dyDescent="0.3">
      <c r="B72" s="13"/>
      <c r="C72" s="13"/>
      <c r="D72" s="5"/>
      <c r="E72" s="5"/>
      <c r="F72" s="5"/>
      <c r="G72" s="5"/>
      <c r="H72" s="5"/>
      <c r="I72" s="5"/>
      <c r="J72" s="5"/>
      <c r="K72" s="5"/>
      <c r="L72" s="5"/>
      <c r="P72" s="5"/>
      <c r="Q72" s="13"/>
      <c r="R72" s="5"/>
      <c r="S72" s="5"/>
      <c r="T72" s="5"/>
      <c r="X72" s="21"/>
      <c r="Y72" s="21"/>
      <c r="Z72" s="21"/>
      <c r="AB72" s="21"/>
      <c r="AC72" s="21"/>
      <c r="AD72" s="93"/>
      <c r="AE72" s="93"/>
      <c r="AF72" s="92"/>
      <c r="AG72" s="4"/>
      <c r="AH72" s="135" t="s">
        <v>45</v>
      </c>
      <c r="AI72" s="4"/>
      <c r="AJ72" s="4"/>
      <c r="AK72" s="4"/>
      <c r="AL72" s="4"/>
    </row>
    <row r="73" spans="1:42" x14ac:dyDescent="0.3">
      <c r="A73" s="5"/>
      <c r="B73" s="5"/>
      <c r="C73" s="13"/>
      <c r="D73" s="13"/>
      <c r="E73" s="5"/>
      <c r="F73" s="5"/>
      <c r="G73" s="5"/>
      <c r="H73" s="5"/>
      <c r="I73" s="5"/>
      <c r="J73" s="5"/>
      <c r="K73" s="5"/>
      <c r="L73" s="5"/>
      <c r="U73" s="5"/>
      <c r="V73" s="30" t="s">
        <v>44</v>
      </c>
      <c r="W73" s="18">
        <v>0</v>
      </c>
      <c r="X73" s="18">
        <v>2</v>
      </c>
      <c r="Y73" s="18">
        <v>4</v>
      </c>
      <c r="Z73" s="18">
        <v>7</v>
      </c>
      <c r="AA73" s="18">
        <v>9</v>
      </c>
      <c r="AB73" s="18">
        <v>11</v>
      </c>
      <c r="AC73" s="18">
        <v>14</v>
      </c>
      <c r="AD73" s="18">
        <v>0</v>
      </c>
      <c r="AE73" s="18">
        <v>0</v>
      </c>
      <c r="AG73" s="4" t="s">
        <v>44</v>
      </c>
      <c r="AH73" s="4">
        <v>0</v>
      </c>
      <c r="AI73" s="4">
        <v>2</v>
      </c>
      <c r="AJ73" s="4">
        <v>4</v>
      </c>
      <c r="AK73" s="4">
        <v>7</v>
      </c>
      <c r="AL73" s="4">
        <v>9</v>
      </c>
      <c r="AM73" t="s">
        <v>52</v>
      </c>
      <c r="AP73">
        <v>0</v>
      </c>
    </row>
    <row r="74" spans="1:42" x14ac:dyDescent="0.3">
      <c r="A74" s="5"/>
      <c r="B74" s="5"/>
      <c r="C74" s="13"/>
      <c r="D74" s="13"/>
      <c r="E74" s="5"/>
      <c r="F74" s="5"/>
      <c r="G74" s="5"/>
      <c r="H74" s="5"/>
      <c r="I74" s="5"/>
      <c r="J74" s="5"/>
      <c r="K74" s="5"/>
      <c r="L74" s="5"/>
      <c r="U74" s="5"/>
      <c r="V74" s="43" t="s">
        <v>30</v>
      </c>
      <c r="W74" s="19">
        <f>W33+W71</f>
        <v>4.6220589018213243</v>
      </c>
      <c r="X74" s="19">
        <f>X33+X71</f>
        <v>4.6984160210485975</v>
      </c>
      <c r="Y74" s="19">
        <f>Y33+Y71</f>
        <v>4.5471315600682498</v>
      </c>
      <c r="Z74" s="19">
        <f>Z33+Z71</f>
        <v>4.5740914284557235</v>
      </c>
      <c r="AA74" s="19">
        <f>AA33+AA71</f>
        <v>4.547127440630053</v>
      </c>
      <c r="AB74" s="106"/>
      <c r="AC74" s="106"/>
      <c r="AD74" s="19"/>
      <c r="AE74" s="19"/>
      <c r="AG74" s="4" t="s">
        <v>30</v>
      </c>
      <c r="AH74" s="134">
        <f>W74-W74</f>
        <v>0</v>
      </c>
      <c r="AI74" s="134">
        <f>X74-W74</f>
        <v>7.6357119227273174E-2</v>
      </c>
      <c r="AJ74" s="134">
        <f>Y74-W74</f>
        <v>-7.4927341753074472E-2</v>
      </c>
      <c r="AK74" s="134">
        <f>Z74-W74</f>
        <v>-4.796747336560081E-2</v>
      </c>
      <c r="AL74" s="134">
        <f>AA74-W74</f>
        <v>-7.4931461191271254E-2</v>
      </c>
      <c r="AM74">
        <f>AL74/9</f>
        <v>-8.3257179101412504E-3</v>
      </c>
    </row>
    <row r="75" spans="1:42" x14ac:dyDescent="0.3">
      <c r="A75" s="5"/>
      <c r="B75" s="5"/>
      <c r="C75" s="13"/>
      <c r="D75" s="13"/>
      <c r="E75" s="5"/>
      <c r="F75" s="5"/>
      <c r="G75" s="5"/>
      <c r="H75" s="5"/>
      <c r="I75" s="5"/>
      <c r="J75" s="5"/>
      <c r="K75" s="5"/>
      <c r="L75" s="5"/>
      <c r="U75" s="5"/>
      <c r="V75" s="43" t="s">
        <v>30</v>
      </c>
      <c r="W75" s="19">
        <f>W34+W71</f>
        <v>4.4665614573084245</v>
      </c>
      <c r="X75" s="19">
        <f>X34+X71</f>
        <v>4.4619774171992326</v>
      </c>
      <c r="Y75" s="19">
        <f>Y34+Y71</f>
        <v>4.3999298550181702</v>
      </c>
      <c r="Z75" s="19">
        <f>Z34+Z71</f>
        <v>4.4018322849470639</v>
      </c>
      <c r="AA75" s="19">
        <f>AA34+AA71</f>
        <v>4.3875032400646905</v>
      </c>
      <c r="AB75" s="106"/>
      <c r="AC75" s="106"/>
      <c r="AD75" s="19"/>
      <c r="AE75" s="19"/>
      <c r="AG75" s="4" t="s">
        <v>30</v>
      </c>
      <c r="AH75" s="134">
        <f t="shared" ref="AH75:AH77" si="46">W75-W75</f>
        <v>0</v>
      </c>
      <c r="AI75" s="134">
        <f t="shared" ref="AI75:AI77" si="47">X75-W75</f>
        <v>-4.5840401091918892E-3</v>
      </c>
      <c r="AJ75" s="134">
        <f t="shared" ref="AJ75:AJ77" si="48">Y75-W75</f>
        <v>-6.6631602290254222E-2</v>
      </c>
      <c r="AK75" s="134">
        <f t="shared" ref="AK75:AK77" si="49">Z75-W75</f>
        <v>-6.4729172361360554E-2</v>
      </c>
      <c r="AL75" s="134">
        <f t="shared" ref="AL75:AL77" si="50">AA75-W75</f>
        <v>-7.9058217243733964E-2</v>
      </c>
      <c r="AM75" s="147">
        <f t="shared" ref="AM75:AM77" si="51">AL75/9</f>
        <v>-8.7842463604148845E-3</v>
      </c>
    </row>
    <row r="76" spans="1:42" x14ac:dyDescent="0.3">
      <c r="A76" s="5"/>
      <c r="B76" s="5"/>
      <c r="C76" s="13"/>
      <c r="D76" s="13"/>
      <c r="E76" s="5"/>
      <c r="F76" s="5"/>
      <c r="G76" s="5"/>
      <c r="H76" s="5"/>
      <c r="I76" s="5"/>
      <c r="J76" s="5"/>
      <c r="K76" s="5"/>
      <c r="L76" s="5"/>
      <c r="U76" s="5"/>
      <c r="V76" s="43" t="s">
        <v>1</v>
      </c>
      <c r="W76" s="19">
        <f>W35+W71</f>
        <v>4.4170845295484247</v>
      </c>
      <c r="X76" s="19">
        <f>X35+X71</f>
        <v>3.7468995838358947</v>
      </c>
      <c r="Y76" s="19">
        <f>Y35+Y71</f>
        <v>3.3122100522058702</v>
      </c>
      <c r="Z76" s="19">
        <f>Z35+Z71</f>
        <v>2.8750847866419087</v>
      </c>
      <c r="AA76" s="19">
        <f>AA35+AA71</f>
        <v>2.7712241827576642</v>
      </c>
      <c r="AB76" s="106"/>
      <c r="AC76" s="106"/>
      <c r="AD76" s="19"/>
      <c r="AE76" s="19"/>
      <c r="AG76" s="4" t="s">
        <v>1</v>
      </c>
      <c r="AH76" s="134">
        <f t="shared" si="46"/>
        <v>0</v>
      </c>
      <c r="AI76" s="134">
        <f t="shared" si="47"/>
        <v>-0.67018494571252996</v>
      </c>
      <c r="AJ76" s="134">
        <f t="shared" si="48"/>
        <v>-1.1048744773425545</v>
      </c>
      <c r="AK76" s="134">
        <f t="shared" si="49"/>
        <v>-1.541999742906516</v>
      </c>
      <c r="AL76" s="134">
        <f t="shared" si="50"/>
        <v>-1.6458603467907604</v>
      </c>
      <c r="AM76" s="105">
        <f t="shared" si="51"/>
        <v>-0.18287337186564004</v>
      </c>
    </row>
    <row r="77" spans="1:42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U77" s="5"/>
      <c r="V77" s="43" t="s">
        <v>1</v>
      </c>
      <c r="W77" s="19">
        <f>W36+W71</f>
        <v>4.3999321348426204</v>
      </c>
      <c r="X77" s="19">
        <f>X36+X71</f>
        <v>3.6657249431922243</v>
      </c>
      <c r="Y77" s="19">
        <f>Y36+Y71</f>
        <v>3.229855237372802</v>
      </c>
      <c r="Z77" s="19">
        <f>Z36+Z71</f>
        <v>2.7395980257444528</v>
      </c>
      <c r="AA77" s="19">
        <f>AA36+AA71</f>
        <v>2.648802605109013</v>
      </c>
      <c r="AB77" s="106"/>
      <c r="AC77" s="106"/>
      <c r="AD77" s="19"/>
      <c r="AE77" s="19"/>
      <c r="AG77" s="4" t="s">
        <v>1</v>
      </c>
      <c r="AH77" s="134">
        <f t="shared" si="46"/>
        <v>0</v>
      </c>
      <c r="AI77" s="134">
        <f t="shared" si="47"/>
        <v>-0.73420719165039605</v>
      </c>
      <c r="AJ77" s="134">
        <f t="shared" si="48"/>
        <v>-1.1700768974698184</v>
      </c>
      <c r="AK77" s="134">
        <f t="shared" si="49"/>
        <v>-1.6603341090981676</v>
      </c>
      <c r="AL77" s="134">
        <f t="shared" si="50"/>
        <v>-1.7511295297336074</v>
      </c>
      <c r="AM77" s="105">
        <f t="shared" si="51"/>
        <v>-0.1945699477481786</v>
      </c>
    </row>
    <row r="78" spans="1:42" x14ac:dyDescent="0.3">
      <c r="A78" s="5"/>
      <c r="B78" s="5"/>
      <c r="V78" s="13"/>
      <c r="AG78" s="87"/>
    </row>
    <row r="79" spans="1:42" x14ac:dyDescent="0.3">
      <c r="A79" s="5"/>
      <c r="B79" s="5"/>
      <c r="V79" s="30" t="s">
        <v>43</v>
      </c>
      <c r="W79" s="18">
        <v>0</v>
      </c>
      <c r="X79" s="18">
        <v>2</v>
      </c>
      <c r="Y79" s="18">
        <v>4</v>
      </c>
      <c r="Z79" s="18">
        <v>7</v>
      </c>
      <c r="AA79" s="18">
        <v>9</v>
      </c>
      <c r="AB79" s="18">
        <v>11</v>
      </c>
      <c r="AC79" s="18">
        <v>14</v>
      </c>
      <c r="AD79" s="18">
        <v>0</v>
      </c>
      <c r="AE79" s="18">
        <v>0</v>
      </c>
      <c r="AG79" s="150" t="s">
        <v>51</v>
      </c>
      <c r="AH79" s="151"/>
      <c r="AI79" s="151"/>
      <c r="AJ79" s="151"/>
      <c r="AK79" s="151"/>
      <c r="AL79" s="151"/>
    </row>
    <row r="80" spans="1:42" x14ac:dyDescent="0.3">
      <c r="A80" s="5"/>
      <c r="B80" s="5"/>
      <c r="V80" s="43" t="s">
        <v>30</v>
      </c>
      <c r="W80" s="108">
        <f>100%-(W74/W33)</f>
        <v>0</v>
      </c>
      <c r="X80" s="108">
        <f>100%-(X74/W33)</f>
        <v>-1.65201527823855E-2</v>
      </c>
      <c r="Y80" s="108">
        <f>100%-(Y74/W33)</f>
        <v>1.6210814994925604E-2</v>
      </c>
      <c r="Z80" s="108">
        <f>100%-(Z74/W33)</f>
        <v>1.0377945063984151E-2</v>
      </c>
      <c r="AA80" s="108">
        <f>100%-(AA74/W33)</f>
        <v>1.6211706251026858E-2</v>
      </c>
      <c r="AB80" s="106"/>
      <c r="AC80" s="106"/>
      <c r="AD80" s="19"/>
      <c r="AE80" s="19"/>
      <c r="AG80" s="151" t="s">
        <v>30</v>
      </c>
      <c r="AH80" s="151"/>
      <c r="AI80" s="148">
        <f>AI74-AH74</f>
        <v>7.6357119227273174E-2</v>
      </c>
      <c r="AJ80" s="148">
        <f>AJ74-AI74</f>
        <v>-0.15128446098034765</v>
      </c>
      <c r="AK80" s="148">
        <f>AK74-AJ74</f>
        <v>2.6959868387473662E-2</v>
      </c>
      <c r="AL80" s="148">
        <f>AL74-AK74</f>
        <v>-2.6963987825670443E-2</v>
      </c>
      <c r="AM80" s="21"/>
    </row>
    <row r="81" spans="1:39" x14ac:dyDescent="0.3">
      <c r="A81" s="5"/>
      <c r="B81" s="5"/>
      <c r="V81" s="43" t="s">
        <v>30</v>
      </c>
      <c r="W81" s="108">
        <f>100%-(W75/W34)</f>
        <v>0</v>
      </c>
      <c r="X81" s="108">
        <f>100%-(X75/W34)</f>
        <v>1.0263018102417698E-3</v>
      </c>
      <c r="Y81" s="108">
        <f>100%-(Y75/W34)</f>
        <v>1.4917874281395571E-2</v>
      </c>
      <c r="Z81" s="108">
        <f>100%-(Z75/W34)</f>
        <v>1.4491947100704783E-2</v>
      </c>
      <c r="AA81" s="108">
        <f>100%-(AA75/W34)</f>
        <v>1.7700017787592448E-2</v>
      </c>
      <c r="AB81" s="106"/>
      <c r="AC81" s="106"/>
      <c r="AD81" s="19"/>
      <c r="AE81" s="19"/>
      <c r="AG81" s="151" t="s">
        <v>30</v>
      </c>
      <c r="AH81" s="151"/>
      <c r="AI81" s="148">
        <f t="shared" ref="AI81:AL81" si="52">AI75-AH75</f>
        <v>-4.5840401091918892E-3</v>
      </c>
      <c r="AJ81" s="148">
        <f t="shared" si="52"/>
        <v>-6.2047562181062332E-2</v>
      </c>
      <c r="AK81" s="148">
        <f t="shared" si="52"/>
        <v>1.9024299288936675E-3</v>
      </c>
      <c r="AL81" s="148">
        <f t="shared" si="52"/>
        <v>-1.432904488237341E-2</v>
      </c>
    </row>
    <row r="82" spans="1:39" x14ac:dyDescent="0.3">
      <c r="A82" s="5"/>
      <c r="B82" s="5"/>
      <c r="V82" s="43" t="s">
        <v>1</v>
      </c>
      <c r="W82" s="108">
        <f>100%-(W76/W35)</f>
        <v>0</v>
      </c>
      <c r="X82" s="108">
        <f>100%-(X76/W35)</f>
        <v>0.15172563287600149</v>
      </c>
      <c r="Y82" s="108">
        <f>100%-(Y76/W35)</f>
        <v>0.25013659348183448</v>
      </c>
      <c r="Z82" s="108">
        <f>100%-(Z76/W35)</f>
        <v>0.34909898884460799</v>
      </c>
      <c r="AA82" s="108">
        <f>100%-(AA76/W35)</f>
        <v>0.37261237265908131</v>
      </c>
      <c r="AB82" s="106"/>
      <c r="AC82" s="106"/>
      <c r="AD82" s="19"/>
      <c r="AE82" s="19"/>
      <c r="AG82" s="151" t="s">
        <v>1</v>
      </c>
      <c r="AH82" s="151"/>
      <c r="AI82" s="148">
        <f t="shared" ref="AI82:AL82" si="53">AI76-AH76</f>
        <v>-0.67018494571252996</v>
      </c>
      <c r="AJ82" s="148">
        <f t="shared" si="53"/>
        <v>-0.43468953163002455</v>
      </c>
      <c r="AK82" s="148">
        <f t="shared" si="53"/>
        <v>-0.43712526556396147</v>
      </c>
      <c r="AL82" s="148">
        <f t="shared" si="53"/>
        <v>-0.10386060388424445</v>
      </c>
    </row>
    <row r="83" spans="1:39" x14ac:dyDescent="0.3">
      <c r="A83" s="5"/>
      <c r="B83" s="5"/>
      <c r="V83" s="43" t="s">
        <v>1</v>
      </c>
      <c r="W83" s="108">
        <f>100%-(W77/W36)</f>
        <v>0</v>
      </c>
      <c r="X83" s="108">
        <f>100%-(X77/W36)</f>
        <v>0.16686784458248416</v>
      </c>
      <c r="Y83" s="108">
        <f>100%-(Y77/W36)</f>
        <v>0.26593066929466869</v>
      </c>
      <c r="Z83" s="108">
        <f>100%-(Z77/W36)</f>
        <v>0.37735448143623596</v>
      </c>
      <c r="AA83" s="108">
        <f>100%-(AA77/W36)</f>
        <v>0.39799012258998012</v>
      </c>
      <c r="AB83" s="106"/>
      <c r="AC83" s="106"/>
      <c r="AD83" s="19"/>
      <c r="AE83" s="19"/>
      <c r="AG83" s="151" t="s">
        <v>1</v>
      </c>
      <c r="AH83" s="151"/>
      <c r="AI83" s="148">
        <f t="shared" ref="AI83:AL83" si="54">AI77-AH77</f>
        <v>-0.73420719165039605</v>
      </c>
      <c r="AJ83" s="148">
        <f t="shared" si="54"/>
        <v>-0.4358697058194223</v>
      </c>
      <c r="AK83" s="148">
        <f t="shared" si="54"/>
        <v>-0.49025721162834923</v>
      </c>
      <c r="AL83" s="148">
        <f t="shared" si="54"/>
        <v>-9.0795420635439772E-2</v>
      </c>
    </row>
    <row r="84" spans="1:39" x14ac:dyDescent="0.3">
      <c r="AG84" s="151"/>
      <c r="AH84" s="151"/>
      <c r="AI84" s="148"/>
      <c r="AJ84" s="148"/>
      <c r="AK84" s="148"/>
      <c r="AL84" s="148"/>
      <c r="AM84" s="147"/>
    </row>
    <row r="85" spans="1:39" x14ac:dyDescent="0.3">
      <c r="AG85" s="151" t="s">
        <v>50</v>
      </c>
      <c r="AH85" s="151"/>
      <c r="AI85" s="151"/>
      <c r="AJ85" s="151"/>
      <c r="AK85" s="151"/>
      <c r="AL85" s="151"/>
      <c r="AM85" s="4" t="s">
        <v>29</v>
      </c>
    </row>
    <row r="86" spans="1:39" x14ac:dyDescent="0.3">
      <c r="AG86" s="151" t="s">
        <v>30</v>
      </c>
      <c r="AH86" s="151"/>
      <c r="AI86" s="148">
        <f>AI80/2</f>
        <v>3.8178559613636587E-2</v>
      </c>
      <c r="AJ86" s="148">
        <f>AJ80/2</f>
        <v>-7.5642230490173823E-2</v>
      </c>
      <c r="AK86" s="148">
        <f>AK80/3</f>
        <v>8.9866227958245535E-3</v>
      </c>
      <c r="AL86" s="148">
        <f>AL80/2</f>
        <v>-1.3481993912835222E-2</v>
      </c>
      <c r="AM86" s="134">
        <f>MIN(AI86:AL86)</f>
        <v>-7.5642230490173823E-2</v>
      </c>
    </row>
    <row r="87" spans="1:39" x14ac:dyDescent="0.3">
      <c r="AG87" s="151" t="s">
        <v>30</v>
      </c>
      <c r="AH87" s="151"/>
      <c r="AI87" s="148">
        <f t="shared" ref="AI87:AJ87" si="55">AI81/2</f>
        <v>-2.2920200545959446E-3</v>
      </c>
      <c r="AJ87" s="148">
        <f t="shared" si="55"/>
        <v>-3.1023781090531166E-2</v>
      </c>
      <c r="AK87" s="148">
        <f t="shared" ref="AK87:AK89" si="56">AK81/3</f>
        <v>6.3414330963122245E-4</v>
      </c>
      <c r="AL87" s="148">
        <f t="shared" ref="AL87" si="57">AL81/2</f>
        <v>-7.1645224411867048E-3</v>
      </c>
      <c r="AM87" s="134">
        <f t="shared" ref="AM87:AM89" si="58">MIN(AI87:AL87)</f>
        <v>-3.1023781090531166E-2</v>
      </c>
    </row>
    <row r="88" spans="1:39" x14ac:dyDescent="0.3">
      <c r="AG88" s="151" t="s">
        <v>1</v>
      </c>
      <c r="AH88" s="151"/>
      <c r="AI88" s="148">
        <f t="shared" ref="AI88:AJ88" si="59">AI82/2</f>
        <v>-0.33509247285626498</v>
      </c>
      <c r="AJ88" s="148">
        <f t="shared" si="59"/>
        <v>-0.21734476581501228</v>
      </c>
      <c r="AK88" s="148">
        <f t="shared" si="56"/>
        <v>-0.14570842185465382</v>
      </c>
      <c r="AL88" s="148">
        <f t="shared" ref="AL88" si="60">AL82/2</f>
        <v>-5.1930301942122226E-2</v>
      </c>
      <c r="AM88" s="149">
        <f t="shared" si="58"/>
        <v>-0.33509247285626498</v>
      </c>
    </row>
    <row r="89" spans="1:39" x14ac:dyDescent="0.3">
      <c r="AG89" s="151" t="s">
        <v>1</v>
      </c>
      <c r="AH89" s="151"/>
      <c r="AI89" s="148">
        <f t="shared" ref="AI89:AJ89" si="61">AI83/2</f>
        <v>-0.36710359582519803</v>
      </c>
      <c r="AJ89" s="148">
        <f t="shared" si="61"/>
        <v>-0.21793485290971115</v>
      </c>
      <c r="AK89" s="148">
        <f t="shared" si="56"/>
        <v>-0.16341907054278307</v>
      </c>
      <c r="AL89" s="148">
        <f t="shared" ref="AL89" si="62">AL83/2</f>
        <v>-4.5397710317719886E-2</v>
      </c>
      <c r="AM89" s="149">
        <f t="shared" si="58"/>
        <v>-0.36710359582519803</v>
      </c>
    </row>
  </sheetData>
  <mergeCells count="4">
    <mergeCell ref="AG4:AO4"/>
    <mergeCell ref="D31:L31"/>
    <mergeCell ref="D48:L48"/>
    <mergeCell ref="D65:L65"/>
  </mergeCells>
  <conditionalFormatting sqref="X3:Z3 R10:AA11 R5:R9 X5:AA9 R12:U12 U13:U18"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5:AP11 AH12:AN12 AK3 AP4"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L3:AO3"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A33:BJ40"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C48:BC57">
    <cfRule type="colorScale" priority="13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J34:AJ39"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34:AJ39">
    <cfRule type="colorScale" priority="1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33:AC38 W40:AC40 W39:AA39"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:P16">
    <cfRule type="cellIs" dxfId="45" priority="244" operator="lessThan">
      <formula>$V$2</formula>
    </cfRule>
    <cfRule type="cellIs" dxfId="44" priority="245" operator="greaterThan">
      <formula>#REF!</formula>
    </cfRule>
  </conditionalFormatting>
  <conditionalFormatting sqref="D17:P17">
    <cfRule type="cellIs" dxfId="43" priority="246" operator="lessThan">
      <formula>$V$3</formula>
    </cfRule>
  </conditionalFormatting>
  <conditionalFormatting sqref="D18:P18">
    <cfRule type="cellIs" dxfId="42" priority="247" operator="lessThan">
      <formula>$V$4</formula>
    </cfRule>
  </conditionalFormatting>
  <conditionalFormatting sqref="D19:P19">
    <cfRule type="cellIs" dxfId="41" priority="248" operator="lessThan">
      <formula>$V$5</formula>
    </cfRule>
  </conditionalFormatting>
  <conditionalFormatting sqref="D20:P20">
    <cfRule type="cellIs" dxfId="40" priority="249" operator="lessThan">
      <formula>$V$6</formula>
    </cfRule>
  </conditionalFormatting>
  <conditionalFormatting sqref="D21:P21">
    <cfRule type="cellIs" dxfId="39" priority="250" operator="lessThan">
      <formula>$V$7</formula>
    </cfRule>
  </conditionalFormatting>
  <conditionalFormatting sqref="D22:P22">
    <cfRule type="cellIs" dxfId="38" priority="251" operator="lessThan">
      <formula>$V$8</formula>
    </cfRule>
  </conditionalFormatting>
  <conditionalFormatting sqref="D23:P23">
    <cfRule type="cellIs" dxfId="37" priority="252" operator="lessThan">
      <formula>$V$9</formula>
    </cfRule>
  </conditionalFormatting>
  <conditionalFormatting sqref="AP15:BF28"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A12:BF12"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P15:BF28"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0:O50">
    <cfRule type="cellIs" dxfId="36" priority="87" operator="lessThan">
      <formula>$B$50</formula>
    </cfRule>
  </conditionalFormatting>
  <conditionalFormatting sqref="D51:O51">
    <cfRule type="cellIs" dxfId="35" priority="86" operator="lessThan">
      <formula>$B$51</formula>
    </cfRule>
  </conditionalFormatting>
  <conditionalFormatting sqref="D52:O52">
    <cfRule type="cellIs" dxfId="34" priority="85" operator="lessThan">
      <formula>$B$52</formula>
    </cfRule>
  </conditionalFormatting>
  <conditionalFormatting sqref="D53:O53">
    <cfRule type="cellIs" dxfId="33" priority="84" operator="lessThan">
      <formula>77.9</formula>
    </cfRule>
  </conditionalFormatting>
  <conditionalFormatting sqref="D54:O54">
    <cfRule type="cellIs" dxfId="32" priority="83" operator="lessThan">
      <formula>$B$54</formula>
    </cfRule>
  </conditionalFormatting>
  <conditionalFormatting sqref="D55:O55">
    <cfRule type="cellIs" dxfId="31" priority="82" operator="lessThan">
      <formula>$B$55</formula>
    </cfRule>
  </conditionalFormatting>
  <conditionalFormatting sqref="AH40:AH42"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40:AH42"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33:AE38 AI41:AK41 AF40:AG42 AI42:AM42 AI40 AK34:AK40 W40:AE46 W39:AA39 AD39:AE39 AF34:AF39">
    <cfRule type="colorScale" priority="29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31:AM31">
    <cfRule type="colorScale" priority="2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33:AC33 X69:Z72 W69:AA70 W75:AA77 X66:Z66">
    <cfRule type="cellIs" dxfId="30" priority="65" operator="lessThan">
      <formula>$AH$34</formula>
    </cfRule>
  </conditionalFormatting>
  <conditionalFormatting sqref="W34:AC34">
    <cfRule type="cellIs" dxfId="29" priority="64" operator="lessThan">
      <formula>$AH$35</formula>
    </cfRule>
  </conditionalFormatting>
  <conditionalFormatting sqref="W35:AC35">
    <cfRule type="cellIs" dxfId="28" priority="63" operator="lessThan">
      <formula>$AH$36</formula>
    </cfRule>
  </conditionalFormatting>
  <conditionalFormatting sqref="W36:AC36">
    <cfRule type="cellIs" dxfId="27" priority="62" operator="lessThan">
      <formula>$AH$37</formula>
    </cfRule>
  </conditionalFormatting>
  <conditionalFormatting sqref="W37:AC37">
    <cfRule type="cellIs" dxfId="26" priority="61" operator="lessThan">
      <formula>$AH$38</formula>
    </cfRule>
  </conditionalFormatting>
  <conditionalFormatting sqref="W38:AC38">
    <cfRule type="cellIs" dxfId="25" priority="60" operator="lessThan">
      <formula>$AH$39</formula>
    </cfRule>
  </conditionalFormatting>
  <conditionalFormatting sqref="W39:AA39">
    <cfRule type="cellIs" dxfId="24" priority="59" operator="lessThan">
      <formula>$AH$40</formula>
    </cfRule>
  </conditionalFormatting>
  <conditionalFormatting sqref="W40:AC40">
    <cfRule type="cellIs" dxfId="23" priority="330" operator="lessThan">
      <formula>$AH$41</formula>
    </cfRule>
  </conditionalFormatting>
  <conditionalFormatting sqref="AJ40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40"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51:AC64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51:AC64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N15:AN23 W15:AM28">
    <cfRule type="colorScale" priority="3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N15:AN23 W15:AM28">
    <cfRule type="colorScale" priority="3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74:AC74 W75:AA77">
    <cfRule type="cellIs" dxfId="22" priority="22" operator="lessThan">
      <formula>$AH$34</formula>
    </cfRule>
  </conditionalFormatting>
  <conditionalFormatting sqref="W75:AC75">
    <cfRule type="cellIs" dxfId="21" priority="21" operator="lessThan">
      <formula>$AH$35</formula>
    </cfRule>
  </conditionalFormatting>
  <conditionalFormatting sqref="W76:AC76">
    <cfRule type="cellIs" dxfId="20" priority="20" operator="lessThan">
      <formula>$AH$36</formula>
    </cfRule>
  </conditionalFormatting>
  <conditionalFormatting sqref="W77:AC77">
    <cfRule type="cellIs" dxfId="19" priority="19" operator="lessThan">
      <formula>$AH$37</formula>
    </cfRule>
  </conditionalFormatting>
  <conditionalFormatting sqref="W69:AC69 W70:AA70">
    <cfRule type="cellIs" dxfId="18" priority="18" operator="lessThan">
      <formula>$AH$38</formula>
    </cfRule>
  </conditionalFormatting>
  <conditionalFormatting sqref="W70:AC70">
    <cfRule type="cellIs" dxfId="17" priority="17" operator="lessThan">
      <formula>$AH$39</formula>
    </cfRule>
  </conditionalFormatting>
  <conditionalFormatting sqref="W71:AA71">
    <cfRule type="cellIs" dxfId="16" priority="16" operator="lessThan">
      <formula>$AH$40</formula>
    </cfRule>
  </conditionalFormatting>
  <conditionalFormatting sqref="AB80:AC80">
    <cfRule type="cellIs" dxfId="15" priority="11" operator="lessThan">
      <formula>$AH$34</formula>
    </cfRule>
  </conditionalFormatting>
  <conditionalFormatting sqref="AB81:AC81">
    <cfRule type="cellIs" dxfId="14" priority="10" operator="lessThan">
      <formula>$AH$35</formula>
    </cfRule>
  </conditionalFormatting>
  <conditionalFormatting sqref="AB82:AC82">
    <cfRule type="cellIs" dxfId="13" priority="9" operator="lessThan">
      <formula>$AH$36</formula>
    </cfRule>
  </conditionalFormatting>
  <conditionalFormatting sqref="AB83:AC83">
    <cfRule type="cellIs" dxfId="12" priority="8" operator="lessThan">
      <formula>$AH$37</formula>
    </cfRule>
  </conditionalFormatting>
  <conditionalFormatting sqref="AD72:AE72 AD66:AE66">
    <cfRule type="colorScale" priority="5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72:Z72 X66:Z66">
    <cfRule type="colorScale" priority="5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72:Z72 X66:Z66">
    <cfRule type="colorScale" priority="5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72:AC72 AB66:AC66">
    <cfRule type="colorScale" priority="5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3:H76">
    <cfRule type="colorScale" priority="5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69:U70 R66 R72 U73:U77 T66 T72">
    <cfRule type="colorScale" priority="5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69:U70 U73:U77 T66 T72">
    <cfRule type="colorScale" priority="5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66 S72">
    <cfRule type="colorScale" priority="5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72 R66">
    <cfRule type="colorScale" priority="5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78">
    <cfRule type="colorScale" priority="54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U33:AY40">
    <cfRule type="colorScale" priority="5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71:AA71 W69:AC70 W74:AC77">
    <cfRule type="colorScale" priority="5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71:AE71 W71:AA71 W69:AE70 W74:AE77">
    <cfRule type="colorScale" priority="54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8:H6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6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6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7:I77 R69:T70">
    <cfRule type="colorScale" priority="5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80:AC83">
    <cfRule type="colorScale" priority="5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80:AE83">
    <cfRule type="colorScale" priority="5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79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B1487-5353-4DF9-A0DB-A77BAC7D0EED}">
  <dimension ref="A1:BM127"/>
  <sheetViews>
    <sheetView zoomScale="40" zoomScaleNormal="40" workbookViewId="0">
      <selection activeCell="BT66" sqref="BT66"/>
    </sheetView>
  </sheetViews>
  <sheetFormatPr defaultColWidth="9.109375" defaultRowHeight="14.4" x14ac:dyDescent="0.3"/>
  <cols>
    <col min="2" max="2" width="29.33203125" customWidth="1"/>
    <col min="3" max="3" width="22.6640625" customWidth="1"/>
    <col min="4" max="5" width="11.44140625" bestFit="1" customWidth="1"/>
    <col min="6" max="6" width="12.109375" customWidth="1"/>
    <col min="7" max="7" width="11.44140625" bestFit="1" customWidth="1"/>
    <col min="8" max="11" width="10.88671875" customWidth="1"/>
    <col min="12" max="12" width="13.5546875" customWidth="1"/>
    <col min="13" max="13" width="10.88671875" customWidth="1"/>
    <col min="15" max="15" width="15.5546875" customWidth="1"/>
    <col min="16" max="16" width="14.33203125" customWidth="1"/>
    <col min="17" max="17" width="14.88671875" bestFit="1" customWidth="1"/>
    <col min="18" max="21" width="12.6640625" bestFit="1" customWidth="1"/>
    <col min="22" max="22" width="27.44140625" customWidth="1"/>
    <col min="23" max="23" width="14.109375" customWidth="1"/>
    <col min="24" max="26" width="12.6640625" bestFit="1" customWidth="1"/>
    <col min="27" max="27" width="11.6640625" customWidth="1"/>
    <col min="29" max="29" width="14" customWidth="1"/>
    <col min="30" max="30" width="11.44140625" bestFit="1" customWidth="1"/>
    <col min="31" max="31" width="10.6640625" customWidth="1"/>
    <col min="33" max="33" width="19.44140625" customWidth="1"/>
    <col min="38" max="38" width="14.33203125" customWidth="1"/>
    <col min="41" max="41" width="12.6640625" customWidth="1"/>
    <col min="44" max="44" width="15.33203125" customWidth="1"/>
    <col min="51" max="51" width="12.44140625" customWidth="1"/>
    <col min="55" max="55" width="12" bestFit="1" customWidth="1"/>
    <col min="56" max="56" width="10" bestFit="1" customWidth="1"/>
    <col min="57" max="58" width="12" bestFit="1" customWidth="1"/>
    <col min="59" max="59" width="11.44140625" bestFit="1" customWidth="1"/>
    <col min="60" max="61" width="10" bestFit="1" customWidth="1"/>
  </cols>
  <sheetData>
    <row r="1" spans="1:53" ht="29.25" customHeight="1" x14ac:dyDescent="0.45">
      <c r="A1" s="35" t="s">
        <v>2</v>
      </c>
      <c r="M1" s="3"/>
      <c r="N1" s="3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1:53" ht="14.4" customHeight="1" x14ac:dyDescent="0.3">
      <c r="A2" s="36" t="s">
        <v>3</v>
      </c>
      <c r="M2" s="6"/>
      <c r="N2" s="6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x14ac:dyDescent="0.3">
      <c r="K3" s="34" t="s">
        <v>4</v>
      </c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</row>
    <row r="4" spans="1:53" x14ac:dyDescent="0.3">
      <c r="A4" s="4" t="s">
        <v>5</v>
      </c>
      <c r="B4" s="4"/>
      <c r="C4" s="4"/>
      <c r="D4" s="14"/>
      <c r="E4" s="14"/>
      <c r="F4" s="15">
        <v>118</v>
      </c>
      <c r="G4" s="28" t="s">
        <v>6</v>
      </c>
      <c r="H4" s="28"/>
      <c r="I4" s="28"/>
      <c r="K4" s="27"/>
      <c r="L4" s="27" t="s">
        <v>7</v>
      </c>
      <c r="M4" s="27"/>
      <c r="P4" s="13"/>
      <c r="Q4" s="13"/>
      <c r="R4" s="152"/>
      <c r="S4" s="152"/>
      <c r="T4" s="152"/>
      <c r="U4" s="152"/>
      <c r="V4" s="152"/>
      <c r="W4" s="152"/>
      <c r="X4" s="152"/>
      <c r="Y4" s="152"/>
      <c r="Z4" s="152"/>
      <c r="AA4" s="5"/>
      <c r="AB4" s="5"/>
      <c r="AC4" s="5"/>
      <c r="AD4" s="5"/>
      <c r="AE4" s="13"/>
      <c r="AF4" s="13"/>
      <c r="AG4" s="152"/>
      <c r="AH4" s="152"/>
      <c r="AI4" s="152"/>
      <c r="AJ4" s="152"/>
      <c r="AK4" s="152"/>
      <c r="AL4" s="152"/>
      <c r="AM4" s="152"/>
      <c r="AN4" s="152"/>
      <c r="AO4" s="152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</row>
    <row r="5" spans="1:53" ht="16.2" customHeight="1" x14ac:dyDescent="0.3">
      <c r="A5" s="4" t="s">
        <v>8</v>
      </c>
      <c r="B5" s="4"/>
      <c r="C5" s="4"/>
      <c r="D5" s="14"/>
      <c r="E5" s="14"/>
      <c r="F5" s="15">
        <v>37</v>
      </c>
      <c r="G5" s="28" t="s">
        <v>9</v>
      </c>
      <c r="H5" s="28">
        <f>273+F5</f>
        <v>310</v>
      </c>
      <c r="I5" s="28" t="s">
        <v>10</v>
      </c>
      <c r="K5" s="37" t="s">
        <v>11</v>
      </c>
      <c r="L5" s="37">
        <v>6283</v>
      </c>
      <c r="M5" s="27"/>
      <c r="P5" s="5"/>
      <c r="Q5" s="13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13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</row>
    <row r="6" spans="1:53" ht="16.2" customHeight="1" x14ac:dyDescent="0.3">
      <c r="A6" s="27" t="s">
        <v>12</v>
      </c>
      <c r="B6" s="27"/>
      <c r="C6" s="27"/>
      <c r="D6" s="28"/>
      <c r="E6" s="28"/>
      <c r="F6" s="28">
        <v>8.3143999999999991</v>
      </c>
      <c r="G6" s="28"/>
      <c r="H6" s="28"/>
      <c r="I6" s="28"/>
      <c r="K6" s="27" t="s">
        <v>13</v>
      </c>
      <c r="L6" s="27">
        <v>4248</v>
      </c>
      <c r="M6" s="27"/>
      <c r="P6" s="5"/>
      <c r="Q6" s="13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13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</row>
    <row r="7" spans="1:53" x14ac:dyDescent="0.3">
      <c r="A7" s="27" t="s">
        <v>14</v>
      </c>
      <c r="B7" s="27"/>
      <c r="C7" s="27"/>
      <c r="D7" s="28"/>
      <c r="E7" s="28"/>
      <c r="F7" s="29">
        <f>F6*H5</f>
        <v>2577.4639999999999</v>
      </c>
      <c r="G7" s="28"/>
      <c r="H7" s="27" t="s">
        <v>15</v>
      </c>
      <c r="I7" s="28">
        <v>2519.2631999999999</v>
      </c>
      <c r="P7" s="5"/>
      <c r="Q7" s="13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13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</row>
    <row r="8" spans="1:53" ht="16.2" customHeight="1" x14ac:dyDescent="0.3">
      <c r="P8" s="5"/>
      <c r="Q8" s="13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13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</row>
    <row r="9" spans="1:53" x14ac:dyDescent="0.3">
      <c r="P9" s="5"/>
      <c r="Q9" s="13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13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</row>
    <row r="10" spans="1:53" x14ac:dyDescent="0.3">
      <c r="P10" s="5"/>
      <c r="Q10" s="13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13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</row>
    <row r="11" spans="1:53" x14ac:dyDescent="0.3">
      <c r="P11" s="5"/>
      <c r="Q11" s="13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13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</row>
    <row r="12" spans="1:53" x14ac:dyDescent="0.3">
      <c r="A12" s="22" t="s">
        <v>16</v>
      </c>
      <c r="B12" s="23"/>
      <c r="C12" s="4" t="s">
        <v>17</v>
      </c>
      <c r="E12" s="3"/>
      <c r="F12" s="3"/>
      <c r="G12" s="3"/>
      <c r="H12" s="3"/>
      <c r="I12" s="3"/>
      <c r="J12" s="3"/>
      <c r="K12" s="3"/>
      <c r="L12" s="3"/>
      <c r="P12" s="5"/>
      <c r="Q12" s="13"/>
      <c r="R12" s="5"/>
      <c r="S12" s="5"/>
      <c r="T12" s="5"/>
      <c r="U12" s="5"/>
      <c r="W12" s="25" t="s">
        <v>18</v>
      </c>
      <c r="X12" s="38"/>
      <c r="Y12" s="38"/>
      <c r="Z12" s="38"/>
      <c r="AA12" s="38"/>
      <c r="AB12" s="38"/>
      <c r="AC12" s="38"/>
      <c r="AD12" s="38"/>
      <c r="AE12" s="38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</row>
    <row r="13" spans="1:53" x14ac:dyDescent="0.3">
      <c r="C13" s="25" t="s">
        <v>19</v>
      </c>
      <c r="D13" s="33">
        <v>0</v>
      </c>
      <c r="E13" s="33">
        <v>2</v>
      </c>
      <c r="F13" s="33">
        <v>2</v>
      </c>
      <c r="G13" s="33">
        <v>4</v>
      </c>
      <c r="H13" s="33">
        <v>4</v>
      </c>
      <c r="I13" s="33">
        <v>7</v>
      </c>
      <c r="J13" s="33">
        <v>7</v>
      </c>
      <c r="K13" s="39">
        <v>9</v>
      </c>
      <c r="L13" s="33">
        <v>9</v>
      </c>
      <c r="M13" s="33">
        <v>11</v>
      </c>
      <c r="N13" s="33">
        <v>11</v>
      </c>
      <c r="O13" s="33">
        <v>14</v>
      </c>
      <c r="P13" s="80" t="s">
        <v>20</v>
      </c>
      <c r="Q13" s="33"/>
      <c r="R13" s="33"/>
      <c r="S13" s="33"/>
      <c r="T13" s="33"/>
      <c r="U13" s="5"/>
      <c r="V13" s="30" t="s">
        <v>19</v>
      </c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</row>
    <row r="14" spans="1:53" x14ac:dyDescent="0.3">
      <c r="B14" s="7"/>
      <c r="C14" s="8"/>
      <c r="D14" s="1"/>
      <c r="E14" s="1"/>
      <c r="F14" s="1"/>
      <c r="G14" s="9"/>
      <c r="H14" s="10"/>
      <c r="I14" s="1"/>
      <c r="J14" s="1"/>
      <c r="K14" s="9"/>
      <c r="L14" s="1"/>
      <c r="M14" s="1"/>
      <c r="N14" s="1"/>
      <c r="O14" s="1"/>
      <c r="P14" s="81"/>
      <c r="Q14" s="1"/>
      <c r="R14" s="1"/>
      <c r="S14" s="1"/>
      <c r="T14" s="1"/>
      <c r="U14" s="5"/>
      <c r="W14" s="18">
        <f>D13</f>
        <v>0</v>
      </c>
      <c r="X14" s="18">
        <f t="shared" ref="X14:AM14" si="0">E13</f>
        <v>2</v>
      </c>
      <c r="Y14" s="18">
        <f t="shared" si="0"/>
        <v>2</v>
      </c>
      <c r="Z14" s="18">
        <f t="shared" si="0"/>
        <v>4</v>
      </c>
      <c r="AA14" s="18">
        <f t="shared" si="0"/>
        <v>4</v>
      </c>
      <c r="AB14" s="18">
        <f t="shared" si="0"/>
        <v>7</v>
      </c>
      <c r="AC14" s="18">
        <f t="shared" si="0"/>
        <v>7</v>
      </c>
      <c r="AD14" s="18">
        <f t="shared" si="0"/>
        <v>9</v>
      </c>
      <c r="AE14" s="18">
        <f t="shared" si="0"/>
        <v>9</v>
      </c>
      <c r="AF14" s="18">
        <f t="shared" si="0"/>
        <v>11</v>
      </c>
      <c r="AG14" s="18">
        <f t="shared" si="0"/>
        <v>11</v>
      </c>
      <c r="AH14" s="18">
        <f t="shared" si="0"/>
        <v>14</v>
      </c>
      <c r="AI14" s="18" t="str">
        <f t="shared" si="0"/>
        <v>pressure loss</v>
      </c>
      <c r="AJ14" s="18">
        <f t="shared" si="0"/>
        <v>0</v>
      </c>
      <c r="AK14" s="18">
        <f t="shared" si="0"/>
        <v>0</v>
      </c>
      <c r="AL14" s="18">
        <f t="shared" si="0"/>
        <v>0</v>
      </c>
      <c r="AM14" s="18">
        <f t="shared" si="0"/>
        <v>0</v>
      </c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</row>
    <row r="15" spans="1:53" x14ac:dyDescent="0.3">
      <c r="C15" s="26" t="s">
        <v>0</v>
      </c>
      <c r="D15" s="40" t="s">
        <v>21</v>
      </c>
      <c r="E15" s="41"/>
      <c r="F15" s="41"/>
      <c r="G15" s="41"/>
      <c r="H15" s="41"/>
      <c r="I15" s="41"/>
      <c r="J15" s="41"/>
      <c r="K15" s="41"/>
      <c r="L15" s="42"/>
      <c r="M15" s="42"/>
      <c r="N15" s="42"/>
      <c r="O15" s="42"/>
      <c r="P15" s="78"/>
      <c r="Q15" s="42"/>
      <c r="R15" s="42"/>
      <c r="S15" s="42"/>
      <c r="T15" s="42"/>
      <c r="U15" s="5"/>
      <c r="V15" s="43" t="str">
        <f>C16</f>
        <v>Sterile brine + H2</v>
      </c>
      <c r="W15" s="19">
        <f>(((D50/100*($F$4-D33)*0.000001)*((D16*100000)-$L$5))/$F$7)*1000</f>
        <v>5.1857972313050587</v>
      </c>
      <c r="X15" s="19">
        <f t="shared" ref="X15:AM26" si="1">(((E50/100*($F$4-E33)*0.000001)*((E16*100000)-$L$5))/$F$7)*1000</f>
        <v>5.2554162252851082</v>
      </c>
      <c r="Y15" s="19">
        <f t="shared" si="1"/>
        <v>5.1104733560470263</v>
      </c>
      <c r="Z15" s="19">
        <f t="shared" si="1"/>
        <v>5.1522187125087449</v>
      </c>
      <c r="AA15" s="19">
        <f t="shared" si="1"/>
        <v>4.9915379831538607</v>
      </c>
      <c r="AB15" s="19">
        <f t="shared" si="1"/>
        <v>4.8895810464058949</v>
      </c>
      <c r="AC15" s="19">
        <f t="shared" si="1"/>
        <v>4.7422930858769243</v>
      </c>
      <c r="AD15" s="19">
        <f t="shared" si="1"/>
        <v>4.7625496458619194</v>
      </c>
      <c r="AE15" s="19">
        <f t="shared" si="1"/>
        <v>7.7584070490466406</v>
      </c>
      <c r="AF15" s="19">
        <f t="shared" si="1"/>
        <v>0</v>
      </c>
      <c r="AG15" s="19">
        <f t="shared" si="1"/>
        <v>0</v>
      </c>
      <c r="AH15" s="19">
        <f t="shared" si="1"/>
        <v>0</v>
      </c>
      <c r="AI15" s="19">
        <f>(((P50/100*($F$4-P33)*0.000001)*((P16*100000)-$L$5))/$F$7)*1000</f>
        <v>0</v>
      </c>
      <c r="AJ15" s="19">
        <f t="shared" si="1"/>
        <v>0</v>
      </c>
      <c r="AK15" s="19">
        <f t="shared" si="1"/>
        <v>0</v>
      </c>
      <c r="AL15" s="19">
        <f t="shared" si="1"/>
        <v>0</v>
      </c>
      <c r="AM15" s="19">
        <f t="shared" si="1"/>
        <v>0</v>
      </c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</row>
    <row r="16" spans="1:53" ht="15.6" x14ac:dyDescent="0.35">
      <c r="B16" t="s">
        <v>22</v>
      </c>
      <c r="C16" s="44" t="s">
        <v>30</v>
      </c>
      <c r="D16" s="12">
        <v>1.9729999999999999</v>
      </c>
      <c r="E16" s="12">
        <v>1.978</v>
      </c>
      <c r="F16" s="12">
        <v>1.917</v>
      </c>
      <c r="G16" s="12">
        <v>1.9259999999999999</v>
      </c>
      <c r="H16" s="12">
        <v>1.86</v>
      </c>
      <c r="I16" s="12">
        <v>1.8680000000000001</v>
      </c>
      <c r="J16" s="12">
        <v>1.806</v>
      </c>
      <c r="K16" s="12">
        <v>1.825</v>
      </c>
      <c r="L16" s="74">
        <v>1.7390000000000001</v>
      </c>
      <c r="M16" s="12"/>
      <c r="N16" s="12"/>
      <c r="O16" s="12"/>
      <c r="P16" s="82">
        <f>D16-K16</f>
        <v>0.14799999999999991</v>
      </c>
      <c r="Q16" s="12"/>
      <c r="R16" s="12"/>
      <c r="S16" s="12"/>
      <c r="T16" s="12"/>
      <c r="U16" s="5"/>
      <c r="V16" s="43" t="str">
        <f t="shared" ref="V16:V28" si="2">C17</f>
        <v>Sterile brine + H2</v>
      </c>
      <c r="W16" s="19">
        <f t="shared" ref="W16:W26" si="3">(((D51/100*($F$4-D34)*0.000001)*((D17*100000)-$L$5))/$F$7)*1000</f>
        <v>5.1266534001090687</v>
      </c>
      <c r="X16" s="19">
        <f t="shared" si="1"/>
        <v>4.8601726349192651</v>
      </c>
      <c r="Y16" s="19">
        <f t="shared" si="1"/>
        <v>4.7544181147589093</v>
      </c>
      <c r="Z16" s="19">
        <f t="shared" si="1"/>
        <v>4.8322547501661193</v>
      </c>
      <c r="AA16" s="19">
        <f t="shared" si="1"/>
        <v>4.6517189652597617</v>
      </c>
      <c r="AB16" s="19">
        <f t="shared" si="1"/>
        <v>4.7730398511561036</v>
      </c>
      <c r="AC16" s="19">
        <f t="shared" si="1"/>
        <v>4.5819113214068299</v>
      </c>
      <c r="AD16" s="19">
        <f t="shared" si="1"/>
        <v>4.7277032837444954</v>
      </c>
      <c r="AE16" s="19">
        <f t="shared" si="1"/>
        <v>7.7044339583071499</v>
      </c>
      <c r="AF16" s="19">
        <f t="shared" si="1"/>
        <v>0</v>
      </c>
      <c r="AG16" s="19">
        <f t="shared" si="1"/>
        <v>0</v>
      </c>
      <c r="AH16" s="19">
        <f t="shared" si="1"/>
        <v>0</v>
      </c>
      <c r="AI16" s="19">
        <f t="shared" si="1"/>
        <v>0</v>
      </c>
      <c r="AJ16" s="19">
        <f t="shared" si="1"/>
        <v>0</v>
      </c>
      <c r="AK16" s="19">
        <f t="shared" si="1"/>
        <v>0</v>
      </c>
      <c r="AL16" s="19">
        <f t="shared" si="1"/>
        <v>0</v>
      </c>
      <c r="AM16" s="19">
        <f t="shared" si="1"/>
        <v>0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</row>
    <row r="17" spans="1:62" ht="15.6" x14ac:dyDescent="0.35">
      <c r="B17" t="s">
        <v>22</v>
      </c>
      <c r="C17" s="44" t="s">
        <v>30</v>
      </c>
      <c r="D17" s="12">
        <v>1.915</v>
      </c>
      <c r="E17" s="12">
        <v>1.905</v>
      </c>
      <c r="F17" s="12">
        <v>1.857</v>
      </c>
      <c r="G17" s="12">
        <v>1.867</v>
      </c>
      <c r="H17" s="12">
        <v>1.792</v>
      </c>
      <c r="I17" s="12">
        <v>1.804</v>
      </c>
      <c r="J17" s="12">
        <v>1.7270000000000001</v>
      </c>
      <c r="K17" s="12">
        <v>1.7549999999999999</v>
      </c>
      <c r="L17" s="74">
        <v>1.673</v>
      </c>
      <c r="M17" s="12"/>
      <c r="N17" s="12"/>
      <c r="O17" s="12"/>
      <c r="P17" s="82">
        <f t="shared" ref="P17:P23" si="4">D17-K17</f>
        <v>0.16000000000000014</v>
      </c>
      <c r="Q17" s="12"/>
      <c r="R17" s="12"/>
      <c r="S17" s="12"/>
      <c r="T17" s="12"/>
      <c r="U17" s="5"/>
      <c r="V17" s="43" t="str">
        <f t="shared" si="2"/>
        <v>Brine + H2</v>
      </c>
      <c r="W17" s="19">
        <f>(((D52/100*($F$4-D35)*0.000001)*((D18*100000)-$L$5))/$F$7)*1000</f>
        <v>4.9645410238915648</v>
      </c>
      <c r="X17" s="19">
        <f t="shared" si="1"/>
        <v>3.4915551968436183</v>
      </c>
      <c r="Y17" s="19">
        <f t="shared" si="1"/>
        <v>3.4287401491746303</v>
      </c>
      <c r="Z17" s="19">
        <f t="shared" si="1"/>
        <v>2.663504167698544</v>
      </c>
      <c r="AA17" s="19">
        <f t="shared" si="1"/>
        <v>2.5601334280821608</v>
      </c>
      <c r="AB17" s="19">
        <f t="shared" si="1"/>
        <v>2.4762976229910301</v>
      </c>
      <c r="AC17" s="19">
        <f t="shared" si="1"/>
        <v>2.4672830160238566</v>
      </c>
      <c r="AD17" s="19">
        <f t="shared" si="1"/>
        <v>2.3640187701997943</v>
      </c>
      <c r="AE17" s="19">
        <f t="shared" si="1"/>
        <v>3.6565067503935369</v>
      </c>
      <c r="AF17" s="19">
        <f t="shared" si="1"/>
        <v>0</v>
      </c>
      <c r="AG17" s="19">
        <f t="shared" si="1"/>
        <v>0</v>
      </c>
      <c r="AH17" s="19">
        <f t="shared" si="1"/>
        <v>0</v>
      </c>
      <c r="AI17" s="19">
        <f t="shared" si="1"/>
        <v>0</v>
      </c>
      <c r="AJ17" s="19">
        <f t="shared" si="1"/>
        <v>0</v>
      </c>
      <c r="AK17" s="19">
        <f t="shared" si="1"/>
        <v>0</v>
      </c>
      <c r="AL17" s="19">
        <f t="shared" si="1"/>
        <v>0</v>
      </c>
      <c r="AM17" s="19">
        <f t="shared" si="1"/>
        <v>0</v>
      </c>
      <c r="AN17" s="5"/>
      <c r="AO17" s="5"/>
      <c r="AP17" s="5"/>
      <c r="AQ17" s="5"/>
      <c r="AR17" s="5"/>
    </row>
    <row r="18" spans="1:62" ht="15.6" x14ac:dyDescent="0.35">
      <c r="B18" t="s">
        <v>23</v>
      </c>
      <c r="C18" s="44" t="s">
        <v>1</v>
      </c>
      <c r="D18" s="12">
        <v>1.9020000000000001</v>
      </c>
      <c r="E18" s="12">
        <v>1.4359999999999999</v>
      </c>
      <c r="F18" s="12">
        <v>1.3859999999999999</v>
      </c>
      <c r="G18" s="12">
        <v>1.1599999999999999</v>
      </c>
      <c r="H18" s="12">
        <v>1.0980000000000001</v>
      </c>
      <c r="I18" s="73">
        <v>1.4019999999999999</v>
      </c>
      <c r="J18" s="73">
        <v>1.373</v>
      </c>
      <c r="K18" s="73">
        <v>1.401</v>
      </c>
      <c r="L18" s="74">
        <v>1.3240000000000001</v>
      </c>
      <c r="M18" s="12"/>
      <c r="N18" s="12"/>
      <c r="O18" s="12"/>
      <c r="P18" s="82"/>
      <c r="Q18" s="32"/>
      <c r="R18" s="32"/>
      <c r="S18" s="32"/>
      <c r="T18" s="32"/>
      <c r="U18" s="5"/>
      <c r="V18" s="43" t="str">
        <f t="shared" si="2"/>
        <v>Brine + H2</v>
      </c>
      <c r="W18" s="19">
        <f>(((D53/100*($F$4-D36)*0.000001)*((D19*100000)-$L$5))/$F$7)*1000</f>
        <v>4.9109404320092045</v>
      </c>
      <c r="X18" s="19">
        <f t="shared" si="1"/>
        <v>3.5597422339421381</v>
      </c>
      <c r="Y18" s="19">
        <f t="shared" si="1"/>
        <v>3.5188429286613063</v>
      </c>
      <c r="Z18" s="19">
        <f t="shared" si="1"/>
        <v>2.7671159588239571</v>
      </c>
      <c r="AA18" s="19">
        <f t="shared" si="1"/>
        <v>2.6311185556576899</v>
      </c>
      <c r="AB18" s="19">
        <f t="shared" si="1"/>
        <v>1.7590777281214007</v>
      </c>
      <c r="AC18" s="19">
        <f t="shared" si="1"/>
        <v>1.7639513666769315</v>
      </c>
      <c r="AD18" s="19">
        <f t="shared" si="1"/>
        <v>1.7623761216766729</v>
      </c>
      <c r="AE18" s="19">
        <f t="shared" si="1"/>
        <v>2.7033781685607789</v>
      </c>
      <c r="AF18" s="19">
        <f t="shared" si="1"/>
        <v>0</v>
      </c>
      <c r="AG18" s="19">
        <f t="shared" si="1"/>
        <v>0</v>
      </c>
      <c r="AH18" s="19">
        <f t="shared" si="1"/>
        <v>0</v>
      </c>
      <c r="AI18" s="19">
        <f t="shared" si="1"/>
        <v>0</v>
      </c>
      <c r="AJ18" s="19">
        <f t="shared" si="1"/>
        <v>0</v>
      </c>
      <c r="AK18" s="19">
        <f t="shared" si="1"/>
        <v>0</v>
      </c>
      <c r="AL18" s="19">
        <f t="shared" si="1"/>
        <v>0</v>
      </c>
      <c r="AM18" s="19">
        <f t="shared" si="1"/>
        <v>0</v>
      </c>
      <c r="AN18" s="5"/>
      <c r="AO18" s="5"/>
      <c r="AP18" s="5"/>
      <c r="AQ18" s="5"/>
      <c r="AR18" s="5"/>
    </row>
    <row r="19" spans="1:62" ht="15.6" x14ac:dyDescent="0.35">
      <c r="B19" t="s">
        <v>23</v>
      </c>
      <c r="C19" s="44" t="s">
        <v>1</v>
      </c>
      <c r="D19" s="12">
        <v>1.8919999999999999</v>
      </c>
      <c r="E19" s="12">
        <v>1.4279999999999999</v>
      </c>
      <c r="F19" s="12">
        <v>1.387</v>
      </c>
      <c r="G19" s="12">
        <v>1.1579999999999999</v>
      </c>
      <c r="H19" s="12">
        <v>1.085</v>
      </c>
      <c r="I19" s="73">
        <v>1.43</v>
      </c>
      <c r="J19" s="73">
        <v>1.409</v>
      </c>
      <c r="K19" s="73">
        <v>1.425</v>
      </c>
      <c r="L19" s="74">
        <v>1.3360000000000001</v>
      </c>
      <c r="M19" s="12"/>
      <c r="N19" s="12"/>
      <c r="O19" s="12"/>
      <c r="P19" s="82"/>
      <c r="Q19" s="32"/>
      <c r="R19" s="32"/>
      <c r="S19" s="32"/>
      <c r="T19" s="32"/>
      <c r="V19" s="43" t="str">
        <f t="shared" si="2"/>
        <v>Water + H2</v>
      </c>
      <c r="W19" s="19">
        <f>(((D54/100*($F$4-D37)*0.000001)*((D20*100000)-$L$5))/$F$7)*1000</f>
        <v>4.9306492719414541</v>
      </c>
      <c r="X19" s="19">
        <f t="shared" si="1"/>
        <v>4.8302813315280941</v>
      </c>
      <c r="Y19" s="19">
        <f t="shared" si="1"/>
        <v>4.7141426212728001</v>
      </c>
      <c r="Z19" s="19">
        <f t="shared" si="1"/>
        <v>4.8987673032796204</v>
      </c>
      <c r="AA19" s="19">
        <f t="shared" si="1"/>
        <v>4.7360320707110946</v>
      </c>
      <c r="AB19" s="19">
        <f t="shared" si="1"/>
        <v>4.7633482545633647</v>
      </c>
      <c r="AC19" s="19">
        <f t="shared" si="1"/>
        <v>4.6429116353530633</v>
      </c>
      <c r="AD19" s="19">
        <f t="shared" si="1"/>
        <v>4.5403048316631853</v>
      </c>
      <c r="AE19" s="19">
        <f t="shared" si="1"/>
        <v>7.4657577194012896</v>
      </c>
      <c r="AF19" s="19">
        <f t="shared" si="1"/>
        <v>0</v>
      </c>
      <c r="AG19" s="19">
        <f t="shared" si="1"/>
        <v>0</v>
      </c>
      <c r="AH19" s="19">
        <f t="shared" si="1"/>
        <v>0</v>
      </c>
      <c r="AI19" s="19">
        <f t="shared" ref="AI19:AM20" si="5">(((P54/100*($F$4-P37)*0.000001)*((P20*100000)-$L$6))/$I$7)*1000</f>
        <v>0</v>
      </c>
      <c r="AJ19" s="19">
        <f t="shared" si="5"/>
        <v>0</v>
      </c>
      <c r="AK19" s="19">
        <f t="shared" si="5"/>
        <v>0</v>
      </c>
      <c r="AL19" s="19">
        <f t="shared" si="5"/>
        <v>0</v>
      </c>
      <c r="AM19" s="19">
        <f t="shared" si="5"/>
        <v>0</v>
      </c>
      <c r="AN19" s="5"/>
      <c r="AO19" s="5"/>
      <c r="AP19" s="5"/>
      <c r="AQ19" s="5"/>
      <c r="AR19" s="5"/>
    </row>
    <row r="20" spans="1:62" ht="15.6" x14ac:dyDescent="0.35">
      <c r="B20" t="s">
        <v>24</v>
      </c>
      <c r="C20" s="44" t="s">
        <v>31</v>
      </c>
      <c r="D20" s="12">
        <v>1.887</v>
      </c>
      <c r="E20" s="12">
        <v>1.863</v>
      </c>
      <c r="F20" s="12">
        <v>1.8120000000000001</v>
      </c>
      <c r="G20" s="12">
        <v>1.8520000000000001</v>
      </c>
      <c r="H20" s="12">
        <v>1.7849999999999999</v>
      </c>
      <c r="I20" s="12">
        <v>1.79</v>
      </c>
      <c r="J20" s="12">
        <v>1.7390000000000001</v>
      </c>
      <c r="K20" s="12">
        <v>1.768</v>
      </c>
      <c r="L20" s="74">
        <v>1.7</v>
      </c>
      <c r="M20" s="12"/>
      <c r="N20" s="12"/>
      <c r="O20" s="12"/>
      <c r="P20" s="82">
        <f t="shared" si="4"/>
        <v>0.11899999999999999</v>
      </c>
      <c r="Q20" s="12"/>
      <c r="R20" s="12"/>
      <c r="S20" s="12"/>
      <c r="T20" s="12"/>
      <c r="V20" s="43" t="str">
        <f t="shared" si="2"/>
        <v>Water + H2</v>
      </c>
      <c r="W20" s="19">
        <f>(((D55/100*($F$4-D38)*0.000001)*((D21*100000)-$L$5))/$F$7)*1000</f>
        <v>4.7829532011489455</v>
      </c>
      <c r="X20" s="19">
        <f t="shared" si="1"/>
        <v>4.9329078509290598</v>
      </c>
      <c r="Y20" s="19">
        <f t="shared" si="1"/>
        <v>4.9273747752792563</v>
      </c>
      <c r="Z20" s="19">
        <f t="shared" si="1"/>
        <v>4.7970139119834689</v>
      </c>
      <c r="AA20" s="19">
        <f t="shared" si="1"/>
        <v>4.6614779990641049</v>
      </c>
      <c r="AB20" s="19">
        <f t="shared" si="1"/>
        <v>4.8923163650105339</v>
      </c>
      <c r="AC20" s="19">
        <f t="shared" si="1"/>
        <v>4.6480554351184384</v>
      </c>
      <c r="AD20" s="19">
        <f t="shared" si="1"/>
        <v>4.424702475603878</v>
      </c>
      <c r="AE20" s="19">
        <f t="shared" si="1"/>
        <v>7.2700028017567329</v>
      </c>
      <c r="AF20" s="19">
        <f t="shared" si="1"/>
        <v>0</v>
      </c>
      <c r="AG20" s="19">
        <f t="shared" si="1"/>
        <v>0</v>
      </c>
      <c r="AH20" s="19">
        <f t="shared" si="1"/>
        <v>0</v>
      </c>
      <c r="AI20" s="19">
        <f t="shared" si="5"/>
        <v>0</v>
      </c>
      <c r="AJ20" s="19">
        <f t="shared" si="5"/>
        <v>0</v>
      </c>
      <c r="AK20" s="19">
        <f t="shared" si="5"/>
        <v>0</v>
      </c>
      <c r="AL20" s="19">
        <f t="shared" si="5"/>
        <v>0</v>
      </c>
      <c r="AM20" s="19">
        <f t="shared" si="5"/>
        <v>0</v>
      </c>
      <c r="AN20" s="5"/>
      <c r="AO20" s="5"/>
      <c r="AP20" s="5"/>
      <c r="AQ20" s="5"/>
      <c r="AR20" s="5"/>
    </row>
    <row r="21" spans="1:62" ht="15.6" x14ac:dyDescent="0.35">
      <c r="B21" t="s">
        <v>24</v>
      </c>
      <c r="C21" s="44" t="s">
        <v>31</v>
      </c>
      <c r="D21" s="12">
        <v>1.8679999999999999</v>
      </c>
      <c r="E21" s="12">
        <v>1.8780000000000001</v>
      </c>
      <c r="F21" s="12">
        <v>1.8679999999999999</v>
      </c>
      <c r="G21" s="12">
        <v>1.8780000000000001</v>
      </c>
      <c r="H21" s="12">
        <v>1.819</v>
      </c>
      <c r="I21" s="12">
        <v>1.8199999999999998</v>
      </c>
      <c r="J21" s="12">
        <v>1.7250000000000001</v>
      </c>
      <c r="K21" s="12">
        <v>1.712</v>
      </c>
      <c r="L21" s="74">
        <v>1.645</v>
      </c>
      <c r="M21" s="12"/>
      <c r="N21" s="12"/>
      <c r="O21" s="12"/>
      <c r="P21" s="82">
        <f t="shared" si="4"/>
        <v>0.15599999999999992</v>
      </c>
      <c r="Q21" s="12"/>
      <c r="R21" s="12"/>
      <c r="S21" s="12"/>
      <c r="T21" s="12"/>
      <c r="V21" s="43" t="str">
        <f t="shared" si="2"/>
        <v>Brine + N2</v>
      </c>
      <c r="W21" s="19">
        <f>(((D56/100*($F$4-D39)*0.000001)*((D22*100000)-$L$5))/$F$7)*1000</f>
        <v>0</v>
      </c>
      <c r="X21" s="19">
        <f t="shared" si="1"/>
        <v>0</v>
      </c>
      <c r="Y21" s="19">
        <f t="shared" si="1"/>
        <v>0</v>
      </c>
      <c r="Z21" s="19">
        <f t="shared" si="1"/>
        <v>0</v>
      </c>
      <c r="AA21" s="19">
        <f t="shared" si="1"/>
        <v>0</v>
      </c>
      <c r="AB21" s="19">
        <f t="shared" si="1"/>
        <v>0</v>
      </c>
      <c r="AC21" s="19">
        <f t="shared" si="1"/>
        <v>0</v>
      </c>
      <c r="AD21" s="19">
        <f t="shared" si="1"/>
        <v>0</v>
      </c>
      <c r="AE21" s="19">
        <f t="shared" si="1"/>
        <v>0</v>
      </c>
      <c r="AF21" s="19">
        <f t="shared" si="1"/>
        <v>0</v>
      </c>
      <c r="AG21" s="19">
        <f t="shared" si="1"/>
        <v>0</v>
      </c>
      <c r="AH21" s="19">
        <f t="shared" si="1"/>
        <v>0</v>
      </c>
      <c r="AI21" s="19">
        <f t="shared" si="1"/>
        <v>0</v>
      </c>
      <c r="AJ21" s="19">
        <f t="shared" si="1"/>
        <v>0</v>
      </c>
      <c r="AK21" s="19">
        <f t="shared" si="1"/>
        <v>0</v>
      </c>
      <c r="AL21" s="19">
        <f t="shared" si="1"/>
        <v>0</v>
      </c>
      <c r="AM21" s="19">
        <f t="shared" si="1"/>
        <v>0</v>
      </c>
      <c r="AN21" s="5"/>
      <c r="AO21" s="5"/>
      <c r="AP21" s="5"/>
      <c r="AQ21" s="5"/>
      <c r="AR21" s="5"/>
    </row>
    <row r="22" spans="1:62" ht="15.6" x14ac:dyDescent="0.35">
      <c r="B22" t="s">
        <v>25</v>
      </c>
      <c r="C22" s="44" t="s">
        <v>32</v>
      </c>
      <c r="D22" s="12">
        <v>1.948</v>
      </c>
      <c r="E22" s="12">
        <v>1.9259999999999999</v>
      </c>
      <c r="F22" s="12">
        <v>1.83</v>
      </c>
      <c r="G22" s="12">
        <v>1.8779999999999999</v>
      </c>
      <c r="H22" s="12">
        <v>1.7749999999999999</v>
      </c>
      <c r="I22" s="12">
        <v>1.7949999999999999</v>
      </c>
      <c r="J22" s="12">
        <v>1.7050000000000001</v>
      </c>
      <c r="K22" s="12">
        <v>1.738</v>
      </c>
      <c r="L22" s="74">
        <v>1.643</v>
      </c>
      <c r="M22" s="12"/>
      <c r="N22" s="12"/>
      <c r="O22" s="12"/>
      <c r="P22" s="82">
        <f t="shared" si="4"/>
        <v>0.20999999999999996</v>
      </c>
      <c r="Q22" s="12"/>
      <c r="R22" s="12"/>
      <c r="S22" s="12"/>
      <c r="T22" s="12"/>
      <c r="V22" s="43" t="str">
        <f t="shared" si="2"/>
        <v>Brine + N2</v>
      </c>
      <c r="W22" s="19">
        <f t="shared" si="3"/>
        <v>0</v>
      </c>
      <c r="X22" s="19">
        <f t="shared" si="1"/>
        <v>0</v>
      </c>
      <c r="Y22" s="19">
        <f t="shared" si="1"/>
        <v>0</v>
      </c>
      <c r="Z22" s="19">
        <f t="shared" si="1"/>
        <v>0</v>
      </c>
      <c r="AA22" s="19">
        <f t="shared" si="1"/>
        <v>0</v>
      </c>
      <c r="AB22" s="19">
        <f t="shared" si="1"/>
        <v>0</v>
      </c>
      <c r="AC22" s="19">
        <f t="shared" si="1"/>
        <v>0</v>
      </c>
      <c r="AD22" s="19">
        <f t="shared" si="1"/>
        <v>0</v>
      </c>
      <c r="AE22" s="19">
        <f t="shared" si="1"/>
        <v>0</v>
      </c>
      <c r="AF22" s="19">
        <f t="shared" si="1"/>
        <v>0</v>
      </c>
      <c r="AG22" s="19">
        <f t="shared" si="1"/>
        <v>0</v>
      </c>
      <c r="AH22" s="19">
        <f t="shared" si="1"/>
        <v>0</v>
      </c>
      <c r="AI22" s="19">
        <f t="shared" si="1"/>
        <v>0</v>
      </c>
      <c r="AJ22" s="19">
        <f t="shared" si="1"/>
        <v>0</v>
      </c>
      <c r="AK22" s="19">
        <f t="shared" si="1"/>
        <v>0</v>
      </c>
      <c r="AL22" s="19">
        <f t="shared" si="1"/>
        <v>0</v>
      </c>
      <c r="AM22" s="19">
        <f t="shared" si="1"/>
        <v>0</v>
      </c>
      <c r="AN22" s="5"/>
      <c r="AO22" s="5"/>
      <c r="AP22" s="5"/>
      <c r="AQ22" s="5"/>
      <c r="AR22" s="5"/>
    </row>
    <row r="23" spans="1:62" ht="15.6" x14ac:dyDescent="0.35">
      <c r="B23" t="s">
        <v>25</v>
      </c>
      <c r="C23" s="44" t="s">
        <v>32</v>
      </c>
      <c r="D23" s="12">
        <v>1.9649999999999999</v>
      </c>
      <c r="E23" s="12">
        <v>1.931</v>
      </c>
      <c r="F23" s="12">
        <v>1.869</v>
      </c>
      <c r="G23" s="12">
        <v>1.887</v>
      </c>
      <c r="H23" s="12">
        <v>1.7729999999999999</v>
      </c>
      <c r="I23" s="12">
        <v>1.8049999999999999</v>
      </c>
      <c r="J23" s="12">
        <v>1.7130000000000001</v>
      </c>
      <c r="K23" s="12">
        <v>1.764</v>
      </c>
      <c r="L23" s="74">
        <v>1.655</v>
      </c>
      <c r="M23" s="12"/>
      <c r="N23" s="12"/>
      <c r="O23" s="12"/>
      <c r="P23" s="82">
        <f t="shared" si="4"/>
        <v>0.20099999999999985</v>
      </c>
      <c r="Q23" s="12"/>
      <c r="R23" s="12"/>
      <c r="S23" s="12"/>
      <c r="T23" s="12"/>
      <c r="V23" s="43">
        <f t="shared" si="2"/>
        <v>0</v>
      </c>
      <c r="W23" s="19">
        <f t="shared" si="3"/>
        <v>0</v>
      </c>
      <c r="X23" s="19">
        <f t="shared" si="1"/>
        <v>0</v>
      </c>
      <c r="Y23" s="19">
        <f t="shared" si="1"/>
        <v>0</v>
      </c>
      <c r="Z23" s="19">
        <f t="shared" si="1"/>
        <v>0</v>
      </c>
      <c r="AA23" s="19">
        <f t="shared" si="1"/>
        <v>0</v>
      </c>
      <c r="AB23" s="19">
        <f t="shared" si="1"/>
        <v>0</v>
      </c>
      <c r="AC23" s="19">
        <f t="shared" si="1"/>
        <v>0</v>
      </c>
      <c r="AD23" s="19">
        <f t="shared" si="1"/>
        <v>0</v>
      </c>
      <c r="AE23" s="19">
        <f t="shared" si="1"/>
        <v>0</v>
      </c>
      <c r="AF23" s="19">
        <f t="shared" si="1"/>
        <v>0</v>
      </c>
      <c r="AG23" s="19">
        <f t="shared" si="1"/>
        <v>0</v>
      </c>
      <c r="AH23" s="19">
        <f t="shared" si="1"/>
        <v>0</v>
      </c>
      <c r="AI23" s="19">
        <f t="shared" si="1"/>
        <v>0</v>
      </c>
      <c r="AJ23" s="19">
        <f t="shared" si="1"/>
        <v>0</v>
      </c>
      <c r="AK23" s="19">
        <f t="shared" si="1"/>
        <v>0</v>
      </c>
      <c r="AL23" s="19">
        <f t="shared" si="1"/>
        <v>0</v>
      </c>
      <c r="AM23" s="19">
        <f t="shared" si="1"/>
        <v>0</v>
      </c>
      <c r="AN23" s="5"/>
      <c r="AO23" s="5"/>
      <c r="AP23" s="5"/>
      <c r="AQ23" s="5"/>
      <c r="AR23" s="5"/>
    </row>
    <row r="24" spans="1:62" x14ac:dyDescent="0.3">
      <c r="B24" s="45"/>
      <c r="C24" s="46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V24" s="43">
        <f t="shared" si="2"/>
        <v>0</v>
      </c>
      <c r="W24" s="19">
        <f t="shared" si="3"/>
        <v>0</v>
      </c>
      <c r="X24" s="19">
        <f t="shared" si="1"/>
        <v>0</v>
      </c>
      <c r="Y24" s="19">
        <f t="shared" si="1"/>
        <v>0</v>
      </c>
      <c r="Z24" s="19">
        <f t="shared" si="1"/>
        <v>0</v>
      </c>
      <c r="AA24" s="19">
        <f t="shared" si="1"/>
        <v>0</v>
      </c>
      <c r="AB24" s="19">
        <f t="shared" si="1"/>
        <v>0</v>
      </c>
      <c r="AC24" s="19">
        <f t="shared" si="1"/>
        <v>0</v>
      </c>
      <c r="AD24" s="19">
        <f t="shared" si="1"/>
        <v>0</v>
      </c>
      <c r="AE24" s="19">
        <f t="shared" si="1"/>
        <v>0</v>
      </c>
      <c r="AF24" s="19">
        <f t="shared" si="1"/>
        <v>0</v>
      </c>
      <c r="AG24" s="19">
        <f t="shared" si="1"/>
        <v>0</v>
      </c>
      <c r="AH24" s="19">
        <f t="shared" si="1"/>
        <v>0</v>
      </c>
      <c r="AI24" s="19">
        <f t="shared" si="1"/>
        <v>0</v>
      </c>
      <c r="AJ24" s="19">
        <f t="shared" si="1"/>
        <v>0</v>
      </c>
      <c r="AK24" s="19">
        <f t="shared" si="1"/>
        <v>0</v>
      </c>
      <c r="AL24" s="19">
        <f t="shared" si="1"/>
        <v>0</v>
      </c>
      <c r="AM24" s="19">
        <f t="shared" si="1"/>
        <v>0</v>
      </c>
      <c r="AN24" s="5"/>
      <c r="AO24" s="5"/>
      <c r="AP24" s="5"/>
      <c r="AQ24" s="5"/>
      <c r="AR24" s="5"/>
    </row>
    <row r="25" spans="1:62" x14ac:dyDescent="0.3">
      <c r="B25" s="1"/>
      <c r="C25" s="47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V25" s="43">
        <f t="shared" si="2"/>
        <v>0</v>
      </c>
      <c r="W25" s="19">
        <f t="shared" si="3"/>
        <v>0</v>
      </c>
      <c r="X25" s="19">
        <f t="shared" si="1"/>
        <v>0</v>
      </c>
      <c r="Y25" s="19">
        <f t="shared" si="1"/>
        <v>0</v>
      </c>
      <c r="Z25" s="19">
        <f t="shared" si="1"/>
        <v>0</v>
      </c>
      <c r="AA25" s="19">
        <f t="shared" si="1"/>
        <v>0</v>
      </c>
      <c r="AB25" s="19">
        <f t="shared" si="1"/>
        <v>0</v>
      </c>
      <c r="AC25" s="19">
        <f t="shared" si="1"/>
        <v>0</v>
      </c>
      <c r="AD25" s="19">
        <f t="shared" si="1"/>
        <v>0</v>
      </c>
      <c r="AE25" s="19">
        <f t="shared" si="1"/>
        <v>0</v>
      </c>
      <c r="AF25" s="19">
        <f t="shared" si="1"/>
        <v>0</v>
      </c>
      <c r="AG25" s="19">
        <f t="shared" si="1"/>
        <v>0</v>
      </c>
      <c r="AH25" s="19">
        <f t="shared" si="1"/>
        <v>0</v>
      </c>
      <c r="AI25" s="19">
        <f t="shared" si="1"/>
        <v>0</v>
      </c>
      <c r="AJ25" s="19">
        <f t="shared" si="1"/>
        <v>0</v>
      </c>
      <c r="AK25" s="19">
        <f t="shared" si="1"/>
        <v>0</v>
      </c>
      <c r="AL25" s="19">
        <f t="shared" si="1"/>
        <v>0</v>
      </c>
      <c r="AM25" s="19">
        <f t="shared" si="1"/>
        <v>0</v>
      </c>
      <c r="AN25" s="5"/>
      <c r="AO25" s="5"/>
      <c r="AP25" s="5"/>
      <c r="AQ25" s="5"/>
      <c r="AR25" s="5"/>
    </row>
    <row r="26" spans="1:62" x14ac:dyDescent="0.3">
      <c r="B26" s="45"/>
      <c r="C26" s="46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V26" s="43">
        <f t="shared" si="2"/>
        <v>0</v>
      </c>
      <c r="W26" s="19">
        <f t="shared" si="3"/>
        <v>0</v>
      </c>
      <c r="X26" s="19">
        <f t="shared" si="1"/>
        <v>0</v>
      </c>
      <c r="Y26" s="19">
        <f t="shared" si="1"/>
        <v>0</v>
      </c>
      <c r="Z26" s="19">
        <f t="shared" si="1"/>
        <v>0</v>
      </c>
      <c r="AA26" s="19">
        <f t="shared" si="1"/>
        <v>0</v>
      </c>
      <c r="AB26" s="19">
        <f t="shared" si="1"/>
        <v>0</v>
      </c>
      <c r="AC26" s="19">
        <f t="shared" si="1"/>
        <v>0</v>
      </c>
      <c r="AD26" s="19">
        <f t="shared" si="1"/>
        <v>0</v>
      </c>
      <c r="AE26" s="19">
        <f t="shared" si="1"/>
        <v>0</v>
      </c>
      <c r="AF26" s="19">
        <f t="shared" si="1"/>
        <v>0</v>
      </c>
      <c r="AG26" s="19">
        <f t="shared" si="1"/>
        <v>0</v>
      </c>
      <c r="AH26" s="19">
        <f t="shared" si="1"/>
        <v>0</v>
      </c>
      <c r="AI26" s="19">
        <f t="shared" si="1"/>
        <v>0</v>
      </c>
      <c r="AJ26" s="19">
        <f t="shared" si="1"/>
        <v>0</v>
      </c>
      <c r="AK26" s="19">
        <f t="shared" si="1"/>
        <v>0</v>
      </c>
      <c r="AL26" s="19">
        <f t="shared" si="1"/>
        <v>0</v>
      </c>
      <c r="AM26" s="19">
        <f t="shared" si="1"/>
        <v>0</v>
      </c>
    </row>
    <row r="27" spans="1:62" x14ac:dyDescent="0.3">
      <c r="B27" s="1"/>
      <c r="C27" s="48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V27" s="43">
        <f t="shared" si="2"/>
        <v>0</v>
      </c>
      <c r="W27" s="19">
        <f>(((D62/100*($F$4-D45)*0.000001)*((D28*100000)-$L$6))/$I$7)*1000</f>
        <v>0</v>
      </c>
      <c r="X27" s="19">
        <f t="shared" ref="X27:AM28" si="6">(((E62/100*($F$4-E45)*0.000001)*((E28*100000)-$L$6))/$I$7)*1000</f>
        <v>0</v>
      </c>
      <c r="Y27" s="19">
        <f t="shared" si="6"/>
        <v>0</v>
      </c>
      <c r="Z27" s="19">
        <f t="shared" si="6"/>
        <v>0</v>
      </c>
      <c r="AA27" s="19">
        <f t="shared" si="6"/>
        <v>0</v>
      </c>
      <c r="AB27" s="19">
        <f t="shared" si="6"/>
        <v>0</v>
      </c>
      <c r="AC27" s="19">
        <f t="shared" si="6"/>
        <v>0</v>
      </c>
      <c r="AD27" s="19">
        <f t="shared" si="6"/>
        <v>0</v>
      </c>
      <c r="AE27" s="19">
        <f t="shared" si="6"/>
        <v>0</v>
      </c>
      <c r="AF27" s="19">
        <f t="shared" si="6"/>
        <v>0</v>
      </c>
      <c r="AG27" s="19">
        <f t="shared" si="6"/>
        <v>0</v>
      </c>
      <c r="AH27" s="19">
        <f t="shared" si="6"/>
        <v>0</v>
      </c>
      <c r="AI27" s="19">
        <f t="shared" si="6"/>
        <v>0</v>
      </c>
      <c r="AJ27" s="19">
        <f t="shared" si="6"/>
        <v>0</v>
      </c>
      <c r="AK27" s="19">
        <f t="shared" si="6"/>
        <v>0</v>
      </c>
      <c r="AL27" s="19">
        <f t="shared" si="6"/>
        <v>0</v>
      </c>
      <c r="AM27" s="19">
        <f t="shared" si="6"/>
        <v>0</v>
      </c>
    </row>
    <row r="28" spans="1:62" x14ac:dyDescent="0.3">
      <c r="B28" s="45"/>
      <c r="C28" s="44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V28" s="43">
        <f t="shared" si="2"/>
        <v>0</v>
      </c>
      <c r="W28" s="19">
        <f>(((D63/100*($F$4-D46)*0.000001)*((D29*100000)-$L$6))/$I$7)*1000</f>
        <v>0</v>
      </c>
      <c r="X28" s="19">
        <f t="shared" si="6"/>
        <v>0</v>
      </c>
      <c r="Y28" s="19">
        <f t="shared" si="6"/>
        <v>0</v>
      </c>
      <c r="Z28" s="19">
        <f t="shared" si="6"/>
        <v>0</v>
      </c>
      <c r="AA28" s="19">
        <f t="shared" si="6"/>
        <v>0</v>
      </c>
      <c r="AB28" s="19">
        <f t="shared" si="6"/>
        <v>0</v>
      </c>
      <c r="AC28" s="19">
        <f t="shared" si="6"/>
        <v>0</v>
      </c>
      <c r="AD28" s="19">
        <f t="shared" si="6"/>
        <v>0</v>
      </c>
      <c r="AE28" s="19">
        <f t="shared" si="6"/>
        <v>0</v>
      </c>
      <c r="AF28" s="19">
        <f t="shared" si="6"/>
        <v>0</v>
      </c>
      <c r="AG28" s="19">
        <f t="shared" si="6"/>
        <v>0</v>
      </c>
      <c r="AH28" s="19">
        <f t="shared" si="6"/>
        <v>0</v>
      </c>
      <c r="AI28" s="19">
        <f t="shared" si="6"/>
        <v>0</v>
      </c>
      <c r="AJ28" s="19">
        <f t="shared" si="6"/>
        <v>0</v>
      </c>
      <c r="AK28" s="19">
        <f t="shared" si="6"/>
        <v>0</v>
      </c>
      <c r="AL28" s="19">
        <f t="shared" si="6"/>
        <v>0</v>
      </c>
      <c r="AM28" s="19">
        <f t="shared" si="6"/>
        <v>0</v>
      </c>
    </row>
    <row r="29" spans="1:62" x14ac:dyDescent="0.3">
      <c r="B29" s="1"/>
      <c r="C29" s="48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V29" s="13"/>
    </row>
    <row r="30" spans="1:62" x14ac:dyDescent="0.3">
      <c r="B30" s="49"/>
      <c r="C30" s="50"/>
    </row>
    <row r="31" spans="1:62" ht="36.75" customHeight="1" x14ac:dyDescent="0.4">
      <c r="A31" s="16"/>
      <c r="D31" s="153" t="s">
        <v>26</v>
      </c>
      <c r="E31" s="153"/>
      <c r="F31" s="153"/>
      <c r="G31" s="153"/>
      <c r="H31" s="153"/>
      <c r="I31" s="153"/>
      <c r="J31" s="153"/>
      <c r="K31" s="153"/>
      <c r="L31" s="153"/>
      <c r="V31" s="110" t="s">
        <v>33</v>
      </c>
      <c r="AB31" s="109"/>
      <c r="AC31" s="109"/>
      <c r="AD31" s="109"/>
      <c r="AE31" s="109"/>
      <c r="AG31" s="113"/>
      <c r="AH31" s="103"/>
      <c r="AI31" s="102"/>
      <c r="AJ31" s="102"/>
      <c r="AK31" s="103"/>
      <c r="AL31" s="5"/>
      <c r="AM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</row>
    <row r="32" spans="1:62" x14ac:dyDescent="0.3">
      <c r="A32" s="5"/>
      <c r="B32" s="5"/>
      <c r="C32" s="30" t="s">
        <v>19</v>
      </c>
      <c r="D32" s="1">
        <f t="shared" ref="D32:T32" si="7">D13</f>
        <v>0</v>
      </c>
      <c r="E32" s="1">
        <f t="shared" si="7"/>
        <v>2</v>
      </c>
      <c r="F32" s="1">
        <f t="shared" si="7"/>
        <v>2</v>
      </c>
      <c r="G32" s="1">
        <f t="shared" si="7"/>
        <v>4</v>
      </c>
      <c r="H32" s="1">
        <f t="shared" si="7"/>
        <v>4</v>
      </c>
      <c r="I32" s="1">
        <f t="shared" si="7"/>
        <v>7</v>
      </c>
      <c r="J32" s="1">
        <f t="shared" si="7"/>
        <v>7</v>
      </c>
      <c r="K32" s="1">
        <f t="shared" si="7"/>
        <v>9</v>
      </c>
      <c r="L32" s="1">
        <f t="shared" si="7"/>
        <v>9</v>
      </c>
      <c r="M32" s="1">
        <f t="shared" si="7"/>
        <v>11</v>
      </c>
      <c r="N32" s="1">
        <f t="shared" si="7"/>
        <v>11</v>
      </c>
      <c r="O32" s="1">
        <f t="shared" si="7"/>
        <v>14</v>
      </c>
      <c r="P32" s="1" t="str">
        <f t="shared" si="7"/>
        <v>pressure loss</v>
      </c>
      <c r="Q32" s="1">
        <f t="shared" si="7"/>
        <v>0</v>
      </c>
      <c r="R32" s="1">
        <f t="shared" si="7"/>
        <v>0</v>
      </c>
      <c r="S32" s="1">
        <f t="shared" si="7"/>
        <v>0</v>
      </c>
      <c r="T32" s="1">
        <f t="shared" si="7"/>
        <v>0</v>
      </c>
      <c r="V32" s="30"/>
      <c r="W32" s="18">
        <f>D32</f>
        <v>0</v>
      </c>
      <c r="X32" s="18">
        <f>E32</f>
        <v>2</v>
      </c>
      <c r="Y32" s="18">
        <f>Z14</f>
        <v>4</v>
      </c>
      <c r="Z32" s="18">
        <f>AB14</f>
        <v>7</v>
      </c>
      <c r="AA32" s="18">
        <f>AD14</f>
        <v>9</v>
      </c>
      <c r="AB32" s="18">
        <f>AF14</f>
        <v>11</v>
      </c>
      <c r="AC32" s="18">
        <f>AH14</f>
        <v>14</v>
      </c>
      <c r="AD32" s="18">
        <f>AJ14</f>
        <v>0</v>
      </c>
      <c r="AE32" s="18">
        <f>AL14</f>
        <v>0</v>
      </c>
      <c r="AF32" s="5"/>
      <c r="AG32" s="137" t="s">
        <v>46</v>
      </c>
      <c r="AH32" s="137" t="s">
        <v>47</v>
      </c>
      <c r="AI32" s="137" t="s">
        <v>48</v>
      </c>
      <c r="AJ32" s="5"/>
      <c r="AK32" s="5"/>
      <c r="AL32" s="5"/>
      <c r="AM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</row>
    <row r="33" spans="1:65" x14ac:dyDescent="0.3">
      <c r="A33" s="5"/>
      <c r="B33" s="5"/>
      <c r="C33" s="11" t="str">
        <f t="shared" ref="C33:C46" si="8">C16</f>
        <v>Sterile brine + H2</v>
      </c>
      <c r="D33" s="12">
        <v>50</v>
      </c>
      <c r="E33" s="1">
        <f>D33</f>
        <v>50</v>
      </c>
      <c r="F33" s="12">
        <v>49.7</v>
      </c>
      <c r="G33" s="1">
        <f>F33</f>
        <v>49.7</v>
      </c>
      <c r="H33" s="12">
        <v>49.4</v>
      </c>
      <c r="I33" s="1">
        <f>H33</f>
        <v>49.4</v>
      </c>
      <c r="J33" s="12">
        <v>49.1</v>
      </c>
      <c r="K33" s="1">
        <f>J33</f>
        <v>49.1</v>
      </c>
      <c r="L33" s="12"/>
      <c r="M33" s="1">
        <f t="shared" ref="M33:M46" si="9">L33</f>
        <v>0</v>
      </c>
      <c r="N33" s="12"/>
      <c r="O33" s="1">
        <f t="shared" ref="O33:O46" si="10">N33</f>
        <v>0</v>
      </c>
      <c r="P33" s="12"/>
      <c r="Q33" s="1">
        <f>P33</f>
        <v>0</v>
      </c>
      <c r="R33" s="12"/>
      <c r="S33" s="1">
        <f>R33</f>
        <v>0</v>
      </c>
      <c r="T33" s="12"/>
      <c r="V33" s="43" t="str">
        <f t="shared" ref="V33:V46" si="11">B16</f>
        <v>Sterile brine + H2</v>
      </c>
      <c r="W33" s="19">
        <f t="shared" ref="W33:X46" si="12">W15</f>
        <v>5.1857972313050587</v>
      </c>
      <c r="X33" s="19">
        <f t="shared" si="12"/>
        <v>5.2554162252851082</v>
      </c>
      <c r="Y33" s="19">
        <f t="shared" ref="Y33:Y46" si="13">X33-(Y15-Z15)</f>
        <v>5.2971615817468267</v>
      </c>
      <c r="Z33" s="19">
        <f t="shared" ref="Z33:Z46" si="14">Y33-(AA15-AB15)</f>
        <v>5.1952046449988609</v>
      </c>
      <c r="AA33" s="19">
        <f t="shared" ref="AA33:AA46" si="15">Z33-(AC15-AD15)</f>
        <v>5.215461204983856</v>
      </c>
      <c r="AB33" s="19">
        <f t="shared" ref="AB33:AB46" si="16">AA33-(AE15-AF15)</f>
        <v>-2.5429458440627846</v>
      </c>
      <c r="AC33" s="19">
        <f>AA33-(AE15-AH15)</f>
        <v>-2.5429458440627846</v>
      </c>
      <c r="AD33" s="19">
        <f t="shared" ref="AD33:AD46" si="17">AC33-(AI15-AJ15)</f>
        <v>-2.5429458440627846</v>
      </c>
      <c r="AE33" s="19">
        <f t="shared" ref="AE33:AE46" si="18">AD33-(AK15-AL15)</f>
        <v>-2.5429458440627846</v>
      </c>
      <c r="AF33" s="5"/>
      <c r="AG33" s="138">
        <f>AVERAGE(W33:W34)</f>
        <v>5.1562253157070632</v>
      </c>
      <c r="AH33" s="139">
        <f>AVERAGE(AA33:AA34)</f>
        <v>5.2102916617721693</v>
      </c>
      <c r="AI33" s="137">
        <f>(AG33-AH33)/AG33</f>
        <v>-1.0485644585857681E-2</v>
      </c>
      <c r="AJ33" s="86"/>
      <c r="AK33" s="85"/>
      <c r="AL33" s="5"/>
      <c r="AM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</row>
    <row r="34" spans="1:65" x14ac:dyDescent="0.3">
      <c r="A34" s="5"/>
      <c r="B34" s="5"/>
      <c r="C34" s="11" t="str">
        <f t="shared" si="8"/>
        <v>Sterile brine + H2</v>
      </c>
      <c r="D34" s="12">
        <v>50</v>
      </c>
      <c r="E34" s="1">
        <f t="shared" ref="E34:E46" si="19">D34</f>
        <v>50</v>
      </c>
      <c r="F34" s="12">
        <v>49.7</v>
      </c>
      <c r="G34" s="1">
        <f t="shared" ref="G34:G46" si="20">F34</f>
        <v>49.7</v>
      </c>
      <c r="H34" s="12">
        <v>49.4</v>
      </c>
      <c r="I34" s="1">
        <f t="shared" ref="I34:I46" si="21">H34</f>
        <v>49.4</v>
      </c>
      <c r="J34" s="12">
        <v>49.1</v>
      </c>
      <c r="K34" s="1">
        <f t="shared" ref="K34:K46" si="22">J34</f>
        <v>49.1</v>
      </c>
      <c r="L34" s="12"/>
      <c r="M34" s="1">
        <f t="shared" si="9"/>
        <v>0</v>
      </c>
      <c r="N34" s="12"/>
      <c r="O34" s="1">
        <f t="shared" si="10"/>
        <v>0</v>
      </c>
      <c r="P34" s="12"/>
      <c r="Q34" s="1">
        <f t="shared" ref="Q34:Q46" si="23">P34</f>
        <v>0</v>
      </c>
      <c r="R34" s="12"/>
      <c r="S34" s="1">
        <f t="shared" ref="S34:S46" si="24">R34</f>
        <v>0</v>
      </c>
      <c r="T34" s="12"/>
      <c r="V34" s="43" t="str">
        <f t="shared" si="11"/>
        <v>Sterile brine + H2</v>
      </c>
      <c r="W34" s="19">
        <f t="shared" si="12"/>
        <v>5.1266534001090687</v>
      </c>
      <c r="X34" s="19">
        <f t="shared" si="12"/>
        <v>4.8601726349192651</v>
      </c>
      <c r="Y34" s="19">
        <f t="shared" si="13"/>
        <v>4.9380092703264751</v>
      </c>
      <c r="Z34" s="19">
        <f t="shared" si="14"/>
        <v>5.059330156222817</v>
      </c>
      <c r="AA34" s="19">
        <f t="shared" si="15"/>
        <v>5.2051221185604826</v>
      </c>
      <c r="AB34" s="19">
        <f t="shared" si="16"/>
        <v>-2.4993118397466674</v>
      </c>
      <c r="AC34" s="19">
        <f>AA34-(AE16-AH16)</f>
        <v>-2.4993118397466674</v>
      </c>
      <c r="AD34" s="19">
        <f t="shared" si="17"/>
        <v>-2.4993118397466674</v>
      </c>
      <c r="AE34" s="19">
        <f t="shared" si="18"/>
        <v>-2.4993118397466674</v>
      </c>
      <c r="AF34" s="5"/>
      <c r="AG34" s="138"/>
      <c r="AH34" s="139"/>
      <c r="AI34" s="137"/>
      <c r="AJ34" s="86"/>
      <c r="AK34" s="85"/>
      <c r="AL34" s="5"/>
      <c r="AM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</row>
    <row r="35" spans="1:65" x14ac:dyDescent="0.3">
      <c r="A35" s="5"/>
      <c r="B35" s="5"/>
      <c r="C35" s="11" t="str">
        <f t="shared" si="8"/>
        <v>Brine + H2</v>
      </c>
      <c r="D35" s="12">
        <v>50</v>
      </c>
      <c r="E35" s="1">
        <f t="shared" si="19"/>
        <v>50</v>
      </c>
      <c r="F35" s="12">
        <v>48.7</v>
      </c>
      <c r="G35" s="1">
        <f t="shared" si="20"/>
        <v>48.7</v>
      </c>
      <c r="H35" s="12">
        <v>47.4</v>
      </c>
      <c r="I35" s="1">
        <f t="shared" si="21"/>
        <v>47.4</v>
      </c>
      <c r="J35" s="12">
        <v>46.1</v>
      </c>
      <c r="K35" s="1">
        <f t="shared" si="22"/>
        <v>46.1</v>
      </c>
      <c r="L35" s="12"/>
      <c r="M35" s="1">
        <f t="shared" si="9"/>
        <v>0</v>
      </c>
      <c r="N35" s="12"/>
      <c r="O35" s="1">
        <f t="shared" si="10"/>
        <v>0</v>
      </c>
      <c r="P35" s="12"/>
      <c r="Q35" s="1">
        <f t="shared" si="23"/>
        <v>0</v>
      </c>
      <c r="R35" s="12"/>
      <c r="S35" s="1">
        <f t="shared" si="24"/>
        <v>0</v>
      </c>
      <c r="T35" s="12"/>
      <c r="V35" s="43" t="str">
        <f t="shared" si="11"/>
        <v>Brine + H2</v>
      </c>
      <c r="W35" s="19">
        <f t="shared" si="12"/>
        <v>4.9645410238915648</v>
      </c>
      <c r="X35" s="19">
        <f t="shared" si="12"/>
        <v>3.4915551968436183</v>
      </c>
      <c r="Y35" s="19">
        <f t="shared" si="13"/>
        <v>2.726319215367532</v>
      </c>
      <c r="Z35" s="19">
        <f t="shared" si="14"/>
        <v>2.6424834102764012</v>
      </c>
      <c r="AA35" s="19">
        <f t="shared" si="15"/>
        <v>2.539219164452339</v>
      </c>
      <c r="AB35" s="19">
        <f t="shared" si="16"/>
        <v>-1.1172875859411979</v>
      </c>
      <c r="AC35" s="19">
        <f>AB35-(AG17-AH17)</f>
        <v>-1.1172875859411979</v>
      </c>
      <c r="AD35" s="19">
        <f t="shared" si="17"/>
        <v>-1.1172875859411979</v>
      </c>
      <c r="AE35" s="19">
        <f t="shared" si="18"/>
        <v>-1.1172875859411979</v>
      </c>
      <c r="AF35" s="5"/>
      <c r="AG35" s="138">
        <f>AVERAGE(W35:W36)</f>
        <v>4.9377407279503842</v>
      </c>
      <c r="AH35" s="139">
        <f>AVERAGE(AA35:AA36)</f>
        <v>2.2368091780102901</v>
      </c>
      <c r="AI35" s="137">
        <f>(AG35-AH35)/AG35</f>
        <v>0.54699744250468751</v>
      </c>
      <c r="AJ35" s="86"/>
      <c r="AK35" s="85"/>
      <c r="AL35" s="5"/>
      <c r="AM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</row>
    <row r="36" spans="1:65" x14ac:dyDescent="0.3">
      <c r="A36" s="5"/>
      <c r="B36" s="5"/>
      <c r="C36" s="11" t="str">
        <f t="shared" si="8"/>
        <v>Brine + H2</v>
      </c>
      <c r="D36" s="12">
        <v>50</v>
      </c>
      <c r="E36" s="1">
        <f t="shared" si="19"/>
        <v>50</v>
      </c>
      <c r="F36" s="12">
        <v>48.7</v>
      </c>
      <c r="G36" s="1">
        <f t="shared" si="20"/>
        <v>48.7</v>
      </c>
      <c r="H36" s="12">
        <v>47.4</v>
      </c>
      <c r="I36" s="1">
        <f t="shared" si="21"/>
        <v>47.4</v>
      </c>
      <c r="J36" s="12">
        <v>46.1</v>
      </c>
      <c r="K36" s="1">
        <f t="shared" si="22"/>
        <v>46.1</v>
      </c>
      <c r="L36" s="12"/>
      <c r="M36" s="1">
        <f t="shared" si="9"/>
        <v>0</v>
      </c>
      <c r="N36" s="12"/>
      <c r="O36" s="1">
        <f t="shared" si="10"/>
        <v>0</v>
      </c>
      <c r="P36" s="12"/>
      <c r="Q36" s="1">
        <f t="shared" si="23"/>
        <v>0</v>
      </c>
      <c r="R36" s="12"/>
      <c r="S36" s="1">
        <f t="shared" si="24"/>
        <v>0</v>
      </c>
      <c r="T36" s="12"/>
      <c r="V36" s="43" t="str">
        <f t="shared" si="11"/>
        <v>Brine + H2</v>
      </c>
      <c r="W36" s="19">
        <f t="shared" si="12"/>
        <v>4.9109404320092045</v>
      </c>
      <c r="X36" s="19">
        <f t="shared" si="12"/>
        <v>3.5597422339421381</v>
      </c>
      <c r="Y36" s="19">
        <f t="shared" si="13"/>
        <v>2.8080152641047889</v>
      </c>
      <c r="Z36" s="19">
        <f t="shared" si="14"/>
        <v>1.9359744365684997</v>
      </c>
      <c r="AA36" s="19">
        <f t="shared" si="15"/>
        <v>1.934399191568241</v>
      </c>
      <c r="AB36" s="19">
        <f t="shared" si="16"/>
        <v>-0.76897897699253792</v>
      </c>
      <c r="AC36" s="19">
        <f>AB36-(AG18-AH18)</f>
        <v>-0.76897897699253792</v>
      </c>
      <c r="AD36" s="19">
        <f t="shared" si="17"/>
        <v>-0.76897897699253792</v>
      </c>
      <c r="AE36" s="19">
        <f t="shared" si="18"/>
        <v>-0.76897897699253792</v>
      </c>
      <c r="AF36" s="5"/>
      <c r="AG36" s="138"/>
      <c r="AH36" s="139"/>
      <c r="AI36" s="137"/>
      <c r="AJ36" s="86"/>
      <c r="AK36" s="85"/>
      <c r="AL36" s="5"/>
      <c r="AM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</row>
    <row r="37" spans="1:65" x14ac:dyDescent="0.3">
      <c r="A37" s="5"/>
      <c r="B37" s="5"/>
      <c r="C37" s="11" t="str">
        <f t="shared" si="8"/>
        <v>Water + H2</v>
      </c>
      <c r="D37" s="12">
        <v>50</v>
      </c>
      <c r="E37" s="1">
        <f t="shared" si="19"/>
        <v>50</v>
      </c>
      <c r="F37" s="12">
        <v>49.7</v>
      </c>
      <c r="G37" s="1">
        <f t="shared" si="20"/>
        <v>49.7</v>
      </c>
      <c r="H37" s="12">
        <v>49.4</v>
      </c>
      <c r="I37" s="1">
        <f t="shared" si="21"/>
        <v>49.4</v>
      </c>
      <c r="J37" s="12">
        <v>49.1</v>
      </c>
      <c r="K37" s="1">
        <f t="shared" si="22"/>
        <v>49.1</v>
      </c>
      <c r="L37" s="12"/>
      <c r="M37" s="1">
        <f t="shared" si="9"/>
        <v>0</v>
      </c>
      <c r="N37" s="12"/>
      <c r="O37" s="1">
        <f t="shared" si="10"/>
        <v>0</v>
      </c>
      <c r="P37" s="12"/>
      <c r="Q37" s="1">
        <f t="shared" si="23"/>
        <v>0</v>
      </c>
      <c r="R37" s="12"/>
      <c r="S37" s="1">
        <f t="shared" si="24"/>
        <v>0</v>
      </c>
      <c r="T37" s="12"/>
      <c r="V37" s="43" t="str">
        <f t="shared" si="11"/>
        <v>Water + H2</v>
      </c>
      <c r="W37" s="19">
        <f t="shared" si="12"/>
        <v>4.9306492719414541</v>
      </c>
      <c r="X37" s="19">
        <f t="shared" si="12"/>
        <v>4.8302813315280941</v>
      </c>
      <c r="Y37" s="19">
        <f t="shared" si="13"/>
        <v>5.0149060135349144</v>
      </c>
      <c r="Z37" s="19">
        <f t="shared" si="14"/>
        <v>5.0422221973871846</v>
      </c>
      <c r="AA37" s="19">
        <f t="shared" si="15"/>
        <v>4.9396153936973066</v>
      </c>
      <c r="AB37" s="19">
        <f t="shared" si="16"/>
        <v>-2.526142325703983</v>
      </c>
      <c r="AC37" s="19">
        <f>AA37-(AE19-AH19)</f>
        <v>-2.526142325703983</v>
      </c>
      <c r="AD37" s="19">
        <f t="shared" si="17"/>
        <v>-2.526142325703983</v>
      </c>
      <c r="AE37" s="19">
        <f t="shared" si="18"/>
        <v>-2.526142325703983</v>
      </c>
      <c r="AF37" s="5"/>
      <c r="AG37" s="138">
        <f>AVERAGE(W37:W38)</f>
        <v>4.8568012365452002</v>
      </c>
      <c r="AH37" s="139">
        <f>AVERAGE(AA37:AA38)</f>
        <v>4.8748238938812243</v>
      </c>
      <c r="AI37" s="137">
        <f>(AG37-AH37)/AG37</f>
        <v>-3.7108080932799587E-3</v>
      </c>
      <c r="AJ37" s="86"/>
      <c r="AK37" s="85"/>
      <c r="AL37" s="5"/>
      <c r="AM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</row>
    <row r="38" spans="1:65" x14ac:dyDescent="0.3">
      <c r="A38" s="5"/>
      <c r="B38" s="5"/>
      <c r="C38" s="11" t="str">
        <f t="shared" si="8"/>
        <v>Water + H2</v>
      </c>
      <c r="D38" s="12">
        <v>50</v>
      </c>
      <c r="E38" s="1">
        <f t="shared" si="19"/>
        <v>50</v>
      </c>
      <c r="F38" s="12">
        <v>49.7</v>
      </c>
      <c r="G38" s="1">
        <f t="shared" si="20"/>
        <v>49.7</v>
      </c>
      <c r="H38" s="12">
        <v>49.4</v>
      </c>
      <c r="I38" s="1">
        <f t="shared" si="21"/>
        <v>49.4</v>
      </c>
      <c r="J38" s="12">
        <v>49.1</v>
      </c>
      <c r="K38" s="1">
        <f t="shared" si="22"/>
        <v>49.1</v>
      </c>
      <c r="L38" s="12"/>
      <c r="M38" s="1">
        <f t="shared" si="9"/>
        <v>0</v>
      </c>
      <c r="N38" s="12"/>
      <c r="O38" s="1">
        <f t="shared" si="10"/>
        <v>0</v>
      </c>
      <c r="P38" s="12"/>
      <c r="Q38" s="1">
        <f t="shared" si="23"/>
        <v>0</v>
      </c>
      <c r="R38" s="12"/>
      <c r="S38" s="1">
        <f t="shared" si="24"/>
        <v>0</v>
      </c>
      <c r="T38" s="12"/>
      <c r="V38" s="43" t="str">
        <f t="shared" si="11"/>
        <v>Water + H2</v>
      </c>
      <c r="W38" s="19">
        <f t="shared" si="12"/>
        <v>4.7829532011489455</v>
      </c>
      <c r="X38" s="19">
        <f t="shared" si="12"/>
        <v>4.9329078509290598</v>
      </c>
      <c r="Y38" s="19">
        <f t="shared" si="13"/>
        <v>4.8025469876332725</v>
      </c>
      <c r="Z38" s="19">
        <f t="shared" si="14"/>
        <v>5.0333853535797015</v>
      </c>
      <c r="AA38" s="19">
        <f t="shared" si="15"/>
        <v>4.810032394065141</v>
      </c>
      <c r="AB38" s="19">
        <f t="shared" si="16"/>
        <v>-2.4599704076915918</v>
      </c>
      <c r="AC38" s="19">
        <f>AA38-(AE20-AH20)</f>
        <v>-2.4599704076915918</v>
      </c>
      <c r="AD38" s="19">
        <f t="shared" si="17"/>
        <v>-2.4599704076915918</v>
      </c>
      <c r="AE38" s="19">
        <f t="shared" si="18"/>
        <v>-2.4599704076915918</v>
      </c>
      <c r="AF38" s="5"/>
      <c r="AG38" s="138"/>
      <c r="AH38" s="139"/>
      <c r="AI38" s="137"/>
      <c r="AJ38" s="86"/>
      <c r="AK38" s="85"/>
      <c r="AL38" s="5"/>
      <c r="AM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</row>
    <row r="39" spans="1:65" x14ac:dyDescent="0.3">
      <c r="A39" s="5"/>
      <c r="B39" s="5"/>
      <c r="C39" s="11" t="str">
        <f t="shared" si="8"/>
        <v>Brine + N2</v>
      </c>
      <c r="D39" s="12">
        <v>50</v>
      </c>
      <c r="E39" s="1">
        <f t="shared" si="19"/>
        <v>50</v>
      </c>
      <c r="F39" s="12">
        <v>48.7</v>
      </c>
      <c r="G39" s="1">
        <f t="shared" si="20"/>
        <v>48.7</v>
      </c>
      <c r="H39" s="12">
        <v>47.4</v>
      </c>
      <c r="I39" s="1">
        <f t="shared" si="21"/>
        <v>47.4</v>
      </c>
      <c r="J39" s="12">
        <v>46.1</v>
      </c>
      <c r="K39" s="1">
        <f t="shared" si="22"/>
        <v>46.1</v>
      </c>
      <c r="L39" s="12"/>
      <c r="M39" s="1">
        <f t="shared" si="9"/>
        <v>0</v>
      </c>
      <c r="N39" s="12"/>
      <c r="O39" s="1">
        <f t="shared" si="10"/>
        <v>0</v>
      </c>
      <c r="P39" s="12"/>
      <c r="Q39" s="1">
        <f t="shared" si="23"/>
        <v>0</v>
      </c>
      <c r="R39" s="12"/>
      <c r="S39" s="1">
        <f t="shared" si="24"/>
        <v>0</v>
      </c>
      <c r="T39" s="12"/>
      <c r="V39" s="43" t="str">
        <f t="shared" si="11"/>
        <v>Brine + N2</v>
      </c>
      <c r="W39" s="19">
        <f t="shared" si="12"/>
        <v>0</v>
      </c>
      <c r="X39" s="19">
        <f t="shared" si="12"/>
        <v>0</v>
      </c>
      <c r="Y39" s="19">
        <f t="shared" si="13"/>
        <v>0</v>
      </c>
      <c r="Z39" s="19">
        <f t="shared" si="14"/>
        <v>0</v>
      </c>
      <c r="AA39" s="19">
        <f t="shared" si="15"/>
        <v>0</v>
      </c>
      <c r="AB39" s="19">
        <f t="shared" si="16"/>
        <v>0</v>
      </c>
      <c r="AC39" s="19">
        <f t="shared" ref="AC39:AC46" si="25">AB39-(AG21-AH21)</f>
        <v>0</v>
      </c>
      <c r="AD39" s="19">
        <f t="shared" si="17"/>
        <v>0</v>
      </c>
      <c r="AE39" s="19">
        <f t="shared" si="18"/>
        <v>0</v>
      </c>
      <c r="AF39" s="5"/>
      <c r="AG39" s="138">
        <f>AVERAGE(W39:W40)</f>
        <v>0</v>
      </c>
      <c r="AH39" s="139">
        <f>AVERAGE(AA39:AA40)</f>
        <v>0</v>
      </c>
      <c r="AI39" s="137" t="e">
        <f>(AG39-AH39)/AG39</f>
        <v>#DIV/0!</v>
      </c>
      <c r="AJ39" s="5"/>
      <c r="AK39" s="5"/>
      <c r="AL39" s="5"/>
      <c r="AM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</row>
    <row r="40" spans="1:65" x14ac:dyDescent="0.3">
      <c r="A40" s="5"/>
      <c r="B40" s="5"/>
      <c r="C40" s="11" t="str">
        <f t="shared" si="8"/>
        <v>Brine + N2</v>
      </c>
      <c r="D40" s="12">
        <v>50</v>
      </c>
      <c r="E40" s="1">
        <f t="shared" si="19"/>
        <v>50</v>
      </c>
      <c r="F40" s="12">
        <v>48.7</v>
      </c>
      <c r="G40" s="1">
        <f t="shared" si="20"/>
        <v>48.7</v>
      </c>
      <c r="H40" s="12">
        <v>47.4</v>
      </c>
      <c r="I40" s="1">
        <f t="shared" si="21"/>
        <v>47.4</v>
      </c>
      <c r="J40" s="12">
        <v>46.1</v>
      </c>
      <c r="K40" s="1">
        <f t="shared" si="22"/>
        <v>46.1</v>
      </c>
      <c r="L40" s="12"/>
      <c r="M40" s="1">
        <f t="shared" si="9"/>
        <v>0</v>
      </c>
      <c r="N40" s="12"/>
      <c r="O40" s="1">
        <f t="shared" si="10"/>
        <v>0</v>
      </c>
      <c r="P40" s="12"/>
      <c r="Q40" s="1">
        <f t="shared" si="23"/>
        <v>0</v>
      </c>
      <c r="R40" s="12"/>
      <c r="S40" s="1">
        <f t="shared" si="24"/>
        <v>0</v>
      </c>
      <c r="T40" s="12"/>
      <c r="V40" s="43" t="str">
        <f t="shared" si="11"/>
        <v>Brine + N2</v>
      </c>
      <c r="W40" s="19">
        <f t="shared" si="12"/>
        <v>0</v>
      </c>
      <c r="X40" s="19">
        <f t="shared" si="12"/>
        <v>0</v>
      </c>
      <c r="Y40" s="19">
        <f t="shared" si="13"/>
        <v>0</v>
      </c>
      <c r="Z40" s="19">
        <f t="shared" si="14"/>
        <v>0</v>
      </c>
      <c r="AA40" s="19">
        <f t="shared" si="15"/>
        <v>0</v>
      </c>
      <c r="AB40" s="19">
        <f t="shared" si="16"/>
        <v>0</v>
      </c>
      <c r="AC40" s="19">
        <f t="shared" si="25"/>
        <v>0</v>
      </c>
      <c r="AD40" s="19">
        <f t="shared" si="17"/>
        <v>0</v>
      </c>
      <c r="AE40" s="19">
        <f t="shared" si="18"/>
        <v>0</v>
      </c>
      <c r="AF40" s="5"/>
      <c r="AG40" s="5"/>
      <c r="AH40" s="5"/>
      <c r="AI40" s="5"/>
      <c r="AJ40" s="5"/>
      <c r="AK40" s="5"/>
      <c r="AL40" s="5"/>
      <c r="AM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</row>
    <row r="41" spans="1:65" x14ac:dyDescent="0.3">
      <c r="A41" s="5"/>
      <c r="B41" s="5"/>
      <c r="C41" s="11">
        <f t="shared" si="8"/>
        <v>0</v>
      </c>
      <c r="D41" s="12"/>
      <c r="E41" s="1">
        <f t="shared" si="19"/>
        <v>0</v>
      </c>
      <c r="F41" s="12"/>
      <c r="G41" s="1">
        <f t="shared" si="20"/>
        <v>0</v>
      </c>
      <c r="H41" s="12"/>
      <c r="I41" s="1">
        <f t="shared" si="21"/>
        <v>0</v>
      </c>
      <c r="J41" s="12"/>
      <c r="K41" s="1">
        <f t="shared" si="22"/>
        <v>0</v>
      </c>
      <c r="L41" s="12"/>
      <c r="M41" s="1">
        <f t="shared" si="9"/>
        <v>0</v>
      </c>
      <c r="N41" s="12"/>
      <c r="O41" s="1">
        <f t="shared" si="10"/>
        <v>0</v>
      </c>
      <c r="P41" s="12"/>
      <c r="Q41" s="1">
        <f t="shared" si="23"/>
        <v>0</v>
      </c>
      <c r="R41" s="12"/>
      <c r="S41" s="1">
        <f t="shared" si="24"/>
        <v>0</v>
      </c>
      <c r="T41" s="12"/>
      <c r="V41" s="43">
        <f t="shared" si="11"/>
        <v>0</v>
      </c>
      <c r="W41" s="19">
        <f t="shared" si="12"/>
        <v>0</v>
      </c>
      <c r="X41" s="19">
        <f t="shared" si="12"/>
        <v>0</v>
      </c>
      <c r="Y41" s="19">
        <f t="shared" si="13"/>
        <v>0</v>
      </c>
      <c r="Z41" s="19">
        <f t="shared" si="14"/>
        <v>0</v>
      </c>
      <c r="AA41" s="19">
        <f t="shared" si="15"/>
        <v>0</v>
      </c>
      <c r="AB41" s="19">
        <f t="shared" si="16"/>
        <v>0</v>
      </c>
      <c r="AC41" s="19">
        <f t="shared" si="25"/>
        <v>0</v>
      </c>
      <c r="AD41" s="19">
        <f t="shared" si="17"/>
        <v>0</v>
      </c>
      <c r="AE41" s="19">
        <f t="shared" si="18"/>
        <v>0</v>
      </c>
      <c r="AF41" s="5"/>
      <c r="AG41" s="5"/>
      <c r="AH41" s="5"/>
      <c r="AI41" s="5"/>
      <c r="AJ41" s="5"/>
      <c r="AK41" s="5"/>
      <c r="AL41" s="5"/>
      <c r="AM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</row>
    <row r="42" spans="1:65" x14ac:dyDescent="0.3">
      <c r="A42" s="5"/>
      <c r="B42" s="5"/>
      <c r="C42" s="11">
        <f t="shared" si="8"/>
        <v>0</v>
      </c>
      <c r="D42" s="12"/>
      <c r="E42" s="1">
        <f t="shared" si="19"/>
        <v>0</v>
      </c>
      <c r="F42" s="12"/>
      <c r="G42" s="1">
        <f t="shared" si="20"/>
        <v>0</v>
      </c>
      <c r="H42" s="12"/>
      <c r="I42" s="1">
        <f t="shared" si="21"/>
        <v>0</v>
      </c>
      <c r="J42" s="12"/>
      <c r="K42" s="1">
        <f t="shared" si="22"/>
        <v>0</v>
      </c>
      <c r="L42" s="12"/>
      <c r="M42" s="1">
        <f t="shared" si="9"/>
        <v>0</v>
      </c>
      <c r="N42" s="12"/>
      <c r="O42" s="1">
        <f t="shared" si="10"/>
        <v>0</v>
      </c>
      <c r="P42" s="12"/>
      <c r="Q42" s="1">
        <f t="shared" si="23"/>
        <v>0</v>
      </c>
      <c r="R42" s="12"/>
      <c r="S42" s="1">
        <f t="shared" si="24"/>
        <v>0</v>
      </c>
      <c r="T42" s="12"/>
      <c r="V42" s="43">
        <f t="shared" si="11"/>
        <v>0</v>
      </c>
      <c r="W42" s="19">
        <f t="shared" si="12"/>
        <v>0</v>
      </c>
      <c r="X42" s="19">
        <f t="shared" si="12"/>
        <v>0</v>
      </c>
      <c r="Y42" s="19">
        <f t="shared" si="13"/>
        <v>0</v>
      </c>
      <c r="Z42" s="19">
        <f t="shared" si="14"/>
        <v>0</v>
      </c>
      <c r="AA42" s="19">
        <f t="shared" si="15"/>
        <v>0</v>
      </c>
      <c r="AB42" s="19">
        <f t="shared" si="16"/>
        <v>0</v>
      </c>
      <c r="AC42" s="19">
        <f t="shared" si="25"/>
        <v>0</v>
      </c>
      <c r="AD42" s="19">
        <f t="shared" si="17"/>
        <v>0</v>
      </c>
      <c r="AE42" s="19">
        <f t="shared" si="18"/>
        <v>0</v>
      </c>
      <c r="AF42" s="5"/>
      <c r="AG42" s="5"/>
      <c r="AH42" s="5"/>
      <c r="AI42" s="5"/>
      <c r="AJ42" s="5"/>
      <c r="AK42" s="5"/>
      <c r="AL42" s="5"/>
      <c r="AM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</row>
    <row r="43" spans="1:65" x14ac:dyDescent="0.3">
      <c r="A43" s="5"/>
      <c r="B43" s="5"/>
      <c r="C43" s="11">
        <f t="shared" si="8"/>
        <v>0</v>
      </c>
      <c r="D43" s="12"/>
      <c r="E43" s="1">
        <f t="shared" si="19"/>
        <v>0</v>
      </c>
      <c r="F43" s="12"/>
      <c r="G43" s="1">
        <f t="shared" si="20"/>
        <v>0</v>
      </c>
      <c r="H43" s="12"/>
      <c r="I43" s="1">
        <f t="shared" si="21"/>
        <v>0</v>
      </c>
      <c r="J43" s="12"/>
      <c r="K43" s="1">
        <f t="shared" si="22"/>
        <v>0</v>
      </c>
      <c r="L43" s="12"/>
      <c r="M43" s="1">
        <f t="shared" si="9"/>
        <v>0</v>
      </c>
      <c r="N43" s="12"/>
      <c r="O43" s="1">
        <f t="shared" si="10"/>
        <v>0</v>
      </c>
      <c r="P43" s="12"/>
      <c r="Q43" s="1">
        <f t="shared" si="23"/>
        <v>0</v>
      </c>
      <c r="R43" s="12"/>
      <c r="S43" s="1">
        <f t="shared" si="24"/>
        <v>0</v>
      </c>
      <c r="T43" s="12"/>
      <c r="V43" s="43">
        <f t="shared" si="11"/>
        <v>0</v>
      </c>
      <c r="W43" s="19">
        <f t="shared" si="12"/>
        <v>0</v>
      </c>
      <c r="X43" s="19">
        <f t="shared" si="12"/>
        <v>0</v>
      </c>
      <c r="Y43" s="19">
        <f t="shared" si="13"/>
        <v>0</v>
      </c>
      <c r="Z43" s="19">
        <f t="shared" si="14"/>
        <v>0</v>
      </c>
      <c r="AA43" s="19">
        <f t="shared" si="15"/>
        <v>0</v>
      </c>
      <c r="AB43" s="19">
        <f t="shared" si="16"/>
        <v>0</v>
      </c>
      <c r="AC43" s="19">
        <f t="shared" si="25"/>
        <v>0</v>
      </c>
      <c r="AD43" s="19">
        <f t="shared" si="17"/>
        <v>0</v>
      </c>
      <c r="AE43" s="19">
        <f t="shared" si="18"/>
        <v>0</v>
      </c>
      <c r="AF43" s="5"/>
      <c r="AG43" s="5"/>
      <c r="AH43" s="5"/>
      <c r="AI43" s="5"/>
      <c r="AJ43" s="5"/>
      <c r="AK43" s="5"/>
      <c r="AL43" s="5"/>
      <c r="AM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</row>
    <row r="44" spans="1:65" x14ac:dyDescent="0.3">
      <c r="A44" s="5"/>
      <c r="B44" s="5"/>
      <c r="C44" s="11">
        <f t="shared" si="8"/>
        <v>0</v>
      </c>
      <c r="D44" s="12"/>
      <c r="E44" s="1">
        <f t="shared" si="19"/>
        <v>0</v>
      </c>
      <c r="F44" s="12"/>
      <c r="G44" s="1">
        <f t="shared" si="20"/>
        <v>0</v>
      </c>
      <c r="H44" s="12"/>
      <c r="I44" s="1">
        <f t="shared" si="21"/>
        <v>0</v>
      </c>
      <c r="J44" s="12"/>
      <c r="K44" s="1">
        <f t="shared" si="22"/>
        <v>0</v>
      </c>
      <c r="L44" s="12"/>
      <c r="M44" s="1">
        <f t="shared" si="9"/>
        <v>0</v>
      </c>
      <c r="N44" s="12"/>
      <c r="O44" s="1">
        <f t="shared" si="10"/>
        <v>0</v>
      </c>
      <c r="P44" s="12"/>
      <c r="Q44" s="1">
        <f t="shared" si="23"/>
        <v>0</v>
      </c>
      <c r="R44" s="12"/>
      <c r="S44" s="1">
        <f t="shared" si="24"/>
        <v>0</v>
      </c>
      <c r="T44" s="12"/>
      <c r="V44" s="43">
        <f t="shared" si="11"/>
        <v>0</v>
      </c>
      <c r="W44" s="19">
        <f t="shared" si="12"/>
        <v>0</v>
      </c>
      <c r="X44" s="19">
        <f t="shared" si="12"/>
        <v>0</v>
      </c>
      <c r="Y44" s="19">
        <f t="shared" si="13"/>
        <v>0</v>
      </c>
      <c r="Z44" s="19">
        <f t="shared" si="14"/>
        <v>0</v>
      </c>
      <c r="AA44" s="19">
        <f t="shared" si="15"/>
        <v>0</v>
      </c>
      <c r="AB44" s="19">
        <f t="shared" si="16"/>
        <v>0</v>
      </c>
      <c r="AC44" s="19">
        <f t="shared" si="25"/>
        <v>0</v>
      </c>
      <c r="AD44" s="19">
        <f t="shared" si="17"/>
        <v>0</v>
      </c>
      <c r="AE44" s="19">
        <f t="shared" si="18"/>
        <v>0</v>
      </c>
      <c r="AF44" s="5"/>
      <c r="AG44" s="5"/>
      <c r="AH44" s="122"/>
      <c r="AI44" s="122"/>
      <c r="AJ44" s="122"/>
      <c r="AK44" s="122"/>
      <c r="AL44" s="123"/>
      <c r="AM44" s="124"/>
      <c r="AN44" s="122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</row>
    <row r="45" spans="1:65" x14ac:dyDescent="0.3">
      <c r="A45" s="5"/>
      <c r="B45" s="5"/>
      <c r="C45" s="11">
        <f t="shared" si="8"/>
        <v>0</v>
      </c>
      <c r="D45" s="12"/>
      <c r="E45" s="1">
        <f t="shared" si="19"/>
        <v>0</v>
      </c>
      <c r="F45" s="12"/>
      <c r="G45" s="1">
        <f t="shared" si="20"/>
        <v>0</v>
      </c>
      <c r="H45" s="12"/>
      <c r="I45" s="1">
        <f t="shared" si="21"/>
        <v>0</v>
      </c>
      <c r="J45" s="12"/>
      <c r="K45" s="1">
        <f t="shared" si="22"/>
        <v>0</v>
      </c>
      <c r="L45" s="12"/>
      <c r="M45" s="1">
        <f t="shared" si="9"/>
        <v>0</v>
      </c>
      <c r="N45" s="12"/>
      <c r="O45" s="1">
        <f t="shared" si="10"/>
        <v>0</v>
      </c>
      <c r="P45" s="12"/>
      <c r="Q45" s="1">
        <f t="shared" si="23"/>
        <v>0</v>
      </c>
      <c r="R45" s="12"/>
      <c r="S45" s="1">
        <f t="shared" si="24"/>
        <v>0</v>
      </c>
      <c r="T45" s="12"/>
      <c r="V45" s="43">
        <f t="shared" si="11"/>
        <v>0</v>
      </c>
      <c r="W45" s="19">
        <f t="shared" si="12"/>
        <v>0</v>
      </c>
      <c r="X45" s="19">
        <f t="shared" si="12"/>
        <v>0</v>
      </c>
      <c r="Y45" s="19">
        <f t="shared" si="13"/>
        <v>0</v>
      </c>
      <c r="Z45" s="19">
        <f t="shared" si="14"/>
        <v>0</v>
      </c>
      <c r="AA45" s="19">
        <f t="shared" si="15"/>
        <v>0</v>
      </c>
      <c r="AB45" s="19">
        <f t="shared" si="16"/>
        <v>0</v>
      </c>
      <c r="AC45" s="19">
        <f t="shared" si="25"/>
        <v>0</v>
      </c>
      <c r="AD45" s="19">
        <f t="shared" si="17"/>
        <v>0</v>
      </c>
      <c r="AE45" s="19">
        <f t="shared" si="18"/>
        <v>0</v>
      </c>
      <c r="AF45" s="5"/>
      <c r="AG45" s="5"/>
      <c r="AH45" s="122"/>
      <c r="AI45" s="122"/>
      <c r="AJ45" s="125"/>
      <c r="AK45" s="126"/>
      <c r="AL45" s="125"/>
      <c r="AM45" s="127"/>
      <c r="AN45" s="122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</row>
    <row r="46" spans="1:65" x14ac:dyDescent="0.3">
      <c r="A46" s="5"/>
      <c r="B46" s="5"/>
      <c r="C46" s="11">
        <f t="shared" si="8"/>
        <v>0</v>
      </c>
      <c r="D46" s="12"/>
      <c r="E46" s="1">
        <f t="shared" si="19"/>
        <v>0</v>
      </c>
      <c r="F46" s="12"/>
      <c r="G46" s="1">
        <f t="shared" si="20"/>
        <v>0</v>
      </c>
      <c r="H46" s="12"/>
      <c r="I46" s="1">
        <f t="shared" si="21"/>
        <v>0</v>
      </c>
      <c r="J46" s="12"/>
      <c r="K46" s="1">
        <f t="shared" si="22"/>
        <v>0</v>
      </c>
      <c r="L46" s="12"/>
      <c r="M46" s="1">
        <f t="shared" si="9"/>
        <v>0</v>
      </c>
      <c r="N46" s="12"/>
      <c r="O46" s="1">
        <f t="shared" si="10"/>
        <v>0</v>
      </c>
      <c r="P46" s="12"/>
      <c r="Q46" s="1">
        <f t="shared" si="23"/>
        <v>0</v>
      </c>
      <c r="R46" s="12"/>
      <c r="S46" s="1">
        <f t="shared" si="24"/>
        <v>0</v>
      </c>
      <c r="T46" s="12"/>
      <c r="V46" s="43">
        <f t="shared" si="11"/>
        <v>0</v>
      </c>
      <c r="W46" s="19">
        <f t="shared" si="12"/>
        <v>0</v>
      </c>
      <c r="X46" s="19">
        <f t="shared" si="12"/>
        <v>0</v>
      </c>
      <c r="Y46" s="19">
        <f t="shared" si="13"/>
        <v>0</v>
      </c>
      <c r="Z46" s="19">
        <f t="shared" si="14"/>
        <v>0</v>
      </c>
      <c r="AA46" s="19">
        <f t="shared" si="15"/>
        <v>0</v>
      </c>
      <c r="AB46" s="19">
        <f t="shared" si="16"/>
        <v>0</v>
      </c>
      <c r="AC46" s="19">
        <f t="shared" si="25"/>
        <v>0</v>
      </c>
      <c r="AD46" s="19">
        <f t="shared" si="17"/>
        <v>0</v>
      </c>
      <c r="AE46" s="19">
        <f t="shared" si="18"/>
        <v>0</v>
      </c>
      <c r="AF46" s="5"/>
      <c r="AG46" s="5"/>
      <c r="AH46" s="122"/>
      <c r="AI46" s="122"/>
      <c r="AJ46" s="125"/>
      <c r="AK46" s="128"/>
      <c r="AL46" s="129"/>
      <c r="AM46" s="130"/>
      <c r="AN46" s="122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</row>
    <row r="47" spans="1:65" x14ac:dyDescent="0.3">
      <c r="C47" s="5"/>
      <c r="D47" s="5"/>
      <c r="E47" s="5"/>
      <c r="F47" s="5"/>
      <c r="G47" s="5"/>
      <c r="H47" s="5"/>
      <c r="I47" s="5"/>
      <c r="J47" s="5"/>
      <c r="K47" s="5"/>
      <c r="L47" s="5"/>
      <c r="AH47" s="122"/>
      <c r="AI47" s="122"/>
      <c r="AJ47" s="131"/>
      <c r="AK47" s="128"/>
      <c r="AL47" s="129"/>
      <c r="AM47" s="130"/>
      <c r="AN47" s="122"/>
      <c r="AU47" s="5"/>
      <c r="AV47" s="13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</row>
    <row r="48" spans="1:65" x14ac:dyDescent="0.3">
      <c r="D48" s="154" t="s">
        <v>28</v>
      </c>
      <c r="E48" s="154"/>
      <c r="F48" s="154"/>
      <c r="G48" s="154"/>
      <c r="H48" s="154"/>
      <c r="I48" s="154"/>
      <c r="J48" s="154"/>
      <c r="K48" s="154"/>
      <c r="L48" s="154"/>
      <c r="AH48" s="126"/>
      <c r="AI48" s="125"/>
      <c r="AJ48" s="131"/>
      <c r="AK48" s="128"/>
      <c r="AL48" s="129"/>
      <c r="AM48" s="130"/>
      <c r="AN48" s="122"/>
      <c r="AU48" s="5"/>
      <c r="AV48" s="13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</row>
    <row r="49" spans="3:65" x14ac:dyDescent="0.3">
      <c r="C49" s="30" t="s">
        <v>19</v>
      </c>
      <c r="D49" s="17">
        <f t="shared" ref="D49:T49" si="26">D13</f>
        <v>0</v>
      </c>
      <c r="E49" s="17">
        <f t="shared" si="26"/>
        <v>2</v>
      </c>
      <c r="F49" s="17">
        <f t="shared" si="26"/>
        <v>2</v>
      </c>
      <c r="G49" s="17">
        <f t="shared" si="26"/>
        <v>4</v>
      </c>
      <c r="H49" s="17">
        <f t="shared" si="26"/>
        <v>4</v>
      </c>
      <c r="I49" s="17">
        <f t="shared" si="26"/>
        <v>7</v>
      </c>
      <c r="J49" s="17">
        <f t="shared" si="26"/>
        <v>7</v>
      </c>
      <c r="K49" s="17">
        <f t="shared" si="26"/>
        <v>9</v>
      </c>
      <c r="L49" s="17">
        <f t="shared" si="26"/>
        <v>9</v>
      </c>
      <c r="M49" s="17">
        <f t="shared" si="26"/>
        <v>11</v>
      </c>
      <c r="N49" s="17">
        <f t="shared" si="26"/>
        <v>11</v>
      </c>
      <c r="O49" s="17">
        <f t="shared" si="26"/>
        <v>14</v>
      </c>
      <c r="P49" s="17" t="str">
        <f t="shared" si="26"/>
        <v>pressure loss</v>
      </c>
      <c r="Q49" s="17">
        <f t="shared" si="26"/>
        <v>0</v>
      </c>
      <c r="R49" s="17">
        <f t="shared" si="26"/>
        <v>0</v>
      </c>
      <c r="S49" s="17">
        <f t="shared" si="26"/>
        <v>0</v>
      </c>
      <c r="T49" s="17">
        <f t="shared" si="26"/>
        <v>0</v>
      </c>
      <c r="V49" s="111" t="s">
        <v>39</v>
      </c>
      <c r="W49" s="25"/>
      <c r="X49" s="38"/>
      <c r="Y49" s="38"/>
      <c r="Z49" s="51" t="s">
        <v>27</v>
      </c>
      <c r="AA49" s="38"/>
      <c r="AB49" s="93"/>
      <c r="AC49" s="93"/>
      <c r="AH49" s="122"/>
      <c r="AI49" s="125"/>
      <c r="AJ49" s="132"/>
      <c r="AK49" s="128"/>
      <c r="AL49" s="129"/>
      <c r="AM49" s="130"/>
      <c r="AN49" s="122"/>
      <c r="AU49" s="5"/>
      <c r="AV49" s="13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</row>
    <row r="50" spans="3:65" x14ac:dyDescent="0.3">
      <c r="C50" s="88" t="str">
        <f>C16</f>
        <v>Sterile brine + H2</v>
      </c>
      <c r="D50" s="58">
        <v>102.9028035</v>
      </c>
      <c r="E50" s="58">
        <v>104.01200849999999</v>
      </c>
      <c r="F50" s="54">
        <f>E50</f>
        <v>104.01200849999999</v>
      </c>
      <c r="G50" s="58">
        <v>104.3551081</v>
      </c>
      <c r="H50" s="54">
        <f>G50</f>
        <v>104.3551081</v>
      </c>
      <c r="I50" s="53">
        <v>101.77052949999999</v>
      </c>
      <c r="J50" s="54">
        <f>I50</f>
        <v>101.77052949999999</v>
      </c>
      <c r="K50" s="53">
        <v>101.1032459</v>
      </c>
      <c r="L50" s="54">
        <f>K50</f>
        <v>101.1032459</v>
      </c>
      <c r="M50" s="53"/>
      <c r="N50" s="54">
        <f>M50</f>
        <v>0</v>
      </c>
      <c r="O50" s="53"/>
      <c r="P50" s="54">
        <v>0</v>
      </c>
      <c r="Q50" s="53"/>
      <c r="R50" s="54">
        <f>Q50</f>
        <v>0</v>
      </c>
      <c r="S50" s="53"/>
      <c r="T50" s="54">
        <f>S50</f>
        <v>0</v>
      </c>
      <c r="V50" s="30"/>
      <c r="W50" s="18">
        <v>0</v>
      </c>
      <c r="X50" s="18">
        <v>2</v>
      </c>
      <c r="Y50" s="18">
        <v>4</v>
      </c>
      <c r="Z50" s="18">
        <v>7</v>
      </c>
      <c r="AA50" s="18">
        <v>9</v>
      </c>
      <c r="AB50" s="112">
        <v>11</v>
      </c>
      <c r="AC50" s="112">
        <v>14</v>
      </c>
      <c r="AH50" s="128"/>
      <c r="AI50" s="131"/>
      <c r="AJ50" s="129"/>
      <c r="AK50" s="128"/>
      <c r="AL50" s="129"/>
      <c r="AM50" s="130"/>
      <c r="AN50" s="122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</row>
    <row r="51" spans="3:65" x14ac:dyDescent="0.3">
      <c r="C51" s="88" t="str">
        <f t="shared" ref="C51:C63" si="27">C17</f>
        <v>Sterile brine + H2</v>
      </c>
      <c r="D51" s="58">
        <v>104.914812</v>
      </c>
      <c r="E51" s="58">
        <v>100.00130919999999</v>
      </c>
      <c r="F51" s="54">
        <f t="shared" ref="F51:F63" si="28">E51</f>
        <v>100.00130919999999</v>
      </c>
      <c r="G51" s="58">
        <v>101.07512079999999</v>
      </c>
      <c r="H51" s="54">
        <f t="shared" ref="H51:H63" si="29">G51</f>
        <v>101.07512079999999</v>
      </c>
      <c r="I51" s="55">
        <v>102.9964787</v>
      </c>
      <c r="J51" s="54">
        <f t="shared" ref="J51:J63" si="30">I51</f>
        <v>102.9964787</v>
      </c>
      <c r="K51" s="53">
        <v>104.5152363</v>
      </c>
      <c r="L51" s="54">
        <f t="shared" ref="L51:L63" si="31">K51</f>
        <v>104.5152363</v>
      </c>
      <c r="M51" s="53"/>
      <c r="N51" s="54">
        <f t="shared" ref="N51:N63" si="32">M51</f>
        <v>0</v>
      </c>
      <c r="O51" s="53"/>
      <c r="P51" s="54">
        <v>0</v>
      </c>
      <c r="Q51" s="53"/>
      <c r="R51" s="54">
        <f t="shared" ref="R51:R63" si="33">Q51</f>
        <v>0</v>
      </c>
      <c r="S51" s="53"/>
      <c r="T51" s="54">
        <f t="shared" ref="T51:T63" si="34">S51</f>
        <v>0</v>
      </c>
      <c r="V51" s="43" t="s">
        <v>30</v>
      </c>
      <c r="W51" s="19">
        <f>((W33/W33)*100)-100</f>
        <v>0</v>
      </c>
      <c r="X51" s="19">
        <f>((X33/W33)*100)-100</f>
        <v>1.3424935622199143</v>
      </c>
      <c r="Y51" s="19">
        <f>((Y33/W33)*100)-100</f>
        <v>2.1474875602442722</v>
      </c>
      <c r="Z51" s="19">
        <f>((Z33/W33)*100)-100</f>
        <v>0.18140727981057125</v>
      </c>
      <c r="AA51" s="19">
        <f>((AA33/W33)*100)-100</f>
        <v>0.57202340075552627</v>
      </c>
      <c r="AB51" s="84">
        <f t="shared" ref="AB51:AB56" si="35">(AB33/W33)*100</f>
        <v>-49.036738820249361</v>
      </c>
      <c r="AC51" s="84">
        <f t="shared" ref="AC51:AC56" si="36">(AC33/W33)*100</f>
        <v>-49.036738820249361</v>
      </c>
      <c r="AH51" s="128"/>
      <c r="AI51" s="131"/>
      <c r="AJ51" s="129"/>
      <c r="AK51" s="128"/>
      <c r="AL51" s="129"/>
      <c r="AM51" s="130"/>
      <c r="AN51" s="122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</row>
    <row r="52" spans="3:65" x14ac:dyDescent="0.3">
      <c r="C52" s="88" t="str">
        <f t="shared" si="27"/>
        <v>Brine + H2</v>
      </c>
      <c r="D52" s="59">
        <v>102.3153808</v>
      </c>
      <c r="E52" s="59">
        <v>96.378086769999996</v>
      </c>
      <c r="F52" s="54">
        <f t="shared" si="28"/>
        <v>96.378086769999996</v>
      </c>
      <c r="G52" s="59">
        <v>90.289828900000003</v>
      </c>
      <c r="H52" s="54">
        <f t="shared" si="29"/>
        <v>90.289828900000003</v>
      </c>
      <c r="I52" s="55">
        <v>67.507968039999994</v>
      </c>
      <c r="J52" s="54">
        <f t="shared" si="30"/>
        <v>67.507968039999994</v>
      </c>
      <c r="K52" s="53">
        <v>63.329104780000002</v>
      </c>
      <c r="L52" s="54">
        <f t="shared" si="31"/>
        <v>63.329104780000002</v>
      </c>
      <c r="M52" s="53"/>
      <c r="N52" s="54">
        <f t="shared" si="32"/>
        <v>0</v>
      </c>
      <c r="O52" s="53"/>
      <c r="P52" s="54">
        <v>0</v>
      </c>
      <c r="Q52" s="53"/>
      <c r="R52" s="54">
        <f t="shared" si="33"/>
        <v>0</v>
      </c>
      <c r="S52" s="53"/>
      <c r="T52" s="54">
        <f t="shared" si="34"/>
        <v>0</v>
      </c>
      <c r="V52" s="43" t="s">
        <v>30</v>
      </c>
      <c r="W52" s="19">
        <f t="shared" ref="W52:W56" si="37">((W34/W34)*100)-100</f>
        <v>0</v>
      </c>
      <c r="X52" s="19">
        <f t="shared" ref="X52:X56" si="38">((X34/W34)*100)-100</f>
        <v>-5.1979477525072042</v>
      </c>
      <c r="Y52" s="19">
        <f t="shared" ref="Y52:Y56" si="39">((Y34/W34)*100)-100</f>
        <v>-3.679673952184487</v>
      </c>
      <c r="Z52" s="19">
        <f t="shared" ref="Z52:Z56" si="40">((Z34/W34)*100)-100</f>
        <v>-1.3132006131879308</v>
      </c>
      <c r="AA52" s="19">
        <f t="shared" ref="AA52:AA56" si="41">((AA34/W34)*100)-100</f>
        <v>1.5306031503854882</v>
      </c>
      <c r="AB52" s="84">
        <f t="shared" si="35"/>
        <v>-48.751332393438084</v>
      </c>
      <c r="AC52" s="84">
        <f t="shared" si="36"/>
        <v>-48.751332393438084</v>
      </c>
      <c r="AH52" s="132"/>
      <c r="AI52" s="132"/>
      <c r="AJ52" s="129"/>
      <c r="AK52" s="128"/>
      <c r="AL52" s="129"/>
      <c r="AM52" s="129"/>
      <c r="AN52" s="122"/>
      <c r="AU52" s="5"/>
      <c r="AV52" s="13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</row>
    <row r="53" spans="3:65" x14ac:dyDescent="0.3">
      <c r="C53" s="88" t="str">
        <f t="shared" si="27"/>
        <v>Brine + H2</v>
      </c>
      <c r="D53" s="59">
        <v>101.7640287</v>
      </c>
      <c r="E53" s="59">
        <v>98.836079639999994</v>
      </c>
      <c r="F53" s="54">
        <f t="shared" si="28"/>
        <v>98.836079639999994</v>
      </c>
      <c r="G53" s="59">
        <v>93.973454919999995</v>
      </c>
      <c r="H53" s="54">
        <f t="shared" si="29"/>
        <v>93.973454919999995</v>
      </c>
      <c r="I53" s="53">
        <v>46.973229199999999</v>
      </c>
      <c r="J53" s="54">
        <f t="shared" si="30"/>
        <v>46.973229199999999</v>
      </c>
      <c r="K53" s="53">
        <v>46.380027990000002</v>
      </c>
      <c r="L53" s="54">
        <f t="shared" si="31"/>
        <v>46.380027990000002</v>
      </c>
      <c r="M53" s="53"/>
      <c r="N53" s="54">
        <f t="shared" si="32"/>
        <v>0</v>
      </c>
      <c r="O53" s="53"/>
      <c r="P53" s="54">
        <v>0</v>
      </c>
      <c r="Q53" s="53"/>
      <c r="R53" s="54">
        <f t="shared" si="33"/>
        <v>0</v>
      </c>
      <c r="S53" s="53"/>
      <c r="T53" s="54">
        <f t="shared" si="34"/>
        <v>0</v>
      </c>
      <c r="V53" s="43" t="s">
        <v>1</v>
      </c>
      <c r="W53" s="19">
        <f t="shared" si="37"/>
        <v>0</v>
      </c>
      <c r="X53" s="19">
        <f t="shared" si="38"/>
        <v>-29.67013103445592</v>
      </c>
      <c r="Y53" s="19">
        <f t="shared" si="39"/>
        <v>-45.08416382809046</v>
      </c>
      <c r="Z53" s="19">
        <f t="shared" si="40"/>
        <v>-46.772855787481596</v>
      </c>
      <c r="AA53" s="19">
        <f t="shared" si="41"/>
        <v>-48.852891894084586</v>
      </c>
      <c r="AB53" s="84">
        <f t="shared" si="35"/>
        <v>-22.505355088502974</v>
      </c>
      <c r="AC53" s="84">
        <f t="shared" si="36"/>
        <v>-22.505355088502974</v>
      </c>
      <c r="AF53" s="5"/>
      <c r="AG53" s="5"/>
      <c r="AH53" s="122"/>
      <c r="AI53" s="122"/>
      <c r="AJ53" s="125"/>
      <c r="AK53" s="128"/>
      <c r="AL53" s="129"/>
      <c r="AM53" s="122"/>
      <c r="AN53" s="122"/>
      <c r="AU53" s="5"/>
      <c r="AV53" s="13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</row>
    <row r="54" spans="3:65" x14ac:dyDescent="0.3">
      <c r="C54" s="88" t="str">
        <f t="shared" si="27"/>
        <v>Water + H2</v>
      </c>
      <c r="D54" s="59">
        <v>102.4524852</v>
      </c>
      <c r="E54" s="59">
        <v>101.7050697</v>
      </c>
      <c r="F54" s="54">
        <f t="shared" si="28"/>
        <v>101.7050697</v>
      </c>
      <c r="G54" s="59">
        <v>103.3254029</v>
      </c>
      <c r="H54" s="54">
        <f t="shared" si="29"/>
        <v>103.3254029</v>
      </c>
      <c r="I54" s="55">
        <v>103.6205137</v>
      </c>
      <c r="J54" s="54">
        <f t="shared" si="30"/>
        <v>103.6205137</v>
      </c>
      <c r="K54" s="53">
        <v>99.607196060000007</v>
      </c>
      <c r="L54" s="54">
        <f t="shared" si="31"/>
        <v>99.607196060000007</v>
      </c>
      <c r="M54" s="53"/>
      <c r="N54" s="54">
        <f t="shared" si="32"/>
        <v>0</v>
      </c>
      <c r="O54" s="53"/>
      <c r="P54" s="54">
        <v>0</v>
      </c>
      <c r="Q54" s="53"/>
      <c r="R54" s="54">
        <f t="shared" si="33"/>
        <v>0</v>
      </c>
      <c r="S54" s="53"/>
      <c r="T54" s="54">
        <f t="shared" si="34"/>
        <v>0</v>
      </c>
      <c r="V54" s="43" t="s">
        <v>1</v>
      </c>
      <c r="W54" s="19">
        <f t="shared" si="37"/>
        <v>0</v>
      </c>
      <c r="X54" s="19">
        <f t="shared" si="38"/>
        <v>-27.514041694744265</v>
      </c>
      <c r="Y54" s="19">
        <f t="shared" si="39"/>
        <v>-42.821231432531334</v>
      </c>
      <c r="Z54" s="19">
        <f t="shared" si="40"/>
        <v>-60.578335995485943</v>
      </c>
      <c r="AA54" s="19">
        <f t="shared" si="41"/>
        <v>-60.610412234692419</v>
      </c>
      <c r="AB54" s="84">
        <f t="shared" si="35"/>
        <v>-15.658487160226597</v>
      </c>
      <c r="AC54" s="84">
        <f t="shared" si="36"/>
        <v>-15.658487160226597</v>
      </c>
      <c r="AF54" s="5"/>
      <c r="AG54" s="5"/>
      <c r="AH54" s="133"/>
      <c r="AI54" s="133"/>
      <c r="AJ54" s="133"/>
      <c r="AK54" s="122"/>
      <c r="AL54" s="122"/>
      <c r="AM54" s="122"/>
      <c r="AN54" s="122"/>
      <c r="AU54" s="5"/>
      <c r="AV54" s="13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</row>
    <row r="55" spans="3:65" x14ac:dyDescent="0.3">
      <c r="C55" s="88" t="str">
        <f t="shared" si="27"/>
        <v>Water + H2</v>
      </c>
      <c r="D55" s="59">
        <v>100.42959690000001</v>
      </c>
      <c r="E55" s="59">
        <v>103.00762949999999</v>
      </c>
      <c r="F55" s="54">
        <f t="shared" si="28"/>
        <v>103.00762949999999</v>
      </c>
      <c r="G55" s="59">
        <v>99.729944470000007</v>
      </c>
      <c r="H55" s="54">
        <f t="shared" si="29"/>
        <v>99.729944470000007</v>
      </c>
      <c r="I55" s="55">
        <v>104.609047</v>
      </c>
      <c r="J55" s="54">
        <f t="shared" si="30"/>
        <v>104.609047</v>
      </c>
      <c r="K55" s="53">
        <v>100.36725199999999</v>
      </c>
      <c r="L55" s="54">
        <f t="shared" si="31"/>
        <v>100.36725199999999</v>
      </c>
      <c r="M55" s="53"/>
      <c r="N55" s="54">
        <f t="shared" si="32"/>
        <v>0</v>
      </c>
      <c r="O55" s="53"/>
      <c r="P55" s="54">
        <v>0</v>
      </c>
      <c r="Q55" s="53"/>
      <c r="R55" s="54">
        <f t="shared" si="33"/>
        <v>0</v>
      </c>
      <c r="S55" s="53"/>
      <c r="T55" s="54">
        <f t="shared" si="34"/>
        <v>0</v>
      </c>
      <c r="V55" s="43" t="s">
        <v>31</v>
      </c>
      <c r="W55" s="19">
        <f t="shared" si="37"/>
        <v>0</v>
      </c>
      <c r="X55" s="19">
        <f t="shared" si="38"/>
        <v>-2.0355927764831705</v>
      </c>
      <c r="Y55" s="19">
        <f t="shared" si="39"/>
        <v>1.7088366449614369</v>
      </c>
      <c r="Z55" s="19">
        <f t="shared" si="40"/>
        <v>2.2628444915084884</v>
      </c>
      <c r="AA55" s="19">
        <f t="shared" si="41"/>
        <v>0.18184464684753721</v>
      </c>
      <c r="AB55" s="84">
        <f t="shared" si="35"/>
        <v>-51.233462093508606</v>
      </c>
      <c r="AC55" s="84">
        <f t="shared" si="36"/>
        <v>-51.233462093508606</v>
      </c>
      <c r="AF55" s="5"/>
      <c r="AG55" s="5"/>
      <c r="AH55" s="5"/>
      <c r="AI55" s="5"/>
      <c r="AJ55" s="5"/>
      <c r="AU55" s="5"/>
      <c r="AV55" s="13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</row>
    <row r="56" spans="3:65" x14ac:dyDescent="0.3">
      <c r="C56" s="88" t="str">
        <f t="shared" si="27"/>
        <v>Brine + N2</v>
      </c>
      <c r="D56" s="59">
        <v>0</v>
      </c>
      <c r="E56" s="59">
        <v>0</v>
      </c>
      <c r="F56" s="54">
        <f t="shared" si="28"/>
        <v>0</v>
      </c>
      <c r="G56" s="59">
        <v>0</v>
      </c>
      <c r="H56" s="54">
        <f t="shared" si="29"/>
        <v>0</v>
      </c>
      <c r="I56" s="55">
        <v>0</v>
      </c>
      <c r="J56" s="54">
        <f t="shared" si="30"/>
        <v>0</v>
      </c>
      <c r="K56" s="53">
        <v>0</v>
      </c>
      <c r="L56" s="54">
        <f t="shared" si="31"/>
        <v>0</v>
      </c>
      <c r="M56" s="53"/>
      <c r="N56" s="54">
        <f t="shared" si="32"/>
        <v>0</v>
      </c>
      <c r="O56" s="53"/>
      <c r="P56" s="54">
        <f t="shared" ref="P56:P63" si="42">O56</f>
        <v>0</v>
      </c>
      <c r="Q56" s="53"/>
      <c r="R56" s="54">
        <f t="shared" si="33"/>
        <v>0</v>
      </c>
      <c r="S56" s="53"/>
      <c r="T56" s="54">
        <f t="shared" si="34"/>
        <v>0</v>
      </c>
      <c r="V56" s="43" t="s">
        <v>31</v>
      </c>
      <c r="W56" s="19">
        <f t="shared" si="37"/>
        <v>0</v>
      </c>
      <c r="X56" s="19">
        <f t="shared" si="38"/>
        <v>3.1351895674850709</v>
      </c>
      <c r="Y56" s="19">
        <f t="shared" si="39"/>
        <v>0.40965875391840711</v>
      </c>
      <c r="Z56" s="19">
        <f t="shared" si="40"/>
        <v>5.2359314820516829</v>
      </c>
      <c r="AA56" s="19">
        <f t="shared" si="41"/>
        <v>0.56616052420690721</v>
      </c>
      <c r="AB56" s="84">
        <f t="shared" si="35"/>
        <v>-51.432040085624621</v>
      </c>
      <c r="AC56" s="84">
        <f t="shared" si="36"/>
        <v>-51.432040085624621</v>
      </c>
      <c r="AF56" s="5"/>
      <c r="AG56" s="5"/>
      <c r="AH56" s="5"/>
      <c r="AI56" s="5"/>
      <c r="AJ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</row>
    <row r="57" spans="3:65" x14ac:dyDescent="0.3">
      <c r="C57" s="88" t="str">
        <f t="shared" si="27"/>
        <v>Brine + N2</v>
      </c>
      <c r="D57" s="59">
        <v>0</v>
      </c>
      <c r="E57" s="59">
        <v>0</v>
      </c>
      <c r="F57" s="54">
        <f t="shared" si="28"/>
        <v>0</v>
      </c>
      <c r="G57" s="59">
        <v>0</v>
      </c>
      <c r="H57" s="54">
        <f t="shared" si="29"/>
        <v>0</v>
      </c>
      <c r="I57" s="55">
        <v>0</v>
      </c>
      <c r="J57" s="54">
        <f t="shared" si="30"/>
        <v>0</v>
      </c>
      <c r="K57" s="53">
        <v>0</v>
      </c>
      <c r="L57" s="54">
        <f t="shared" si="31"/>
        <v>0</v>
      </c>
      <c r="M57" s="53"/>
      <c r="N57" s="54">
        <f t="shared" si="32"/>
        <v>0</v>
      </c>
      <c r="O57" s="53"/>
      <c r="P57" s="54">
        <f t="shared" si="42"/>
        <v>0</v>
      </c>
      <c r="Q57" s="53"/>
      <c r="R57" s="54">
        <f t="shared" si="33"/>
        <v>0</v>
      </c>
      <c r="S57" s="53"/>
      <c r="T57" s="54">
        <f t="shared" si="34"/>
        <v>0</v>
      </c>
      <c r="V57" s="43" t="s">
        <v>32</v>
      </c>
      <c r="W57" s="19"/>
      <c r="X57" s="19"/>
      <c r="Y57" s="19"/>
      <c r="Z57" s="19"/>
      <c r="AA57" s="19"/>
      <c r="AB57" s="19"/>
      <c r="AC57" s="19"/>
    </row>
    <row r="58" spans="3:65" x14ac:dyDescent="0.3">
      <c r="C58" s="88">
        <f t="shared" si="27"/>
        <v>0</v>
      </c>
      <c r="D58" s="55"/>
      <c r="E58" s="55"/>
      <c r="F58" s="54">
        <f t="shared" si="28"/>
        <v>0</v>
      </c>
      <c r="G58" s="55"/>
      <c r="H58" s="54">
        <f t="shared" si="29"/>
        <v>0</v>
      </c>
      <c r="I58" s="55"/>
      <c r="J58" s="54">
        <f t="shared" si="30"/>
        <v>0</v>
      </c>
      <c r="K58" s="53"/>
      <c r="L58" s="54">
        <f t="shared" si="31"/>
        <v>0</v>
      </c>
      <c r="M58" s="53"/>
      <c r="N58" s="54">
        <f t="shared" si="32"/>
        <v>0</v>
      </c>
      <c r="O58" s="53"/>
      <c r="P58" s="54">
        <f t="shared" si="42"/>
        <v>0</v>
      </c>
      <c r="Q58" s="53"/>
      <c r="R58" s="54">
        <f t="shared" si="33"/>
        <v>0</v>
      </c>
      <c r="S58" s="53"/>
      <c r="T58" s="54">
        <f t="shared" si="34"/>
        <v>0</v>
      </c>
      <c r="V58" s="43" t="s">
        <v>32</v>
      </c>
      <c r="W58" s="19"/>
      <c r="X58" s="19"/>
      <c r="Y58" s="19"/>
      <c r="Z58" s="19"/>
      <c r="AA58" s="19"/>
      <c r="AB58" s="19"/>
      <c r="AC58" s="19"/>
    </row>
    <row r="59" spans="3:65" x14ac:dyDescent="0.3">
      <c r="C59" s="88">
        <f t="shared" si="27"/>
        <v>0</v>
      </c>
      <c r="D59" s="55"/>
      <c r="E59" s="55"/>
      <c r="F59" s="54">
        <f t="shared" si="28"/>
        <v>0</v>
      </c>
      <c r="G59" s="55"/>
      <c r="H59" s="54">
        <f t="shared" si="29"/>
        <v>0</v>
      </c>
      <c r="I59" s="55"/>
      <c r="J59" s="54">
        <f t="shared" si="30"/>
        <v>0</v>
      </c>
      <c r="K59" s="53"/>
      <c r="L59" s="54">
        <f t="shared" si="31"/>
        <v>0</v>
      </c>
      <c r="M59" s="53"/>
      <c r="N59" s="54">
        <f t="shared" si="32"/>
        <v>0</v>
      </c>
      <c r="O59" s="53"/>
      <c r="P59" s="54">
        <f t="shared" si="42"/>
        <v>0</v>
      </c>
      <c r="Q59" s="53"/>
      <c r="R59" s="54">
        <f t="shared" si="33"/>
        <v>0</v>
      </c>
      <c r="S59" s="53"/>
      <c r="T59" s="54">
        <f t="shared" si="34"/>
        <v>0</v>
      </c>
      <c r="V59" s="43"/>
      <c r="W59" s="19"/>
      <c r="X59" s="19"/>
      <c r="Y59" s="19"/>
      <c r="Z59" s="19"/>
      <c r="AA59" s="19"/>
      <c r="AB59" s="19"/>
      <c r="AC59" s="19"/>
    </row>
    <row r="60" spans="3:65" x14ac:dyDescent="0.3">
      <c r="C60" s="88">
        <f t="shared" si="27"/>
        <v>0</v>
      </c>
      <c r="D60" s="55"/>
      <c r="E60" s="55"/>
      <c r="F60" s="54">
        <f t="shared" si="28"/>
        <v>0</v>
      </c>
      <c r="G60" s="55"/>
      <c r="H60" s="54">
        <f t="shared" si="29"/>
        <v>0</v>
      </c>
      <c r="I60" s="55"/>
      <c r="J60" s="54">
        <f t="shared" si="30"/>
        <v>0</v>
      </c>
      <c r="K60" s="53"/>
      <c r="L60" s="54">
        <f t="shared" si="31"/>
        <v>0</v>
      </c>
      <c r="M60" s="53"/>
      <c r="N60" s="54">
        <f t="shared" si="32"/>
        <v>0</v>
      </c>
      <c r="O60" s="53"/>
      <c r="P60" s="54">
        <f t="shared" si="42"/>
        <v>0</v>
      </c>
      <c r="Q60" s="53"/>
      <c r="R60" s="54">
        <f t="shared" si="33"/>
        <v>0</v>
      </c>
      <c r="S60" s="53"/>
      <c r="T60" s="54">
        <f t="shared" si="34"/>
        <v>0</v>
      </c>
      <c r="V60" s="43"/>
      <c r="W60" s="19"/>
      <c r="X60" s="19"/>
      <c r="Y60" s="19"/>
      <c r="Z60" s="19"/>
      <c r="AA60" s="19"/>
      <c r="AB60" s="19"/>
      <c r="AC60" s="19"/>
    </row>
    <row r="61" spans="3:65" x14ac:dyDescent="0.3">
      <c r="C61" s="88">
        <f t="shared" si="27"/>
        <v>0</v>
      </c>
      <c r="D61" s="55"/>
      <c r="E61" s="55"/>
      <c r="F61" s="54">
        <f t="shared" si="28"/>
        <v>0</v>
      </c>
      <c r="G61" s="55"/>
      <c r="H61" s="54">
        <f t="shared" si="29"/>
        <v>0</v>
      </c>
      <c r="I61" s="55"/>
      <c r="J61" s="54">
        <f t="shared" si="30"/>
        <v>0</v>
      </c>
      <c r="K61" s="53"/>
      <c r="L61" s="54">
        <f t="shared" si="31"/>
        <v>0</v>
      </c>
      <c r="M61" s="53"/>
      <c r="N61" s="54">
        <f t="shared" si="32"/>
        <v>0</v>
      </c>
      <c r="O61" s="53"/>
      <c r="P61" s="54">
        <f t="shared" si="42"/>
        <v>0</v>
      </c>
      <c r="Q61" s="53"/>
      <c r="R61" s="54">
        <f t="shared" si="33"/>
        <v>0</v>
      </c>
      <c r="S61" s="53"/>
      <c r="T61" s="54">
        <f t="shared" si="34"/>
        <v>0</v>
      </c>
      <c r="V61" s="94"/>
      <c r="W61" s="19"/>
      <c r="X61" s="19"/>
      <c r="Y61" s="19"/>
      <c r="Z61" s="19"/>
      <c r="AA61" s="19"/>
      <c r="AB61" s="19"/>
      <c r="AC61" s="19"/>
    </row>
    <row r="62" spans="3:65" x14ac:dyDescent="0.3">
      <c r="C62" s="88">
        <f t="shared" si="27"/>
        <v>0</v>
      </c>
      <c r="D62" s="55"/>
      <c r="E62" s="55"/>
      <c r="F62" s="54">
        <f t="shared" si="28"/>
        <v>0</v>
      </c>
      <c r="G62" s="55"/>
      <c r="H62" s="54">
        <f t="shared" si="29"/>
        <v>0</v>
      </c>
      <c r="I62" s="55"/>
      <c r="J62" s="54">
        <f t="shared" si="30"/>
        <v>0</v>
      </c>
      <c r="K62" s="53"/>
      <c r="L62" s="54">
        <f t="shared" si="31"/>
        <v>0</v>
      </c>
      <c r="M62" s="53"/>
      <c r="N62" s="54">
        <f t="shared" si="32"/>
        <v>0</v>
      </c>
      <c r="O62" s="53"/>
      <c r="P62" s="54">
        <f t="shared" si="42"/>
        <v>0</v>
      </c>
      <c r="Q62" s="53"/>
      <c r="R62" s="54">
        <f t="shared" si="33"/>
        <v>0</v>
      </c>
      <c r="S62" s="53"/>
      <c r="T62" s="54">
        <f t="shared" si="34"/>
        <v>0</v>
      </c>
      <c r="V62" s="94"/>
      <c r="W62" s="19"/>
      <c r="X62" s="19"/>
      <c r="Y62" s="19"/>
      <c r="Z62" s="19"/>
      <c r="AA62" s="19"/>
      <c r="AB62" s="19"/>
      <c r="AC62" s="19"/>
    </row>
    <row r="63" spans="3:65" x14ac:dyDescent="0.3">
      <c r="C63" s="88">
        <f t="shared" si="27"/>
        <v>0</v>
      </c>
      <c r="D63" s="55"/>
      <c r="E63" s="55"/>
      <c r="F63" s="54">
        <f t="shared" si="28"/>
        <v>0</v>
      </c>
      <c r="G63" s="55"/>
      <c r="H63" s="54">
        <f t="shared" si="29"/>
        <v>0</v>
      </c>
      <c r="I63" s="55"/>
      <c r="J63" s="54">
        <f t="shared" si="30"/>
        <v>0</v>
      </c>
      <c r="K63" s="53"/>
      <c r="L63" s="54">
        <f t="shared" si="31"/>
        <v>0</v>
      </c>
      <c r="M63" s="53"/>
      <c r="N63" s="54">
        <f t="shared" si="32"/>
        <v>0</v>
      </c>
      <c r="O63" s="53"/>
      <c r="P63" s="54">
        <f t="shared" si="42"/>
        <v>0</v>
      </c>
      <c r="Q63" s="53"/>
      <c r="R63" s="54">
        <f t="shared" si="33"/>
        <v>0</v>
      </c>
      <c r="S63" s="53"/>
      <c r="T63" s="54">
        <f t="shared" si="34"/>
        <v>0</v>
      </c>
      <c r="V63" s="94"/>
      <c r="W63" s="19"/>
      <c r="X63" s="19"/>
      <c r="Y63" s="19"/>
      <c r="Z63" s="19"/>
      <c r="AA63" s="19"/>
      <c r="AB63" s="19"/>
      <c r="AC63" s="19"/>
    </row>
    <row r="64" spans="3:65" x14ac:dyDescent="0.3">
      <c r="C64" s="13"/>
      <c r="D64" s="5"/>
      <c r="E64" s="5"/>
      <c r="F64" s="5"/>
      <c r="G64" s="5"/>
      <c r="H64" s="5"/>
      <c r="I64" s="5"/>
      <c r="J64" s="5"/>
      <c r="K64" s="5"/>
      <c r="L64" s="5"/>
    </row>
    <row r="65" spans="1:39" ht="15.75" customHeight="1" x14ac:dyDescent="0.3"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39" ht="15.75" customHeight="1" x14ac:dyDescent="0.3">
      <c r="B66" s="13"/>
      <c r="C66" s="13"/>
      <c r="D66" s="5"/>
      <c r="E66" s="5"/>
      <c r="F66" s="5"/>
      <c r="G66" s="5"/>
      <c r="H66" s="5"/>
      <c r="I66" s="5"/>
      <c r="J66" s="5"/>
      <c r="K66" s="5"/>
      <c r="L66" s="5"/>
      <c r="P66" s="5"/>
      <c r="Q66" s="13"/>
      <c r="R66" s="5"/>
      <c r="S66" s="5"/>
      <c r="T66" s="5"/>
      <c r="V66" s="119" t="s">
        <v>41</v>
      </c>
      <c r="X66" s="21"/>
      <c r="Y66" s="21"/>
      <c r="Z66" s="21"/>
      <c r="AB66" s="21"/>
      <c r="AC66" s="21"/>
      <c r="AD66" s="93"/>
      <c r="AE66" s="93"/>
      <c r="AF66" s="92"/>
    </row>
    <row r="68" spans="1:39" x14ac:dyDescent="0.3">
      <c r="A68" s="5"/>
      <c r="B68" s="5"/>
      <c r="C68" s="13"/>
      <c r="D68" s="13"/>
      <c r="E68" s="5"/>
      <c r="F68" s="5"/>
      <c r="G68" s="5"/>
      <c r="H68" s="5"/>
      <c r="I68" s="5"/>
      <c r="J68" s="5"/>
      <c r="K68" s="5"/>
      <c r="L68" s="5"/>
      <c r="U68" s="5"/>
      <c r="V68" s="30" t="s">
        <v>42</v>
      </c>
      <c r="W68" s="18">
        <v>0</v>
      </c>
      <c r="X68" s="18">
        <v>2</v>
      </c>
      <c r="Y68" s="18">
        <v>4</v>
      </c>
      <c r="Z68" s="18">
        <v>7</v>
      </c>
      <c r="AA68" s="18">
        <v>9</v>
      </c>
      <c r="AB68" s="18">
        <v>11</v>
      </c>
      <c r="AC68" s="18">
        <v>14</v>
      </c>
      <c r="AD68" s="18">
        <v>0</v>
      </c>
      <c r="AE68" s="18">
        <v>0</v>
      </c>
    </row>
    <row r="69" spans="1:39" x14ac:dyDescent="0.3">
      <c r="A69" s="5"/>
      <c r="B69" s="5"/>
      <c r="S69" s="21"/>
      <c r="T69" s="21"/>
      <c r="U69" s="5"/>
      <c r="V69" s="97" t="s">
        <v>31</v>
      </c>
      <c r="W69" s="19">
        <v>0</v>
      </c>
      <c r="X69" s="19">
        <f>W37-X37</f>
        <v>0.10036794041335995</v>
      </c>
      <c r="Y69" s="19">
        <f>W37-Y37</f>
        <v>-8.4256741593460305E-2</v>
      </c>
      <c r="Z69" s="19">
        <f>W37-Z37</f>
        <v>-0.1115729254457305</v>
      </c>
      <c r="AA69" s="19">
        <f>W37-AA37</f>
        <v>-8.9661217558525408E-3</v>
      </c>
      <c r="AB69" s="107"/>
      <c r="AC69" s="107"/>
      <c r="AD69" s="104"/>
      <c r="AE69" s="104"/>
    </row>
    <row r="70" spans="1:39" x14ac:dyDescent="0.3">
      <c r="A70" s="5"/>
      <c r="B70" s="5"/>
      <c r="S70" s="21"/>
      <c r="T70" s="21"/>
      <c r="U70" s="5"/>
      <c r="V70" s="97" t="s">
        <v>31</v>
      </c>
      <c r="W70" s="19">
        <v>0</v>
      </c>
      <c r="X70" s="19">
        <f>W38-X38</f>
        <v>-0.1499546497801143</v>
      </c>
      <c r="Y70" s="19">
        <f>W38-Y38</f>
        <v>-1.9593786484326969E-2</v>
      </c>
      <c r="Z70" s="19">
        <f>W38-Z38</f>
        <v>-0.25043215243075601</v>
      </c>
      <c r="AA70" s="19">
        <f>W38-AA38</f>
        <v>-2.7079192916195538E-2</v>
      </c>
      <c r="AB70" s="107"/>
      <c r="AC70" s="107"/>
      <c r="AD70" s="104"/>
      <c r="AE70" s="104"/>
    </row>
    <row r="71" spans="1:39" x14ac:dyDescent="0.3">
      <c r="A71" s="5"/>
      <c r="B71" s="5"/>
      <c r="V71" s="120" t="s">
        <v>40</v>
      </c>
      <c r="W71" s="121">
        <f>AVERAGE(W69:W70)</f>
        <v>0</v>
      </c>
      <c r="X71" s="121">
        <f t="shared" ref="X71:AA71" si="43">AVERAGE(X69:X70)</f>
        <v>-2.4793354683377178E-2</v>
      </c>
      <c r="Y71" s="121">
        <f t="shared" si="43"/>
        <v>-5.1925264038893637E-2</v>
      </c>
      <c r="Z71" s="121">
        <f t="shared" si="43"/>
        <v>-0.18100253893824325</v>
      </c>
      <c r="AA71" s="121">
        <f t="shared" si="43"/>
        <v>-1.8022657336024039E-2</v>
      </c>
      <c r="AB71" s="107"/>
      <c r="AC71" s="107"/>
      <c r="AD71" s="104"/>
      <c r="AE71" s="104"/>
      <c r="AG71" s="5"/>
      <c r="AH71" s="5"/>
      <c r="AL71" s="147" t="s">
        <v>53</v>
      </c>
    </row>
    <row r="72" spans="1:39" ht="15.75" customHeight="1" x14ac:dyDescent="0.3">
      <c r="B72" s="13"/>
      <c r="C72" s="13"/>
      <c r="D72" s="5"/>
      <c r="E72" s="5"/>
      <c r="F72" s="5"/>
      <c r="G72" s="5"/>
      <c r="H72" s="5"/>
      <c r="I72" s="5"/>
      <c r="J72" s="5"/>
      <c r="K72" s="5"/>
      <c r="L72" s="5"/>
      <c r="P72" s="5"/>
      <c r="Q72" s="13"/>
      <c r="R72" s="5"/>
      <c r="S72" s="5"/>
      <c r="T72" s="5"/>
      <c r="X72" s="21"/>
      <c r="Y72" s="21"/>
      <c r="Z72" s="21"/>
      <c r="AB72" s="21"/>
      <c r="AC72" s="21"/>
      <c r="AD72" s="93"/>
      <c r="AE72" s="93"/>
      <c r="AF72" s="92"/>
      <c r="AG72" s="4"/>
      <c r="AH72" s="135" t="s">
        <v>45</v>
      </c>
      <c r="AI72" s="4"/>
      <c r="AJ72" s="4"/>
      <c r="AK72" s="4"/>
      <c r="AL72" s="4"/>
    </row>
    <row r="73" spans="1:39" x14ac:dyDescent="0.3">
      <c r="A73" s="5"/>
      <c r="B73" s="5"/>
      <c r="C73" s="13"/>
      <c r="D73" s="13"/>
      <c r="E73" s="5"/>
      <c r="F73" s="5"/>
      <c r="G73" s="5"/>
      <c r="H73" s="5"/>
      <c r="I73" s="5"/>
      <c r="J73" s="5"/>
      <c r="K73" s="5"/>
      <c r="L73" s="5"/>
      <c r="U73" s="5"/>
      <c r="V73" s="30" t="s">
        <v>44</v>
      </c>
      <c r="W73" s="18">
        <v>0</v>
      </c>
      <c r="X73" s="18">
        <v>2</v>
      </c>
      <c r="Y73" s="18">
        <v>4</v>
      </c>
      <c r="Z73" s="18">
        <v>7</v>
      </c>
      <c r="AA73" s="18">
        <v>9</v>
      </c>
      <c r="AB73" s="18">
        <v>11</v>
      </c>
      <c r="AC73" s="18">
        <v>14</v>
      </c>
      <c r="AD73" s="18">
        <v>0</v>
      </c>
      <c r="AE73" s="18">
        <v>0</v>
      </c>
      <c r="AG73" s="4" t="s">
        <v>44</v>
      </c>
      <c r="AH73" s="4">
        <v>0</v>
      </c>
      <c r="AI73" s="4">
        <v>2</v>
      </c>
      <c r="AJ73" s="4">
        <v>4</v>
      </c>
      <c r="AK73" s="4">
        <v>7</v>
      </c>
      <c r="AL73" s="4">
        <v>9</v>
      </c>
      <c r="AM73" s="147" t="s">
        <v>52</v>
      </c>
    </row>
    <row r="74" spans="1:39" x14ac:dyDescent="0.3">
      <c r="A74" s="5"/>
      <c r="B74" s="5"/>
      <c r="C74" s="13"/>
      <c r="D74" s="13"/>
      <c r="E74" s="5"/>
      <c r="F74" s="5"/>
      <c r="G74" s="5"/>
      <c r="H74" s="5"/>
      <c r="I74" s="5"/>
      <c r="J74" s="5"/>
      <c r="K74" s="5"/>
      <c r="L74" s="5"/>
      <c r="U74" s="5"/>
      <c r="V74" s="43" t="s">
        <v>30</v>
      </c>
      <c r="W74" s="19">
        <f>W33+W71</f>
        <v>5.1857972313050587</v>
      </c>
      <c r="X74" s="19">
        <f>X33+X71</f>
        <v>5.2306228706017315</v>
      </c>
      <c r="Y74" s="19">
        <f>Y33+Y71</f>
        <v>5.2452363177079331</v>
      </c>
      <c r="Z74" s="19">
        <f>Z33+Z71</f>
        <v>5.0142021060606172</v>
      </c>
      <c r="AA74" s="19">
        <f>AA33+AA71</f>
        <v>5.197438547647832</v>
      </c>
      <c r="AB74" s="106"/>
      <c r="AC74" s="106"/>
      <c r="AD74" s="19"/>
      <c r="AE74" s="19"/>
      <c r="AG74" s="4" t="s">
        <v>30</v>
      </c>
      <c r="AH74" s="134">
        <f>W74-W74</f>
        <v>0</v>
      </c>
      <c r="AI74" s="134">
        <f>X74-W74</f>
        <v>4.4825639296672826E-2</v>
      </c>
      <c r="AJ74" s="134">
        <f>Y74-W74</f>
        <v>5.943908640287443E-2</v>
      </c>
      <c r="AK74" s="134">
        <f>Z74-W74</f>
        <v>-0.17159512524444143</v>
      </c>
      <c r="AL74" s="134">
        <f>AA74-W74</f>
        <v>1.1641316342773322E-2</v>
      </c>
      <c r="AM74" s="147">
        <f>AL74/9</f>
        <v>1.2934795936414803E-3</v>
      </c>
    </row>
    <row r="75" spans="1:39" x14ac:dyDescent="0.3">
      <c r="A75" s="5"/>
      <c r="B75" s="5"/>
      <c r="C75" s="13"/>
      <c r="D75" s="13"/>
      <c r="E75" s="5"/>
      <c r="F75" s="5"/>
      <c r="G75" s="5"/>
      <c r="H75" s="5"/>
      <c r="I75" s="5"/>
      <c r="J75" s="5"/>
      <c r="K75" s="5"/>
      <c r="L75" s="5"/>
      <c r="U75" s="5"/>
      <c r="V75" s="43" t="s">
        <v>30</v>
      </c>
      <c r="W75" s="19">
        <f>W34+W71</f>
        <v>5.1266534001090687</v>
      </c>
      <c r="X75" s="19">
        <f>X34+X71</f>
        <v>4.8353792802358875</v>
      </c>
      <c r="Y75" s="19">
        <f>Y34+Y71</f>
        <v>4.8860840062875814</v>
      </c>
      <c r="Z75" s="19">
        <f>Z34+Z71</f>
        <v>4.8783276172845742</v>
      </c>
      <c r="AA75" s="19">
        <f>AA34+AA71</f>
        <v>5.1870994612244585</v>
      </c>
      <c r="AB75" s="106"/>
      <c r="AC75" s="106"/>
      <c r="AD75" s="19"/>
      <c r="AE75" s="19"/>
      <c r="AG75" s="4" t="s">
        <v>30</v>
      </c>
      <c r="AH75" s="134">
        <f t="shared" ref="AH75:AH77" si="44">W75-W75</f>
        <v>0</v>
      </c>
      <c r="AI75" s="134">
        <f t="shared" ref="AI75:AI77" si="45">X75-W75</f>
        <v>-0.29127411987318119</v>
      </c>
      <c r="AJ75" s="134">
        <f t="shared" ref="AJ75:AJ77" si="46">Y75-W75</f>
        <v>-0.24056939382148723</v>
      </c>
      <c r="AK75" s="134">
        <f t="shared" ref="AK75:AK77" si="47">Z75-W75</f>
        <v>-0.24832578282449447</v>
      </c>
      <c r="AL75" s="134">
        <f t="shared" ref="AL75:AL77" si="48">AA75-W75</f>
        <v>6.044606111538986E-2</v>
      </c>
      <c r="AM75" s="147">
        <f t="shared" ref="AM75:AM77" si="49">AL75/9</f>
        <v>6.7162290128210955E-3</v>
      </c>
    </row>
    <row r="76" spans="1:39" x14ac:dyDescent="0.3">
      <c r="A76" s="5"/>
      <c r="B76" s="5"/>
      <c r="C76" s="13"/>
      <c r="D76" s="13"/>
      <c r="E76" s="5"/>
      <c r="F76" s="5"/>
      <c r="G76" s="5"/>
      <c r="H76" s="5"/>
      <c r="I76" s="5"/>
      <c r="J76" s="5"/>
      <c r="K76" s="5"/>
      <c r="L76" s="5"/>
      <c r="U76" s="5"/>
      <c r="V76" s="43" t="s">
        <v>1</v>
      </c>
      <c r="W76" s="19">
        <f>W35+W71</f>
        <v>4.9645410238915648</v>
      </c>
      <c r="X76" s="19">
        <f>X35+X71</f>
        <v>3.4667618421602411</v>
      </c>
      <c r="Y76" s="19">
        <f>Y35+Y71</f>
        <v>2.6743939513286383</v>
      </c>
      <c r="Z76" s="19">
        <f>Z35+Z71</f>
        <v>2.461480871338158</v>
      </c>
      <c r="AA76" s="19">
        <f>AA35+AA71</f>
        <v>2.5211965071163149</v>
      </c>
      <c r="AB76" s="106"/>
      <c r="AC76" s="106"/>
      <c r="AD76" s="19"/>
      <c r="AE76" s="19"/>
      <c r="AG76" s="4" t="s">
        <v>1</v>
      </c>
      <c r="AH76" s="134">
        <f t="shared" si="44"/>
        <v>0</v>
      </c>
      <c r="AI76" s="134">
        <f t="shared" si="45"/>
        <v>-1.4977791817313237</v>
      </c>
      <c r="AJ76" s="134">
        <f t="shared" si="46"/>
        <v>-2.2901470725629265</v>
      </c>
      <c r="AK76" s="134">
        <f t="shared" si="47"/>
        <v>-2.5030601525534069</v>
      </c>
      <c r="AL76" s="134">
        <f t="shared" si="48"/>
        <v>-2.4433445167752499</v>
      </c>
      <c r="AM76" s="105">
        <f t="shared" si="49"/>
        <v>-0.27148272408613888</v>
      </c>
    </row>
    <row r="77" spans="1:39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U77" s="5"/>
      <c r="V77" s="43" t="s">
        <v>1</v>
      </c>
      <c r="W77" s="19">
        <f>W36+W71</f>
        <v>4.9109404320092045</v>
      </c>
      <c r="X77" s="19">
        <f>X36+X71</f>
        <v>3.5349488792587609</v>
      </c>
      <c r="Y77" s="19">
        <f>Y36+Y71</f>
        <v>2.7560900000658952</v>
      </c>
      <c r="Z77" s="19">
        <f>Z36+Z71</f>
        <v>1.7549718976302564</v>
      </c>
      <c r="AA77" s="19">
        <f>AA36+AA71</f>
        <v>1.916376534232217</v>
      </c>
      <c r="AB77" s="106"/>
      <c r="AC77" s="106"/>
      <c r="AD77" s="19"/>
      <c r="AE77" s="19"/>
      <c r="AG77" s="4" t="s">
        <v>1</v>
      </c>
      <c r="AH77" s="134">
        <f t="shared" si="44"/>
        <v>0</v>
      </c>
      <c r="AI77" s="134">
        <f t="shared" si="45"/>
        <v>-1.3759915527504436</v>
      </c>
      <c r="AJ77" s="134">
        <f t="shared" si="46"/>
        <v>-2.1548504319433093</v>
      </c>
      <c r="AK77" s="134">
        <f t="shared" si="47"/>
        <v>-3.1559685343789479</v>
      </c>
      <c r="AL77" s="134">
        <f t="shared" si="48"/>
        <v>-2.9945638977769873</v>
      </c>
      <c r="AM77" s="105">
        <f t="shared" si="49"/>
        <v>-0.33272932197522082</v>
      </c>
    </row>
    <row r="78" spans="1:39" x14ac:dyDescent="0.3">
      <c r="A78" s="5"/>
      <c r="B78" s="5"/>
      <c r="V78" s="13"/>
      <c r="AG78" s="87"/>
    </row>
    <row r="79" spans="1:39" x14ac:dyDescent="0.3">
      <c r="A79" s="5"/>
      <c r="B79" s="5"/>
      <c r="V79" s="30" t="s">
        <v>43</v>
      </c>
      <c r="W79" s="18">
        <v>0</v>
      </c>
      <c r="X79" s="18">
        <v>2</v>
      </c>
      <c r="Y79" s="18">
        <v>4</v>
      </c>
      <c r="Z79" s="18">
        <v>7</v>
      </c>
      <c r="AA79" s="18">
        <v>9</v>
      </c>
      <c r="AB79" s="18">
        <v>11</v>
      </c>
      <c r="AC79" s="18">
        <v>14</v>
      </c>
      <c r="AD79" s="18">
        <v>0</v>
      </c>
      <c r="AE79" s="18">
        <v>0</v>
      </c>
      <c r="AG79" s="150" t="s">
        <v>49</v>
      </c>
      <c r="AH79" s="151"/>
      <c r="AI79" s="151"/>
      <c r="AJ79" s="151"/>
      <c r="AK79" s="151"/>
      <c r="AL79" s="151"/>
      <c r="AM79" s="147"/>
    </row>
    <row r="80" spans="1:39" x14ac:dyDescent="0.3">
      <c r="A80" s="5"/>
      <c r="B80" s="5"/>
      <c r="V80" s="43" t="s">
        <v>30</v>
      </c>
      <c r="W80" s="108">
        <f>100%-(W74/W33)</f>
        <v>0</v>
      </c>
      <c r="X80" s="108">
        <f>100%-(X74/W33)</f>
        <v>-8.6439244145672944E-3</v>
      </c>
      <c r="Y80" s="108">
        <f>100%-(Y74/W33)</f>
        <v>-1.1461899444131562E-2</v>
      </c>
      <c r="Z80" s="108">
        <f>100%-(Z74/W33)</f>
        <v>3.3089439789233288E-2</v>
      </c>
      <c r="AA80" s="108">
        <f>100%-(AA74/W33)</f>
        <v>-2.2448460330262154E-3</v>
      </c>
      <c r="AB80" s="106"/>
      <c r="AC80" s="106"/>
      <c r="AD80" s="19"/>
      <c r="AE80" s="19"/>
      <c r="AG80" s="151" t="s">
        <v>30</v>
      </c>
      <c r="AH80" s="151"/>
      <c r="AI80" s="148">
        <f>AI74-AH74</f>
        <v>4.4825639296672826E-2</v>
      </c>
      <c r="AJ80" s="148">
        <f>AJ74-AI74</f>
        <v>1.4613447106201605E-2</v>
      </c>
      <c r="AK80" s="148">
        <f>AK74-AJ74</f>
        <v>-0.23103421164731586</v>
      </c>
      <c r="AL80" s="148">
        <f>AL74-AK74</f>
        <v>0.18323644158721475</v>
      </c>
      <c r="AM80" s="21"/>
    </row>
    <row r="81" spans="1:39" x14ac:dyDescent="0.3">
      <c r="A81" s="5"/>
      <c r="B81" s="5"/>
      <c r="V81" s="43" t="s">
        <v>30</v>
      </c>
      <c r="W81" s="108">
        <f>100%-(W75/W34)</f>
        <v>0</v>
      </c>
      <c r="X81" s="108">
        <f>100%-(X75/W34)</f>
        <v>5.6815645049650643E-2</v>
      </c>
      <c r="Y81" s="108">
        <f>100%-(Y75/W34)</f>
        <v>4.6925230758991687E-2</v>
      </c>
      <c r="Z81" s="108">
        <f>100%-(Z75/W34)</f>
        <v>4.8438184414653751E-2</v>
      </c>
      <c r="AA81" s="108">
        <f>100%-(AA75/W34)</f>
        <v>-1.1790549584277388E-2</v>
      </c>
      <c r="AB81" s="106"/>
      <c r="AC81" s="106"/>
      <c r="AD81" s="19"/>
      <c r="AE81" s="19"/>
      <c r="AG81" s="151" t="s">
        <v>30</v>
      </c>
      <c r="AH81" s="151"/>
      <c r="AI81" s="148">
        <f t="shared" ref="AI81:AL83" si="50">AI75-AH75</f>
        <v>-0.29127411987318119</v>
      </c>
      <c r="AJ81" s="148">
        <f t="shared" si="50"/>
        <v>5.070472605169396E-2</v>
      </c>
      <c r="AK81" s="148">
        <f t="shared" si="50"/>
        <v>-7.7563890030072358E-3</v>
      </c>
      <c r="AL81" s="148">
        <f t="shared" si="50"/>
        <v>0.30877184393988433</v>
      </c>
      <c r="AM81" s="147"/>
    </row>
    <row r="82" spans="1:39" x14ac:dyDescent="0.3">
      <c r="A82" s="5"/>
      <c r="B82" s="5"/>
      <c r="V82" s="43" t="s">
        <v>1</v>
      </c>
      <c r="W82" s="108">
        <f>100%-(W76/W35)</f>
        <v>0</v>
      </c>
      <c r="X82" s="108">
        <f>100%-(X76/W35)</f>
        <v>0.30169539833055026</v>
      </c>
      <c r="Y82" s="108">
        <f>100%-(Y76/W35)</f>
        <v>0.46130086578834317</v>
      </c>
      <c r="Z82" s="108">
        <f>100%-(Z76/W35)</f>
        <v>0.50418762590692179</v>
      </c>
      <c r="AA82" s="108">
        <f>100%-(AA76/W35)</f>
        <v>0.49215919558662047</v>
      </c>
      <c r="AB82" s="106"/>
      <c r="AC82" s="106"/>
      <c r="AD82" s="19"/>
      <c r="AE82" s="19"/>
      <c r="AG82" s="151" t="s">
        <v>1</v>
      </c>
      <c r="AH82" s="151"/>
      <c r="AI82" s="148">
        <f t="shared" si="50"/>
        <v>-1.4977791817313237</v>
      </c>
      <c r="AJ82" s="148">
        <f t="shared" si="50"/>
        <v>-0.79236789083160275</v>
      </c>
      <c r="AK82" s="148">
        <f t="shared" si="50"/>
        <v>-0.21291307999048037</v>
      </c>
      <c r="AL82" s="148">
        <f t="shared" si="50"/>
        <v>5.9715635778156972E-2</v>
      </c>
      <c r="AM82" s="147"/>
    </row>
    <row r="83" spans="1:39" x14ac:dyDescent="0.3">
      <c r="A83" s="5"/>
      <c r="B83" s="5"/>
      <c r="V83" s="43" t="s">
        <v>1</v>
      </c>
      <c r="W83" s="108">
        <f>100%-(W77/W36)</f>
        <v>0</v>
      </c>
      <c r="X83" s="108">
        <f>100%-(X77/W36)</f>
        <v>0.28018901304153809</v>
      </c>
      <c r="Y83" s="108">
        <f>100%-(Y77/W36)</f>
        <v>0.43878569935365697</v>
      </c>
      <c r="Z83" s="108">
        <f>100%-(Z77/W36)</f>
        <v>0.64264036146896453</v>
      </c>
      <c r="AA83" s="108">
        <f>100%-(AA77/W36)</f>
        <v>0.60977402174512363</v>
      </c>
      <c r="AB83" s="106"/>
      <c r="AC83" s="106"/>
      <c r="AD83" s="19"/>
      <c r="AE83" s="19"/>
      <c r="AG83" s="151" t="s">
        <v>1</v>
      </c>
      <c r="AH83" s="151"/>
      <c r="AI83" s="148">
        <f t="shared" si="50"/>
        <v>-1.3759915527504436</v>
      </c>
      <c r="AJ83" s="148">
        <f t="shared" si="50"/>
        <v>-0.77885887919286567</v>
      </c>
      <c r="AK83" s="148">
        <f t="shared" si="50"/>
        <v>-1.0011181024356386</v>
      </c>
      <c r="AL83" s="148">
        <f t="shared" si="50"/>
        <v>0.16140463660196058</v>
      </c>
      <c r="AM83" s="147"/>
    </row>
    <row r="84" spans="1:39" x14ac:dyDescent="0.3">
      <c r="M84" s="21"/>
      <c r="O84" s="20"/>
      <c r="Q84" s="5"/>
      <c r="R84" s="5"/>
      <c r="S84" s="5"/>
      <c r="T84" s="5"/>
      <c r="U84" s="5"/>
      <c r="AG84" s="151"/>
      <c r="AH84" s="151"/>
      <c r="AI84" s="148"/>
      <c r="AJ84" s="148"/>
      <c r="AK84" s="148"/>
      <c r="AL84" s="148"/>
      <c r="AM84" s="147"/>
    </row>
    <row r="85" spans="1:39" x14ac:dyDescent="0.3">
      <c r="M85" s="21"/>
      <c r="O85" s="20"/>
      <c r="Q85" s="5"/>
      <c r="R85" s="5"/>
      <c r="S85" s="5"/>
      <c r="T85" s="5"/>
      <c r="U85" s="5"/>
      <c r="AG85" s="151" t="s">
        <v>50</v>
      </c>
      <c r="AH85" s="151"/>
      <c r="AI85" s="151"/>
      <c r="AJ85" s="151"/>
      <c r="AK85" s="151"/>
      <c r="AL85" s="151"/>
      <c r="AM85" s="4" t="s">
        <v>29</v>
      </c>
    </row>
    <row r="86" spans="1:39" x14ac:dyDescent="0.3">
      <c r="M86" s="21"/>
      <c r="O86" s="20"/>
      <c r="Q86" s="13"/>
      <c r="R86" s="5"/>
      <c r="S86" s="5"/>
      <c r="T86" s="5"/>
      <c r="U86" s="5"/>
      <c r="AG86" s="151" t="s">
        <v>30</v>
      </c>
      <c r="AH86" s="151"/>
      <c r="AI86" s="148">
        <f>AI80/2</f>
        <v>2.2412819648336413E-2</v>
      </c>
      <c r="AJ86" s="148">
        <f>AJ80/2</f>
        <v>7.3067235531008023E-3</v>
      </c>
      <c r="AK86" s="148">
        <f>AK80/3</f>
        <v>-7.7011403882438614E-2</v>
      </c>
      <c r="AL86" s="148">
        <f>AL80/2</f>
        <v>9.1618220793607374E-2</v>
      </c>
      <c r="AM86" s="134">
        <f>MIN(AI86:AL86)</f>
        <v>-7.7011403882438614E-2</v>
      </c>
    </row>
    <row r="87" spans="1:39" x14ac:dyDescent="0.3">
      <c r="M87" s="21"/>
      <c r="O87" s="20"/>
      <c r="P87" s="21"/>
      <c r="Q87" s="13"/>
      <c r="R87" s="5"/>
      <c r="S87" s="5"/>
      <c r="T87" s="5"/>
      <c r="U87" s="5"/>
      <c r="AG87" s="151" t="s">
        <v>30</v>
      </c>
      <c r="AH87" s="151"/>
      <c r="AI87" s="148">
        <f t="shared" ref="AI87:AJ89" si="51">AI81/2</f>
        <v>-0.1456370599365906</v>
      </c>
      <c r="AJ87" s="148">
        <f t="shared" si="51"/>
        <v>2.535236302584698E-2</v>
      </c>
      <c r="AK87" s="148">
        <f t="shared" ref="AK87:AK89" si="52">AK81/3</f>
        <v>-2.5854630010024118E-3</v>
      </c>
      <c r="AL87" s="148">
        <f t="shared" ref="AL87:AL89" si="53">AL81/2</f>
        <v>0.15438592196994216</v>
      </c>
      <c r="AM87" s="134">
        <f t="shared" ref="AM87:AM89" si="54">MIN(AI87:AL87)</f>
        <v>-0.1456370599365906</v>
      </c>
    </row>
    <row r="88" spans="1:39" x14ac:dyDescent="0.3">
      <c r="M88" s="21"/>
      <c r="O88" s="20"/>
      <c r="Q88" s="13"/>
      <c r="R88" s="5"/>
      <c r="S88" s="5"/>
      <c r="T88" s="5"/>
      <c r="U88" s="5"/>
      <c r="AG88" s="151" t="s">
        <v>1</v>
      </c>
      <c r="AH88" s="151"/>
      <c r="AI88" s="148">
        <f t="shared" si="51"/>
        <v>-0.74888959086566187</v>
      </c>
      <c r="AJ88" s="148">
        <f t="shared" si="51"/>
        <v>-0.39618394541580138</v>
      </c>
      <c r="AK88" s="148">
        <f t="shared" si="52"/>
        <v>-7.0971026663493461E-2</v>
      </c>
      <c r="AL88" s="148">
        <f t="shared" si="53"/>
        <v>2.9857817889078486E-2</v>
      </c>
      <c r="AM88" s="149">
        <f t="shared" si="54"/>
        <v>-0.74888959086566187</v>
      </c>
    </row>
    <row r="89" spans="1:39" x14ac:dyDescent="0.3">
      <c r="M89" s="21"/>
      <c r="O89" s="20"/>
      <c r="P89" s="21"/>
      <c r="Q89" s="13"/>
      <c r="R89" s="5"/>
      <c r="S89" s="5"/>
      <c r="T89" s="5"/>
      <c r="U89" s="5"/>
      <c r="AG89" s="151" t="s">
        <v>1</v>
      </c>
      <c r="AH89" s="151"/>
      <c r="AI89" s="148">
        <f t="shared" si="51"/>
        <v>-0.6879957763752218</v>
      </c>
      <c r="AJ89" s="148">
        <f t="shared" si="51"/>
        <v>-0.38942943959643284</v>
      </c>
      <c r="AK89" s="148">
        <f t="shared" si="52"/>
        <v>-0.33370603414521288</v>
      </c>
      <c r="AL89" s="148">
        <f t="shared" si="53"/>
        <v>8.0702318300980291E-2</v>
      </c>
      <c r="AM89" s="149">
        <f t="shared" si="54"/>
        <v>-0.6879957763752218</v>
      </c>
    </row>
    <row r="90" spans="1:39" x14ac:dyDescent="0.3">
      <c r="M90" s="21"/>
      <c r="O90" s="20"/>
      <c r="Q90" s="13"/>
      <c r="R90" s="5"/>
      <c r="S90" s="5"/>
      <c r="T90" s="5"/>
      <c r="U90" s="5"/>
    </row>
    <row r="91" spans="1:39" x14ac:dyDescent="0.3">
      <c r="C91" s="24"/>
      <c r="O91" s="20"/>
      <c r="P91" s="5"/>
      <c r="Q91" s="5"/>
      <c r="R91" s="5"/>
      <c r="S91" s="5"/>
      <c r="T91" s="5"/>
      <c r="U91" s="5"/>
    </row>
    <row r="92" spans="1:39" x14ac:dyDescent="0.3">
      <c r="O92" s="20"/>
      <c r="P92" s="5"/>
      <c r="Q92" s="5"/>
      <c r="R92" s="5"/>
      <c r="S92" s="5"/>
      <c r="T92" s="5"/>
      <c r="U92" s="5"/>
    </row>
    <row r="93" spans="1:39" x14ac:dyDescent="0.3">
      <c r="P93" s="5"/>
      <c r="Q93" s="5"/>
      <c r="R93" s="5"/>
      <c r="S93" s="5"/>
      <c r="T93" s="5"/>
      <c r="U93" s="5"/>
    </row>
    <row r="94" spans="1:39" x14ac:dyDescent="0.3">
      <c r="P94" s="5"/>
      <c r="Q94" s="5"/>
      <c r="R94" s="5"/>
      <c r="S94" s="5"/>
      <c r="T94" s="5"/>
      <c r="U94" s="5"/>
    </row>
    <row r="95" spans="1:39" x14ac:dyDescent="0.3">
      <c r="P95" s="5"/>
      <c r="Q95" s="5"/>
      <c r="R95" s="5"/>
      <c r="S95" s="5"/>
      <c r="T95" s="5"/>
      <c r="U95" s="5"/>
    </row>
    <row r="96" spans="1:39" x14ac:dyDescent="0.3">
      <c r="P96" s="5"/>
      <c r="Q96" s="13"/>
      <c r="R96" s="5"/>
      <c r="S96" s="5"/>
      <c r="T96" s="5"/>
      <c r="U96" s="5"/>
    </row>
    <row r="97" spans="1:21" x14ac:dyDescent="0.3">
      <c r="P97" s="5"/>
      <c r="Q97" s="13"/>
      <c r="R97" s="5"/>
      <c r="S97" s="5"/>
      <c r="T97" s="5"/>
      <c r="U97" s="5"/>
    </row>
    <row r="98" spans="1:2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P98" s="5"/>
      <c r="Q98" s="13"/>
      <c r="R98" s="5"/>
      <c r="S98" s="5"/>
      <c r="T98" s="5"/>
      <c r="U98" s="5"/>
    </row>
    <row r="99" spans="1:2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P99" s="5"/>
      <c r="Q99" s="13"/>
      <c r="R99" s="5"/>
      <c r="S99" s="5"/>
      <c r="T99" s="5"/>
      <c r="U99" s="5"/>
    </row>
    <row r="100" spans="1:2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P100" s="5"/>
      <c r="Q100" s="5"/>
      <c r="R100" s="5"/>
      <c r="S100" s="5"/>
      <c r="T100" s="5"/>
      <c r="U100" s="5"/>
    </row>
    <row r="101" spans="1:21" x14ac:dyDescent="0.3">
      <c r="A101" s="5"/>
      <c r="B101" s="5"/>
      <c r="C101" s="13"/>
      <c r="D101" s="5"/>
      <c r="E101" s="5"/>
      <c r="F101" s="5"/>
      <c r="G101" s="5"/>
      <c r="H101" s="5"/>
      <c r="I101" s="5"/>
      <c r="J101" s="5"/>
      <c r="K101" s="5"/>
      <c r="L101" s="5"/>
      <c r="P101" s="5"/>
      <c r="Q101" s="5"/>
      <c r="R101" s="5"/>
      <c r="S101" s="5"/>
      <c r="T101" s="5"/>
      <c r="U101" s="5"/>
    </row>
    <row r="102" spans="1:21" x14ac:dyDescent="0.3">
      <c r="A102" s="5"/>
      <c r="B102" s="5"/>
      <c r="C102" s="13"/>
      <c r="D102" s="5"/>
      <c r="E102" s="5"/>
      <c r="F102" s="5"/>
      <c r="G102" s="5"/>
      <c r="H102" s="5"/>
      <c r="I102" s="5"/>
      <c r="J102" s="5"/>
      <c r="K102" s="5"/>
      <c r="L102" s="5"/>
      <c r="P102" s="5"/>
      <c r="Q102" s="13"/>
      <c r="R102" s="5"/>
      <c r="S102" s="5"/>
      <c r="T102" s="5"/>
      <c r="U102" s="5"/>
    </row>
    <row r="103" spans="1:21" x14ac:dyDescent="0.3">
      <c r="A103" s="5"/>
      <c r="B103" s="5"/>
      <c r="C103" s="13"/>
      <c r="D103" s="5"/>
      <c r="E103" s="5"/>
      <c r="F103" s="5"/>
      <c r="G103" s="5"/>
      <c r="H103" s="5"/>
      <c r="I103" s="5"/>
      <c r="J103" s="5"/>
      <c r="K103" s="5"/>
      <c r="L103" s="5"/>
      <c r="P103" s="5"/>
      <c r="Q103" s="13"/>
      <c r="R103" s="5"/>
      <c r="S103" s="5"/>
      <c r="T103" s="5"/>
      <c r="U103" s="5"/>
    </row>
    <row r="104" spans="1:21" x14ac:dyDescent="0.3">
      <c r="A104" s="5"/>
      <c r="B104" s="5"/>
      <c r="C104" s="13"/>
      <c r="D104" s="5"/>
      <c r="E104" s="5"/>
      <c r="F104" s="5"/>
      <c r="G104" s="5"/>
      <c r="H104" s="5"/>
      <c r="I104" s="5"/>
      <c r="J104" s="5"/>
      <c r="K104" s="5"/>
      <c r="L104" s="5"/>
      <c r="P104" s="5"/>
      <c r="Q104" s="13"/>
      <c r="R104" s="5"/>
      <c r="S104" s="5"/>
      <c r="T104" s="5"/>
      <c r="U104" s="5"/>
    </row>
    <row r="105" spans="1:21" x14ac:dyDescent="0.3">
      <c r="A105" s="5"/>
      <c r="B105" s="5"/>
      <c r="C105" s="13"/>
      <c r="D105" s="5"/>
      <c r="E105" s="5"/>
      <c r="F105" s="5"/>
      <c r="G105" s="5"/>
      <c r="H105" s="5"/>
      <c r="I105" s="5"/>
      <c r="J105" s="5"/>
      <c r="K105" s="5"/>
      <c r="L105" s="5"/>
      <c r="P105" s="5"/>
      <c r="Q105" s="13"/>
      <c r="R105" s="5"/>
      <c r="S105" s="5"/>
      <c r="T105" s="5"/>
      <c r="U105" s="5"/>
    </row>
    <row r="106" spans="1:21" x14ac:dyDescent="0.3">
      <c r="A106" s="5"/>
      <c r="B106" s="5"/>
      <c r="C106" s="13"/>
      <c r="D106" s="5"/>
      <c r="E106" s="5"/>
      <c r="F106" s="5"/>
      <c r="G106" s="5"/>
      <c r="H106" s="5"/>
      <c r="I106" s="5"/>
      <c r="J106" s="5"/>
      <c r="K106" s="5"/>
      <c r="L106" s="5"/>
      <c r="P106" s="5"/>
      <c r="Q106" s="13"/>
      <c r="R106" s="5"/>
      <c r="S106" s="5"/>
      <c r="T106" s="5"/>
      <c r="U106" s="5"/>
    </row>
    <row r="107" spans="1:21" x14ac:dyDescent="0.3">
      <c r="A107" s="5"/>
      <c r="B107" s="5"/>
      <c r="C107" s="13"/>
      <c r="D107" s="5"/>
      <c r="E107" s="5"/>
      <c r="F107" s="5"/>
      <c r="G107" s="5"/>
      <c r="H107" s="5"/>
      <c r="I107" s="5"/>
      <c r="J107" s="5"/>
      <c r="K107" s="5"/>
      <c r="L107" s="5"/>
      <c r="P107" s="5"/>
      <c r="Q107" s="13"/>
      <c r="R107" s="5"/>
      <c r="S107" s="5"/>
      <c r="T107" s="5"/>
      <c r="U107" s="5"/>
    </row>
    <row r="108" spans="1:21" x14ac:dyDescent="0.3">
      <c r="A108" s="5"/>
      <c r="B108" s="5"/>
      <c r="C108" s="13"/>
      <c r="D108" s="5"/>
      <c r="E108" s="5"/>
      <c r="F108" s="5"/>
      <c r="G108" s="5"/>
      <c r="H108" s="5"/>
      <c r="I108" s="5"/>
      <c r="J108" s="5"/>
      <c r="K108" s="5"/>
      <c r="L108" s="5"/>
      <c r="P108" s="5"/>
      <c r="Q108" s="13"/>
      <c r="R108" s="5"/>
      <c r="S108" s="5"/>
      <c r="T108" s="5"/>
      <c r="U108" s="5"/>
    </row>
    <row r="109" spans="1:21" x14ac:dyDescent="0.3">
      <c r="A109" s="5"/>
      <c r="B109" s="5"/>
      <c r="C109" s="13"/>
      <c r="D109" s="5"/>
      <c r="E109" s="5"/>
      <c r="F109" s="5"/>
      <c r="G109" s="5"/>
      <c r="H109" s="5"/>
      <c r="I109" s="5"/>
      <c r="J109" s="5"/>
      <c r="K109" s="5"/>
      <c r="L109" s="5"/>
      <c r="P109" s="5"/>
      <c r="Q109" s="13"/>
      <c r="R109" s="5"/>
      <c r="S109" s="5"/>
      <c r="T109" s="5"/>
      <c r="U109" s="5"/>
    </row>
    <row r="110" spans="1:2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P110" s="5"/>
      <c r="Q110" s="13"/>
      <c r="R110" s="5"/>
      <c r="S110" s="5"/>
      <c r="T110" s="5"/>
      <c r="U110" s="5"/>
    </row>
    <row r="111" spans="1:2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</row>
    <row r="112" spans="1:2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</row>
    <row r="113" spans="1:2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</row>
    <row r="114" spans="1:2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spans="1:2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</row>
    <row r="116" spans="1:21" x14ac:dyDescent="0.3">
      <c r="A116" s="5"/>
      <c r="B116" s="5"/>
      <c r="C116" s="13"/>
      <c r="D116" s="13"/>
      <c r="E116" s="5"/>
      <c r="F116" s="5"/>
      <c r="G116" s="5"/>
      <c r="H116" s="5"/>
      <c r="I116" s="5"/>
      <c r="J116" s="5"/>
      <c r="K116" s="5"/>
      <c r="L116" s="5"/>
    </row>
    <row r="117" spans="1:21" x14ac:dyDescent="0.3">
      <c r="A117" s="5"/>
      <c r="B117" s="5"/>
      <c r="C117" s="13"/>
      <c r="D117" s="13"/>
      <c r="E117" s="5"/>
      <c r="F117" s="5"/>
      <c r="G117" s="5"/>
      <c r="H117" s="5"/>
      <c r="I117" s="5"/>
      <c r="J117" s="5"/>
      <c r="K117" s="5"/>
      <c r="L117" s="5"/>
    </row>
    <row r="118" spans="1:21" x14ac:dyDescent="0.3">
      <c r="A118" s="5"/>
      <c r="B118" s="5"/>
      <c r="C118" s="13"/>
      <c r="D118" s="13"/>
      <c r="E118" s="5"/>
      <c r="F118" s="5"/>
      <c r="G118" s="5"/>
      <c r="H118" s="5"/>
      <c r="I118" s="5"/>
      <c r="J118" s="5"/>
      <c r="K118" s="5"/>
      <c r="L118" s="5"/>
    </row>
    <row r="119" spans="1:21" x14ac:dyDescent="0.3">
      <c r="A119" s="5"/>
      <c r="B119" s="5"/>
      <c r="C119" s="13"/>
      <c r="D119" s="13"/>
      <c r="E119" s="5"/>
      <c r="F119" s="5"/>
      <c r="G119" s="5"/>
      <c r="H119" s="5"/>
      <c r="I119" s="5"/>
      <c r="J119" s="5"/>
      <c r="K119" s="5"/>
      <c r="L119" s="5"/>
    </row>
    <row r="120" spans="1:21" x14ac:dyDescent="0.3">
      <c r="A120" s="5"/>
      <c r="B120" s="5"/>
      <c r="C120" s="13"/>
      <c r="D120" s="13"/>
      <c r="E120" s="5"/>
      <c r="F120" s="5"/>
      <c r="G120" s="5"/>
      <c r="H120" s="5"/>
      <c r="I120" s="5"/>
      <c r="J120" s="5"/>
      <c r="K120" s="5"/>
      <c r="L120" s="5"/>
    </row>
    <row r="121" spans="1:21" x14ac:dyDescent="0.3">
      <c r="A121" s="5"/>
      <c r="B121" s="5"/>
      <c r="C121" s="13"/>
      <c r="D121" s="13"/>
      <c r="E121" s="5"/>
      <c r="F121" s="5"/>
      <c r="G121" s="5"/>
      <c r="H121" s="5"/>
      <c r="I121" s="5"/>
      <c r="J121" s="5"/>
      <c r="K121" s="5"/>
      <c r="L121" s="5"/>
    </row>
    <row r="122" spans="1:21" x14ac:dyDescent="0.3">
      <c r="A122" s="5"/>
      <c r="B122" s="5"/>
      <c r="C122" s="13"/>
      <c r="D122" s="13"/>
      <c r="E122" s="5"/>
      <c r="F122" s="5"/>
      <c r="G122" s="5"/>
      <c r="H122" s="5"/>
      <c r="I122" s="5"/>
      <c r="J122" s="5"/>
      <c r="K122" s="5"/>
      <c r="L122" s="5"/>
    </row>
    <row r="123" spans="1:21" x14ac:dyDescent="0.3">
      <c r="A123" s="5"/>
      <c r="B123" s="5"/>
      <c r="C123" s="13"/>
      <c r="D123" s="13"/>
      <c r="E123" s="5"/>
      <c r="F123" s="5"/>
      <c r="G123" s="5"/>
      <c r="H123" s="5"/>
      <c r="I123" s="5"/>
      <c r="J123" s="5"/>
      <c r="K123" s="5"/>
      <c r="L123" s="5"/>
    </row>
    <row r="124" spans="1:21" x14ac:dyDescent="0.3">
      <c r="A124" s="5"/>
      <c r="B124" s="5"/>
      <c r="C124" s="13"/>
      <c r="D124" s="13"/>
      <c r="E124" s="5"/>
      <c r="F124" s="5"/>
      <c r="G124" s="5"/>
      <c r="H124" s="5"/>
      <c r="I124" s="5"/>
      <c r="J124" s="5"/>
      <c r="K124" s="5"/>
      <c r="L124" s="5"/>
    </row>
    <row r="125" spans="1:21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</row>
    <row r="126" spans="1:21" x14ac:dyDescent="0.3">
      <c r="S126" s="21"/>
      <c r="T126" s="21"/>
      <c r="U126" s="21"/>
    </row>
    <row r="127" spans="1:21" x14ac:dyDescent="0.3">
      <c r="S127" s="21"/>
      <c r="T127" s="21"/>
      <c r="U127" s="21"/>
    </row>
  </sheetData>
  <mergeCells count="4">
    <mergeCell ref="R4:Z4"/>
    <mergeCell ref="AG4:AO4"/>
    <mergeCell ref="D31:L31"/>
    <mergeCell ref="D48:L48"/>
  </mergeCells>
  <conditionalFormatting sqref="D117:H124"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1:M93 M84:M90 AN15:AR23 W15:AM28"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26:U127 E125:I125"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97:S110"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3:Z3 R5:AA11 R12:U12 U13:U18"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5:AP11 AH12:AP12 AK3 AP4"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L31:AM31"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L3:AO3"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33:AM41 W40:AE46 AF40:AL41 AL33:AL38 W33:AF39 AJ39:AL39"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A32:BJ39"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C47:BC56">
    <cfRule type="colorScale" priority="8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K33:AK38"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33:AJ38"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33:AJ38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31:AK31"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97:R110 T97:U110">
    <cfRule type="colorScale" priority="4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84:U92 D91:M93 M84:M90 AN15:AR23 W15:AM28">
    <cfRule type="colorScale" priority="4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97:U110 R97:R110">
    <cfRule type="colorScale" priority="4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32:AY39">
    <cfRule type="colorScale" priority="4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97:U110">
    <cfRule type="colorScale" priority="4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51:AC63">
    <cfRule type="colorScale" priority="5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69:Z72 W69:W70 AA69:AA70 W75:AA77 X66:Z66">
    <cfRule type="cellIs" dxfId="11" priority="17" operator="lessThan">
      <formula>$AH$34</formula>
    </cfRule>
  </conditionalFormatting>
  <conditionalFormatting sqref="W74:AC74 W75:AA77">
    <cfRule type="cellIs" dxfId="10" priority="16" operator="lessThan">
      <formula>$AH$34</formula>
    </cfRule>
  </conditionalFormatting>
  <conditionalFormatting sqref="W75:AC75">
    <cfRule type="cellIs" dxfId="9" priority="15" operator="lessThan">
      <formula>$AH$35</formula>
    </cfRule>
  </conditionalFormatting>
  <conditionalFormatting sqref="W76:AC76">
    <cfRule type="cellIs" dxfId="8" priority="14" operator="lessThan">
      <formula>$AH$36</formula>
    </cfRule>
  </conditionalFormatting>
  <conditionalFormatting sqref="W77:AC77">
    <cfRule type="cellIs" dxfId="7" priority="13" operator="lessThan">
      <formula>$AH$37</formula>
    </cfRule>
  </conditionalFormatting>
  <conditionalFormatting sqref="W69:AC69 W70:AA70">
    <cfRule type="cellIs" dxfId="6" priority="12" operator="lessThan">
      <formula>$AH$38</formula>
    </cfRule>
  </conditionalFormatting>
  <conditionalFormatting sqref="W70:AC70">
    <cfRule type="cellIs" dxfId="5" priority="11" operator="lessThan">
      <formula>$AH$39</formula>
    </cfRule>
  </conditionalFormatting>
  <conditionalFormatting sqref="W71:AA71">
    <cfRule type="cellIs" dxfId="4" priority="10" operator="lessThan">
      <formula>$AH$40</formula>
    </cfRule>
  </conditionalFormatting>
  <conditionalFormatting sqref="AB80:AC80">
    <cfRule type="cellIs" dxfId="3" priority="9" operator="lessThan">
      <formula>$AH$34</formula>
    </cfRule>
  </conditionalFormatting>
  <conditionalFormatting sqref="AB81:AC81">
    <cfRule type="cellIs" dxfId="2" priority="8" operator="lessThan">
      <formula>$AH$35</formula>
    </cfRule>
  </conditionalFormatting>
  <conditionalFormatting sqref="AB82:AC82">
    <cfRule type="cellIs" dxfId="1" priority="7" operator="lessThan">
      <formula>$AH$36</formula>
    </cfRule>
  </conditionalFormatting>
  <conditionalFormatting sqref="AB83:AC83">
    <cfRule type="cellIs" dxfId="0" priority="6" operator="lessThan">
      <formula>$AH$37</formula>
    </cfRule>
  </conditionalFormatting>
  <conditionalFormatting sqref="AD72:AE72 AD66:AE66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72:Z72 X66:Z66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72:Z72 X66:Z66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72:AC72 AB66:AC66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3:H76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69:U70 R66 R72 U73:U77 T66 T72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69:U70 U73:U77 T66 T72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72 S66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72 R66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78">
    <cfRule type="colorScale" priority="3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W71:AA71 W69:AC70 W74:AC77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71:AE71 W71:AA71 W69:AE70 W74:AE77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8:H6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6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68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7:I77 R69:T70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80:AC83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80:AE83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79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50B1AC58D72942886E2AEEBCB18841" ma:contentTypeVersion="18" ma:contentTypeDescription="Vytvoří nový dokument" ma:contentTypeScope="" ma:versionID="8e04b0a778be63341c0dc5c1667bec7b">
  <xsd:schema xmlns:xsd="http://www.w3.org/2001/XMLSchema" xmlns:xs="http://www.w3.org/2001/XMLSchema" xmlns:p="http://schemas.microsoft.com/office/2006/metadata/properties" xmlns:ns3="3095fe31-240e-4f5a-8fb4-25eff5fe37b0" xmlns:ns4="47a530f4-b7ad-48c6-b628-b7fea3878510" targetNamespace="http://schemas.microsoft.com/office/2006/metadata/properties" ma:root="true" ma:fieldsID="c14abf3183b1834997874d57def470fa" ns3:_="" ns4:_="">
    <xsd:import namespace="3095fe31-240e-4f5a-8fb4-25eff5fe37b0"/>
    <xsd:import namespace="47a530f4-b7ad-48c6-b628-b7fea387851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ystemTags" minOccurs="0"/>
                <xsd:element ref="ns3:_activity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5fe31-240e-4f5a-8fb4-25eff5fe37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a530f4-b7ad-48c6-b628-b7fea387851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095fe31-240e-4f5a-8fb4-25eff5fe37b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485BC1-FC8B-4590-BF66-EA4BB92B67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5fe31-240e-4f5a-8fb4-25eff5fe37b0"/>
    <ds:schemaRef ds:uri="47a530f4-b7ad-48c6-b628-b7fea38785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CF93A2-515F-458B-A673-3007B4CE9830}">
  <ds:schemaRefs>
    <ds:schemaRef ds:uri="http://purl.org/dc/dcmitype/"/>
    <ds:schemaRef ds:uri="http://schemas.microsoft.com/office/2006/documentManagement/types"/>
    <ds:schemaRef ds:uri="47a530f4-b7ad-48c6-b628-b7fea3878510"/>
    <ds:schemaRef ds:uri="http://schemas.microsoft.com/office/infopath/2007/PartnerControls"/>
    <ds:schemaRef ds:uri="http://purl.org/dc/terms/"/>
    <ds:schemaRef ds:uri="3095fe31-240e-4f5a-8fb4-25eff5fe37b0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24E0B05-AC1E-4ED8-9751-5D4C70F96C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heading</vt:lpstr>
      <vt:lpstr>Lab1</vt:lpstr>
      <vt:lpstr>Lab2</vt:lpstr>
      <vt:lpstr>Lab3</vt:lpstr>
      <vt:lpstr>Lab4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Černá</dc:creator>
  <cp:keywords/>
  <dc:description/>
  <cp:lastModifiedBy>Kateřina Černá</cp:lastModifiedBy>
  <cp:revision/>
  <dcterms:created xsi:type="dcterms:W3CDTF">2024-04-03T07:50:06Z</dcterms:created>
  <dcterms:modified xsi:type="dcterms:W3CDTF">2025-06-11T18:56:02Z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0x010100EC50B1AC58D72942886E2AEEBCB18841</vt:lpwstr>
  </property>
  <property fmtid="{D5CDD505-2E9C-101B-9397-08002B2CF9AE}" pid="3" name="MediaServiceImageTags">
    <vt:lpwstr/>
  </property>
</Properties>
</file>