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ml.chartshapes+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ml.chartshapes+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ml.chartshape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ml.chartshapes+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ml.chartshapes+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ml.chartshapes+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ml.chartshapes+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ml.chartshapes+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ml.chartshapes+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ml.chartshapes+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ml.chartshapes+xml"/>
  <Override PartName="/xl/charts/chart21.xml" ContentType="application/vnd.openxmlformats-officedocument.drawingml.chart+xml"/>
  <Override PartName="/xl/drawings/drawing20.xml" ContentType="application/vnd.openxmlformats-officedocument.drawingml.chartshapes+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ml.chartshapes+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ml.chartshapes+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ml.chartshapes+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6.xml" ContentType="application/vnd.openxmlformats-officedocument.drawingml.chartshapes+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ml.chartshapes+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8.xml" ContentType="application/vnd.openxmlformats-officedocument.drawingml.chartshapes+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202300"/>
  <mc:AlternateContent xmlns:mc="http://schemas.openxmlformats.org/markup-compatibility/2006">
    <mc:Choice Requires="x15">
      <x15ac:absPath xmlns:x15ac="http://schemas.microsoft.com/office/spreadsheetml/2010/11/ac" url="/Users/tomsharkey/Dropbox/Research/Photosynthesis/Publications/2025/Light dark transition/"/>
    </mc:Choice>
  </mc:AlternateContent>
  <xr:revisionPtr revIDLastSave="0" documentId="8_{E84CBA22-2FC9-FA45-9EC6-6C692DE328E3}" xr6:coauthVersionLast="47" xr6:coauthVersionMax="47" xr10:uidLastSave="{00000000-0000-0000-0000-000000000000}"/>
  <bookViews>
    <workbookView xWindow="0" yWindow="760" windowWidth="34360" windowHeight="15600" activeTab="3" xr2:uid="{79B5003D-032C-FD46-92DF-9DD8887CC8E2}"/>
  </bookViews>
  <sheets>
    <sheet name="Cover Sheet" sheetId="7" r:id="rId1"/>
    <sheet name="Table S1" sheetId="9" r:id="rId2"/>
    <sheet name="Table S2" sheetId="12" r:id="rId3"/>
    <sheet name="Misc graphs"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12" l="1"/>
  <c r="P51" i="12"/>
  <c r="O51" i="12"/>
  <c r="M51" i="12"/>
  <c r="L51" i="12"/>
  <c r="G51" i="12"/>
  <c r="F51" i="12"/>
  <c r="Q50" i="12"/>
  <c r="P50" i="12"/>
  <c r="O50" i="12"/>
  <c r="M50" i="12"/>
  <c r="L50" i="12"/>
  <c r="G50" i="12"/>
  <c r="F50" i="12"/>
  <c r="Q49" i="12"/>
  <c r="P49" i="12"/>
  <c r="O49" i="12"/>
  <c r="M49" i="12"/>
  <c r="L49" i="12"/>
  <c r="G49" i="12"/>
  <c r="F49" i="12"/>
  <c r="Q48" i="12"/>
  <c r="P48" i="12"/>
  <c r="O48" i="12"/>
  <c r="M48" i="12"/>
  <c r="L48" i="12"/>
  <c r="G48" i="12"/>
  <c r="F48" i="12"/>
  <c r="Q47" i="12"/>
  <c r="P47" i="12"/>
  <c r="O47" i="12"/>
  <c r="M47" i="12"/>
  <c r="L47" i="12"/>
  <c r="G47" i="12"/>
  <c r="F47" i="12"/>
  <c r="Q46" i="12"/>
  <c r="P46" i="12"/>
  <c r="O46" i="12"/>
  <c r="M46" i="12"/>
  <c r="L46" i="12"/>
  <c r="G46" i="12"/>
  <c r="F46" i="12"/>
  <c r="Q79" i="12"/>
  <c r="P79" i="12"/>
  <c r="O79" i="12"/>
  <c r="M79" i="12"/>
  <c r="L79" i="12"/>
  <c r="G79" i="12"/>
  <c r="F79" i="12"/>
  <c r="Q78" i="12"/>
  <c r="P78" i="12"/>
  <c r="O78" i="12"/>
  <c r="M78" i="12"/>
  <c r="L78" i="12"/>
  <c r="G78" i="12"/>
  <c r="F78" i="12"/>
  <c r="Q77" i="12"/>
  <c r="P77" i="12"/>
  <c r="O77" i="12"/>
  <c r="M77" i="12"/>
  <c r="L77" i="12"/>
  <c r="G77" i="12"/>
  <c r="F77" i="12"/>
  <c r="Q76" i="12"/>
  <c r="P76" i="12"/>
  <c r="O76" i="12"/>
  <c r="M76" i="12"/>
  <c r="L76" i="12"/>
  <c r="G76" i="12"/>
  <c r="F76" i="12"/>
  <c r="Q75" i="12"/>
  <c r="P75" i="12"/>
  <c r="O75" i="12"/>
  <c r="M75" i="12"/>
  <c r="L75" i="12"/>
  <c r="G75" i="12"/>
  <c r="F75" i="12"/>
  <c r="Q74" i="12"/>
  <c r="P74" i="12"/>
  <c r="O74" i="12"/>
  <c r="M74" i="12"/>
  <c r="L74" i="12"/>
  <c r="G74" i="12"/>
  <c r="F74" i="12"/>
  <c r="Q72" i="12"/>
  <c r="P72" i="12"/>
  <c r="O72" i="12"/>
  <c r="M72" i="12"/>
  <c r="L72" i="12"/>
  <c r="G72" i="12"/>
  <c r="F72" i="12"/>
  <c r="Q71" i="12"/>
  <c r="P71" i="12"/>
  <c r="O71" i="12"/>
  <c r="M71" i="12"/>
  <c r="L71" i="12"/>
  <c r="G71" i="12"/>
  <c r="F71" i="12"/>
  <c r="Q70" i="12"/>
  <c r="P70" i="12"/>
  <c r="O70" i="12"/>
  <c r="M70" i="12"/>
  <c r="L70" i="12"/>
  <c r="G70" i="12"/>
  <c r="F70" i="12"/>
  <c r="Q69" i="12"/>
  <c r="P69" i="12"/>
  <c r="O69" i="12"/>
  <c r="M69" i="12"/>
  <c r="L69" i="12"/>
  <c r="G69" i="12"/>
  <c r="F69" i="12"/>
  <c r="Q68" i="12"/>
  <c r="P68" i="12"/>
  <c r="O68" i="12"/>
  <c r="M68" i="12"/>
  <c r="L68" i="12"/>
  <c r="G68" i="12"/>
  <c r="F68" i="12"/>
  <c r="Q67" i="12"/>
  <c r="P67" i="12"/>
  <c r="O67" i="12"/>
  <c r="M67" i="12"/>
  <c r="L67" i="12"/>
  <c r="G67" i="12"/>
  <c r="F67" i="12"/>
  <c r="Q30" i="12"/>
  <c r="P30" i="12"/>
  <c r="O30" i="12"/>
  <c r="M30" i="12"/>
  <c r="L30" i="12"/>
  <c r="G30" i="12"/>
  <c r="F30" i="12"/>
  <c r="Q29" i="12"/>
  <c r="P29" i="12"/>
  <c r="O29" i="12"/>
  <c r="M29" i="12"/>
  <c r="L29" i="12"/>
  <c r="G29" i="12"/>
  <c r="F29" i="12"/>
  <c r="Q28" i="12"/>
  <c r="P28" i="12"/>
  <c r="O28" i="12"/>
  <c r="M28" i="12"/>
  <c r="L28" i="12"/>
  <c r="G28" i="12"/>
  <c r="F28" i="12"/>
  <c r="Q27" i="12"/>
  <c r="P27" i="12"/>
  <c r="O27" i="12"/>
  <c r="M27" i="12"/>
  <c r="L27" i="12"/>
  <c r="G27" i="12"/>
  <c r="F27" i="12"/>
  <c r="Q26" i="12"/>
  <c r="P26" i="12"/>
  <c r="O26" i="12"/>
  <c r="M26" i="12"/>
  <c r="L26" i="12"/>
  <c r="G26" i="12"/>
  <c r="F26" i="12"/>
  <c r="Q25" i="12"/>
  <c r="P25" i="12"/>
  <c r="O25" i="12"/>
  <c r="M25" i="12"/>
  <c r="L25" i="12"/>
  <c r="G25" i="12"/>
  <c r="F25" i="12"/>
  <c r="Q9" i="12"/>
  <c r="P9" i="12"/>
  <c r="O9" i="12"/>
  <c r="M9" i="12"/>
  <c r="L9" i="12"/>
  <c r="G9" i="12"/>
  <c r="F9" i="12"/>
  <c r="Q8" i="12"/>
  <c r="P8" i="12"/>
  <c r="O8" i="12"/>
  <c r="M8" i="12"/>
  <c r="L8" i="12"/>
  <c r="G8" i="12"/>
  <c r="F8" i="12"/>
  <c r="Q7" i="12"/>
  <c r="P7" i="12"/>
  <c r="O7" i="12"/>
  <c r="M7" i="12"/>
  <c r="L7" i="12"/>
  <c r="G7" i="12"/>
  <c r="F7" i="12"/>
  <c r="Q6" i="12"/>
  <c r="P6" i="12"/>
  <c r="O6" i="12"/>
  <c r="M6" i="12"/>
  <c r="L6" i="12"/>
  <c r="G6" i="12"/>
  <c r="F6" i="12"/>
  <c r="Q5" i="12"/>
  <c r="P5" i="12"/>
  <c r="O5" i="12"/>
  <c r="M5" i="12"/>
  <c r="L5" i="12"/>
  <c r="G5" i="12"/>
  <c r="F5" i="12"/>
  <c r="Q4" i="12"/>
  <c r="P4" i="12"/>
  <c r="O4" i="12"/>
  <c r="M4" i="12"/>
  <c r="L4" i="12"/>
  <c r="G4" i="12"/>
  <c r="F4" i="12"/>
  <c r="Q16" i="12"/>
  <c r="P16" i="12"/>
  <c r="O16" i="12"/>
  <c r="M16" i="12"/>
  <c r="L16" i="12"/>
  <c r="G16" i="12"/>
  <c r="F16" i="12"/>
  <c r="Q15" i="12"/>
  <c r="P15" i="12"/>
  <c r="O15" i="12"/>
  <c r="M15" i="12"/>
  <c r="L15" i="12"/>
  <c r="G15" i="12"/>
  <c r="F15" i="12"/>
  <c r="Q14" i="12"/>
  <c r="P14" i="12"/>
  <c r="O14" i="12"/>
  <c r="M14" i="12"/>
  <c r="L14" i="12"/>
  <c r="G14" i="12"/>
  <c r="F14" i="12"/>
  <c r="Q13" i="12"/>
  <c r="P13" i="12"/>
  <c r="O13" i="12"/>
  <c r="M13" i="12"/>
  <c r="L13" i="12"/>
  <c r="G13" i="12"/>
  <c r="F13" i="12"/>
  <c r="Q12" i="12"/>
  <c r="P12" i="12"/>
  <c r="O12" i="12"/>
  <c r="M12" i="12"/>
  <c r="L12" i="12"/>
  <c r="G12" i="12"/>
  <c r="F12" i="12"/>
  <c r="Q11" i="12"/>
  <c r="P11" i="12"/>
  <c r="O11" i="12"/>
  <c r="M11" i="12"/>
  <c r="L11" i="12"/>
  <c r="G11" i="12"/>
  <c r="F11" i="12"/>
  <c r="Q23" i="12"/>
  <c r="P23" i="12"/>
  <c r="O23" i="12"/>
  <c r="M23" i="12"/>
  <c r="L23" i="12"/>
  <c r="G23" i="12"/>
  <c r="F23" i="12"/>
  <c r="Q22" i="12"/>
  <c r="P22" i="12"/>
  <c r="O22" i="12"/>
  <c r="M22" i="12"/>
  <c r="L22" i="12"/>
  <c r="G22" i="12"/>
  <c r="F22" i="12"/>
  <c r="Q21" i="12"/>
  <c r="P21" i="12"/>
  <c r="O21" i="12"/>
  <c r="M21" i="12"/>
  <c r="L21" i="12"/>
  <c r="G21" i="12"/>
  <c r="F21" i="12"/>
  <c r="Q20" i="12"/>
  <c r="P20" i="12"/>
  <c r="O20" i="12"/>
  <c r="M20" i="12"/>
  <c r="L20" i="12"/>
  <c r="G20" i="12"/>
  <c r="F20" i="12"/>
  <c r="Q19" i="12"/>
  <c r="P19" i="12"/>
  <c r="O19" i="12"/>
  <c r="M19" i="12"/>
  <c r="L19" i="12"/>
  <c r="G19" i="12"/>
  <c r="F19" i="12"/>
  <c r="Q18" i="12"/>
  <c r="P18" i="12"/>
  <c r="O18" i="12"/>
  <c r="M18" i="12"/>
  <c r="L18" i="12"/>
  <c r="G18" i="12"/>
  <c r="F18" i="12"/>
  <c r="Q37" i="12"/>
  <c r="P37" i="12"/>
  <c r="O37" i="12"/>
  <c r="M37" i="12"/>
  <c r="L37" i="12"/>
  <c r="G37" i="12"/>
  <c r="F37" i="12"/>
  <c r="Q36" i="12"/>
  <c r="P36" i="12"/>
  <c r="O36" i="12"/>
  <c r="M36" i="12"/>
  <c r="L36" i="12"/>
  <c r="G36" i="12"/>
  <c r="F36" i="12"/>
  <c r="Q35" i="12"/>
  <c r="P35" i="12"/>
  <c r="O35" i="12"/>
  <c r="M35" i="12"/>
  <c r="L35" i="12"/>
  <c r="G35" i="12"/>
  <c r="F35" i="12"/>
  <c r="Q34" i="12"/>
  <c r="P34" i="12"/>
  <c r="O34" i="12"/>
  <c r="M34" i="12"/>
  <c r="L34" i="12"/>
  <c r="G34" i="12"/>
  <c r="F34" i="12"/>
  <c r="Q33" i="12"/>
  <c r="P33" i="12"/>
  <c r="O33" i="12"/>
  <c r="M33" i="12"/>
  <c r="L33" i="12"/>
  <c r="G33" i="12"/>
  <c r="F33" i="12"/>
  <c r="Q32" i="12"/>
  <c r="P32" i="12"/>
  <c r="O32" i="12"/>
  <c r="M32" i="12"/>
  <c r="L32" i="12"/>
  <c r="G32" i="12"/>
  <c r="F32" i="12"/>
  <c r="Q44" i="12"/>
  <c r="P44" i="12"/>
  <c r="O44" i="12"/>
  <c r="M44" i="12"/>
  <c r="L44" i="12"/>
  <c r="G44" i="12"/>
  <c r="F44" i="12"/>
  <c r="Q43" i="12"/>
  <c r="P43" i="12"/>
  <c r="O43" i="12"/>
  <c r="M43" i="12"/>
  <c r="L43" i="12"/>
  <c r="G43" i="12"/>
  <c r="F43" i="12"/>
  <c r="Q42" i="12"/>
  <c r="P42" i="12"/>
  <c r="O42" i="12"/>
  <c r="M42" i="12"/>
  <c r="L42" i="12"/>
  <c r="G42" i="12"/>
  <c r="F42" i="12"/>
  <c r="Q41" i="12"/>
  <c r="P41" i="12"/>
  <c r="O41" i="12"/>
  <c r="M41" i="12"/>
  <c r="L41" i="12"/>
  <c r="G41" i="12"/>
  <c r="F41" i="12"/>
  <c r="Q40" i="12"/>
  <c r="P40" i="12"/>
  <c r="O40" i="12"/>
  <c r="M40" i="12"/>
  <c r="L40" i="12"/>
  <c r="G40" i="12"/>
  <c r="F40" i="12"/>
  <c r="Q39" i="12"/>
  <c r="P39" i="12"/>
  <c r="O39" i="12"/>
  <c r="M39" i="12"/>
  <c r="L39" i="12"/>
  <c r="G39" i="12"/>
  <c r="F39" i="12"/>
  <c r="Q65" i="12"/>
  <c r="P65" i="12"/>
  <c r="O65" i="12"/>
  <c r="M65" i="12"/>
  <c r="L65" i="12"/>
  <c r="G65" i="12"/>
  <c r="F65" i="12"/>
  <c r="Q64" i="12"/>
  <c r="P64" i="12"/>
  <c r="O64" i="12"/>
  <c r="M64" i="12"/>
  <c r="L64" i="12"/>
  <c r="G64" i="12"/>
  <c r="F64" i="12"/>
  <c r="Q63" i="12"/>
  <c r="P63" i="12"/>
  <c r="O63" i="12"/>
  <c r="M63" i="12"/>
  <c r="L63" i="12"/>
  <c r="G63" i="12"/>
  <c r="F63" i="12"/>
  <c r="Q62" i="12"/>
  <c r="P62" i="12"/>
  <c r="O62" i="12"/>
  <c r="M62" i="12"/>
  <c r="L62" i="12"/>
  <c r="G62" i="12"/>
  <c r="F62" i="12"/>
  <c r="Q61" i="12"/>
  <c r="P61" i="12"/>
  <c r="O61" i="12"/>
  <c r="M61" i="12"/>
  <c r="L61" i="12"/>
  <c r="G61" i="12"/>
  <c r="F61" i="12"/>
  <c r="Q60" i="12"/>
  <c r="P60" i="12"/>
  <c r="O60" i="12"/>
  <c r="M60" i="12"/>
  <c r="L60" i="12"/>
  <c r="G60" i="12"/>
  <c r="F60" i="12"/>
  <c r="Q58" i="12"/>
  <c r="P58" i="12"/>
  <c r="O58" i="12"/>
  <c r="M58" i="12"/>
  <c r="L58" i="12"/>
  <c r="G58" i="12"/>
  <c r="F58" i="12"/>
  <c r="Q57" i="12"/>
  <c r="P57" i="12"/>
  <c r="O57" i="12"/>
  <c r="M57" i="12"/>
  <c r="L57" i="12"/>
  <c r="G57" i="12"/>
  <c r="F57" i="12"/>
  <c r="Q56" i="12"/>
  <c r="P56" i="12"/>
  <c r="O56" i="12"/>
  <c r="M56" i="12"/>
  <c r="L56" i="12"/>
  <c r="G56" i="12"/>
  <c r="F56" i="12"/>
  <c r="Q55" i="12"/>
  <c r="P55" i="12"/>
  <c r="O55" i="12"/>
  <c r="M55" i="12"/>
  <c r="L55" i="12"/>
  <c r="G55" i="12"/>
  <c r="F55" i="12"/>
  <c r="Q54" i="12"/>
  <c r="P54" i="12"/>
  <c r="O54" i="12"/>
  <c r="M54" i="12"/>
  <c r="L54" i="12"/>
  <c r="G54" i="12"/>
  <c r="F54" i="12"/>
  <c r="Q53" i="12"/>
  <c r="P53" i="12"/>
  <c r="O53" i="12"/>
  <c r="M53" i="12"/>
  <c r="L53" i="12"/>
  <c r="G53" i="12"/>
  <c r="F53" i="12"/>
  <c r="Q142" i="12"/>
  <c r="P142" i="12"/>
  <c r="O142" i="12"/>
  <c r="M142" i="12"/>
  <c r="L142" i="12"/>
  <c r="G142" i="12"/>
  <c r="F142" i="12"/>
  <c r="Q141" i="12"/>
  <c r="P141" i="12"/>
  <c r="O141" i="12"/>
  <c r="M141" i="12"/>
  <c r="L141" i="12"/>
  <c r="G141" i="12"/>
  <c r="F141" i="12"/>
  <c r="Q140" i="12"/>
  <c r="P140" i="12"/>
  <c r="O140" i="12"/>
  <c r="M140" i="12"/>
  <c r="L140" i="12"/>
  <c r="G140" i="12"/>
  <c r="F140" i="12"/>
  <c r="Q139" i="12"/>
  <c r="P139" i="12"/>
  <c r="O139" i="12"/>
  <c r="M139" i="12"/>
  <c r="L139" i="12"/>
  <c r="G139" i="12"/>
  <c r="F139" i="12"/>
  <c r="Q138" i="12"/>
  <c r="P138" i="12"/>
  <c r="O138" i="12"/>
  <c r="M138" i="12"/>
  <c r="L138" i="12"/>
  <c r="G138" i="12"/>
  <c r="F138" i="12"/>
  <c r="Q137" i="12"/>
  <c r="P137" i="12"/>
  <c r="O137" i="12"/>
  <c r="M137" i="12"/>
  <c r="L137" i="12"/>
  <c r="G137" i="12"/>
  <c r="F137" i="12"/>
  <c r="Q156" i="12"/>
  <c r="P156" i="12"/>
  <c r="O156" i="12"/>
  <c r="M156" i="12"/>
  <c r="L156" i="12"/>
  <c r="G156" i="12"/>
  <c r="F156" i="12"/>
  <c r="Q155" i="12"/>
  <c r="P155" i="12"/>
  <c r="O155" i="12"/>
  <c r="M155" i="12"/>
  <c r="L155" i="12"/>
  <c r="G155" i="12"/>
  <c r="F155" i="12"/>
  <c r="Q154" i="12"/>
  <c r="P154" i="12"/>
  <c r="O154" i="12"/>
  <c r="M154" i="12"/>
  <c r="L154" i="12"/>
  <c r="G154" i="12"/>
  <c r="F154" i="12"/>
  <c r="Q153" i="12"/>
  <c r="P153" i="12"/>
  <c r="O153" i="12"/>
  <c r="M153" i="12"/>
  <c r="L153" i="12"/>
  <c r="G153" i="12"/>
  <c r="F153" i="12"/>
  <c r="Q152" i="12"/>
  <c r="P152" i="12"/>
  <c r="O152" i="12"/>
  <c r="M152" i="12"/>
  <c r="L152" i="12"/>
  <c r="G152" i="12"/>
  <c r="F152" i="12"/>
  <c r="Q151" i="12"/>
  <c r="P151" i="12"/>
  <c r="O151" i="12"/>
  <c r="M151" i="12"/>
  <c r="L151" i="12"/>
  <c r="G151" i="12"/>
  <c r="F151" i="12"/>
  <c r="Q163" i="12"/>
  <c r="P163" i="12"/>
  <c r="O163" i="12"/>
  <c r="M163" i="12"/>
  <c r="L163" i="12"/>
  <c r="G163" i="12"/>
  <c r="F163" i="12"/>
  <c r="Q162" i="12"/>
  <c r="P162" i="12"/>
  <c r="O162" i="12"/>
  <c r="M162" i="12"/>
  <c r="L162" i="12"/>
  <c r="G162" i="12"/>
  <c r="F162" i="12"/>
  <c r="Q161" i="12"/>
  <c r="P161" i="12"/>
  <c r="O161" i="12"/>
  <c r="M161" i="12"/>
  <c r="L161" i="12"/>
  <c r="G161" i="12"/>
  <c r="F161" i="12"/>
  <c r="Q160" i="12"/>
  <c r="P160" i="12"/>
  <c r="O160" i="12"/>
  <c r="M160" i="12"/>
  <c r="L160" i="12"/>
  <c r="G160" i="12"/>
  <c r="F160" i="12"/>
  <c r="Q159" i="12"/>
  <c r="P159" i="12"/>
  <c r="O159" i="12"/>
  <c r="M159" i="12"/>
  <c r="L159" i="12"/>
  <c r="G159" i="12"/>
  <c r="F159" i="12"/>
  <c r="Q158" i="12"/>
  <c r="P158" i="12"/>
  <c r="O158" i="12"/>
  <c r="M158" i="12"/>
  <c r="L158" i="12"/>
  <c r="G158" i="12"/>
  <c r="F158" i="12"/>
  <c r="Q107" i="12"/>
  <c r="P107" i="12"/>
  <c r="O107" i="12"/>
  <c r="M107" i="12"/>
  <c r="L107" i="12"/>
  <c r="G107" i="12"/>
  <c r="F107" i="12"/>
  <c r="Q106" i="12"/>
  <c r="P106" i="12"/>
  <c r="O106" i="12"/>
  <c r="M106" i="12"/>
  <c r="L106" i="12"/>
  <c r="G106" i="12"/>
  <c r="F106" i="12"/>
  <c r="Q105" i="12"/>
  <c r="P105" i="12"/>
  <c r="O105" i="12"/>
  <c r="M105" i="12"/>
  <c r="L105" i="12"/>
  <c r="G105" i="12"/>
  <c r="F105" i="12"/>
  <c r="Q104" i="12"/>
  <c r="P104" i="12"/>
  <c r="O104" i="12"/>
  <c r="M104" i="12"/>
  <c r="L104" i="12"/>
  <c r="G104" i="12"/>
  <c r="F104" i="12"/>
  <c r="Q103" i="12"/>
  <c r="P103" i="12"/>
  <c r="O103" i="12"/>
  <c r="M103" i="12"/>
  <c r="L103" i="12"/>
  <c r="G103" i="12"/>
  <c r="F103" i="12"/>
  <c r="Q102" i="12"/>
  <c r="P102" i="12"/>
  <c r="O102" i="12"/>
  <c r="M102" i="12"/>
  <c r="L102" i="12"/>
  <c r="G102" i="12"/>
  <c r="F102" i="12"/>
  <c r="Q128" i="12"/>
  <c r="P128" i="12"/>
  <c r="O128" i="12"/>
  <c r="M128" i="12"/>
  <c r="L128" i="12"/>
  <c r="G128" i="12"/>
  <c r="F128" i="12"/>
  <c r="Q127" i="12"/>
  <c r="P127" i="12"/>
  <c r="O127" i="12"/>
  <c r="M127" i="12"/>
  <c r="L127" i="12"/>
  <c r="G127" i="12"/>
  <c r="F127" i="12"/>
  <c r="Q126" i="12"/>
  <c r="P126" i="12"/>
  <c r="O126" i="12"/>
  <c r="M126" i="12"/>
  <c r="L126" i="12"/>
  <c r="G126" i="12"/>
  <c r="F126" i="12"/>
  <c r="Q125" i="12"/>
  <c r="P125" i="12"/>
  <c r="O125" i="12"/>
  <c r="M125" i="12"/>
  <c r="L125" i="12"/>
  <c r="G125" i="12"/>
  <c r="F125" i="12"/>
  <c r="Q124" i="12"/>
  <c r="P124" i="12"/>
  <c r="O124" i="12"/>
  <c r="M124" i="12"/>
  <c r="L124" i="12"/>
  <c r="G124" i="12"/>
  <c r="F124" i="12"/>
  <c r="Q123" i="12"/>
  <c r="P123" i="12"/>
  <c r="O123" i="12"/>
  <c r="M123" i="12"/>
  <c r="L123" i="12"/>
  <c r="G123" i="12"/>
  <c r="F123" i="12"/>
  <c r="Q121" i="12"/>
  <c r="P121" i="12"/>
  <c r="O121" i="12"/>
  <c r="M121" i="12"/>
  <c r="L121" i="12"/>
  <c r="G121" i="12"/>
  <c r="F121" i="12"/>
  <c r="Q120" i="12"/>
  <c r="P120" i="12"/>
  <c r="O120" i="12"/>
  <c r="M120" i="12"/>
  <c r="L120" i="12"/>
  <c r="G120" i="12"/>
  <c r="F120" i="12"/>
  <c r="Q119" i="12"/>
  <c r="P119" i="12"/>
  <c r="O119" i="12"/>
  <c r="M119" i="12"/>
  <c r="L119" i="12"/>
  <c r="G119" i="12"/>
  <c r="F119" i="12"/>
  <c r="Q118" i="12"/>
  <c r="P118" i="12"/>
  <c r="O118" i="12"/>
  <c r="M118" i="12"/>
  <c r="L118" i="12"/>
  <c r="G118" i="12"/>
  <c r="F118" i="12"/>
  <c r="Q117" i="12"/>
  <c r="P117" i="12"/>
  <c r="O117" i="12"/>
  <c r="M117" i="12"/>
  <c r="L117" i="12"/>
  <c r="G117" i="12"/>
  <c r="F117" i="12"/>
  <c r="Q116" i="12"/>
  <c r="P116" i="12"/>
  <c r="O116" i="12"/>
  <c r="M116" i="12"/>
  <c r="L116" i="12"/>
  <c r="G116" i="12"/>
  <c r="F116" i="12"/>
  <c r="Q114" i="12"/>
  <c r="P114" i="12"/>
  <c r="O114" i="12"/>
  <c r="M114" i="12"/>
  <c r="L114" i="12"/>
  <c r="G114" i="12"/>
  <c r="F114" i="12"/>
  <c r="Q113" i="12"/>
  <c r="P113" i="12"/>
  <c r="O113" i="12"/>
  <c r="M113" i="12"/>
  <c r="L113" i="12"/>
  <c r="G113" i="12"/>
  <c r="F113" i="12"/>
  <c r="Q112" i="12"/>
  <c r="P112" i="12"/>
  <c r="O112" i="12"/>
  <c r="M112" i="12"/>
  <c r="L112" i="12"/>
  <c r="G112" i="12"/>
  <c r="F112" i="12"/>
  <c r="Q111" i="12"/>
  <c r="P111" i="12"/>
  <c r="O111" i="12"/>
  <c r="M111" i="12"/>
  <c r="L111" i="12"/>
  <c r="G111" i="12"/>
  <c r="F111" i="12"/>
  <c r="Q110" i="12"/>
  <c r="P110" i="12"/>
  <c r="O110" i="12"/>
  <c r="M110" i="12"/>
  <c r="L110" i="12"/>
  <c r="G110" i="12"/>
  <c r="F110" i="12"/>
  <c r="Q109" i="12"/>
  <c r="P109" i="12"/>
  <c r="O109" i="12"/>
  <c r="M109" i="12"/>
  <c r="L109" i="12"/>
  <c r="G109" i="12"/>
  <c r="F109" i="12"/>
  <c r="Q135" i="12"/>
  <c r="P135" i="12"/>
  <c r="O135" i="12"/>
  <c r="M135" i="12"/>
  <c r="L135" i="12"/>
  <c r="G135" i="12"/>
  <c r="F135" i="12"/>
  <c r="Q134" i="12"/>
  <c r="P134" i="12"/>
  <c r="O134" i="12"/>
  <c r="M134" i="12"/>
  <c r="L134" i="12"/>
  <c r="G134" i="12"/>
  <c r="F134" i="12"/>
  <c r="Q133" i="12"/>
  <c r="P133" i="12"/>
  <c r="O133" i="12"/>
  <c r="M133" i="12"/>
  <c r="L133" i="12"/>
  <c r="G133" i="12"/>
  <c r="F133" i="12"/>
  <c r="Q132" i="12"/>
  <c r="P132" i="12"/>
  <c r="O132" i="12"/>
  <c r="M132" i="12"/>
  <c r="L132" i="12"/>
  <c r="G132" i="12"/>
  <c r="F132" i="12"/>
  <c r="Q131" i="12"/>
  <c r="P131" i="12"/>
  <c r="O131" i="12"/>
  <c r="M131" i="12"/>
  <c r="L131" i="12"/>
  <c r="G131" i="12"/>
  <c r="F131" i="12"/>
  <c r="Q130" i="12"/>
  <c r="P130" i="12"/>
  <c r="O130" i="12"/>
  <c r="M130" i="12"/>
  <c r="L130" i="12"/>
  <c r="G130" i="12"/>
  <c r="F130" i="12"/>
  <c r="Q149" i="12"/>
  <c r="P149" i="12"/>
  <c r="O149" i="12"/>
  <c r="M149" i="12"/>
  <c r="L149" i="12"/>
  <c r="G149" i="12"/>
  <c r="F149" i="12"/>
  <c r="Q148" i="12"/>
  <c r="P148" i="12"/>
  <c r="O148" i="12"/>
  <c r="M148" i="12"/>
  <c r="L148" i="12"/>
  <c r="G148" i="12"/>
  <c r="F148" i="12"/>
  <c r="Q147" i="12"/>
  <c r="P147" i="12"/>
  <c r="O147" i="12"/>
  <c r="M147" i="12"/>
  <c r="L147" i="12"/>
  <c r="G147" i="12"/>
  <c r="F147" i="12"/>
  <c r="Q146" i="12"/>
  <c r="P146" i="12"/>
  <c r="O146" i="12"/>
  <c r="M146" i="12"/>
  <c r="L146" i="12"/>
  <c r="G146" i="12"/>
  <c r="F146" i="12"/>
  <c r="Q145" i="12"/>
  <c r="P145" i="12"/>
  <c r="O145" i="12"/>
  <c r="M145" i="12"/>
  <c r="L145" i="12"/>
  <c r="G145" i="12"/>
  <c r="F145" i="12"/>
  <c r="Q144" i="12"/>
  <c r="P144" i="12"/>
  <c r="O144" i="12"/>
  <c r="M144" i="12"/>
  <c r="L144" i="12"/>
  <c r="G144" i="12"/>
  <c r="F144" i="12"/>
  <c r="Q100" i="12"/>
  <c r="P100" i="12"/>
  <c r="O100" i="12"/>
  <c r="M100" i="12"/>
  <c r="L100" i="12"/>
  <c r="G100" i="12"/>
  <c r="F100" i="12"/>
  <c r="Q99" i="12"/>
  <c r="P99" i="12"/>
  <c r="O99" i="12"/>
  <c r="M99" i="12"/>
  <c r="L99" i="12"/>
  <c r="G99" i="12"/>
  <c r="F99" i="12"/>
  <c r="Q98" i="12"/>
  <c r="P98" i="12"/>
  <c r="O98" i="12"/>
  <c r="M98" i="12"/>
  <c r="L98" i="12"/>
  <c r="G98" i="12"/>
  <c r="F98" i="12"/>
  <c r="Q97" i="12"/>
  <c r="P97" i="12"/>
  <c r="O97" i="12"/>
  <c r="M97" i="12"/>
  <c r="L97" i="12"/>
  <c r="G97" i="12"/>
  <c r="F97" i="12"/>
  <c r="Q96" i="12"/>
  <c r="P96" i="12"/>
  <c r="O96" i="12"/>
  <c r="M96" i="12"/>
  <c r="L96" i="12"/>
  <c r="G96" i="12"/>
  <c r="F96" i="12"/>
  <c r="Q95" i="12"/>
  <c r="P95" i="12"/>
  <c r="O95" i="12"/>
  <c r="M95" i="12"/>
  <c r="L95" i="12"/>
  <c r="G95" i="12"/>
  <c r="F95" i="12"/>
  <c r="Q170" i="12"/>
  <c r="P170" i="12"/>
  <c r="O170" i="12"/>
  <c r="M170" i="12"/>
  <c r="L170" i="12"/>
  <c r="G170" i="12"/>
  <c r="F170" i="12"/>
  <c r="Q169" i="12"/>
  <c r="P169" i="12"/>
  <c r="O169" i="12"/>
  <c r="M169" i="12"/>
  <c r="L169" i="12"/>
  <c r="G169" i="12"/>
  <c r="F169" i="12"/>
  <c r="Q168" i="12"/>
  <c r="P168" i="12"/>
  <c r="O168" i="12"/>
  <c r="M168" i="12"/>
  <c r="L168" i="12"/>
  <c r="G168" i="12"/>
  <c r="F168" i="12"/>
  <c r="Q167" i="12"/>
  <c r="P167" i="12"/>
  <c r="O167" i="12"/>
  <c r="M167" i="12"/>
  <c r="L167" i="12"/>
  <c r="G167" i="12"/>
  <c r="F167" i="12"/>
  <c r="Q166" i="12"/>
  <c r="P166" i="12"/>
  <c r="O166" i="12"/>
  <c r="M166" i="12"/>
  <c r="L166" i="12"/>
  <c r="G166" i="12"/>
  <c r="F166" i="12"/>
  <c r="Q165" i="12"/>
  <c r="P165" i="12"/>
  <c r="O165" i="12"/>
  <c r="M165" i="12"/>
  <c r="L165" i="12"/>
  <c r="G165" i="12"/>
  <c r="F165" i="12"/>
  <c r="Q86" i="12"/>
  <c r="P86" i="12"/>
  <c r="O86" i="12"/>
  <c r="M86" i="12"/>
  <c r="L86" i="12"/>
  <c r="G86" i="12"/>
  <c r="F86" i="12"/>
  <c r="Q85" i="12"/>
  <c r="P85" i="12"/>
  <c r="O85" i="12"/>
  <c r="M85" i="12"/>
  <c r="L85" i="12"/>
  <c r="G85" i="12"/>
  <c r="F85" i="12"/>
  <c r="Q84" i="12"/>
  <c r="P84" i="12"/>
  <c r="O84" i="12"/>
  <c r="M84" i="12"/>
  <c r="L84" i="12"/>
  <c r="G84" i="12"/>
  <c r="F84" i="12"/>
  <c r="Q83" i="12"/>
  <c r="P83" i="12"/>
  <c r="O83" i="12"/>
  <c r="M83" i="12"/>
  <c r="L83" i="12"/>
  <c r="G83" i="12"/>
  <c r="F83" i="12"/>
  <c r="Q82" i="12"/>
  <c r="P82" i="12"/>
  <c r="O82" i="12"/>
  <c r="M82" i="12"/>
  <c r="L82" i="12"/>
  <c r="G82" i="12"/>
  <c r="F82" i="12"/>
  <c r="Q81" i="12"/>
  <c r="P81" i="12"/>
  <c r="O81" i="12"/>
  <c r="M81" i="12"/>
  <c r="L81" i="12"/>
  <c r="G81" i="12"/>
  <c r="F81" i="12"/>
  <c r="Q93" i="12"/>
  <c r="P93" i="12"/>
  <c r="O93" i="12"/>
  <c r="M93" i="12"/>
  <c r="L93" i="12"/>
  <c r="G93" i="12"/>
  <c r="F93" i="12"/>
  <c r="Q92" i="12"/>
  <c r="P92" i="12"/>
  <c r="O92" i="12"/>
  <c r="M92" i="12"/>
  <c r="L92" i="12"/>
  <c r="G92" i="12"/>
  <c r="F92" i="12"/>
  <c r="Q91" i="12"/>
  <c r="P91" i="12"/>
  <c r="O91" i="12"/>
  <c r="M91" i="12"/>
  <c r="L91" i="12"/>
  <c r="G91" i="12"/>
  <c r="F91" i="12"/>
  <c r="Q90" i="12"/>
  <c r="P90" i="12"/>
  <c r="O90" i="12"/>
  <c r="M90" i="12"/>
  <c r="L90" i="12"/>
  <c r="G90" i="12"/>
  <c r="F90" i="12"/>
  <c r="Q89" i="12"/>
  <c r="P89" i="12"/>
  <c r="O89" i="12"/>
  <c r="M89" i="12"/>
  <c r="L89" i="12"/>
  <c r="G89" i="12"/>
  <c r="F89" i="12"/>
  <c r="Q88" i="12"/>
  <c r="P88" i="12"/>
  <c r="O88" i="12"/>
  <c r="M88" i="12"/>
  <c r="L88" i="12"/>
  <c r="G88" i="12"/>
  <c r="F88" i="12"/>
  <c r="R96" i="12" l="1"/>
  <c r="R105" i="12"/>
  <c r="S70" i="12"/>
  <c r="S93" i="12"/>
  <c r="S5" i="12"/>
  <c r="S30" i="12"/>
  <c r="S89" i="12"/>
  <c r="R113" i="12"/>
  <c r="S119" i="12"/>
  <c r="S23" i="12"/>
  <c r="S124" i="12"/>
  <c r="R83" i="12"/>
  <c r="S142" i="12"/>
  <c r="R57" i="12"/>
  <c r="S63" i="12"/>
  <c r="R41" i="12"/>
  <c r="S51" i="12"/>
  <c r="R151" i="12"/>
  <c r="R42" i="12"/>
  <c r="R71" i="12"/>
  <c r="S77" i="12"/>
  <c r="S86" i="12"/>
  <c r="S133" i="12"/>
  <c r="S155" i="12"/>
  <c r="R68" i="12"/>
  <c r="R168" i="12"/>
  <c r="S132" i="12"/>
  <c r="R137" i="12"/>
  <c r="S139" i="12"/>
  <c r="R12" i="12"/>
  <c r="S49" i="12"/>
  <c r="S82" i="12"/>
  <c r="R6" i="12"/>
  <c r="S26" i="12"/>
  <c r="R67" i="12"/>
  <c r="R72" i="12"/>
  <c r="R114" i="12"/>
  <c r="T114" i="12" s="1"/>
  <c r="S118" i="12"/>
  <c r="R141" i="12"/>
  <c r="R40" i="12"/>
  <c r="R135" i="12"/>
  <c r="T135" i="12" s="1"/>
  <c r="S98" i="12"/>
  <c r="R16" i="12"/>
  <c r="S8" i="12"/>
  <c r="S28" i="12"/>
  <c r="R169" i="12"/>
  <c r="T169" i="12" s="1"/>
  <c r="S128" i="12"/>
  <c r="R106" i="12"/>
  <c r="S161" i="12"/>
  <c r="S153" i="12"/>
  <c r="R146" i="12"/>
  <c r="S131" i="12"/>
  <c r="S81" i="12"/>
  <c r="S100" i="12"/>
  <c r="R148" i="12"/>
  <c r="S109" i="12"/>
  <c r="R118" i="12"/>
  <c r="S33" i="12"/>
  <c r="S18" i="12"/>
  <c r="R23" i="12"/>
  <c r="S68" i="12"/>
  <c r="S50" i="12"/>
  <c r="S166" i="12"/>
  <c r="S95" i="12"/>
  <c r="S148" i="12"/>
  <c r="R124" i="12"/>
  <c r="R102" i="12"/>
  <c r="S107" i="12"/>
  <c r="S160" i="12"/>
  <c r="S65" i="12"/>
  <c r="R15" i="12"/>
  <c r="S74" i="12"/>
  <c r="R109" i="12"/>
  <c r="T109" i="12" s="1"/>
  <c r="R91" i="12"/>
  <c r="S151" i="12"/>
  <c r="R156" i="12"/>
  <c r="T156" i="12" s="1"/>
  <c r="S62" i="12"/>
  <c r="S35" i="12"/>
  <c r="S37" i="12"/>
  <c r="S20" i="12"/>
  <c r="R88" i="12"/>
  <c r="S165" i="12"/>
  <c r="S170" i="12"/>
  <c r="R128" i="12"/>
  <c r="S147" i="12"/>
  <c r="R53" i="12"/>
  <c r="S32" i="12"/>
  <c r="S11" i="12"/>
  <c r="S90" i="12"/>
  <c r="R144" i="12"/>
  <c r="R110" i="12"/>
  <c r="R119" i="12"/>
  <c r="T119" i="12" s="1"/>
  <c r="S125" i="12"/>
  <c r="S103" i="12"/>
  <c r="R163" i="12"/>
  <c r="T163" i="12" s="1"/>
  <c r="S34" i="12"/>
  <c r="R19" i="12"/>
  <c r="S69" i="12"/>
  <c r="S46" i="12"/>
  <c r="S134" i="12"/>
  <c r="R155" i="12"/>
  <c r="T155" i="12" s="1"/>
  <c r="S44" i="12"/>
  <c r="R21" i="12"/>
  <c r="S13" i="12"/>
  <c r="S25" i="12"/>
  <c r="R46" i="12"/>
  <c r="S159" i="12"/>
  <c r="R50" i="12"/>
  <c r="S91" i="12"/>
  <c r="S146" i="12"/>
  <c r="S112" i="12"/>
  <c r="S116" i="12"/>
  <c r="R125" i="12"/>
  <c r="S57" i="12"/>
  <c r="S6" i="12"/>
  <c r="R86" i="12"/>
  <c r="S121" i="12"/>
  <c r="R44" i="12"/>
  <c r="S36" i="12"/>
  <c r="S21" i="12"/>
  <c r="R11" i="12"/>
  <c r="R70" i="12"/>
  <c r="S72" i="12"/>
  <c r="S156" i="12"/>
  <c r="R139" i="12"/>
  <c r="S141" i="12"/>
  <c r="S60" i="12"/>
  <c r="S76" i="12"/>
  <c r="S78" i="12"/>
  <c r="S47" i="12"/>
  <c r="S85" i="12"/>
  <c r="S168" i="12"/>
  <c r="R133" i="12"/>
  <c r="S114" i="12"/>
  <c r="R127" i="12"/>
  <c r="S105" i="12"/>
  <c r="S158" i="12"/>
  <c r="S163" i="12"/>
  <c r="S54" i="12"/>
  <c r="S43" i="12"/>
  <c r="S79" i="12"/>
  <c r="R97" i="12"/>
  <c r="R100" i="12"/>
  <c r="S138" i="12"/>
  <c r="S56" i="12"/>
  <c r="R62" i="12"/>
  <c r="S40" i="12"/>
  <c r="R35" i="12"/>
  <c r="R13" i="12"/>
  <c r="S15" i="12"/>
  <c r="R25" i="12"/>
  <c r="R30" i="12"/>
  <c r="R49" i="12"/>
  <c r="S145" i="12"/>
  <c r="S130" i="12"/>
  <c r="S111" i="12"/>
  <c r="S120" i="12"/>
  <c r="R152" i="12"/>
  <c r="R20" i="12"/>
  <c r="R75" i="12"/>
  <c r="S144" i="12"/>
  <c r="S99" i="12"/>
  <c r="R147" i="12"/>
  <c r="T147" i="12" s="1"/>
  <c r="S113" i="12"/>
  <c r="S126" i="12"/>
  <c r="S162" i="12"/>
  <c r="R140" i="12"/>
  <c r="S58" i="12"/>
  <c r="S64" i="12"/>
  <c r="S42" i="12"/>
  <c r="S22" i="12"/>
  <c r="S7" i="12"/>
  <c r="S27" i="12"/>
  <c r="S75" i="12"/>
  <c r="R51" i="12"/>
  <c r="R63" i="12"/>
  <c r="R92" i="12"/>
  <c r="R82" i="12"/>
  <c r="S84" i="12"/>
  <c r="R165" i="12"/>
  <c r="T165" i="12" s="1"/>
  <c r="S167" i="12"/>
  <c r="S96" i="12"/>
  <c r="R132" i="12"/>
  <c r="S117" i="12"/>
  <c r="S104" i="12"/>
  <c r="S152" i="12"/>
  <c r="S137" i="12"/>
  <c r="S53" i="12"/>
  <c r="S55" i="12"/>
  <c r="S61" i="12"/>
  <c r="S4" i="12"/>
  <c r="S9" i="12"/>
  <c r="S29" i="12"/>
  <c r="S48" i="12"/>
  <c r="R26" i="12"/>
  <c r="S149" i="12"/>
  <c r="S123" i="12"/>
  <c r="R159" i="12"/>
  <c r="S154" i="12"/>
  <c r="S39" i="12"/>
  <c r="S19" i="12"/>
  <c r="S14" i="12"/>
  <c r="R29" i="12"/>
  <c r="R79" i="12"/>
  <c r="R123" i="12"/>
  <c r="S88" i="12"/>
  <c r="S92" i="12"/>
  <c r="S83" i="12"/>
  <c r="S169" i="12"/>
  <c r="S97" i="12"/>
  <c r="S110" i="12"/>
  <c r="S102" i="12"/>
  <c r="S106" i="12"/>
  <c r="R160" i="12"/>
  <c r="S140" i="12"/>
  <c r="R54" i="12"/>
  <c r="R58" i="12"/>
  <c r="S41" i="12"/>
  <c r="R32" i="12"/>
  <c r="R36" i="12"/>
  <c r="S12" i="12"/>
  <c r="S16" i="12"/>
  <c r="R7" i="12"/>
  <c r="S67" i="12"/>
  <c r="S71" i="12"/>
  <c r="R76" i="12"/>
  <c r="R154" i="12"/>
  <c r="R131" i="12"/>
  <c r="R90" i="12"/>
  <c r="R81" i="12"/>
  <c r="R85" i="12"/>
  <c r="R167" i="12"/>
  <c r="R95" i="12"/>
  <c r="R99" i="12"/>
  <c r="S135" i="12"/>
  <c r="R112" i="12"/>
  <c r="S127" i="12"/>
  <c r="R104" i="12"/>
  <c r="R138" i="12"/>
  <c r="R142" i="12"/>
  <c r="T142" i="12" s="1"/>
  <c r="R39" i="12"/>
  <c r="R43" i="12"/>
  <c r="R14" i="12"/>
  <c r="R69" i="12"/>
  <c r="R117" i="12"/>
  <c r="T117" i="12" s="1"/>
  <c r="R121" i="12"/>
  <c r="R158" i="12"/>
  <c r="R162" i="12"/>
  <c r="R56" i="12"/>
  <c r="R34" i="12"/>
  <c r="R5" i="12"/>
  <c r="R9" i="12"/>
  <c r="R74" i="12"/>
  <c r="R78" i="12"/>
  <c r="R130" i="12"/>
  <c r="R134" i="12"/>
  <c r="R126" i="12"/>
  <c r="T126" i="12" s="1"/>
  <c r="R153" i="12"/>
  <c r="R61" i="12"/>
  <c r="R65" i="12"/>
  <c r="R18" i="12"/>
  <c r="R22" i="12"/>
  <c r="R28" i="12"/>
  <c r="R48" i="12"/>
  <c r="R89" i="12"/>
  <c r="R93" i="12"/>
  <c r="R84" i="12"/>
  <c r="R166" i="12"/>
  <c r="R170" i="12"/>
  <c r="R98" i="12"/>
  <c r="R111" i="12"/>
  <c r="R103" i="12"/>
  <c r="R107" i="12"/>
  <c r="T107" i="12" s="1"/>
  <c r="R145" i="12"/>
  <c r="T145" i="12" s="1"/>
  <c r="R149" i="12"/>
  <c r="T149" i="12" s="1"/>
  <c r="R116" i="12"/>
  <c r="T116" i="12" s="1"/>
  <c r="R120" i="12"/>
  <c r="R161" i="12"/>
  <c r="R55" i="12"/>
  <c r="R33" i="12"/>
  <c r="R37" i="12"/>
  <c r="R4" i="12"/>
  <c r="R8" i="12"/>
  <c r="R77" i="12"/>
  <c r="R60" i="12"/>
  <c r="R64" i="12"/>
  <c r="R27" i="12"/>
  <c r="R47" i="12"/>
  <c r="T160" i="12" l="1"/>
  <c r="T146" i="12"/>
  <c r="T120" i="12"/>
  <c r="T158" i="12"/>
  <c r="T170" i="12"/>
  <c r="T154" i="12"/>
  <c r="T131" i="12"/>
  <c r="T106" i="12"/>
  <c r="T104" i="12"/>
  <c r="T103" i="12"/>
  <c r="T162" i="12"/>
  <c r="T112" i="12"/>
  <c r="T153" i="12"/>
  <c r="T159" i="12"/>
  <c r="T132" i="12"/>
  <c r="T161" i="12"/>
  <c r="T152" i="12"/>
  <c r="T130" i="12"/>
  <c r="T128" i="12"/>
  <c r="T138" i="12"/>
  <c r="T140" i="12"/>
  <c r="T118" i="12"/>
  <c r="T113" i="12"/>
  <c r="T111" i="12"/>
  <c r="T110" i="12"/>
  <c r="T102" i="12"/>
  <c r="T148" i="12"/>
  <c r="T121" i="12"/>
  <c r="T144" i="12"/>
  <c r="T124" i="12"/>
  <c r="T151" i="12"/>
  <c r="T139" i="12"/>
  <c r="T125" i="12"/>
  <c r="T166" i="12"/>
  <c r="T134" i="12"/>
  <c r="T167" i="12"/>
  <c r="T137" i="12"/>
  <c r="T127" i="12"/>
  <c r="T141" i="12"/>
  <c r="T168" i="12"/>
  <c r="T105" i="12"/>
  <c r="T123" i="12"/>
  <c r="T133" i="12"/>
  <c r="U9" i="12"/>
  <c r="U6" i="12"/>
  <c r="U8" i="12"/>
  <c r="U7" i="12"/>
  <c r="U4" i="12"/>
  <c r="U5" i="12"/>
  <c r="BD43" i="1" l="1"/>
  <c r="BC42" i="1"/>
  <c r="M40" i="1"/>
  <c r="BD44" i="1"/>
  <c r="BD42" i="1"/>
  <c r="BC43" i="1"/>
  <c r="BD41" i="1"/>
  <c r="BD46" i="1"/>
  <c r="BC45" i="1"/>
  <c r="BC46" i="1"/>
  <c r="BC41" i="1"/>
  <c r="BC44" i="1"/>
  <c r="BD45" i="1"/>
</calcChain>
</file>

<file path=xl/sharedStrings.xml><?xml version="1.0" encoding="utf-8"?>
<sst xmlns="http://schemas.openxmlformats.org/spreadsheetml/2006/main" count="370" uniqueCount="155">
  <si>
    <t>RuBP</t>
  </si>
  <si>
    <t>PGA</t>
  </si>
  <si>
    <t>GAP/DHAP</t>
  </si>
  <si>
    <t>P5P</t>
  </si>
  <si>
    <t>S7P</t>
  </si>
  <si>
    <t>PEP</t>
  </si>
  <si>
    <t>Pyr</t>
  </si>
  <si>
    <t>Label</t>
  </si>
  <si>
    <t>Amount (nmol metabolites gFW-1)</t>
  </si>
  <si>
    <t>%</t>
  </si>
  <si>
    <t>CBC</t>
  </si>
  <si>
    <t>Glycerate</t>
  </si>
  <si>
    <t>ADPG</t>
  </si>
  <si>
    <t>UDPG</t>
  </si>
  <si>
    <t>2PG</t>
  </si>
  <si>
    <t>Serine</t>
  </si>
  <si>
    <t>REP_1</t>
  </si>
  <si>
    <t>REP_2</t>
  </si>
  <si>
    <t>REP_3</t>
  </si>
  <si>
    <t>Average</t>
  </si>
  <si>
    <t>Glycine</t>
  </si>
  <si>
    <t>Alanine</t>
  </si>
  <si>
    <t>Aspartate</t>
  </si>
  <si>
    <t>Glutamate</t>
  </si>
  <si>
    <t>Succinate</t>
  </si>
  <si>
    <t>Fumarate</t>
  </si>
  <si>
    <t>Malate</t>
  </si>
  <si>
    <t>Citrate</t>
  </si>
  <si>
    <t>Threonine</t>
  </si>
  <si>
    <t>Asparagine</t>
  </si>
  <si>
    <t>Glutamine</t>
  </si>
  <si>
    <t>Pyruvate</t>
  </si>
  <si>
    <t>RUBP</t>
  </si>
  <si>
    <t>13C atoms</t>
  </si>
  <si>
    <t>Photorespiration</t>
  </si>
  <si>
    <t>Time</t>
  </si>
  <si>
    <t>Hexose 6-P</t>
  </si>
  <si>
    <t>=</t>
  </si>
  <si>
    <t>Molar labeled</t>
  </si>
  <si>
    <t>atoms labeled</t>
  </si>
  <si>
    <t>TCA cycle</t>
  </si>
  <si>
    <t>Keto glutarate</t>
  </si>
  <si>
    <t>OAA derived</t>
  </si>
  <si>
    <t>Cytosolic</t>
  </si>
  <si>
    <t>G6P/F6P</t>
  </si>
  <si>
    <t>fumarate</t>
  </si>
  <si>
    <t>malate</t>
  </si>
  <si>
    <t>glutamate</t>
  </si>
  <si>
    <t>thronine</t>
  </si>
  <si>
    <t>Alanine/5</t>
  </si>
  <si>
    <t>Relative amounts</t>
  </si>
  <si>
    <t>two min -3 min</t>
  </si>
  <si>
    <t>Aas except alanine</t>
  </si>
  <si>
    <t>alanine</t>
  </si>
  <si>
    <t>delta</t>
  </si>
  <si>
    <t>sum</t>
  </si>
  <si>
    <t>total</t>
  </si>
  <si>
    <t>sum+glycine and serine</t>
  </si>
  <si>
    <t>glycine</t>
  </si>
  <si>
    <t>serine</t>
  </si>
  <si>
    <t>glutamine</t>
  </si>
  <si>
    <t>% label</t>
  </si>
  <si>
    <t>Label %</t>
  </si>
  <si>
    <t>Fig. 1</t>
  </si>
  <si>
    <t>Fig 4</t>
  </si>
  <si>
    <t>Fig 3</t>
  </si>
  <si>
    <t>Fig. 7</t>
  </si>
  <si>
    <t xml:space="preserve"> Amount (nmol metabolites gFW-1) Other amino acids</t>
  </si>
  <si>
    <t>Fig 5</t>
  </si>
  <si>
    <t>Metabolic Profile of the Switch from Photosynthesis to Respiration When the Light Is Turned Off</t>
  </si>
  <si>
    <t>Supplemental materials</t>
  </si>
  <si>
    <r>
      <t xml:space="preserve">Amount </t>
    </r>
    <r>
      <rPr>
        <b/>
        <vertAlign val="superscript"/>
        <sz val="11"/>
        <color theme="1"/>
        <rFont val="Aptos Narrow (Body)"/>
      </rPr>
      <t>13</t>
    </r>
    <r>
      <rPr>
        <b/>
        <sz val="11"/>
        <color theme="1"/>
        <rFont val="Aptos Narrow"/>
        <family val="2"/>
        <scheme val="minor"/>
      </rPr>
      <t>C (nmol  g</t>
    </r>
    <r>
      <rPr>
        <b/>
        <vertAlign val="superscript"/>
        <sz val="11"/>
        <color theme="1"/>
        <rFont val="Aptos Narrow (Body)"/>
      </rPr>
      <t>-1</t>
    </r>
    <r>
      <rPr>
        <b/>
        <sz val="11"/>
        <color theme="1"/>
        <rFont val="Aptos Narrow"/>
        <family val="2"/>
        <scheme val="minor"/>
      </rPr>
      <t>FW)</t>
    </r>
  </si>
  <si>
    <r>
      <t>Amount (nmol metabolites g</t>
    </r>
    <r>
      <rPr>
        <b/>
        <vertAlign val="superscript"/>
        <sz val="12"/>
        <color theme="1"/>
        <rFont val="Aptos Narrow (Body)"/>
      </rPr>
      <t>-1</t>
    </r>
    <r>
      <rPr>
        <b/>
        <sz val="12"/>
        <color theme="1"/>
        <rFont val="Aptos Narrow"/>
        <family val="2"/>
        <scheme val="minor"/>
      </rPr>
      <t xml:space="preserve"> FW)</t>
    </r>
  </si>
  <si>
    <r>
      <t xml:space="preserve"> (nmol C  g</t>
    </r>
    <r>
      <rPr>
        <vertAlign val="superscript"/>
        <sz val="12"/>
        <color theme="1"/>
        <rFont val="Aptos Narrow (Body)"/>
      </rPr>
      <t>-1</t>
    </r>
    <r>
      <rPr>
        <sz val="12"/>
        <color theme="1"/>
        <rFont val="Aptos Narrow (Body)"/>
      </rPr>
      <t xml:space="preserve"> </t>
    </r>
    <r>
      <rPr>
        <sz val="12"/>
        <color theme="1"/>
        <rFont val="Aptos Narrow"/>
        <family val="2"/>
        <scheme val="minor"/>
      </rPr>
      <t>FW)</t>
    </r>
  </si>
  <si>
    <r>
      <t xml:space="preserve"> (nmol C  g-</t>
    </r>
    <r>
      <rPr>
        <vertAlign val="superscript"/>
        <sz val="12"/>
        <color theme="1"/>
        <rFont val="Aptos Narrow (Body)"/>
      </rPr>
      <t>1</t>
    </r>
    <r>
      <rPr>
        <sz val="12"/>
        <color theme="1"/>
        <rFont val="Aptos Narrow"/>
        <family val="2"/>
        <scheme val="minor"/>
      </rPr>
      <t xml:space="preserve"> FW)</t>
    </r>
  </si>
  <si>
    <r>
      <t xml:space="preserve"> (nmol C  g</t>
    </r>
    <r>
      <rPr>
        <vertAlign val="superscript"/>
        <sz val="12"/>
        <color theme="1"/>
        <rFont val="Aptos Narrow (Body)"/>
      </rPr>
      <t>-1</t>
    </r>
    <r>
      <rPr>
        <sz val="12"/>
        <color theme="1"/>
        <rFont val="Aptos Narrow"/>
        <family val="2"/>
        <scheme val="minor"/>
      </rPr>
      <t xml:space="preserve"> FW)</t>
    </r>
  </si>
  <si>
    <r>
      <t xml:space="preserve">Amount (nmol metabolites </t>
    </r>
    <r>
      <rPr>
        <b/>
        <sz val="12"/>
        <color theme="1"/>
        <rFont val="Aptos Narrow (Body)"/>
      </rPr>
      <t>g</t>
    </r>
    <r>
      <rPr>
        <b/>
        <vertAlign val="superscript"/>
        <sz val="12"/>
        <color theme="1"/>
        <rFont val="Aptos Narrow (Body)"/>
      </rPr>
      <t>-1</t>
    </r>
    <r>
      <rPr>
        <b/>
        <sz val="12"/>
        <color theme="1"/>
        <rFont val="Aptos Narrow"/>
        <family val="2"/>
        <scheme val="minor"/>
      </rPr>
      <t xml:space="preserve"> FW)</t>
    </r>
  </si>
  <si>
    <t>Yuan Xu1, Stephanie C. Schmiege1,2,3,4, Thomas D. Sharkey1,2,5</t>
  </si>
  <si>
    <t>Metabolites</t>
  </si>
  <si>
    <t>C atoms</t>
  </si>
  <si>
    <t>Isotopomers</t>
  </si>
  <si>
    <t>Cone (V)</t>
  </si>
  <si>
    <t>Collision (V)</t>
  </si>
  <si>
    <t>185[97], 186[97], 187[97], 188[97]</t>
  </si>
  <si>
    <t>169[97], 170[97], 171[97], 172[97]</t>
  </si>
  <si>
    <t>R5P</t>
  </si>
  <si>
    <t xml:space="preserve">229[97], 230[97], 231[97], 232[97], 233[97], 234[97] </t>
  </si>
  <si>
    <t>RU5P/XU5P</t>
  </si>
  <si>
    <t>309[97], 310[97], 311[97], 312[97], 313[97], 314[97]</t>
  </si>
  <si>
    <t>259[97], 260[97], 261[97], 262[97], 263[97], 264[97], 265[97]</t>
  </si>
  <si>
    <t>289[97], 290[97], 291[97], 292[97], 293[97], 294[97], 295[97], 296[97]</t>
  </si>
  <si>
    <t>155[79], 156[79], 157[79]</t>
  </si>
  <si>
    <t>167[79], 168[79], 169[79], 170[79]</t>
  </si>
  <si>
    <t>565[323], 566[323], 567[323], 568[323], 569[323], 570[323], 571[323]</t>
  </si>
  <si>
    <t>588[346], 589[346], 590[346], 591[346], 592[346], 593[346], 594[346]</t>
  </si>
  <si>
    <t>Selected ion monitoring (SIM) with GC-MS</t>
  </si>
  <si>
    <t>Metabolite</t>
  </si>
  <si>
    <t>Mass range</t>
  </si>
  <si>
    <t>Carbon atoms</t>
  </si>
  <si>
    <t>288-291</t>
  </si>
  <si>
    <t>2, 3</t>
  </si>
  <si>
    <t>1, 2</t>
  </si>
  <si>
    <t>1, 2, 3</t>
  </si>
  <si>
    <t>218-220</t>
  </si>
  <si>
    <t>2</t>
  </si>
  <si>
    <t>232-235</t>
  </si>
  <si>
    <t>302-304</t>
  </si>
  <si>
    <t>316-320</t>
  </si>
  <si>
    <t>2, 3, 4</t>
  </si>
  <si>
    <t>1, 2, 3, 4</t>
  </si>
  <si>
    <t>376-379</t>
  </si>
  <si>
    <t>330-334</t>
  </si>
  <si>
    <t>2, 3, 4, 5</t>
  </si>
  <si>
    <t>391-394</t>
  </si>
  <si>
    <t>431-436</t>
  </si>
  <si>
    <t>1, 2, 3, 4, 5</t>
  </si>
  <si>
    <t>591-598</t>
  </si>
  <si>
    <t>1, 2, 3, 4, 5, 6</t>
  </si>
  <si>
    <t>289-294</t>
  </si>
  <si>
    <t>287-292</t>
  </si>
  <si>
    <t>419-424</t>
  </si>
  <si>
    <t>6PG</t>
  </si>
  <si>
    <t xml:space="preserve">Multiple reaction monitoring (MRM) with LC-MS/MS </t>
  </si>
  <si>
    <t>275[97], 276[97], 277[97], 278[97], 279[97], 280[97], 281[97]</t>
  </si>
  <si>
    <r>
      <t xml:space="preserve"> Q</t>
    </r>
    <r>
      <rPr>
        <b/>
        <vertAlign val="subscript"/>
        <sz val="12"/>
        <rFont val="Aptos Narrow"/>
        <family val="2"/>
        <scheme val="minor"/>
      </rPr>
      <t>1</t>
    </r>
    <r>
      <rPr>
        <b/>
        <sz val="12"/>
        <rFont val="Aptos Narrow"/>
        <family val="2"/>
        <scheme val="minor"/>
      </rPr>
      <t>[Q</t>
    </r>
    <r>
      <rPr>
        <b/>
        <vertAlign val="subscript"/>
        <sz val="12"/>
        <rFont val="Aptos Narrow"/>
        <family val="2"/>
        <scheme val="minor"/>
      </rPr>
      <t>3</t>
    </r>
    <r>
      <rPr>
        <b/>
        <sz val="12"/>
        <rFont val="Aptos Narrow"/>
        <family val="2"/>
        <scheme val="minor"/>
      </rPr>
      <t>] (m/z) of mass isotopomers</t>
    </r>
  </si>
  <si>
    <r>
      <t>[M]</t>
    </r>
    <r>
      <rPr>
        <vertAlign val="superscript"/>
        <sz val="12"/>
        <rFont val="Aptos Narrow"/>
        <family val="2"/>
        <scheme val="minor"/>
      </rPr>
      <t>+</t>
    </r>
    <r>
      <rPr>
        <sz val="12"/>
        <rFont val="Aptos Narrow"/>
        <family val="2"/>
        <scheme val="minor"/>
      </rPr>
      <t xml:space="preserve"> - [M+2]</t>
    </r>
    <r>
      <rPr>
        <vertAlign val="superscript"/>
        <sz val="12"/>
        <rFont val="Aptos Narrow"/>
        <family val="2"/>
        <scheme val="minor"/>
      </rPr>
      <t>+</t>
    </r>
  </si>
  <si>
    <r>
      <t>[M]</t>
    </r>
    <r>
      <rPr>
        <vertAlign val="superscript"/>
        <sz val="12"/>
        <rFont val="Aptos Narrow"/>
        <family val="2"/>
        <scheme val="minor"/>
      </rPr>
      <t>+</t>
    </r>
    <r>
      <rPr>
        <sz val="12"/>
        <rFont val="Aptos Narrow"/>
        <family val="2"/>
        <scheme val="minor"/>
      </rPr>
      <t xml:space="preserve"> - [M+3]</t>
    </r>
    <r>
      <rPr>
        <vertAlign val="superscript"/>
        <sz val="12"/>
        <rFont val="Aptos Narrow"/>
        <family val="2"/>
        <scheme val="minor"/>
      </rPr>
      <t>+</t>
    </r>
  </si>
  <si>
    <r>
      <t>[M]</t>
    </r>
    <r>
      <rPr>
        <vertAlign val="superscript"/>
        <sz val="12"/>
        <rFont val="Aptos Narrow"/>
        <family val="2"/>
        <scheme val="minor"/>
      </rPr>
      <t>+</t>
    </r>
    <r>
      <rPr>
        <sz val="12"/>
        <rFont val="Aptos Narrow"/>
        <family val="2"/>
        <scheme val="minor"/>
      </rPr>
      <t xml:space="preserve"> - [M+5]</t>
    </r>
    <r>
      <rPr>
        <vertAlign val="superscript"/>
        <sz val="12"/>
        <rFont val="Aptos Narrow"/>
        <family val="2"/>
        <scheme val="minor"/>
      </rPr>
      <t>+</t>
    </r>
  </si>
  <si>
    <r>
      <t>[M]</t>
    </r>
    <r>
      <rPr>
        <vertAlign val="superscript"/>
        <sz val="12"/>
        <rFont val="Aptos Narrow"/>
        <family val="2"/>
        <scheme val="minor"/>
      </rPr>
      <t>+</t>
    </r>
    <r>
      <rPr>
        <sz val="12"/>
        <rFont val="Aptos Narrow"/>
        <family val="2"/>
        <scheme val="minor"/>
      </rPr>
      <t xml:space="preserve"> - [M+6]</t>
    </r>
    <r>
      <rPr>
        <vertAlign val="superscript"/>
        <sz val="12"/>
        <rFont val="Aptos Narrow"/>
        <family val="2"/>
        <scheme val="minor"/>
      </rPr>
      <t>+</t>
    </r>
  </si>
  <si>
    <r>
      <t>[M]</t>
    </r>
    <r>
      <rPr>
        <vertAlign val="superscript"/>
        <sz val="12"/>
        <rFont val="Aptos Narrow"/>
        <family val="2"/>
        <scheme val="minor"/>
      </rPr>
      <t>+</t>
    </r>
    <r>
      <rPr>
        <sz val="12"/>
        <rFont val="Aptos Narrow"/>
        <family val="2"/>
        <scheme val="minor"/>
      </rPr>
      <t xml:space="preserve"> - [M+7]</t>
    </r>
    <r>
      <rPr>
        <vertAlign val="superscript"/>
        <sz val="12"/>
        <rFont val="Aptos Narrow"/>
        <family val="2"/>
        <scheme val="minor"/>
      </rPr>
      <t>+</t>
    </r>
  </si>
  <si>
    <t>174-177</t>
  </si>
  <si>
    <t xml:space="preserve">Table S1. LC-MS/MS and GC-MS Parameters for Metabolite Detection. </t>
  </si>
  <si>
    <r>
      <t xml:space="preserve">Table S1. </t>
    </r>
    <r>
      <rPr>
        <sz val="12"/>
        <rFont val="Aptos Narrow"/>
        <family val="2"/>
        <scheme val="minor"/>
      </rPr>
      <t>LC-MS/MS and GC-MS Parameters for Metabolite Detection. Parameters for metabolite analysis were optimized for LC-MS/MS and GC-MS. Multiple reaction monitoring (MRM) was used for reverse-phase and anion-exchange LC-MS/MS, with a dwell time of 20 ms per transition. Q1 (m/z) represents the precursor ion, while Q3 (m/z) represents the product ion. Cone voltage and collision energy were optimized via direct infusion of standards. Selected ion monitoring (SIM) was applied for GC-MS. Amino and organic acids were derivatized using tert-butyldimethylsilyl (TBDMS) for improved detection. 2PG (2-Phosphoglycerate), ADPG (ADP-glucose), DHAP (Dihydroxyacetone phosphate), GAP (Glyceraldehyde 3-phosphate), P5P (Pyridoxal-5-phosphate), PEP (Phosphoenolpyruvate), PGA (3-Phosphoglycerate), RuBP (Ribulose-1,5-bisphosphate), S7P (Sedoheptulose-7-phosphate), and UDPG (UDP-glucose).</t>
    </r>
  </si>
  <si>
    <r>
      <t xml:space="preserve"> (nmol </t>
    </r>
    <r>
      <rPr>
        <vertAlign val="superscript"/>
        <sz val="12"/>
        <color theme="1"/>
        <rFont val="Aptos Narrow (Body)"/>
      </rPr>
      <t>13</t>
    </r>
    <r>
      <rPr>
        <sz val="12"/>
        <color theme="1"/>
        <rFont val="Aptos Narrow"/>
        <family val="2"/>
        <scheme val="minor"/>
      </rPr>
      <t>C  g</t>
    </r>
    <r>
      <rPr>
        <vertAlign val="superscript"/>
        <sz val="12"/>
        <color theme="1"/>
        <rFont val="Aptos Narrow (Body)"/>
      </rPr>
      <t>-1</t>
    </r>
    <r>
      <rPr>
        <sz val="12"/>
        <color theme="1"/>
        <rFont val="Aptos Narrow"/>
        <family val="2"/>
        <scheme val="minor"/>
      </rPr>
      <t xml:space="preserve"> FW)</t>
    </r>
  </si>
  <si>
    <r>
      <t xml:space="preserve"> (nmol </t>
    </r>
    <r>
      <rPr>
        <b/>
        <vertAlign val="superscript"/>
        <sz val="11"/>
        <color theme="1"/>
        <rFont val="Aptos Narrow (Body)"/>
      </rPr>
      <t>13</t>
    </r>
    <r>
      <rPr>
        <b/>
        <sz val="11"/>
        <color theme="1"/>
        <rFont val="Aptos Narrow"/>
        <family val="2"/>
        <scheme val="minor"/>
      </rPr>
      <t>C  g</t>
    </r>
    <r>
      <rPr>
        <b/>
        <vertAlign val="superscript"/>
        <sz val="11"/>
        <color theme="1"/>
        <rFont val="Aptos Narrow (Body)"/>
      </rPr>
      <t>-1</t>
    </r>
    <r>
      <rPr>
        <b/>
        <sz val="11"/>
        <color theme="1"/>
        <rFont val="Aptos Narrow"/>
        <family val="2"/>
        <scheme val="minor"/>
      </rPr>
      <t>FW)</t>
    </r>
  </si>
  <si>
    <t>Convert from % and from nano to micro</t>
  </si>
  <si>
    <t>(*10)</t>
  </si>
  <si>
    <t>SD</t>
  </si>
  <si>
    <r>
      <t>Metabolite pool sizes  (nmol metabolites g</t>
    </r>
    <r>
      <rPr>
        <b/>
        <vertAlign val="superscript"/>
        <sz val="12"/>
        <color theme="1"/>
        <rFont val="Aptos Narrow"/>
        <family val="2"/>
        <scheme val="minor"/>
      </rPr>
      <t>-1</t>
    </r>
    <r>
      <rPr>
        <b/>
        <sz val="12"/>
        <color theme="1"/>
        <rFont val="Aptos Narrow"/>
        <family val="2"/>
        <scheme val="minor"/>
      </rPr>
      <t xml:space="preserve"> FW)</t>
    </r>
  </si>
  <si>
    <r>
      <rPr>
        <b/>
        <vertAlign val="superscript"/>
        <sz val="12"/>
        <color theme="1"/>
        <rFont val="Aptos Narrow"/>
        <family val="2"/>
        <scheme val="minor"/>
      </rPr>
      <t>13</t>
    </r>
    <r>
      <rPr>
        <b/>
        <sz val="12"/>
        <color theme="1"/>
        <rFont val="Aptos Narrow"/>
        <family val="2"/>
        <scheme val="minor"/>
      </rPr>
      <t>C degree of label (%)</t>
    </r>
  </si>
  <si>
    <t xml:space="preserve">Table S2. Quantification of metabolites and ¹³C labeling dynamics in key metabolic pathways. </t>
  </si>
  <si>
    <t>CBB</t>
  </si>
  <si>
    <t>Keto glutarate amino acids</t>
  </si>
  <si>
    <t>OAA derived amino acids</t>
  </si>
  <si>
    <t>Pathway</t>
  </si>
  <si>
    <t>All metabolites</t>
  </si>
  <si>
    <r>
      <t xml:space="preserve">Total </t>
    </r>
    <r>
      <rPr>
        <b/>
        <vertAlign val="superscript"/>
        <sz val="12"/>
        <color theme="1"/>
        <rFont val="Aptos Narrow"/>
        <family val="2"/>
        <scheme val="minor"/>
      </rPr>
      <t>13</t>
    </r>
    <r>
      <rPr>
        <b/>
        <sz val="12"/>
        <color theme="1"/>
        <rFont val="Aptos Narrow"/>
        <family val="2"/>
        <scheme val="minor"/>
      </rPr>
      <t xml:space="preserve">C atoms (nmol </t>
    </r>
    <r>
      <rPr>
        <b/>
        <vertAlign val="superscript"/>
        <sz val="12"/>
        <color theme="1"/>
        <rFont val="Aptos Narrow"/>
        <family val="2"/>
        <scheme val="minor"/>
      </rPr>
      <t>13</t>
    </r>
    <r>
      <rPr>
        <b/>
        <sz val="12"/>
        <color theme="1"/>
        <rFont val="Aptos Narrow"/>
        <family val="2"/>
        <scheme val="minor"/>
      </rPr>
      <t>C  g</t>
    </r>
    <r>
      <rPr>
        <b/>
        <vertAlign val="superscript"/>
        <sz val="12"/>
        <color theme="1"/>
        <rFont val="Aptos Narrow"/>
        <family val="2"/>
        <scheme val="minor"/>
      </rPr>
      <t xml:space="preserve">-1 </t>
    </r>
    <r>
      <rPr>
        <b/>
        <sz val="12"/>
        <color theme="1"/>
        <rFont val="Aptos Narrow"/>
        <family val="2"/>
        <scheme val="minor"/>
      </rPr>
      <t xml:space="preserve">FW) </t>
    </r>
  </si>
  <si>
    <r>
      <t xml:space="preserve">Total </t>
    </r>
    <r>
      <rPr>
        <b/>
        <vertAlign val="superscript"/>
        <sz val="12"/>
        <color theme="1"/>
        <rFont val="Aptos Narrow"/>
        <family val="2"/>
        <scheme val="minor"/>
      </rPr>
      <t>13</t>
    </r>
    <r>
      <rPr>
        <b/>
        <sz val="12"/>
        <color theme="1"/>
        <rFont val="Aptos Narrow"/>
        <family val="2"/>
        <scheme val="minor"/>
      </rPr>
      <t xml:space="preserve">C atoms in all metabolites (nmol </t>
    </r>
    <r>
      <rPr>
        <b/>
        <vertAlign val="superscript"/>
        <sz val="12"/>
        <color theme="1"/>
        <rFont val="Aptos Narrow"/>
        <family val="2"/>
        <scheme val="minor"/>
      </rPr>
      <t>13</t>
    </r>
    <r>
      <rPr>
        <b/>
        <sz val="12"/>
        <color theme="1"/>
        <rFont val="Aptos Narrow"/>
        <family val="2"/>
        <scheme val="minor"/>
      </rPr>
      <t>C  g</t>
    </r>
    <r>
      <rPr>
        <b/>
        <vertAlign val="superscript"/>
        <sz val="12"/>
        <color theme="1"/>
        <rFont val="Aptos Narrow"/>
        <family val="2"/>
        <scheme val="minor"/>
      </rPr>
      <t xml:space="preserve">-1 </t>
    </r>
    <r>
      <rPr>
        <b/>
        <sz val="12"/>
        <color theme="1"/>
        <rFont val="Aptos Narrow"/>
        <family val="2"/>
        <scheme val="minor"/>
      </rPr>
      <t xml:space="preserve">FW) </t>
    </r>
  </si>
  <si>
    <r>
      <t xml:space="preserve">Relative number of </t>
    </r>
    <r>
      <rPr>
        <b/>
        <vertAlign val="superscript"/>
        <sz val="12"/>
        <color theme="1"/>
        <rFont val="Aptos Narrow"/>
        <family val="2"/>
        <scheme val="minor"/>
      </rPr>
      <t>13</t>
    </r>
    <r>
      <rPr>
        <b/>
        <sz val="12"/>
        <color theme="1"/>
        <rFont val="Aptos Narrow"/>
        <family val="2"/>
        <scheme val="minor"/>
      </rPr>
      <t>C atoms</t>
    </r>
  </si>
  <si>
    <r>
      <rPr>
        <b/>
        <sz val="12"/>
        <color theme="1"/>
        <rFont val="Aptos Narrow"/>
        <family val="2"/>
        <scheme val="minor"/>
      </rPr>
      <t>Table S2</t>
    </r>
    <r>
      <rPr>
        <sz val="12"/>
        <color theme="1"/>
        <rFont val="Aptos Narrow"/>
        <family val="2"/>
        <scheme val="minor"/>
      </rPr>
      <t>. Quantification of metabolites and ¹³C labeling dynamics in key metabolic pathways. This table presents the degree of ¹³C labeling (columns B–G), metabolite pool sizes (columns H–M), and total ¹³C atoms (columns N–S). Three replicates were measured, and the average and standard deviation (SD) were calculated. Degree of label (%): Proportion of labeled carbon atoms incorporated into each metabolite over time. Metabolite pool size (nmol g⁻¹ FW): Absolute quantification of central metabolites involved in the Calvin–Benson–Bassham (CBB) cycle, photorespiration, the tricarboxylic acid (TCA) cycle, and cytosolic metabolism. Total ¹³C atoms (nmol C g⁻¹ FW): Calculated values representing the total amount of ¹³C-labeled carbon within each metabolite.Total number of ¹³C atoms in all metabolites (nmol ¹³C g⁻¹ FW): Number of ¹³C-labeled carbon atoms in all measured metabolites. Relative number of ¹³C atoms: Comparative analysis of labeling across different metabolite groups, including TCA intermediates and amino acids. Data are categorized by pathway, including the Calvin-Benson Cycle (CBC), photorespiration, the tricarboxylic acid (TCA) cycle, cytosolic metabolism, and amino acid biosynthesis, providing insights into metabolic dynamics and labeling patterns during the experiment. 2PG, 2-phosphoglycerate; ADPG, ADP-glucose; DHAP, dihydroxyacetone phosphate; GAP, glyceraldehyde 3-phosphate; P5P, pyridoxal 5-phosphate; PEP, phosphoenolpyruvate; PGA, 3-phosphoglycerate; RuBP, ribulose 1,5-bisphosphate; S7P, sedoheptulose 7-phosphate; UDPG, UDP-glucose.</t>
    </r>
  </si>
  <si>
    <t>Fig 6</t>
  </si>
  <si>
    <t>Fig 6  continued</t>
  </si>
  <si>
    <t>Fig. 8</t>
  </si>
  <si>
    <r>
      <rPr>
        <b/>
        <sz val="12"/>
        <color theme="1"/>
        <rFont val="Aptos Narrow"/>
        <family val="2"/>
        <scheme val="minor"/>
      </rPr>
      <t>Miscellaneous Graphs.</t>
    </r>
    <r>
      <rPr>
        <sz val="12"/>
        <color theme="1"/>
        <rFont val="Aptos Narrow"/>
        <family val="2"/>
        <scheme val="minor"/>
      </rPr>
      <t xml:space="preserve"> This supplement includes draft sketches of all figures presented in the main text. These are provided to help reviewers understand how each figure was constructed and to ensure clarity regarding the data visualization, in response to reviewer concerns. All underlying data are available in Supplementary Table S2. </t>
    </r>
  </si>
  <si>
    <r>
      <t>1</t>
    </r>
    <r>
      <rPr>
        <sz val="12"/>
        <color theme="1"/>
        <rFont val="Times New Roman"/>
        <family val="1"/>
      </rPr>
      <t xml:space="preserve">MSU-DOE Plant Research Laboratory, Michigan State University, East Lansing MI 48824, USA </t>
    </r>
    <r>
      <rPr>
        <vertAlign val="superscript"/>
        <sz val="12"/>
        <color theme="1"/>
        <rFont val="Times New Roman"/>
        <family val="1"/>
      </rPr>
      <t>2</t>
    </r>
    <r>
      <rPr>
        <sz val="12"/>
        <color theme="1"/>
        <rFont val="Times New Roman"/>
        <family val="1"/>
      </rPr>
      <t xml:space="preserve">Plant Resilience Institute, Michigan State University, East Lansing MI 48824, USA </t>
    </r>
    <r>
      <rPr>
        <vertAlign val="superscript"/>
        <sz val="12"/>
        <color theme="1"/>
        <rFont val="Times New Roman"/>
        <family val="1"/>
      </rPr>
      <t>3</t>
    </r>
    <r>
      <rPr>
        <sz val="12"/>
        <color theme="1"/>
        <rFont val="Times New Roman"/>
        <family val="1"/>
      </rPr>
      <t xml:space="preserve">Department of Biology, Western University, London, Ontario, Canada N6A 5B7, and </t>
    </r>
    <r>
      <rPr>
        <vertAlign val="superscript"/>
        <sz val="12"/>
        <color theme="1"/>
        <rFont val="Times New Roman"/>
        <family val="1"/>
      </rPr>
      <t>4</t>
    </r>
    <r>
      <rPr>
        <sz val="12"/>
        <color theme="1"/>
        <rFont val="Times New Roman"/>
        <family val="1"/>
      </rPr>
      <t xml:space="preserve">Department of Biological Sciences, Union College, Schenectady NY, </t>
    </r>
    <r>
      <rPr>
        <vertAlign val="superscript"/>
        <sz val="12"/>
        <color theme="1"/>
        <rFont val="Times New Roman"/>
        <family val="1"/>
      </rPr>
      <t>5</t>
    </r>
    <r>
      <rPr>
        <sz val="12"/>
        <color theme="1"/>
        <rFont val="Times New Roman"/>
        <family val="1"/>
      </rPr>
      <t>Department of Biochemistry and Molecular Biology, Michigan State University, East Lansing MI 48824, USA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</si>
</sst>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9" x14ac:knownFonts="1">
    <font>
      <sz val="12"/>
      <color theme="1"/>
      <name val="Aptos Narrow"/>
      <family val="2"/>
      <scheme val="minor"/>
    </font>
    <font>
      <sz val="12"/>
      <color theme="1"/>
      <name val="Aptos Narrow"/>
      <family val="2"/>
      <scheme val="minor"/>
    </font>
    <font>
      <sz val="8"/>
      <name val="Aptos Narrow"/>
      <family val="2"/>
      <scheme val="minor"/>
    </font>
    <font>
      <sz val="11"/>
      <color theme="1"/>
      <name val="Aptos Narrow"/>
      <family val="2"/>
      <scheme val="minor"/>
    </font>
    <font>
      <sz val="12"/>
      <color theme="1"/>
      <name val="Aptos"/>
      <family val="2"/>
    </font>
    <font>
      <sz val="12"/>
      <color rgb="FF006100"/>
      <name val="Aptos Narrow"/>
      <family val="2"/>
      <scheme val="minor"/>
    </font>
    <font>
      <sz val="12"/>
      <color theme="1"/>
      <name val="Century Gothic"/>
      <family val="1"/>
    </font>
    <font>
      <b/>
      <sz val="12"/>
      <color theme="1"/>
      <name val="Aptos Narrow"/>
      <family val="2"/>
      <scheme val="minor"/>
    </font>
    <font>
      <b/>
      <sz val="11"/>
      <color theme="1"/>
      <name val="Aptos Narrow"/>
      <family val="2"/>
      <scheme val="minor"/>
    </font>
    <font>
      <sz val="18"/>
      <color theme="1"/>
      <name val="Aptos Narrow"/>
      <family val="2"/>
      <scheme val="minor"/>
    </font>
    <font>
      <sz val="22"/>
      <color theme="1"/>
      <name val="Aptos Narrow"/>
      <family val="2"/>
      <scheme val="minor"/>
    </font>
    <font>
      <sz val="24"/>
      <color theme="1"/>
      <name val="Aptos Narrow"/>
      <family val="2"/>
      <scheme val="minor"/>
    </font>
    <font>
      <sz val="28"/>
      <color theme="1"/>
      <name val="Aptos Narrow"/>
      <family val="2"/>
      <scheme val="minor"/>
    </font>
    <font>
      <sz val="14"/>
      <color rgb="FF000000"/>
      <name val="Times New Roman"/>
      <family val="1"/>
    </font>
    <font>
      <sz val="12"/>
      <color rgb="FF000000"/>
      <name val="Times New Roman"/>
      <family val="1"/>
    </font>
    <font>
      <vertAlign val="superscript"/>
      <sz val="12"/>
      <color theme="1"/>
      <name val="Aptos Narrow (Body)"/>
    </font>
    <font>
      <sz val="12"/>
      <color theme="1"/>
      <name val="Aptos Narrow (Body)"/>
    </font>
    <font>
      <b/>
      <vertAlign val="superscript"/>
      <sz val="11"/>
      <color theme="1"/>
      <name val="Aptos Narrow (Body)"/>
    </font>
    <font>
      <b/>
      <vertAlign val="superscript"/>
      <sz val="12"/>
      <color theme="1"/>
      <name val="Aptos Narrow (Body)"/>
    </font>
    <font>
      <b/>
      <sz val="12"/>
      <color theme="1"/>
      <name val="Aptos Narrow (Body)"/>
    </font>
    <font>
      <vertAlign val="superscript"/>
      <sz val="12"/>
      <color theme="1"/>
      <name val="Times New Roman"/>
      <family val="1"/>
    </font>
    <font>
      <sz val="12"/>
      <color theme="1"/>
      <name val="Times New Roman"/>
      <family val="1"/>
    </font>
    <font>
      <sz val="12"/>
      <name val="Aptos Narrow"/>
      <family val="2"/>
      <scheme val="minor"/>
    </font>
    <font>
      <b/>
      <sz val="12"/>
      <name val="Aptos Narrow"/>
      <family val="2"/>
      <scheme val="minor"/>
    </font>
    <font>
      <b/>
      <vertAlign val="subscript"/>
      <sz val="12"/>
      <name val="Aptos Narrow"/>
      <family val="2"/>
      <scheme val="minor"/>
    </font>
    <font>
      <vertAlign val="superscript"/>
      <sz val="12"/>
      <name val="Aptos Narrow"/>
      <family val="2"/>
      <scheme val="minor"/>
    </font>
    <font>
      <i/>
      <sz val="12"/>
      <name val="Aptos Narrow"/>
      <family val="2"/>
      <scheme val="minor"/>
    </font>
    <font>
      <sz val="12"/>
      <color rgb="FF000000"/>
      <name val="Aptos Narrow"/>
      <family val="2"/>
      <scheme val="minor"/>
    </font>
    <font>
      <b/>
      <vertAlign val="superscript"/>
      <sz val="12"/>
      <color theme="1"/>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theme="6" tint="0.79998168889431442"/>
        <bgColor indexed="65"/>
      </patternFill>
    </fill>
    <fill>
      <patternFill patternType="solid">
        <fgColor theme="9" tint="0.79998168889431442"/>
        <bgColor indexed="65"/>
      </patternFill>
    </fill>
    <fill>
      <patternFill patternType="solid">
        <fgColor rgb="FFC6EFCE"/>
      </patternFill>
    </fill>
    <fill>
      <patternFill patternType="solid">
        <fgColor rgb="FFFFFFCC"/>
      </patternFill>
    </fill>
    <fill>
      <patternFill patternType="solid">
        <fgColor rgb="FFFFFFFF"/>
        <bgColor rgb="FF000000"/>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8" tint="0.59999389629810485"/>
        <bgColor indexed="64"/>
      </patternFill>
    </fill>
  </fills>
  <borders count="7">
    <border>
      <left/>
      <right/>
      <top/>
      <bottom/>
      <diagonal/>
    </border>
    <border>
      <left/>
      <right/>
      <top/>
      <bottom style="thick">
        <color indexed="64"/>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s>
  <cellStyleXfs count="6">
    <xf numFmtId="0" fontId="0" fillId="0" borderId="0"/>
    <xf numFmtId="0" fontId="1" fillId="3" borderId="0" applyNumberFormat="0" applyBorder="0" applyAlignment="0" applyProtection="0"/>
    <xf numFmtId="0" fontId="3" fillId="0" borderId="0"/>
    <xf numFmtId="0" fontId="1" fillId="4" borderId="0" applyNumberFormat="0" applyBorder="0" applyAlignment="0" applyProtection="0"/>
    <xf numFmtId="0" fontId="5" fillId="5" borderId="0" applyNumberFormat="0" applyBorder="0" applyAlignment="0" applyProtection="0"/>
    <xf numFmtId="0" fontId="1" fillId="6" borderId="2" applyNumberFormat="0" applyFont="0" applyAlignment="0" applyProtection="0"/>
  </cellStyleXfs>
  <cellXfs count="120">
    <xf numFmtId="0" fontId="0" fillId="0" borderId="0" xfId="0"/>
    <xf numFmtId="1" fontId="0" fillId="2" borderId="0" xfId="0" applyNumberFormat="1" applyFill="1"/>
    <xf numFmtId="2" fontId="0" fillId="0" borderId="0" xfId="0" applyNumberFormat="1"/>
    <xf numFmtId="164" fontId="0" fillId="0" borderId="0" xfId="0" applyNumberFormat="1"/>
    <xf numFmtId="0" fontId="0" fillId="0" borderId="0" xfId="0" applyAlignment="1">
      <alignment horizontal="center"/>
    </xf>
    <xf numFmtId="164" fontId="0" fillId="0" borderId="0" xfId="0" applyNumberFormat="1" applyAlignment="1">
      <alignment horizontal="center"/>
    </xf>
    <xf numFmtId="164" fontId="0" fillId="0" borderId="0" xfId="0" applyNumberFormat="1" applyAlignment="1">
      <alignment horizontal="center" vertical="center"/>
    </xf>
    <xf numFmtId="0" fontId="0" fillId="2" borderId="0" xfId="0" applyFill="1"/>
    <xf numFmtId="1" fontId="0" fillId="0" borderId="0" xfId="0" applyNumberFormat="1"/>
    <xf numFmtId="164" fontId="0" fillId="0" borderId="0" xfId="0" applyNumberFormat="1" applyAlignment="1">
      <alignment horizontal="left"/>
    </xf>
    <xf numFmtId="2" fontId="0" fillId="0" borderId="0" xfId="0" applyNumberFormat="1" applyAlignment="1">
      <alignment horizontal="center"/>
    </xf>
    <xf numFmtId="1" fontId="0" fillId="0" borderId="0" xfId="0" applyNumberFormat="1" applyAlignment="1">
      <alignment horizontal="center"/>
    </xf>
    <xf numFmtId="0" fontId="0" fillId="2" borderId="0" xfId="0" applyFill="1" applyAlignment="1">
      <alignment horizontal="center"/>
    </xf>
    <xf numFmtId="164" fontId="0" fillId="2" borderId="0" xfId="0" applyNumberFormat="1" applyFill="1" applyAlignment="1">
      <alignment horizontal="center"/>
    </xf>
    <xf numFmtId="165" fontId="0" fillId="0" borderId="0" xfId="0" applyNumberFormat="1"/>
    <xf numFmtId="0" fontId="3" fillId="0" borderId="0" xfId="2"/>
    <xf numFmtId="2" fontId="0" fillId="0" borderId="0" xfId="0" applyNumberFormat="1" applyAlignment="1">
      <alignment horizontal="center" vertical="center"/>
    </xf>
    <xf numFmtId="2" fontId="3" fillId="0" borderId="0" xfId="2" applyNumberFormat="1"/>
    <xf numFmtId="1" fontId="0" fillId="0" borderId="0" xfId="0" applyNumberFormat="1" applyAlignment="1">
      <alignment horizontal="left"/>
    </xf>
    <xf numFmtId="0" fontId="1" fillId="4" borderId="0" xfId="3"/>
    <xf numFmtId="2" fontId="1" fillId="4" borderId="0" xfId="3" applyNumberFormat="1"/>
    <xf numFmtId="2" fontId="3" fillId="0" borderId="0" xfId="2" applyNumberFormat="1" applyAlignment="1">
      <alignment horizontal="center"/>
    </xf>
    <xf numFmtId="0" fontId="0" fillId="0" borderId="0" xfId="0" applyAlignment="1">
      <alignment horizontal="left"/>
    </xf>
    <xf numFmtId="0" fontId="3" fillId="0" borderId="0" xfId="2" applyAlignment="1">
      <alignment horizontal="left"/>
    </xf>
    <xf numFmtId="2" fontId="3" fillId="0" borderId="0" xfId="2" applyNumberFormat="1" applyAlignment="1">
      <alignment horizontal="left"/>
    </xf>
    <xf numFmtId="0" fontId="3" fillId="0" borderId="0" xfId="2" applyAlignment="1">
      <alignment horizontal="center"/>
    </xf>
    <xf numFmtId="2" fontId="0" fillId="0" borderId="0" xfId="0" applyNumberFormat="1" applyAlignment="1">
      <alignment horizontal="left"/>
    </xf>
    <xf numFmtId="2" fontId="0" fillId="0" borderId="0" xfId="0" applyNumberFormat="1" applyAlignment="1">
      <alignment horizontal="left" vertical="center"/>
    </xf>
    <xf numFmtId="0" fontId="1" fillId="4" borderId="0" xfId="3" applyAlignment="1">
      <alignment horizontal="center"/>
    </xf>
    <xf numFmtId="2" fontId="1" fillId="4" borderId="0" xfId="3" applyNumberFormat="1" applyAlignment="1">
      <alignment horizontal="center"/>
    </xf>
    <xf numFmtId="2" fontId="1" fillId="4" borderId="0" xfId="3" applyNumberFormat="1" applyAlignment="1">
      <alignment horizontal="center" vertical="center"/>
    </xf>
    <xf numFmtId="1" fontId="1" fillId="4" borderId="0" xfId="3" applyNumberFormat="1" applyAlignment="1">
      <alignment horizontal="center"/>
    </xf>
    <xf numFmtId="2" fontId="0" fillId="2" borderId="0" xfId="0" applyNumberFormat="1" applyFill="1" applyAlignment="1">
      <alignment horizontal="left"/>
    </xf>
    <xf numFmtId="164" fontId="0" fillId="0" borderId="0" xfId="0" applyNumberFormat="1" applyAlignment="1">
      <alignment horizontal="left" vertical="center"/>
    </xf>
    <xf numFmtId="2" fontId="0" fillId="2" borderId="0" xfId="0" applyNumberFormat="1" applyFill="1" applyAlignment="1">
      <alignment horizontal="center"/>
    </xf>
    <xf numFmtId="0" fontId="1" fillId="4" borderId="0" xfId="3" applyAlignment="1">
      <alignment horizontal="left"/>
    </xf>
    <xf numFmtId="1" fontId="1" fillId="4" borderId="0" xfId="3" applyNumberFormat="1" applyAlignment="1">
      <alignment horizontal="left"/>
    </xf>
    <xf numFmtId="2" fontId="1" fillId="4" borderId="0" xfId="3" applyNumberFormat="1" applyAlignment="1">
      <alignment horizontal="left"/>
    </xf>
    <xf numFmtId="0" fontId="4" fillId="0" borderId="0" xfId="0" applyFont="1" applyAlignment="1">
      <alignment vertical="center" wrapText="1"/>
    </xf>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4" fillId="0" borderId="0" xfId="0" applyFont="1" applyAlignment="1">
      <alignment vertical="center"/>
    </xf>
    <xf numFmtId="0" fontId="5" fillId="5" borderId="0" xfId="4"/>
    <xf numFmtId="0" fontId="6" fillId="0" borderId="0" xfId="0" applyFont="1"/>
    <xf numFmtId="0" fontId="0" fillId="6" borderId="2" xfId="5" applyFont="1"/>
    <xf numFmtId="0" fontId="0" fillId="0" borderId="0" xfId="0" applyAlignment="1">
      <alignment horizontal="right"/>
    </xf>
    <xf numFmtId="1" fontId="0" fillId="0" borderId="0" xfId="0" applyNumberFormat="1" applyAlignment="1">
      <alignment horizontal="center" vertical="center"/>
    </xf>
    <xf numFmtId="1" fontId="7" fillId="0" borderId="0" xfId="0" applyNumberFormat="1" applyFont="1" applyAlignment="1">
      <alignment horizontal="center"/>
    </xf>
    <xf numFmtId="2" fontId="8" fillId="0" borderId="0" xfId="2" applyNumberFormat="1" applyFont="1" applyAlignment="1">
      <alignment horizontal="center"/>
    </xf>
    <xf numFmtId="2" fontId="7" fillId="0" borderId="0" xfId="0" applyNumberFormat="1" applyFont="1" applyAlignment="1">
      <alignment horizontal="center"/>
    </xf>
    <xf numFmtId="2" fontId="8" fillId="0" borderId="0" xfId="2" applyNumberFormat="1" applyFont="1"/>
    <xf numFmtId="2" fontId="8" fillId="0" borderId="0" xfId="2" applyNumberFormat="1" applyFont="1" applyAlignment="1">
      <alignment horizontal="left"/>
    </xf>
    <xf numFmtId="0" fontId="7" fillId="0" borderId="0" xfId="0" applyFont="1"/>
    <xf numFmtId="1" fontId="7" fillId="0" borderId="0" xfId="0" applyNumberFormat="1" applyFont="1" applyAlignment="1">
      <alignment horizontal="left"/>
    </xf>
    <xf numFmtId="2" fontId="7" fillId="0" borderId="0" xfId="0" applyNumberFormat="1" applyFont="1"/>
    <xf numFmtId="2" fontId="7" fillId="0" borderId="0" xfId="0" applyNumberFormat="1" applyFont="1" applyAlignment="1">
      <alignment horizontal="left"/>
    </xf>
    <xf numFmtId="0" fontId="9" fillId="0" borderId="0" xfId="0" applyFont="1"/>
    <xf numFmtId="0" fontId="10" fillId="0" borderId="0" xfId="0" applyFont="1"/>
    <xf numFmtId="0" fontId="11" fillId="0" borderId="0" xfId="0" applyFont="1"/>
    <xf numFmtId="0" fontId="9" fillId="0" borderId="0" xfId="0" applyFont="1" applyAlignment="1">
      <alignment horizontal="left"/>
    </xf>
    <xf numFmtId="0" fontId="12" fillId="0" borderId="0" xfId="0" applyFont="1"/>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center" vertical="center" wrapText="1"/>
    </xf>
    <xf numFmtId="0" fontId="20" fillId="0" borderId="0" xfId="0" applyFont="1" applyAlignment="1">
      <alignment horizontal="left" vertical="center" wrapText="1"/>
    </xf>
    <xf numFmtId="0" fontId="22" fillId="2" borderId="0" xfId="0" applyFont="1" applyFill="1" applyAlignment="1">
      <alignment horizontal="left" vertical="center"/>
    </xf>
    <xf numFmtId="164" fontId="0" fillId="2" borderId="0" xfId="0" applyNumberFormat="1" applyFill="1"/>
    <xf numFmtId="0" fontId="22" fillId="2" borderId="0" xfId="0" applyFont="1" applyFill="1" applyAlignment="1">
      <alignment horizontal="left" vertical="center" wrapText="1"/>
    </xf>
    <xf numFmtId="0" fontId="22" fillId="2" borderId="0" xfId="0" applyFont="1" applyFill="1" applyAlignment="1">
      <alignment horizontal="left"/>
    </xf>
    <xf numFmtId="0" fontId="23" fillId="2" borderId="4" xfId="0" applyFont="1" applyFill="1" applyBorder="1" applyAlignment="1">
      <alignment horizontal="left" vertical="center"/>
    </xf>
    <xf numFmtId="0" fontId="23" fillId="2" borderId="3" xfId="0" applyFont="1" applyFill="1" applyBorder="1" applyAlignment="1">
      <alignment horizontal="left" vertical="center"/>
    </xf>
    <xf numFmtId="0" fontId="23" fillId="2" borderId="5" xfId="0" applyFont="1" applyFill="1" applyBorder="1" applyAlignment="1">
      <alignment horizontal="left" vertical="center"/>
    </xf>
    <xf numFmtId="0" fontId="22" fillId="2" borderId="5" xfId="0" applyFont="1" applyFill="1" applyBorder="1" applyAlignment="1">
      <alignment horizontal="left" vertical="center"/>
    </xf>
    <xf numFmtId="0" fontId="23" fillId="2" borderId="0" xfId="0" applyFont="1" applyFill="1" applyAlignment="1">
      <alignment horizontal="left" vertical="center"/>
    </xf>
    <xf numFmtId="0" fontId="22" fillId="2" borderId="3" xfId="0" applyFont="1" applyFill="1" applyBorder="1" applyAlignment="1">
      <alignment horizontal="left" vertical="center"/>
    </xf>
    <xf numFmtId="0" fontId="23" fillId="2" borderId="5" xfId="0" applyFont="1" applyFill="1" applyBorder="1" applyAlignment="1">
      <alignment vertical="top" wrapText="1"/>
    </xf>
    <xf numFmtId="0" fontId="23" fillId="2" borderId="6" xfId="0" applyFont="1" applyFill="1" applyBorder="1" applyAlignment="1">
      <alignment horizontal="left" vertical="center"/>
    </xf>
    <xf numFmtId="0" fontId="26" fillId="2" borderId="0" xfId="0" applyFont="1" applyFill="1" applyAlignment="1">
      <alignment horizontal="left" vertical="center"/>
    </xf>
    <xf numFmtId="0" fontId="22" fillId="2" borderId="0" xfId="0" quotePrefix="1" applyFont="1" applyFill="1" applyAlignment="1">
      <alignment horizontal="left" vertical="center"/>
    </xf>
    <xf numFmtId="0" fontId="23" fillId="2" borderId="0" xfId="0" applyFont="1" applyFill="1" applyAlignment="1">
      <alignment horizontal="left"/>
    </xf>
    <xf numFmtId="0" fontId="26" fillId="2" borderId="0" xfId="0" applyFont="1" applyFill="1" applyAlignment="1">
      <alignment horizontal="left"/>
    </xf>
    <xf numFmtId="0" fontId="26" fillId="2" borderId="3" xfId="0" applyFont="1" applyFill="1" applyBorder="1" applyAlignment="1">
      <alignment horizontal="left" vertical="center"/>
    </xf>
    <xf numFmtId="1" fontId="27" fillId="7" borderId="0" xfId="0" applyNumberFormat="1" applyFont="1" applyFill="1" applyAlignment="1">
      <alignment horizontal="center"/>
    </xf>
    <xf numFmtId="1" fontId="0" fillId="2" borderId="0" xfId="0" applyNumberFormat="1" applyFill="1" applyAlignment="1">
      <alignment horizontal="center"/>
    </xf>
    <xf numFmtId="2" fontId="0" fillId="2" borderId="0" xfId="0" applyNumberFormat="1" applyFill="1"/>
    <xf numFmtId="164" fontId="1" fillId="2" borderId="0" xfId="1" applyNumberFormat="1" applyFill="1" applyAlignment="1">
      <alignment horizontal="center"/>
    </xf>
    <xf numFmtId="1" fontId="0" fillId="8" borderId="0" xfId="0" applyNumberFormat="1" applyFill="1" applyAlignment="1">
      <alignment horizontal="center"/>
    </xf>
    <xf numFmtId="164" fontId="3" fillId="0" borderId="0" xfId="2" applyNumberFormat="1" applyAlignment="1">
      <alignment horizontal="center"/>
    </xf>
    <xf numFmtId="0" fontId="7" fillId="0" borderId="0" xfId="0" applyFont="1" applyAlignment="1">
      <alignment horizontal="left"/>
    </xf>
    <xf numFmtId="0" fontId="0" fillId="2" borderId="0" xfId="0" applyFill="1" applyAlignment="1">
      <alignment vertical="center" wrapText="1"/>
    </xf>
    <xf numFmtId="0" fontId="7" fillId="2" borderId="0" xfId="0" applyFont="1" applyFill="1" applyAlignment="1">
      <alignment wrapText="1"/>
    </xf>
    <xf numFmtId="164" fontId="7" fillId="2" borderId="0" xfId="0" applyNumberFormat="1" applyFont="1" applyFill="1" applyAlignment="1">
      <alignment vertical="center"/>
    </xf>
    <xf numFmtId="164" fontId="7" fillId="2" borderId="0" xfId="0" applyNumberFormat="1" applyFont="1" applyFill="1" applyAlignment="1">
      <alignment vertical="center" wrapText="1"/>
    </xf>
    <xf numFmtId="164" fontId="7" fillId="2" borderId="0" xfId="0" applyNumberFormat="1" applyFont="1" applyFill="1" applyAlignment="1">
      <alignment horizontal="center" vertical="center" wrapText="1"/>
    </xf>
    <xf numFmtId="1" fontId="22" fillId="2" borderId="0" xfId="0" applyNumberFormat="1" applyFont="1" applyFill="1"/>
    <xf numFmtId="1" fontId="22" fillId="2" borderId="0" xfId="0" applyNumberFormat="1" applyFont="1" applyFill="1" applyAlignment="1">
      <alignment horizontal="left" vertical="center"/>
    </xf>
    <xf numFmtId="0" fontId="7" fillId="2" borderId="6" xfId="0" applyFont="1" applyFill="1" applyBorder="1" applyAlignment="1">
      <alignment horizontal="center" vertical="center" wrapText="1"/>
    </xf>
    <xf numFmtId="0" fontId="0" fillId="2" borderId="0" xfId="0" applyFill="1" applyAlignment="1">
      <alignment horizontal="center" vertical="center"/>
    </xf>
    <xf numFmtId="1" fontId="23" fillId="2" borderId="1" xfId="0" applyNumberFormat="1" applyFont="1" applyFill="1" applyBorder="1" applyAlignment="1">
      <alignment horizontal="left" vertical="center"/>
    </xf>
    <xf numFmtId="164" fontId="0" fillId="2" borderId="0" xfId="1" applyNumberFormat="1" applyFont="1" applyFill="1" applyBorder="1" applyAlignment="1">
      <alignment horizontal="center"/>
    </xf>
    <xf numFmtId="1" fontId="23" fillId="2" borderId="0" xfId="0" applyNumberFormat="1" applyFont="1" applyFill="1" applyAlignment="1">
      <alignment horizontal="left" vertical="center"/>
    </xf>
    <xf numFmtId="164" fontId="0" fillId="2" borderId="0" xfId="1" applyNumberFormat="1" applyFont="1" applyFill="1" applyAlignment="1">
      <alignment horizontal="center"/>
    </xf>
    <xf numFmtId="1" fontId="0" fillId="2" borderId="0" xfId="0" applyNumberFormat="1" applyFill="1" applyAlignment="1">
      <alignment horizontal="left" vertical="center"/>
    </xf>
    <xf numFmtId="0" fontId="0" fillId="2" borderId="0" xfId="1" applyFont="1" applyFill="1" applyAlignment="1">
      <alignment horizontal="center"/>
    </xf>
    <xf numFmtId="164" fontId="23" fillId="2" borderId="0" xfId="0" applyNumberFormat="1" applyFont="1" applyFill="1" applyAlignment="1">
      <alignment horizontal="center"/>
    </xf>
    <xf numFmtId="0" fontId="23" fillId="2" borderId="3" xfId="0" applyFont="1" applyFill="1" applyBorder="1" applyAlignment="1">
      <alignment horizontal="left" vertical="center" wrapText="1"/>
    </xf>
    <xf numFmtId="0" fontId="23" fillId="2" borderId="4" xfId="0" applyFont="1" applyFill="1" applyBorder="1" applyAlignment="1">
      <alignment horizontal="center" vertical="top" wrapText="1"/>
    </xf>
    <xf numFmtId="0" fontId="23" fillId="2" borderId="4" xfId="0" applyFont="1" applyFill="1" applyBorder="1" applyAlignment="1">
      <alignment horizontal="left" vertical="center" wrapText="1"/>
    </xf>
    <xf numFmtId="0" fontId="7" fillId="13" borderId="0" xfId="0" applyFont="1" applyFill="1" applyAlignment="1">
      <alignment horizontal="center" vertical="center" wrapText="1"/>
    </xf>
    <xf numFmtId="0" fontId="7" fillId="14" borderId="0" xfId="0" applyFont="1" applyFill="1" applyAlignment="1">
      <alignment horizontal="center" vertical="center" wrapText="1"/>
    </xf>
    <xf numFmtId="164" fontId="7" fillId="2" borderId="6" xfId="0" applyNumberFormat="1" applyFont="1" applyFill="1" applyBorder="1" applyAlignment="1">
      <alignment horizontal="center" vertical="center" wrapText="1"/>
    </xf>
    <xf numFmtId="164" fontId="7" fillId="2" borderId="6" xfId="0" applyNumberFormat="1" applyFont="1" applyFill="1" applyBorder="1" applyAlignment="1">
      <alignment horizontal="center" vertical="center"/>
    </xf>
    <xf numFmtId="0" fontId="7" fillId="9" borderId="0" xfId="0" applyFont="1" applyFill="1" applyAlignment="1">
      <alignment horizontal="center" vertical="center" wrapText="1"/>
    </xf>
    <xf numFmtId="0" fontId="7" fillId="10" borderId="0" xfId="0" applyFont="1" applyFill="1" applyAlignment="1">
      <alignment horizontal="center" vertical="center" wrapText="1"/>
    </xf>
    <xf numFmtId="0" fontId="0" fillId="2" borderId="3" xfId="0" applyFill="1" applyBorder="1" applyAlignment="1">
      <alignment horizontal="left" vertical="center" wrapText="1"/>
    </xf>
    <xf numFmtId="0" fontId="7" fillId="11" borderId="0" xfId="0" applyFont="1" applyFill="1" applyAlignment="1">
      <alignment horizontal="center" vertical="center" wrapText="1"/>
    </xf>
    <xf numFmtId="0" fontId="7" fillId="12" borderId="0" xfId="0" applyFont="1" applyFill="1" applyAlignment="1">
      <alignment horizontal="center" vertical="center" wrapText="1"/>
    </xf>
    <xf numFmtId="0" fontId="0" fillId="0" borderId="3" xfId="0" applyBorder="1" applyAlignment="1">
      <alignment horizontal="left" vertical="center" wrapText="1"/>
    </xf>
    <xf numFmtId="0" fontId="3" fillId="0" borderId="0" xfId="2" applyAlignment="1">
      <alignment horizontal="center"/>
    </xf>
    <xf numFmtId="0" fontId="0" fillId="0" borderId="0" xfId="0" applyAlignment="1">
      <alignment horizontal="center"/>
    </xf>
  </cellXfs>
  <cellStyles count="6">
    <cellStyle name="20% - Accent3" xfId="1" builtinId="38"/>
    <cellStyle name="20% - Accent6" xfId="3" builtinId="50"/>
    <cellStyle name="Good" xfId="4" builtinId="26"/>
    <cellStyle name="Normal" xfId="0" builtinId="0"/>
    <cellStyle name="Normal 2" xfId="2" xr:uid="{DD10B62C-8D00-2C40-A080-30CFBC57CC44}"/>
    <cellStyle name="Note" xfId="5" builtinId="1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77584345894093"/>
          <c:y val="9.0188291897103243E-2"/>
          <c:w val="0.8022560109673369"/>
          <c:h val="0.74932543881129388"/>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graphs'!$D$33:$D$38</c:f>
                <c:numCache>
                  <c:formatCode>General</c:formatCode>
                  <c:ptCount val="6"/>
                  <c:pt idx="0">
                    <c:v>71.207846174116554</c:v>
                  </c:pt>
                  <c:pt idx="1">
                    <c:v>13.038771986721645</c:v>
                  </c:pt>
                  <c:pt idx="2">
                    <c:v>7.8140930689125385</c:v>
                  </c:pt>
                  <c:pt idx="3">
                    <c:v>5.621365511898837</c:v>
                  </c:pt>
                  <c:pt idx="4">
                    <c:v>4.2127713404238385</c:v>
                  </c:pt>
                  <c:pt idx="5">
                    <c:v>4.4689641633679447</c:v>
                  </c:pt>
                </c:numCache>
              </c:numRef>
            </c:plus>
            <c:minus>
              <c:numRef>
                <c:f>'Misc graphs'!$D$33:$D$38</c:f>
                <c:numCache>
                  <c:formatCode>General</c:formatCode>
                  <c:ptCount val="6"/>
                  <c:pt idx="0">
                    <c:v>71.207846174116554</c:v>
                  </c:pt>
                  <c:pt idx="1">
                    <c:v>13.038771986721645</c:v>
                  </c:pt>
                  <c:pt idx="2">
                    <c:v>7.8140930689125385</c:v>
                  </c:pt>
                  <c:pt idx="3">
                    <c:v>5.621365511898837</c:v>
                  </c:pt>
                  <c:pt idx="4">
                    <c:v>4.2127713404238385</c:v>
                  </c:pt>
                  <c:pt idx="5">
                    <c:v>4.4689641633679447</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graphs'!$C$33:$C$38</c:f>
              <c:numCache>
                <c:formatCode>0.00</c:formatCode>
                <c:ptCount val="6"/>
                <c:pt idx="0">
                  <c:v>429.83836521976929</c:v>
                </c:pt>
                <c:pt idx="1">
                  <c:v>57.632665018573711</c:v>
                </c:pt>
                <c:pt idx="2">
                  <c:v>43.690621842349067</c:v>
                </c:pt>
                <c:pt idx="3">
                  <c:v>36.73495250609075</c:v>
                </c:pt>
                <c:pt idx="4">
                  <c:v>42.283844330715588</c:v>
                </c:pt>
                <c:pt idx="5">
                  <c:v>18.635746017938725</c:v>
                </c:pt>
              </c:numCache>
            </c:numRef>
          </c:val>
          <c:extLst>
            <c:ext xmlns:c16="http://schemas.microsoft.com/office/drawing/2014/chart" uri="{C3380CC4-5D6E-409C-BE32-E72D297353CC}">
              <c16:uniqueId val="{00000000-F37C-C84A-8765-A39B5E625369}"/>
            </c:ext>
          </c:extLst>
        </c:ser>
        <c:dLbls>
          <c:showLegendKey val="0"/>
          <c:showVal val="0"/>
          <c:showCatName val="0"/>
          <c:showSerName val="0"/>
          <c:showPercent val="0"/>
          <c:showBubbleSize val="0"/>
        </c:dLbls>
        <c:gapWidth val="219"/>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530"/>
          <c:min val="0"/>
        </c:scaling>
        <c:delete val="0"/>
        <c:axPos val="l"/>
        <c:numFmt formatCode="0" sourceLinked="0"/>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100"/>
      </c:valAx>
      <c:spPr>
        <a:solidFill>
          <a:schemeClr val="bg1">
            <a:lumMod val="95000"/>
          </a:schemeClr>
        </a:solidFill>
        <a:ln w="28575">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925356684829405"/>
          <c:y val="7.5583932067058171E-2"/>
          <c:w val="0.65952527284418461"/>
          <c:h val="0.70301633782983697"/>
        </c:manualLayout>
      </c:layout>
      <c:scatterChart>
        <c:scatterStyle val="smoothMarker"/>
        <c:varyColors val="0"/>
        <c:ser>
          <c:idx val="1"/>
          <c:order val="0"/>
          <c:spPr>
            <a:ln w="38100" cap="rnd">
              <a:solidFill>
                <a:schemeClr val="accent2">
                  <a:lumMod val="75000"/>
                </a:schemeClr>
              </a:solidFill>
              <a:round/>
            </a:ln>
            <a:effectLst/>
          </c:spPr>
          <c:marker>
            <c:symbol val="square"/>
            <c:size val="9"/>
            <c:spPr>
              <a:solidFill>
                <a:schemeClr val="accent2">
                  <a:lumMod val="75000"/>
                </a:schemeClr>
              </a:solidFill>
              <a:ln w="15875">
                <a:solidFill>
                  <a:schemeClr val="accent2">
                    <a:lumMod val="50000"/>
                  </a:schemeClr>
                </a:solidFill>
              </a:ln>
              <a:effectLst/>
            </c:spPr>
          </c:marker>
          <c:dPt>
            <c:idx val="5"/>
            <c:marker>
              <c:symbol val="square"/>
              <c:size val="9"/>
              <c:spPr>
                <a:solidFill>
                  <a:schemeClr val="accent2">
                    <a:lumMod val="75000"/>
                  </a:schemeClr>
                </a:solidFill>
                <a:ln w="15875">
                  <a:solidFill>
                    <a:schemeClr val="accent2">
                      <a:lumMod val="50000"/>
                    </a:schemeClr>
                  </a:solidFill>
                </a:ln>
                <a:effectLst/>
              </c:spPr>
            </c:marker>
            <c:bubble3D val="0"/>
            <c:extLst>
              <c:ext xmlns:c16="http://schemas.microsoft.com/office/drawing/2014/chart" uri="{C3380CC4-5D6E-409C-BE32-E72D297353CC}">
                <c16:uniqueId val="{00000000-AFE4-8745-8936-C182D57F3763}"/>
              </c:ext>
            </c:extLst>
          </c:dPt>
          <c:errBars>
            <c:errDir val="y"/>
            <c:errBarType val="both"/>
            <c:errValType val="cust"/>
            <c:noEndCap val="0"/>
            <c:plus>
              <c:numRef>
                <c:f>'Misc graphs'!$D$33:$D$38</c:f>
                <c:numCache>
                  <c:formatCode>General</c:formatCode>
                  <c:ptCount val="6"/>
                  <c:pt idx="0">
                    <c:v>71.207846174116554</c:v>
                  </c:pt>
                  <c:pt idx="1">
                    <c:v>13.038771986721645</c:v>
                  </c:pt>
                  <c:pt idx="2">
                    <c:v>7.8140930689125385</c:v>
                  </c:pt>
                  <c:pt idx="3">
                    <c:v>5.621365511898837</c:v>
                  </c:pt>
                  <c:pt idx="4">
                    <c:v>4.2127713404238385</c:v>
                  </c:pt>
                  <c:pt idx="5">
                    <c:v>4.4689641633679447</c:v>
                  </c:pt>
                </c:numCache>
              </c:numRef>
            </c:plus>
            <c:minus>
              <c:numRef>
                <c:f>'Misc graphs'!$D$33:$D$38</c:f>
                <c:numCache>
                  <c:formatCode>General</c:formatCode>
                  <c:ptCount val="6"/>
                  <c:pt idx="0">
                    <c:v>71.207846174116554</c:v>
                  </c:pt>
                  <c:pt idx="1">
                    <c:v>13.038771986721645</c:v>
                  </c:pt>
                  <c:pt idx="2">
                    <c:v>7.8140930689125385</c:v>
                  </c:pt>
                  <c:pt idx="3">
                    <c:v>5.621365511898837</c:v>
                  </c:pt>
                  <c:pt idx="4">
                    <c:v>4.2127713404238385</c:v>
                  </c:pt>
                  <c:pt idx="5">
                    <c:v>4.4689641633679447</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graphs'!$C$33:$C$38</c:f>
              <c:numCache>
                <c:formatCode>0.00</c:formatCode>
                <c:ptCount val="6"/>
                <c:pt idx="0">
                  <c:v>429.83836521976929</c:v>
                </c:pt>
                <c:pt idx="1">
                  <c:v>57.632665018573711</c:v>
                </c:pt>
                <c:pt idx="2">
                  <c:v>43.690621842349067</c:v>
                </c:pt>
                <c:pt idx="3">
                  <c:v>36.73495250609075</c:v>
                </c:pt>
                <c:pt idx="4">
                  <c:v>42.283844330715588</c:v>
                </c:pt>
                <c:pt idx="5">
                  <c:v>18.635746017938725</c:v>
                </c:pt>
              </c:numCache>
            </c:numRef>
          </c:yVal>
          <c:smooth val="1"/>
          <c:extLst>
            <c:ext xmlns:c16="http://schemas.microsoft.com/office/drawing/2014/chart" uri="{C3380CC4-5D6E-409C-BE32-E72D297353CC}">
              <c16:uniqueId val="{00000003-2A48-CD41-9E51-36674A65D367}"/>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crossBetween val="midCat"/>
        <c:majorUnit val="200"/>
      </c:valAx>
      <c:valAx>
        <c:axId val="2032637568"/>
        <c:scaling>
          <c:orientation val="minMax"/>
          <c:max val="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midCat"/>
        <c:majorUnit val="20"/>
      </c:valAx>
      <c:spPr>
        <a:solidFill>
          <a:schemeClr val="bg1">
            <a:lumMod val="85000"/>
          </a:schemeClr>
        </a:solidFill>
        <a:ln w="28575">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86715618078907"/>
          <c:y val="7.833207363144995E-2"/>
          <c:w val="0.59509840768692601"/>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graphs'!$AT$33:$AT$38</c:f>
                <c:numCache>
                  <c:formatCode>General</c:formatCode>
                  <c:ptCount val="6"/>
                  <c:pt idx="0">
                    <c:v>44.7482453521962</c:v>
                  </c:pt>
                  <c:pt idx="1">
                    <c:v>65.241870248242762</c:v>
                  </c:pt>
                  <c:pt idx="2">
                    <c:v>129.54510000959209</c:v>
                  </c:pt>
                  <c:pt idx="3">
                    <c:v>154.29171683384067</c:v>
                  </c:pt>
                  <c:pt idx="4">
                    <c:v>139.54998456282922</c:v>
                  </c:pt>
                  <c:pt idx="5">
                    <c:v>107.87028764147288</c:v>
                  </c:pt>
                </c:numCache>
              </c:numRef>
            </c:plus>
            <c:minus>
              <c:numRef>
                <c:f>'Misc graphs'!$AT$33:$AT$38</c:f>
                <c:numCache>
                  <c:formatCode>General</c:formatCode>
                  <c:ptCount val="6"/>
                  <c:pt idx="0">
                    <c:v>44.7482453521962</c:v>
                  </c:pt>
                  <c:pt idx="1">
                    <c:v>65.241870248242762</c:v>
                  </c:pt>
                  <c:pt idx="2">
                    <c:v>129.54510000959209</c:v>
                  </c:pt>
                  <c:pt idx="3">
                    <c:v>154.29171683384067</c:v>
                  </c:pt>
                  <c:pt idx="4">
                    <c:v>139.54998456282922</c:v>
                  </c:pt>
                  <c:pt idx="5">
                    <c:v>107.87028764147288</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graphs'!$AS$33:$AS$38</c:f>
              <c:numCache>
                <c:formatCode>0.00</c:formatCode>
                <c:ptCount val="6"/>
                <c:pt idx="0">
                  <c:v>135.31462690301623</c:v>
                </c:pt>
                <c:pt idx="1">
                  <c:v>201.32403069185463</c:v>
                </c:pt>
                <c:pt idx="2">
                  <c:v>278.03378545655198</c:v>
                </c:pt>
                <c:pt idx="3">
                  <c:v>356.32422853434127</c:v>
                </c:pt>
                <c:pt idx="4">
                  <c:v>267.97040669265323</c:v>
                </c:pt>
                <c:pt idx="5">
                  <c:v>465.53182018601524</c:v>
                </c:pt>
              </c:numCache>
            </c:numRef>
          </c:val>
          <c:extLst>
            <c:ext xmlns:c16="http://schemas.microsoft.com/office/drawing/2014/chart" uri="{C3380CC4-5D6E-409C-BE32-E72D297353CC}">
              <c16:uniqueId val="{00000000-D5AA-2947-99E2-254ADE916B5F}"/>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75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Century Gothic" panose="020B0502020202020204" pitchFamily="34" charset="0"/>
                <a:ea typeface="+mn-ea"/>
                <a:cs typeface="+mn-cs"/>
              </a:defRPr>
            </a:pPr>
            <a:endParaRPr lang="en-US"/>
          </a:p>
        </c:txPr>
        <c:crossAx val="2032683824"/>
        <c:crosses val="autoZero"/>
        <c:crossBetween val="between"/>
        <c:majorUnit val="20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86715698832644"/>
          <c:y val="3.5236771981606858E-2"/>
          <c:w val="0.62738303077310253"/>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graphs'!$AI$33:$AI$38</c:f>
                <c:numCache>
                  <c:formatCode>General</c:formatCode>
                  <c:ptCount val="6"/>
                  <c:pt idx="0">
                    <c:v>120.16380791206016</c:v>
                  </c:pt>
                  <c:pt idx="1">
                    <c:v>1190.3850869279388</c:v>
                  </c:pt>
                  <c:pt idx="2">
                    <c:v>1510.1559326889221</c:v>
                  </c:pt>
                  <c:pt idx="3">
                    <c:v>678.79524218397728</c:v>
                  </c:pt>
                  <c:pt idx="4">
                    <c:v>1271.5575310832062</c:v>
                  </c:pt>
                  <c:pt idx="5">
                    <c:v>1505.2830466177393</c:v>
                  </c:pt>
                </c:numCache>
              </c:numRef>
            </c:plus>
            <c:minus>
              <c:numRef>
                <c:f>'Misc graphs'!$AI$33:$AI$38</c:f>
                <c:numCache>
                  <c:formatCode>General</c:formatCode>
                  <c:ptCount val="6"/>
                  <c:pt idx="0">
                    <c:v>120.16380791206016</c:v>
                  </c:pt>
                  <c:pt idx="1">
                    <c:v>1190.3850869279388</c:v>
                  </c:pt>
                  <c:pt idx="2">
                    <c:v>1510.1559326889221</c:v>
                  </c:pt>
                  <c:pt idx="3">
                    <c:v>678.79524218397728</c:v>
                  </c:pt>
                  <c:pt idx="4">
                    <c:v>1271.5575310832062</c:v>
                  </c:pt>
                  <c:pt idx="5">
                    <c:v>1505.2830466177393</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graphs'!$AH$33:$AH$38</c:f>
              <c:numCache>
                <c:formatCode>0</c:formatCode>
                <c:ptCount val="6"/>
                <c:pt idx="0">
                  <c:v>109.36524989266168</c:v>
                </c:pt>
                <c:pt idx="1">
                  <c:v>1736.4048081833191</c:v>
                </c:pt>
                <c:pt idx="2">
                  <c:v>2323.9348128288293</c:v>
                </c:pt>
                <c:pt idx="3">
                  <c:v>2191.6900320536711</c:v>
                </c:pt>
                <c:pt idx="4">
                  <c:v>3554.5529985516555</c:v>
                </c:pt>
                <c:pt idx="5">
                  <c:v>8170.9191484622907</c:v>
                </c:pt>
              </c:numCache>
            </c:numRef>
          </c:val>
          <c:extLst>
            <c:ext xmlns:c16="http://schemas.microsoft.com/office/drawing/2014/chart" uri="{C3380CC4-5D6E-409C-BE32-E72D297353CC}">
              <c16:uniqueId val="{00000000-753D-8F4D-A34B-3C75376E217A}"/>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13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400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86715618078907"/>
          <c:y val="7.833207363144995E-2"/>
          <c:w val="0.59509840768692601"/>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graphs'!$AK$33:$AK$38</c:f>
                <c:numCache>
                  <c:formatCode>General</c:formatCode>
                  <c:ptCount val="6"/>
                  <c:pt idx="0">
                    <c:v>2.4811036726383193</c:v>
                  </c:pt>
                  <c:pt idx="1">
                    <c:v>4.3896226870329249</c:v>
                  </c:pt>
                  <c:pt idx="2">
                    <c:v>1.4489609849303415</c:v>
                  </c:pt>
                  <c:pt idx="3">
                    <c:v>26.21608292905934</c:v>
                  </c:pt>
                  <c:pt idx="4">
                    <c:v>4.0192819365028134</c:v>
                  </c:pt>
                  <c:pt idx="5">
                    <c:v>6.8634617533198217</c:v>
                  </c:pt>
                </c:numCache>
              </c:numRef>
            </c:plus>
            <c:minus>
              <c:numRef>
                <c:f>'Misc graphs'!$AK$33:$AK$38</c:f>
                <c:numCache>
                  <c:formatCode>General</c:formatCode>
                  <c:ptCount val="6"/>
                  <c:pt idx="0">
                    <c:v>2.4811036726383193</c:v>
                  </c:pt>
                  <c:pt idx="1">
                    <c:v>4.3896226870329249</c:v>
                  </c:pt>
                  <c:pt idx="2">
                    <c:v>1.4489609849303415</c:v>
                  </c:pt>
                  <c:pt idx="3">
                    <c:v>26.21608292905934</c:v>
                  </c:pt>
                  <c:pt idx="4">
                    <c:v>4.0192819365028134</c:v>
                  </c:pt>
                  <c:pt idx="5">
                    <c:v>6.8634617533198217</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graphs'!$AJ$33:$AJ$38</c:f>
              <c:numCache>
                <c:formatCode>0.00</c:formatCode>
                <c:ptCount val="6"/>
                <c:pt idx="0">
                  <c:v>2.9927633414407655</c:v>
                </c:pt>
                <c:pt idx="1">
                  <c:v>4.5718750791793896</c:v>
                </c:pt>
                <c:pt idx="2">
                  <c:v>3.4426557116304832</c:v>
                </c:pt>
                <c:pt idx="3">
                  <c:v>28.720387485830681</c:v>
                </c:pt>
                <c:pt idx="4">
                  <c:v>9.9503832188741281</c:v>
                </c:pt>
                <c:pt idx="5">
                  <c:v>29.890676171537155</c:v>
                </c:pt>
              </c:numCache>
            </c:numRef>
          </c:val>
          <c:extLst>
            <c:ext xmlns:c16="http://schemas.microsoft.com/office/drawing/2014/chart" uri="{C3380CC4-5D6E-409C-BE32-E72D297353CC}">
              <c16:uniqueId val="{00000000-2D5F-F54C-BC20-5614E5C7D45F}"/>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2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86715618078907"/>
          <c:y val="7.833207363144995E-2"/>
          <c:w val="0.59509840768692601"/>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graphs'!$AM$33:$AM$38</c:f>
                <c:numCache>
                  <c:formatCode>General</c:formatCode>
                  <c:ptCount val="6"/>
                  <c:pt idx="0">
                    <c:v>17.072317673969039</c:v>
                  </c:pt>
                  <c:pt idx="1">
                    <c:v>16.546960777523811</c:v>
                  </c:pt>
                  <c:pt idx="2">
                    <c:v>7.5798491209258128</c:v>
                  </c:pt>
                  <c:pt idx="3">
                    <c:v>9.0180311023524578</c:v>
                  </c:pt>
                  <c:pt idx="4">
                    <c:v>9.6814240099794091</c:v>
                  </c:pt>
                  <c:pt idx="5">
                    <c:v>5.331663586244094</c:v>
                  </c:pt>
                </c:numCache>
              </c:numRef>
            </c:plus>
            <c:minus>
              <c:numRef>
                <c:f>'Misc graphs'!$AM$33:$AM$38</c:f>
                <c:numCache>
                  <c:formatCode>General</c:formatCode>
                  <c:ptCount val="6"/>
                  <c:pt idx="0">
                    <c:v>17.072317673969039</c:v>
                  </c:pt>
                  <c:pt idx="1">
                    <c:v>16.546960777523811</c:v>
                  </c:pt>
                  <c:pt idx="2">
                    <c:v>7.5798491209258128</c:v>
                  </c:pt>
                  <c:pt idx="3">
                    <c:v>9.0180311023524578</c:v>
                  </c:pt>
                  <c:pt idx="4">
                    <c:v>9.6814240099794091</c:v>
                  </c:pt>
                  <c:pt idx="5">
                    <c:v>5.331663586244094</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graphs'!$AL$33:$AL$38</c:f>
              <c:numCache>
                <c:formatCode>0.00</c:formatCode>
                <c:ptCount val="6"/>
                <c:pt idx="0">
                  <c:v>27.498579488851277</c:v>
                </c:pt>
                <c:pt idx="1">
                  <c:v>31.572385060285409</c:v>
                </c:pt>
                <c:pt idx="2">
                  <c:v>28.911344775111662</c:v>
                </c:pt>
                <c:pt idx="3">
                  <c:v>55.685340302363649</c:v>
                </c:pt>
                <c:pt idx="4">
                  <c:v>30.004883043183128</c:v>
                </c:pt>
                <c:pt idx="5">
                  <c:v>46.854592350934702</c:v>
                </c:pt>
              </c:numCache>
            </c:numRef>
          </c:val>
          <c:extLst>
            <c:ext xmlns:c16="http://schemas.microsoft.com/office/drawing/2014/chart" uri="{C3380CC4-5D6E-409C-BE32-E72D297353CC}">
              <c16:uniqueId val="{00000000-7EAE-B94C-8696-611662ADA837}"/>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2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013227981572844"/>
          <c:y val="7.8332187964651773E-2"/>
          <c:w val="0.59509840768692601"/>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graphs'!$AO$33:$AO$38</c:f>
                <c:numCache>
                  <c:formatCode>General</c:formatCode>
                  <c:ptCount val="6"/>
                  <c:pt idx="0">
                    <c:v>2001.9679130041295</c:v>
                  </c:pt>
                  <c:pt idx="1">
                    <c:v>1275.2317221413607</c:v>
                  </c:pt>
                  <c:pt idx="2">
                    <c:v>928.99414249573613</c:v>
                  </c:pt>
                  <c:pt idx="3">
                    <c:v>462.91873741235258</c:v>
                  </c:pt>
                  <c:pt idx="4">
                    <c:v>1796.1564770300747</c:v>
                  </c:pt>
                  <c:pt idx="5">
                    <c:v>296.16143361065866</c:v>
                  </c:pt>
                </c:numCache>
              </c:numRef>
            </c:plus>
            <c:minus>
              <c:numRef>
                <c:f>'Misc graphs'!$AO$33:$AO$38</c:f>
                <c:numCache>
                  <c:formatCode>General</c:formatCode>
                  <c:ptCount val="6"/>
                  <c:pt idx="0">
                    <c:v>2001.9679130041295</c:v>
                  </c:pt>
                  <c:pt idx="1">
                    <c:v>1275.2317221413607</c:v>
                  </c:pt>
                  <c:pt idx="2">
                    <c:v>928.99414249573613</c:v>
                  </c:pt>
                  <c:pt idx="3">
                    <c:v>462.91873741235258</c:v>
                  </c:pt>
                  <c:pt idx="4">
                    <c:v>1796.1564770300747</c:v>
                  </c:pt>
                  <c:pt idx="5">
                    <c:v>296.16143361065866</c:v>
                  </c:pt>
                </c:numCache>
              </c:numRef>
            </c:minus>
            <c:spPr>
              <a:noFill/>
              <a:ln w="12700" cap="flat" cmpd="sng" algn="ctr">
                <a:solidFill>
                  <a:schemeClr val="tx1">
                    <a:lumMod val="85000"/>
                    <a:lumOff val="15000"/>
                  </a:schemeClr>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graphs'!$AN$33:$AN$38</c:f>
              <c:numCache>
                <c:formatCode>0.00</c:formatCode>
                <c:ptCount val="6"/>
                <c:pt idx="0">
                  <c:v>2802.9014570104905</c:v>
                </c:pt>
                <c:pt idx="1">
                  <c:v>3677.724508368372</c:v>
                </c:pt>
                <c:pt idx="2">
                  <c:v>3059.7526675582635</c:v>
                </c:pt>
                <c:pt idx="3">
                  <c:v>4132.0638680084721</c:v>
                </c:pt>
                <c:pt idx="4">
                  <c:v>3182.806654225049</c:v>
                </c:pt>
                <c:pt idx="5">
                  <c:v>3611.5910116887026</c:v>
                </c:pt>
              </c:numCache>
            </c:numRef>
          </c:val>
          <c:extLst>
            <c:ext xmlns:c16="http://schemas.microsoft.com/office/drawing/2014/chart" uri="{C3380CC4-5D6E-409C-BE32-E72D297353CC}">
              <c16:uniqueId val="{00000000-A856-404B-BE5E-13E4F9D65B22}"/>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78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200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077959176877306"/>
          <c:y val="7.833207363144995E-2"/>
          <c:w val="0.58518606011284946"/>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graphs'!$AV$33:$AV$38</c:f>
                <c:numCache>
                  <c:formatCode>General</c:formatCode>
                  <c:ptCount val="6"/>
                  <c:pt idx="0">
                    <c:v>274.27018463593834</c:v>
                  </c:pt>
                  <c:pt idx="1">
                    <c:v>144.94490122011976</c:v>
                  </c:pt>
                  <c:pt idx="2">
                    <c:v>382.95622194329314</c:v>
                  </c:pt>
                  <c:pt idx="3">
                    <c:v>335.56101616230524</c:v>
                  </c:pt>
                  <c:pt idx="4">
                    <c:v>108.41880008503814</c:v>
                  </c:pt>
                  <c:pt idx="5">
                    <c:v>386.98814757129452</c:v>
                  </c:pt>
                </c:numCache>
              </c:numRef>
            </c:plus>
            <c:minus>
              <c:numRef>
                <c:f>'Misc graphs'!$AV$33:$AV$38</c:f>
                <c:numCache>
                  <c:formatCode>General</c:formatCode>
                  <c:ptCount val="6"/>
                  <c:pt idx="0">
                    <c:v>274.27018463593834</c:v>
                  </c:pt>
                  <c:pt idx="1">
                    <c:v>144.94490122011976</c:v>
                  </c:pt>
                  <c:pt idx="2">
                    <c:v>382.95622194329314</c:v>
                  </c:pt>
                  <c:pt idx="3">
                    <c:v>335.56101616230524</c:v>
                  </c:pt>
                  <c:pt idx="4">
                    <c:v>108.41880008503814</c:v>
                  </c:pt>
                  <c:pt idx="5">
                    <c:v>386.98814757129452</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graphs'!$AU$33:$AU$38</c:f>
              <c:numCache>
                <c:formatCode>0</c:formatCode>
                <c:ptCount val="6"/>
                <c:pt idx="0">
                  <c:v>1177.5537515603123</c:v>
                </c:pt>
                <c:pt idx="1">
                  <c:v>1175.3831622998628</c:v>
                </c:pt>
                <c:pt idx="2">
                  <c:v>1126.2844963336902</c:v>
                </c:pt>
                <c:pt idx="3">
                  <c:v>1967.1243271463272</c:v>
                </c:pt>
                <c:pt idx="4">
                  <c:v>1128.7451897702006</c:v>
                </c:pt>
                <c:pt idx="5">
                  <c:v>1167.8904990697665</c:v>
                </c:pt>
              </c:numCache>
            </c:numRef>
          </c:val>
          <c:extLst>
            <c:ext xmlns:c16="http://schemas.microsoft.com/office/drawing/2014/chart" uri="{C3380CC4-5D6E-409C-BE32-E72D297353CC}">
              <c16:uniqueId val="{00000000-F699-184B-A604-F79E6CAFF234}"/>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3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100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086715618078907"/>
          <c:y val="7.833207363144995E-2"/>
          <c:w val="0.59509840768692601"/>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graphs'!$AR$33:$AR$38</c:f>
                <c:numCache>
                  <c:formatCode>General</c:formatCode>
                  <c:ptCount val="6"/>
                  <c:pt idx="0">
                    <c:v>177.72477725256078</c:v>
                  </c:pt>
                  <c:pt idx="1">
                    <c:v>321.42726193486254</c:v>
                  </c:pt>
                  <c:pt idx="2">
                    <c:v>250.25929511313447</c:v>
                  </c:pt>
                  <c:pt idx="3">
                    <c:v>211.21782918917515</c:v>
                  </c:pt>
                  <c:pt idx="4">
                    <c:v>804.93511020180802</c:v>
                  </c:pt>
                  <c:pt idx="5">
                    <c:v>254.3156209625146</c:v>
                  </c:pt>
                </c:numCache>
              </c:numRef>
            </c:plus>
            <c:minus>
              <c:numRef>
                <c:f>'Misc graphs'!$AR$33:$AR$38</c:f>
                <c:numCache>
                  <c:formatCode>General</c:formatCode>
                  <c:ptCount val="6"/>
                  <c:pt idx="0">
                    <c:v>177.72477725256078</c:v>
                  </c:pt>
                  <c:pt idx="1">
                    <c:v>321.42726193486254</c:v>
                  </c:pt>
                  <c:pt idx="2">
                    <c:v>250.25929511313447</c:v>
                  </c:pt>
                  <c:pt idx="3">
                    <c:v>211.21782918917515</c:v>
                  </c:pt>
                  <c:pt idx="4">
                    <c:v>804.93511020180802</c:v>
                  </c:pt>
                  <c:pt idx="5">
                    <c:v>254.3156209625146</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graphs'!$AQ$33:$AQ$38</c:f>
              <c:numCache>
                <c:formatCode>0</c:formatCode>
                <c:ptCount val="6"/>
                <c:pt idx="0">
                  <c:v>248.22959523998779</c:v>
                </c:pt>
                <c:pt idx="1">
                  <c:v>546.85977001260073</c:v>
                </c:pt>
                <c:pt idx="2">
                  <c:v>642.29399862650462</c:v>
                </c:pt>
                <c:pt idx="3">
                  <c:v>1522.3341954613379</c:v>
                </c:pt>
                <c:pt idx="4">
                  <c:v>1665.6997109774704</c:v>
                </c:pt>
                <c:pt idx="5">
                  <c:v>5136.0445752702262</c:v>
                </c:pt>
              </c:numCache>
            </c:numRef>
          </c:val>
          <c:extLst>
            <c:ext xmlns:c16="http://schemas.microsoft.com/office/drawing/2014/chart" uri="{C3380CC4-5D6E-409C-BE32-E72D297353CC}">
              <c16:uniqueId val="{00000000-9EFE-A842-A6D5-5813E17F0711}"/>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63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between"/>
        <c:majorUnit val="200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973874556840724"/>
          <c:y val="9.3121456942004646E-2"/>
          <c:w val="0.5661139841926307"/>
          <c:h val="0.6791349604458311"/>
        </c:manualLayout>
      </c:layout>
      <c:barChart>
        <c:barDir val="col"/>
        <c:grouping val="clustered"/>
        <c:varyColors val="0"/>
        <c:ser>
          <c:idx val="0"/>
          <c:order val="0"/>
          <c:spPr>
            <a:solidFill>
              <a:schemeClr val="accent1"/>
            </a:solidFill>
            <a:ln>
              <a:noFill/>
            </a:ln>
            <a:effectLst/>
          </c:spPr>
          <c:invertIfNegative val="0"/>
          <c:cat>
            <c:numRef>
              <c:f>'Misc graphs'!$B$33:$B$38</c:f>
              <c:numCache>
                <c:formatCode>General</c:formatCode>
                <c:ptCount val="6"/>
                <c:pt idx="0">
                  <c:v>0</c:v>
                </c:pt>
                <c:pt idx="1">
                  <c:v>10</c:v>
                </c:pt>
                <c:pt idx="2">
                  <c:v>30</c:v>
                </c:pt>
                <c:pt idx="3">
                  <c:v>60</c:v>
                </c:pt>
                <c:pt idx="4">
                  <c:v>180</c:v>
                </c:pt>
                <c:pt idx="5">
                  <c:v>600</c:v>
                </c:pt>
              </c:numCache>
            </c:numRef>
          </c:cat>
          <c:val>
            <c:numRef>
              <c:f>'Misc graphs'!$AC$33:$AC$38</c:f>
              <c:numCache>
                <c:formatCode>0</c:formatCode>
                <c:ptCount val="6"/>
                <c:pt idx="0">
                  <c:v>553.99438996098104</c:v>
                </c:pt>
                <c:pt idx="1">
                  <c:v>1550.769939341093</c:v>
                </c:pt>
                <c:pt idx="2">
                  <c:v>4059.596047308934</c:v>
                </c:pt>
                <c:pt idx="3">
                  <c:v>3146.5393125574715</c:v>
                </c:pt>
                <c:pt idx="4">
                  <c:v>2357.769451706934</c:v>
                </c:pt>
                <c:pt idx="5">
                  <c:v>1681.9600905318136</c:v>
                </c:pt>
              </c:numCache>
            </c:numRef>
          </c:val>
          <c:extLst>
            <c:ext xmlns:c16="http://schemas.microsoft.com/office/drawing/2014/chart" uri="{C3380CC4-5D6E-409C-BE32-E72D297353CC}">
              <c16:uniqueId val="{00000000-D8BF-3A4B-AFF9-D057528A443E}"/>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5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1000"/>
      </c:valAx>
      <c:spPr>
        <a:solidFill>
          <a:schemeClr val="bg1">
            <a:lumMod val="95000"/>
          </a:schemeClr>
        </a:solidFill>
        <a:ln w="28575">
          <a:solidFill>
            <a:schemeClr val="tx1">
              <a:lumMod val="50000"/>
              <a:lumOff val="50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2947451222158"/>
          <c:y val="9.4492909266942357E-2"/>
          <c:w val="0.4007026294858746"/>
          <c:h val="0.60406568241333103"/>
        </c:manualLayout>
      </c:layout>
      <c:scatterChart>
        <c:scatterStyle val="smoothMarker"/>
        <c:varyColors val="0"/>
        <c:ser>
          <c:idx val="3"/>
          <c:order val="0"/>
          <c:tx>
            <c:v>Succinate</c:v>
          </c:tx>
          <c:spPr>
            <a:ln w="28575" cap="rnd">
              <a:solidFill>
                <a:schemeClr val="accent4"/>
              </a:solidFill>
              <a:round/>
            </a:ln>
            <a:effectLst/>
          </c:spPr>
          <c:marker>
            <c:symbol val="circle"/>
            <c:size val="8"/>
            <c:spPr>
              <a:solidFill>
                <a:schemeClr val="accent4"/>
              </a:solidFill>
              <a:ln w="9525">
                <a:solidFill>
                  <a:schemeClr val="accent1">
                    <a:lumMod val="50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graphs'!$BG$33:$BG$38</c:f>
              <c:numCache>
                <c:formatCode>0.00</c:formatCode>
                <c:ptCount val="6"/>
                <c:pt idx="0">
                  <c:v>0.10420344582458219</c:v>
                </c:pt>
                <c:pt idx="1">
                  <c:v>0.15918570323728892</c:v>
                </c:pt>
                <c:pt idx="2">
                  <c:v>0.11986801060149106</c:v>
                </c:pt>
                <c:pt idx="3">
                  <c:v>1</c:v>
                </c:pt>
                <c:pt idx="4">
                  <c:v>0.34645713689563518</c:v>
                </c:pt>
                <c:pt idx="5">
                  <c:v>1.0407476635293949</c:v>
                </c:pt>
              </c:numCache>
            </c:numRef>
          </c:yVal>
          <c:smooth val="1"/>
          <c:extLst>
            <c:ext xmlns:c16="http://schemas.microsoft.com/office/drawing/2014/chart" uri="{C3380CC4-5D6E-409C-BE32-E72D297353CC}">
              <c16:uniqueId val="{00000003-F3C3-F647-B4FA-080C9D4176A6}"/>
            </c:ext>
          </c:extLst>
        </c:ser>
        <c:ser>
          <c:idx val="4"/>
          <c:order val="1"/>
          <c:tx>
            <c:v>Fumarate</c:v>
          </c:tx>
          <c:spPr>
            <a:ln w="28575" cap="rnd">
              <a:solidFill>
                <a:schemeClr val="accent5"/>
              </a:solidFill>
              <a:round/>
            </a:ln>
            <a:effectLst/>
          </c:spPr>
          <c:marker>
            <c:symbol val="diamond"/>
            <c:size val="8"/>
            <c:spPr>
              <a:solidFill>
                <a:schemeClr val="accent5"/>
              </a:solidFill>
              <a:ln w="9525">
                <a:solidFill>
                  <a:schemeClr val="tx1">
                    <a:lumMod val="95000"/>
                    <a:lumOff val="5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graphs'!$BI$33:$BI$38</c:f>
              <c:numCache>
                <c:formatCode>0.00</c:formatCode>
                <c:ptCount val="6"/>
                <c:pt idx="0">
                  <c:v>0.49382080345631035</c:v>
                </c:pt>
                <c:pt idx="1">
                  <c:v>0.56697839842320708</c:v>
                </c:pt>
                <c:pt idx="2">
                  <c:v>0.51919130992334939</c:v>
                </c:pt>
                <c:pt idx="3">
                  <c:v>1</c:v>
                </c:pt>
                <c:pt idx="4">
                  <c:v>0.53882912235537739</c:v>
                </c:pt>
                <c:pt idx="5">
                  <c:v>0.84141700663982277</c:v>
                </c:pt>
              </c:numCache>
            </c:numRef>
          </c:yVal>
          <c:smooth val="1"/>
          <c:extLst>
            <c:ext xmlns:c16="http://schemas.microsoft.com/office/drawing/2014/chart" uri="{C3380CC4-5D6E-409C-BE32-E72D297353CC}">
              <c16:uniqueId val="{00000004-F3C3-F647-B4FA-080C9D4176A6}"/>
            </c:ext>
          </c:extLst>
        </c:ser>
        <c:ser>
          <c:idx val="5"/>
          <c:order val="2"/>
          <c:tx>
            <c:v>Malate</c:v>
          </c:tx>
          <c:spPr>
            <a:ln w="28575" cap="rnd">
              <a:solidFill>
                <a:schemeClr val="accent6"/>
              </a:solidFill>
              <a:round/>
            </a:ln>
            <a:effectLst/>
          </c:spPr>
          <c:marker>
            <c:symbol val="circle"/>
            <c:size val="8"/>
            <c:spPr>
              <a:solidFill>
                <a:schemeClr val="accent6"/>
              </a:solidFill>
              <a:ln w="9525">
                <a:solidFill>
                  <a:schemeClr val="accent3">
                    <a:lumMod val="50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graphs'!$BK$33:$BK$38</c:f>
              <c:numCache>
                <c:formatCode>0.00</c:formatCode>
                <c:ptCount val="6"/>
                <c:pt idx="0">
                  <c:v>0.67832965475468388</c:v>
                </c:pt>
                <c:pt idx="1">
                  <c:v>0.8900454169748645</c:v>
                </c:pt>
                <c:pt idx="2">
                  <c:v>0.74049016793948308</c:v>
                </c:pt>
                <c:pt idx="3">
                  <c:v>1</c:v>
                </c:pt>
                <c:pt idx="4">
                  <c:v>0.77027044012247181</c:v>
                </c:pt>
                <c:pt idx="5">
                  <c:v>0.87404046187441398</c:v>
                </c:pt>
              </c:numCache>
            </c:numRef>
          </c:yVal>
          <c:smooth val="1"/>
          <c:extLst>
            <c:ext xmlns:c16="http://schemas.microsoft.com/office/drawing/2014/chart" uri="{C3380CC4-5D6E-409C-BE32-E72D297353CC}">
              <c16:uniqueId val="{00000005-F3C3-F647-B4FA-080C9D4176A6}"/>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0"/>
        <c:axPos val="b"/>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32637568"/>
        <c:crosses val="autoZero"/>
        <c:crossBetween val="midCat"/>
        <c:majorUnit val="150"/>
      </c:valAx>
      <c:valAx>
        <c:axId val="2032637568"/>
        <c:scaling>
          <c:orientation val="minMax"/>
          <c:max val="1.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in"/>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0.4"/>
        <c:minorUnit val="0.1"/>
      </c:valAx>
      <c:spPr>
        <a:solidFill>
          <a:schemeClr val="bg1">
            <a:lumMod val="95000"/>
          </a:schemeClr>
        </a:solidFill>
        <a:ln w="28575">
          <a:solidFill>
            <a:schemeClr val="tx1">
              <a:lumMod val="95000"/>
              <a:lumOff val="5000"/>
            </a:schemeClr>
          </a:solidFill>
        </a:ln>
        <a:effectLst/>
      </c:spPr>
    </c:plotArea>
    <c:legend>
      <c:legendPos val="t"/>
      <c:layout>
        <c:manualLayout>
          <c:xMode val="edge"/>
          <c:yMode val="edge"/>
          <c:x val="0.56843150128762865"/>
          <c:y val="0.21162220348508917"/>
          <c:w val="0.38285732050207338"/>
          <c:h val="0.1542419228885682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82484919600685"/>
          <c:y val="8.9262451627018652E-2"/>
          <c:w val="0.82614466569570322"/>
          <c:h val="0.79903268461517418"/>
        </c:manualLayout>
      </c:layout>
      <c:barChart>
        <c:barDir val="col"/>
        <c:grouping val="clustered"/>
        <c:varyColors val="0"/>
        <c:ser>
          <c:idx val="0"/>
          <c:order val="0"/>
          <c:tx>
            <c:v>Pyruvate</c:v>
          </c:tx>
          <c:spPr>
            <a:solidFill>
              <a:schemeClr val="accent1"/>
            </a:solidFill>
            <a:ln>
              <a:noFill/>
            </a:ln>
            <a:effectLst/>
          </c:spPr>
          <c:invertIfNegative val="0"/>
          <c:errBars>
            <c:errBarType val="both"/>
            <c:errValType val="cust"/>
            <c:noEndCap val="0"/>
            <c:plus>
              <c:numRef>
                <c:f>'Misc graphs'!$S$33:$S$38</c:f>
                <c:numCache>
                  <c:formatCode>General</c:formatCode>
                  <c:ptCount val="6"/>
                  <c:pt idx="0">
                    <c:v>12.589097989915308</c:v>
                  </c:pt>
                  <c:pt idx="1">
                    <c:v>49.845104298602521</c:v>
                  </c:pt>
                  <c:pt idx="2">
                    <c:v>41.572217317624151</c:v>
                  </c:pt>
                  <c:pt idx="3">
                    <c:v>72.824012031560898</c:v>
                  </c:pt>
                  <c:pt idx="4">
                    <c:v>233.41851873241563</c:v>
                  </c:pt>
                  <c:pt idx="5">
                    <c:v>148.55378821503606</c:v>
                  </c:pt>
                </c:numCache>
              </c:numRef>
            </c:plus>
            <c:minus>
              <c:numRef>
                <c:f>'Misc graphs'!$S$33:$S$38</c:f>
                <c:numCache>
                  <c:formatCode>General</c:formatCode>
                  <c:ptCount val="6"/>
                  <c:pt idx="0">
                    <c:v>12.589097989915308</c:v>
                  </c:pt>
                  <c:pt idx="1">
                    <c:v>49.845104298602521</c:v>
                  </c:pt>
                  <c:pt idx="2">
                    <c:v>41.572217317624151</c:v>
                  </c:pt>
                  <c:pt idx="3">
                    <c:v>72.824012031560898</c:v>
                  </c:pt>
                  <c:pt idx="4">
                    <c:v>233.41851873241563</c:v>
                  </c:pt>
                  <c:pt idx="5">
                    <c:v>148.55378821503606</c:v>
                  </c:pt>
                </c:numCache>
              </c:numRef>
            </c:minus>
            <c:spPr>
              <a:noFill/>
              <a:ln w="12700" cap="flat" cmpd="sng" algn="ctr">
                <a:solidFill>
                  <a:schemeClr val="tx1">
                    <a:lumMod val="85000"/>
                    <a:lumOff val="15000"/>
                  </a:schemeClr>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graphs'!$R$33:$R$38</c:f>
              <c:numCache>
                <c:formatCode>0.00</c:formatCode>
                <c:ptCount val="6"/>
                <c:pt idx="0">
                  <c:v>87.475538193224494</c:v>
                </c:pt>
                <c:pt idx="1">
                  <c:v>293.1729578601267</c:v>
                </c:pt>
                <c:pt idx="2">
                  <c:v>415.52121221057843</c:v>
                </c:pt>
                <c:pt idx="3">
                  <c:v>669.6810904146547</c:v>
                </c:pt>
                <c:pt idx="4">
                  <c:v>913.41049291656452</c:v>
                </c:pt>
                <c:pt idx="5">
                  <c:v>410.23267900314244</c:v>
                </c:pt>
              </c:numCache>
            </c:numRef>
          </c:val>
          <c:extLst>
            <c:ext xmlns:c16="http://schemas.microsoft.com/office/drawing/2014/chart" uri="{C3380CC4-5D6E-409C-BE32-E72D297353CC}">
              <c16:uniqueId val="{00000000-30D6-3943-B007-DF91F0B76E4B}"/>
            </c:ext>
          </c:extLst>
        </c:ser>
        <c:ser>
          <c:idx val="1"/>
          <c:order val="1"/>
          <c:tx>
            <c:v>Alanine/5</c:v>
          </c:tx>
          <c:spPr>
            <a:solidFill>
              <a:schemeClr val="accent2"/>
            </a:solidFill>
            <a:ln>
              <a:noFill/>
            </a:ln>
            <a:effectLst/>
          </c:spPr>
          <c:invertIfNegative val="0"/>
          <c:errBars>
            <c:errBarType val="both"/>
            <c:errValType val="cust"/>
            <c:noEndCap val="0"/>
            <c:plus>
              <c:numRef>
                <c:f>'Misc graphs'!$BD$41:$BD$46</c:f>
                <c:numCache>
                  <c:formatCode>General</c:formatCode>
                  <c:ptCount val="6"/>
                  <c:pt idx="0">
                    <c:v>27.693215948374625</c:v>
                  </c:pt>
                  <c:pt idx="1">
                    <c:v>31.500291324444767</c:v>
                  </c:pt>
                  <c:pt idx="2">
                    <c:v>47.987829966361438</c:v>
                  </c:pt>
                  <c:pt idx="3">
                    <c:v>11.7709907300443</c:v>
                  </c:pt>
                  <c:pt idx="4">
                    <c:v>87.369817802781469</c:v>
                  </c:pt>
                  <c:pt idx="5">
                    <c:v>17.666074190941252</c:v>
                  </c:pt>
                </c:numCache>
              </c:numRef>
            </c:plus>
            <c:minus>
              <c:numRef>
                <c:f>'Misc graphs'!$BD$41:$BD$46</c:f>
                <c:numCache>
                  <c:formatCode>General</c:formatCode>
                  <c:ptCount val="6"/>
                  <c:pt idx="0">
                    <c:v>27.693215948374625</c:v>
                  </c:pt>
                  <c:pt idx="1">
                    <c:v>31.500291324444767</c:v>
                  </c:pt>
                  <c:pt idx="2">
                    <c:v>47.987829966361438</c:v>
                  </c:pt>
                  <c:pt idx="3">
                    <c:v>11.7709907300443</c:v>
                  </c:pt>
                  <c:pt idx="4">
                    <c:v>87.369817802781469</c:v>
                  </c:pt>
                  <c:pt idx="5">
                    <c:v>17.666074190941252</c:v>
                  </c:pt>
                </c:numCache>
              </c:numRef>
            </c:minus>
            <c:spPr>
              <a:noFill/>
              <a:ln w="12700" cap="flat" cmpd="sng" algn="ctr">
                <a:solidFill>
                  <a:schemeClr val="tx1"/>
                </a:solidFill>
                <a:round/>
              </a:ln>
              <a:effectLst/>
            </c:spPr>
          </c:errBars>
          <c:val>
            <c:numRef>
              <c:f>'Misc graphs'!$BC$41:$BC$46</c:f>
              <c:numCache>
                <c:formatCode>0</c:formatCode>
                <c:ptCount val="6"/>
                <c:pt idx="0">
                  <c:v>86.539964118980805</c:v>
                </c:pt>
                <c:pt idx="1">
                  <c:v>91.660161696229949</c:v>
                </c:pt>
                <c:pt idx="2">
                  <c:v>117.66039113975668</c:v>
                </c:pt>
                <c:pt idx="3">
                  <c:v>106.70816182801862</c:v>
                </c:pt>
                <c:pt idx="4">
                  <c:v>719.41363599796739</c:v>
                </c:pt>
                <c:pt idx="5">
                  <c:v>221.7470823739863</c:v>
                </c:pt>
              </c:numCache>
            </c:numRef>
          </c:val>
          <c:extLst>
            <c:ext xmlns:c16="http://schemas.microsoft.com/office/drawing/2014/chart" uri="{C3380CC4-5D6E-409C-BE32-E72D297353CC}">
              <c16:uniqueId val="{00000000-D64F-DD41-A0AB-145ABDC0E983}"/>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400"/>
      </c:valAx>
      <c:spPr>
        <a:solidFill>
          <a:schemeClr val="bg1">
            <a:lumMod val="95000"/>
          </a:schemeClr>
        </a:solidFill>
        <a:ln w="28575">
          <a:solidFill>
            <a:schemeClr val="tx1"/>
          </a:solidFill>
        </a:ln>
        <a:effectLst/>
      </c:spPr>
    </c:plotArea>
    <c:legend>
      <c:legendPos val="l"/>
      <c:layout>
        <c:manualLayout>
          <c:xMode val="edge"/>
          <c:yMode val="edge"/>
          <c:x val="0.32560755385973655"/>
          <c:y val="7.9777879059019355E-2"/>
          <c:w val="0.46055305465479907"/>
          <c:h val="0.19887011484950975"/>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899187412626109"/>
          <c:y val="0.30086487841272874"/>
          <c:w val="0.29787601085185778"/>
          <c:h val="0.52873786899855313"/>
        </c:manualLayout>
      </c:layout>
      <c:scatterChart>
        <c:scatterStyle val="smoothMarker"/>
        <c:varyColors val="0"/>
        <c:ser>
          <c:idx val="0"/>
          <c:order val="0"/>
          <c:tx>
            <c:v>Citrate</c:v>
          </c:tx>
          <c:spPr>
            <a:ln w="28575" cap="rnd">
              <a:solidFill>
                <a:schemeClr val="accent1"/>
              </a:solidFill>
              <a:round/>
            </a:ln>
            <a:effectLst/>
          </c:spPr>
          <c:marker>
            <c:symbol val="circle"/>
            <c:size val="9"/>
            <c:spPr>
              <a:solidFill>
                <a:schemeClr val="accent1"/>
              </a:solidFill>
              <a:ln w="9525">
                <a:solidFill>
                  <a:schemeClr val="tx1">
                    <a:lumMod val="95000"/>
                    <a:lumOff val="5000"/>
                  </a:schemeClr>
                </a:solidFill>
              </a:ln>
              <a:effectLst/>
            </c:spPr>
          </c:marker>
          <c:xVal>
            <c:numRef>
              <c:f>'Misc graphs'!$B$33:$B$38</c:f>
              <c:numCache>
                <c:formatCode>General</c:formatCode>
                <c:ptCount val="6"/>
                <c:pt idx="0">
                  <c:v>0</c:v>
                </c:pt>
                <c:pt idx="1">
                  <c:v>10</c:v>
                </c:pt>
                <c:pt idx="2">
                  <c:v>30</c:v>
                </c:pt>
                <c:pt idx="3">
                  <c:v>60</c:v>
                </c:pt>
                <c:pt idx="4">
                  <c:v>180</c:v>
                </c:pt>
                <c:pt idx="5">
                  <c:v>600</c:v>
                </c:pt>
              </c:numCache>
            </c:numRef>
          </c:xVal>
          <c:yVal>
            <c:numRef>
              <c:f>'Misc graphs'!$BE$33:$BE$38</c:f>
              <c:numCache>
                <c:formatCode>0.00</c:formatCode>
                <c:ptCount val="6"/>
                <c:pt idx="0">
                  <c:v>1.3384693680789076E-2</c:v>
                </c:pt>
                <c:pt idx="1">
                  <c:v>0.21251034022409807</c:v>
                </c:pt>
                <c:pt idx="2">
                  <c:v>0.28441534796806517</c:v>
                </c:pt>
                <c:pt idx="3">
                  <c:v>0.26823053713193717</c:v>
                </c:pt>
                <c:pt idx="4">
                  <c:v>0.43502486488568393</c:v>
                </c:pt>
                <c:pt idx="5">
                  <c:v>1</c:v>
                </c:pt>
              </c:numCache>
            </c:numRef>
          </c:yVal>
          <c:smooth val="1"/>
          <c:extLst>
            <c:ext xmlns:c16="http://schemas.microsoft.com/office/drawing/2014/chart" uri="{C3380CC4-5D6E-409C-BE32-E72D297353CC}">
              <c16:uniqueId val="{00000000-13C7-B44C-8FE0-EFF9F8A21D07}"/>
            </c:ext>
          </c:extLst>
        </c:ser>
        <c:ser>
          <c:idx val="1"/>
          <c:order val="1"/>
          <c:tx>
            <c:v>Glutamate</c:v>
          </c:tx>
          <c:spPr>
            <a:ln w="28575" cap="rnd">
              <a:solidFill>
                <a:schemeClr val="accent2"/>
              </a:solidFill>
              <a:round/>
            </a:ln>
            <a:effectLst/>
          </c:spPr>
          <c:marker>
            <c:symbol val="diamond"/>
            <c:size val="8"/>
            <c:spPr>
              <a:solidFill>
                <a:schemeClr val="accent2"/>
              </a:solidFill>
              <a:ln w="9525">
                <a:solidFill>
                  <a:schemeClr val="tx1">
                    <a:lumMod val="95000"/>
                    <a:lumOff val="5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graphs'!$BN$33:$BN$38</c:f>
              <c:numCache>
                <c:formatCode>0.00</c:formatCode>
                <c:ptCount val="6"/>
                <c:pt idx="0">
                  <c:v>4.8330888021338392E-2</c:v>
                </c:pt>
                <c:pt idx="1">
                  <c:v>0.10647488782431924</c:v>
                </c:pt>
                <c:pt idx="2">
                  <c:v>0.12505615736263564</c:v>
                </c:pt>
                <c:pt idx="3">
                  <c:v>0.29640206060346397</c:v>
                </c:pt>
                <c:pt idx="4">
                  <c:v>0.32431566482069168</c:v>
                </c:pt>
                <c:pt idx="5">
                  <c:v>1</c:v>
                </c:pt>
              </c:numCache>
            </c:numRef>
          </c:yVal>
          <c:smooth val="1"/>
          <c:extLst>
            <c:ext xmlns:c16="http://schemas.microsoft.com/office/drawing/2014/chart" uri="{C3380CC4-5D6E-409C-BE32-E72D297353CC}">
              <c16:uniqueId val="{00000001-13C7-B44C-8FE0-EFF9F8A21D07}"/>
            </c:ext>
          </c:extLst>
        </c:ser>
        <c:ser>
          <c:idx val="2"/>
          <c:order val="2"/>
          <c:tx>
            <c:v>Glutamine</c:v>
          </c:tx>
          <c:spPr>
            <a:ln w="28575" cap="rnd">
              <a:solidFill>
                <a:schemeClr val="accent3"/>
              </a:solidFill>
              <a:round/>
            </a:ln>
            <a:effectLst/>
          </c:spPr>
          <c:marker>
            <c:symbol val="circle"/>
            <c:size val="8"/>
            <c:spPr>
              <a:solidFill>
                <a:schemeClr val="accent3"/>
              </a:solidFill>
              <a:ln w="9525">
                <a:solidFill>
                  <a:schemeClr val="tx1">
                    <a:lumMod val="95000"/>
                    <a:lumOff val="5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graphs'!$BP$33:$BP$38</c:f>
              <c:numCache>
                <c:formatCode>0.00</c:formatCode>
                <c:ptCount val="6"/>
                <c:pt idx="0">
                  <c:v>0.29066676226116572</c:v>
                </c:pt>
                <c:pt idx="1">
                  <c:v>0.43246030016038522</c:v>
                </c:pt>
                <c:pt idx="2">
                  <c:v>0.59723905735478278</c:v>
                </c:pt>
                <c:pt idx="3">
                  <c:v>0.76541326088507278</c:v>
                </c:pt>
                <c:pt idx="4">
                  <c:v>0.57562210588650797</c:v>
                </c:pt>
                <c:pt idx="5">
                  <c:v>1</c:v>
                </c:pt>
              </c:numCache>
            </c:numRef>
          </c:yVal>
          <c:smooth val="1"/>
          <c:extLst>
            <c:ext xmlns:c16="http://schemas.microsoft.com/office/drawing/2014/chart" uri="{C3380CC4-5D6E-409C-BE32-E72D297353CC}">
              <c16:uniqueId val="{00000002-13C7-B44C-8FE0-EFF9F8A21D07}"/>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1"/>
        <c:axPos val="b"/>
        <c:numFmt formatCode="General" sourceLinked="1"/>
        <c:majorTickMark val="none"/>
        <c:minorTickMark val="none"/>
        <c:tickLblPos val="nextTo"/>
        <c:crossAx val="2032637568"/>
        <c:crosses val="autoZero"/>
        <c:crossBetween val="midCat"/>
        <c:majorUnit val="150"/>
      </c:valAx>
      <c:valAx>
        <c:axId val="2032637568"/>
        <c:scaling>
          <c:orientation val="minMax"/>
          <c:max val="1.05"/>
          <c:min val="0"/>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0.4"/>
        <c:minorUnit val="0.1"/>
      </c:valAx>
      <c:spPr>
        <a:solidFill>
          <a:schemeClr val="bg1">
            <a:lumMod val="95000"/>
          </a:schemeClr>
        </a:solidFill>
        <a:ln w="28575">
          <a:solidFill>
            <a:schemeClr val="tx1">
              <a:lumMod val="95000"/>
              <a:lumOff val="5000"/>
            </a:schemeClr>
          </a:solidFill>
        </a:ln>
        <a:effectLst/>
      </c:spPr>
    </c:plotArea>
    <c:legend>
      <c:legendPos val="l"/>
      <c:legendEntry>
        <c:idx val="0"/>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Entry>
      <c:legendEntry>
        <c:idx val="1"/>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Entry>
      <c:legendEntry>
        <c:idx val="2"/>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Entry>
      <c:layout>
        <c:manualLayout>
          <c:xMode val="edge"/>
          <c:yMode val="edge"/>
          <c:x val="0.62254934031185261"/>
          <c:y val="0.30819887251233241"/>
          <c:w val="0.29684290357177151"/>
          <c:h val="0.237887017337790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9232883001738"/>
          <c:y val="0.14396052968835871"/>
          <c:w val="0.49090909480627182"/>
          <c:h val="0.5322320944793818"/>
        </c:manualLayout>
      </c:layout>
      <c:scatterChart>
        <c:scatterStyle val="lineMarker"/>
        <c:varyColors val="0"/>
        <c:ser>
          <c:idx val="0"/>
          <c:order val="1"/>
          <c:spPr>
            <a:ln>
              <a:solidFill>
                <a:schemeClr val="accent2">
                  <a:lumMod val="75000"/>
                </a:schemeClr>
              </a:solidFill>
            </a:ln>
          </c:spPr>
          <c:marker>
            <c:symbol val="square"/>
            <c:size val="9"/>
            <c:spPr>
              <a:solidFill>
                <a:schemeClr val="accent2">
                  <a:lumMod val="75000"/>
                </a:schemeClr>
              </a:solidFill>
              <a:ln>
                <a:solidFill>
                  <a:schemeClr val="accent2">
                    <a:lumMod val="50000"/>
                  </a:schemeClr>
                </a:solidFill>
              </a:ln>
            </c:spPr>
          </c:marker>
          <c:errBars>
            <c:errDir val="y"/>
            <c:errBarType val="both"/>
            <c:errValType val="cust"/>
            <c:noEndCap val="0"/>
            <c:plus>
              <c:numRef>
                <c:f>'Misc graphs'!$Q$5:$Q$10</c:f>
                <c:numCache>
                  <c:formatCode>General</c:formatCode>
                  <c:ptCount val="6"/>
                  <c:pt idx="0">
                    <c:v>2.2063765711967749</c:v>
                  </c:pt>
                  <c:pt idx="1">
                    <c:v>20.273817409220904</c:v>
                  </c:pt>
                  <c:pt idx="2">
                    <c:v>9.771501970667444</c:v>
                  </c:pt>
                  <c:pt idx="3">
                    <c:v>18.394359015316009</c:v>
                  </c:pt>
                  <c:pt idx="4">
                    <c:v>21.848446679974153</c:v>
                  </c:pt>
                  <c:pt idx="5">
                    <c:v>9.5145277698936148</c:v>
                  </c:pt>
                </c:numCache>
              </c:numRef>
            </c:plus>
            <c:minus>
              <c:numRef>
                <c:f>'Misc graphs'!$Q$5:$Q$10</c:f>
                <c:numCache>
                  <c:formatCode>General</c:formatCode>
                  <c:ptCount val="6"/>
                  <c:pt idx="0">
                    <c:v>2.2063765711967749</c:v>
                  </c:pt>
                  <c:pt idx="1">
                    <c:v>20.273817409220904</c:v>
                  </c:pt>
                  <c:pt idx="2">
                    <c:v>9.771501970667444</c:v>
                  </c:pt>
                  <c:pt idx="3">
                    <c:v>18.394359015316009</c:v>
                  </c:pt>
                  <c:pt idx="4">
                    <c:v>21.848446679974153</c:v>
                  </c:pt>
                  <c:pt idx="5">
                    <c:v>9.5145277698936148</c:v>
                  </c:pt>
                </c:numCache>
              </c:numRef>
            </c:minus>
          </c:errBars>
          <c:xVal>
            <c:numRef>
              <c:f>'Misc graphs'!$B$33:$B$38</c:f>
              <c:numCache>
                <c:formatCode>General</c:formatCode>
                <c:ptCount val="6"/>
                <c:pt idx="0">
                  <c:v>0</c:v>
                </c:pt>
                <c:pt idx="1">
                  <c:v>10</c:v>
                </c:pt>
                <c:pt idx="2">
                  <c:v>30</c:v>
                </c:pt>
                <c:pt idx="3">
                  <c:v>60</c:v>
                </c:pt>
                <c:pt idx="4">
                  <c:v>180</c:v>
                </c:pt>
                <c:pt idx="5">
                  <c:v>600</c:v>
                </c:pt>
              </c:numCache>
            </c:numRef>
          </c:xVal>
          <c:yVal>
            <c:numRef>
              <c:f>'Misc graphs'!$P$5:$P$10</c:f>
              <c:numCache>
                <c:formatCode>0.00</c:formatCode>
                <c:ptCount val="6"/>
                <c:pt idx="0">
                  <c:v>16.936713508612872</c:v>
                </c:pt>
                <c:pt idx="1">
                  <c:v>73.370282100750785</c:v>
                </c:pt>
                <c:pt idx="2">
                  <c:v>76.285623460264986</c:v>
                </c:pt>
                <c:pt idx="3">
                  <c:v>98.797526902564854</c:v>
                </c:pt>
                <c:pt idx="4">
                  <c:v>77.170732582013315</c:v>
                </c:pt>
                <c:pt idx="5">
                  <c:v>97.767451982010968</c:v>
                </c:pt>
              </c:numCache>
            </c:numRef>
          </c:yVal>
          <c:smooth val="0"/>
          <c:extLst>
            <c:ext xmlns:c16="http://schemas.microsoft.com/office/drawing/2014/chart" uri="{C3380CC4-5D6E-409C-BE32-E72D297353CC}">
              <c16:uniqueId val="{00000001-55C6-6542-81AC-8459A889C2CF}"/>
            </c:ext>
          </c:extLst>
        </c:ser>
        <c:dLbls>
          <c:showLegendKey val="0"/>
          <c:showVal val="0"/>
          <c:showCatName val="0"/>
          <c:showSerName val="0"/>
          <c:showPercent val="0"/>
          <c:showBubbleSize val="0"/>
        </c:dLbls>
        <c:axId val="1459578895"/>
        <c:axId val="2122195583"/>
      </c:scatterChart>
      <c:scatterChart>
        <c:scatterStyle val="lineMarker"/>
        <c:varyColors val="0"/>
        <c:ser>
          <c:idx val="2"/>
          <c:order val="0"/>
          <c:spPr>
            <a:ln>
              <a:solidFill>
                <a:schemeClr val="tx2">
                  <a:lumMod val="75000"/>
                  <a:lumOff val="25000"/>
                </a:schemeClr>
              </a:solidFill>
            </a:ln>
          </c:spPr>
          <c:marker>
            <c:symbol val="circle"/>
            <c:size val="9"/>
            <c:spPr>
              <a:solidFill>
                <a:schemeClr val="tx2">
                  <a:lumMod val="75000"/>
                  <a:lumOff val="25000"/>
                </a:schemeClr>
              </a:solidFill>
              <a:ln>
                <a:solidFill>
                  <a:schemeClr val="accent1">
                    <a:lumMod val="50000"/>
                  </a:schemeClr>
                </a:solidFill>
              </a:ln>
            </c:spPr>
          </c:marker>
          <c:errBars>
            <c:errDir val="y"/>
            <c:errBarType val="both"/>
            <c:errValType val="cust"/>
            <c:noEndCap val="0"/>
            <c:plus>
              <c:numRef>
                <c:f>'Misc graphs'!$Q$14:$Q$19</c:f>
                <c:numCache>
                  <c:formatCode>General</c:formatCode>
                  <c:ptCount val="6"/>
                  <c:pt idx="0">
                    <c:v>0.53400424168874183</c:v>
                  </c:pt>
                  <c:pt idx="1">
                    <c:v>0.52396859527698114</c:v>
                  </c:pt>
                  <c:pt idx="2">
                    <c:v>0.16195083265578389</c:v>
                  </c:pt>
                  <c:pt idx="3">
                    <c:v>1.1901550460923849</c:v>
                  </c:pt>
                  <c:pt idx="4">
                    <c:v>0.53680449550821574</c:v>
                  </c:pt>
                  <c:pt idx="5">
                    <c:v>0.47437144149061455</c:v>
                  </c:pt>
                </c:numCache>
              </c:numRef>
            </c:plus>
            <c:minus>
              <c:numRef>
                <c:f>'Misc graphs'!$Q$14:$Q$19</c:f>
                <c:numCache>
                  <c:formatCode>General</c:formatCode>
                  <c:ptCount val="6"/>
                  <c:pt idx="0">
                    <c:v>0.53400424168874183</c:v>
                  </c:pt>
                  <c:pt idx="1">
                    <c:v>0.52396859527698114</c:v>
                  </c:pt>
                  <c:pt idx="2">
                    <c:v>0.16195083265578389</c:v>
                  </c:pt>
                  <c:pt idx="3">
                    <c:v>1.1901550460923849</c:v>
                  </c:pt>
                  <c:pt idx="4">
                    <c:v>0.53680449550821574</c:v>
                  </c:pt>
                  <c:pt idx="5">
                    <c:v>0.47437144149061455</c:v>
                  </c:pt>
                </c:numCache>
              </c:numRef>
            </c:minus>
          </c:errBars>
          <c:xVal>
            <c:numRef>
              <c:f>'Misc graphs'!$B$14:$B$19</c:f>
              <c:numCache>
                <c:formatCode>General</c:formatCode>
                <c:ptCount val="6"/>
                <c:pt idx="0">
                  <c:v>0</c:v>
                </c:pt>
                <c:pt idx="1">
                  <c:v>10</c:v>
                </c:pt>
                <c:pt idx="2">
                  <c:v>30</c:v>
                </c:pt>
                <c:pt idx="3">
                  <c:v>60</c:v>
                </c:pt>
                <c:pt idx="4">
                  <c:v>180</c:v>
                </c:pt>
                <c:pt idx="5">
                  <c:v>600</c:v>
                </c:pt>
              </c:numCache>
            </c:numRef>
          </c:xVal>
          <c:yVal>
            <c:numRef>
              <c:f>'Misc graphs'!$P$14:$P$19</c:f>
              <c:numCache>
                <c:formatCode>0.00</c:formatCode>
                <c:ptCount val="6"/>
                <c:pt idx="0">
                  <c:v>95.8442190655595</c:v>
                </c:pt>
                <c:pt idx="1">
                  <c:v>96.229922840093579</c:v>
                </c:pt>
                <c:pt idx="2">
                  <c:v>96.559001971295402</c:v>
                </c:pt>
                <c:pt idx="3">
                  <c:v>95.002073992810949</c:v>
                </c:pt>
                <c:pt idx="4">
                  <c:v>94.726685728052303</c:v>
                </c:pt>
                <c:pt idx="5">
                  <c:v>87.552014483148369</c:v>
                </c:pt>
              </c:numCache>
            </c:numRef>
          </c:yVal>
          <c:smooth val="0"/>
          <c:extLst>
            <c:ext xmlns:c16="http://schemas.microsoft.com/office/drawing/2014/chart" uri="{C3380CC4-5D6E-409C-BE32-E72D297353CC}">
              <c16:uniqueId val="{00000000-55C6-6542-81AC-8459A889C2CF}"/>
            </c:ext>
          </c:extLst>
        </c:ser>
        <c:dLbls>
          <c:showLegendKey val="0"/>
          <c:showVal val="0"/>
          <c:showCatName val="0"/>
          <c:showSerName val="0"/>
          <c:showPercent val="0"/>
          <c:showBubbleSize val="0"/>
        </c:dLbls>
        <c:axId val="2042163152"/>
        <c:axId val="928918560"/>
      </c:scatterChart>
      <c:valAx>
        <c:axId val="1459578895"/>
        <c:scaling>
          <c:orientation val="minMax"/>
          <c:max val="650"/>
          <c:min val="0"/>
        </c:scaling>
        <c:delete val="0"/>
        <c:axPos val="b"/>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122195583"/>
        <c:crosses val="autoZero"/>
        <c:crossBetween val="midCat"/>
        <c:majorUnit val="200"/>
      </c:valAx>
      <c:valAx>
        <c:axId val="2122195583"/>
        <c:scaling>
          <c:orientation val="minMax"/>
          <c:max val="120"/>
          <c:min val="0"/>
        </c:scaling>
        <c:delete val="0"/>
        <c:axPos val="l"/>
        <c:majorGridlines>
          <c:spPr>
            <a:ln w="9525" cap="flat" cmpd="sng" algn="ctr">
              <a:solidFill>
                <a:schemeClr val="tx1">
                  <a:lumMod val="15000"/>
                  <a:lumOff val="85000"/>
                </a:schemeClr>
              </a:solidFill>
              <a:round/>
            </a:ln>
            <a:effectLst/>
          </c:spPr>
        </c:majorGridlines>
        <c:title>
          <c:tx>
            <c:rich>
              <a:bodyPr/>
              <a:lstStyle/>
              <a:p>
                <a:pPr>
                  <a:defRPr>
                    <a:solidFill>
                      <a:schemeClr val="tx2">
                        <a:lumMod val="90000"/>
                        <a:lumOff val="10000"/>
                      </a:schemeClr>
                    </a:solidFill>
                  </a:defRPr>
                </a:pPr>
                <a:r>
                  <a:rPr lang="en-US" b="0">
                    <a:solidFill>
                      <a:schemeClr val="tx2">
                        <a:lumMod val="90000"/>
                        <a:lumOff val="10000"/>
                      </a:schemeClr>
                    </a:solidFill>
                  </a:rPr>
                  <a:t>PEP Degree of label, %</a:t>
                </a:r>
              </a:p>
            </c:rich>
          </c:tx>
          <c:layout>
            <c:manualLayout>
              <c:xMode val="edge"/>
              <c:yMode val="edge"/>
              <c:x val="7.0347583914440348E-2"/>
              <c:y val="0.15775857340969815"/>
            </c:manualLayout>
          </c:layout>
          <c:overlay val="0"/>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2">
                    <a:lumMod val="90000"/>
                    <a:lumOff val="10000"/>
                  </a:schemeClr>
                </a:solidFill>
                <a:latin typeface="Century Gothic" panose="020B0502020202020204" pitchFamily="34" charset="0"/>
                <a:ea typeface="+mn-ea"/>
                <a:cs typeface="+mn-cs"/>
              </a:defRPr>
            </a:pPr>
            <a:endParaRPr lang="en-US"/>
          </a:p>
        </c:txPr>
        <c:crossAx val="1459578895"/>
        <c:crosses val="autoZero"/>
        <c:crossBetween val="midCat"/>
        <c:majorUnit val="25"/>
      </c:valAx>
      <c:valAx>
        <c:axId val="928918560"/>
        <c:scaling>
          <c:orientation val="minMax"/>
          <c:max val="120"/>
          <c:min val="0"/>
        </c:scaling>
        <c:delete val="0"/>
        <c:axPos val="r"/>
        <c:title>
          <c:tx>
            <c:rich>
              <a:bodyPr/>
              <a:lstStyle/>
              <a:p>
                <a:pPr>
                  <a:defRPr>
                    <a:solidFill>
                      <a:schemeClr val="accent2">
                        <a:lumMod val="75000"/>
                      </a:schemeClr>
                    </a:solidFill>
                  </a:defRPr>
                </a:pPr>
                <a:r>
                  <a:rPr lang="en-US" sz="1600" b="0" i="0" u="none" strike="noStrike" kern="1200" baseline="0">
                    <a:solidFill>
                      <a:schemeClr val="accent2">
                        <a:lumMod val="75000"/>
                      </a:schemeClr>
                    </a:solidFill>
                    <a:latin typeface="Century Gothic" panose="020B0502020202020204" pitchFamily="34" charset="0"/>
                  </a:rPr>
                  <a:t>PEP, nmol  g</a:t>
                </a:r>
                <a:r>
                  <a:rPr lang="en-US" sz="1600" b="0" i="0" u="none" strike="noStrike" kern="1200" baseline="30000">
                    <a:solidFill>
                      <a:schemeClr val="accent2">
                        <a:lumMod val="75000"/>
                      </a:schemeClr>
                    </a:solidFill>
                    <a:latin typeface="Century Gothic" panose="020B0502020202020204" pitchFamily="34" charset="0"/>
                  </a:rPr>
                  <a:t> -1 </a:t>
                </a:r>
                <a:r>
                  <a:rPr lang="en-US" sz="1600" b="0" i="0" u="none" strike="noStrike" kern="1200" baseline="0">
                    <a:solidFill>
                      <a:schemeClr val="accent2">
                        <a:lumMod val="75000"/>
                      </a:schemeClr>
                    </a:solidFill>
                    <a:latin typeface="Century Gothic" panose="020B0502020202020204" pitchFamily="34" charset="0"/>
                  </a:rPr>
                  <a:t>FW </a:t>
                </a:r>
              </a:p>
            </c:rich>
          </c:tx>
          <c:overlay val="0"/>
        </c:title>
        <c:numFmt formatCode="0" sourceLinked="0"/>
        <c:majorTickMark val="none"/>
        <c:minorTickMark val="none"/>
        <c:tickLblPos val="nextTo"/>
        <c:spPr>
          <a:ln>
            <a:solidFill>
              <a:schemeClr val="tx1"/>
            </a:solidFill>
          </a:ln>
        </c:spPr>
        <c:txPr>
          <a:bodyPr/>
          <a:lstStyle/>
          <a:p>
            <a:pPr>
              <a:defRPr>
                <a:solidFill>
                  <a:schemeClr val="accent2">
                    <a:lumMod val="50000"/>
                  </a:schemeClr>
                </a:solidFill>
              </a:defRPr>
            </a:pPr>
            <a:endParaRPr lang="en-US"/>
          </a:p>
        </c:txPr>
        <c:crossAx val="2042163152"/>
        <c:crosses val="max"/>
        <c:crossBetween val="midCat"/>
        <c:majorUnit val="25"/>
      </c:valAx>
      <c:valAx>
        <c:axId val="2042163152"/>
        <c:scaling>
          <c:orientation val="minMax"/>
        </c:scaling>
        <c:delete val="1"/>
        <c:axPos val="b"/>
        <c:numFmt formatCode="General" sourceLinked="1"/>
        <c:majorTickMark val="out"/>
        <c:minorTickMark val="none"/>
        <c:tickLblPos val="nextTo"/>
        <c:crossAx val="928918560"/>
        <c:crosses val="autoZero"/>
        <c:crossBetween val="midCat"/>
      </c:valAx>
      <c:spPr>
        <a:solidFill>
          <a:schemeClr val="bg1">
            <a:lumMod val="85000"/>
          </a:schemeClr>
        </a:solidFill>
        <a:ln w="28575">
          <a:solidFill>
            <a:schemeClr val="tx1">
              <a:lumMod val="85000"/>
              <a:lumOff val="15000"/>
            </a:schemeClr>
          </a:solidFill>
        </a:ln>
        <a:effectLst/>
      </c:spPr>
    </c:plotArea>
    <c:plotVisOnly val="1"/>
    <c:dispBlanksAs val="gap"/>
    <c:showDLblsOverMax val="0"/>
  </c:chart>
  <c:spPr>
    <a:ln>
      <a:noFill/>
    </a:ln>
  </c:spPr>
  <c:txPr>
    <a:bodyPr/>
    <a:lstStyle/>
    <a:p>
      <a:pPr>
        <a:defRPr sz="1600">
          <a:latin typeface="Century Gothic" panose="020B0502020202020204" pitchFamily="34" charset="0"/>
        </a:defRPr>
      </a:pPr>
      <a:endParaRPr lang="en-US"/>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63078615694898"/>
          <c:y val="3.3085148205834594E-2"/>
          <c:w val="0.55092426722136323"/>
          <c:h val="0.70783627989897491"/>
        </c:manualLayout>
      </c:layout>
      <c:scatterChart>
        <c:scatterStyle val="smoothMarker"/>
        <c:varyColors val="0"/>
        <c:ser>
          <c:idx val="1"/>
          <c:order val="1"/>
          <c:tx>
            <c:v>PGA</c:v>
          </c:tx>
          <c:spPr>
            <a:ln w="38100" cap="rnd">
              <a:solidFill>
                <a:schemeClr val="accent2">
                  <a:lumMod val="75000"/>
                </a:schemeClr>
              </a:solidFill>
              <a:round/>
            </a:ln>
            <a:effectLst/>
          </c:spPr>
          <c:marker>
            <c:symbol val="triangle"/>
            <c:size val="10"/>
            <c:spPr>
              <a:solidFill>
                <a:schemeClr val="accent2">
                  <a:lumMod val="75000"/>
                </a:schemeClr>
              </a:solidFill>
              <a:ln w="9525">
                <a:solidFill>
                  <a:schemeClr val="accent2">
                    <a:lumMod val="50000"/>
                  </a:schemeClr>
                </a:solidFill>
              </a:ln>
              <a:effectLst/>
            </c:spPr>
          </c:marker>
          <c:errBars>
            <c:errDir val="y"/>
            <c:errBarType val="both"/>
            <c:errValType val="cust"/>
            <c:noEndCap val="0"/>
            <c:plus>
              <c:numRef>
                <c:f>'Misc graphs'!$F$33:$F$38</c:f>
                <c:numCache>
                  <c:formatCode>General</c:formatCode>
                  <c:ptCount val="6"/>
                  <c:pt idx="0">
                    <c:v>88.470920932841452</c:v>
                  </c:pt>
                  <c:pt idx="1">
                    <c:v>254.64880579428714</c:v>
                  </c:pt>
                  <c:pt idx="2">
                    <c:v>294.41116417445897</c:v>
                  </c:pt>
                  <c:pt idx="3">
                    <c:v>61.748181693971105</c:v>
                  </c:pt>
                  <c:pt idx="4">
                    <c:v>67.47258960565722</c:v>
                  </c:pt>
                  <c:pt idx="5">
                    <c:v>66.237739181419826</c:v>
                  </c:pt>
                </c:numCache>
              </c:numRef>
            </c:plus>
            <c:minus>
              <c:numRef>
                <c:f>'Misc graphs'!$F$33:$F$38</c:f>
                <c:numCache>
                  <c:formatCode>General</c:formatCode>
                  <c:ptCount val="6"/>
                  <c:pt idx="0">
                    <c:v>88.470920932841452</c:v>
                  </c:pt>
                  <c:pt idx="1">
                    <c:v>254.64880579428714</c:v>
                  </c:pt>
                  <c:pt idx="2">
                    <c:v>294.41116417445897</c:v>
                  </c:pt>
                  <c:pt idx="3">
                    <c:v>61.748181693971105</c:v>
                  </c:pt>
                  <c:pt idx="4">
                    <c:v>67.47258960565722</c:v>
                  </c:pt>
                  <c:pt idx="5">
                    <c:v>66.237739181419826</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graphs'!$R$33:$R$38</c:f>
              <c:numCache>
                <c:formatCode>0.00</c:formatCode>
                <c:ptCount val="6"/>
                <c:pt idx="0">
                  <c:v>87.475538193224494</c:v>
                </c:pt>
                <c:pt idx="1">
                  <c:v>293.1729578601267</c:v>
                </c:pt>
                <c:pt idx="2">
                  <c:v>415.52121221057843</c:v>
                </c:pt>
                <c:pt idx="3">
                  <c:v>669.6810904146547</c:v>
                </c:pt>
                <c:pt idx="4">
                  <c:v>913.41049291656452</c:v>
                </c:pt>
                <c:pt idx="5">
                  <c:v>410.23267900314244</c:v>
                </c:pt>
              </c:numCache>
            </c:numRef>
          </c:yVal>
          <c:smooth val="1"/>
          <c:extLst>
            <c:ext xmlns:c16="http://schemas.microsoft.com/office/drawing/2014/chart" uri="{C3380CC4-5D6E-409C-BE32-E72D297353CC}">
              <c16:uniqueId val="{00000000-63BB-2B46-8064-50153DB4828E}"/>
            </c:ext>
          </c:extLst>
        </c:ser>
        <c:dLbls>
          <c:showLegendKey val="0"/>
          <c:showVal val="0"/>
          <c:showCatName val="0"/>
          <c:showSerName val="0"/>
          <c:showPercent val="0"/>
          <c:showBubbleSize val="0"/>
        </c:dLbls>
        <c:axId val="274579024"/>
        <c:axId val="274597664"/>
      </c:scatterChart>
      <c:scatterChart>
        <c:scatterStyle val="smoothMarker"/>
        <c:varyColors val="0"/>
        <c:ser>
          <c:idx val="0"/>
          <c:order val="0"/>
          <c:tx>
            <c:v>Citrate</c:v>
          </c:tx>
          <c:spPr>
            <a:ln w="38100" cap="rnd">
              <a:solidFill>
                <a:schemeClr val="tx2">
                  <a:lumMod val="75000"/>
                  <a:lumOff val="25000"/>
                </a:schemeClr>
              </a:solidFill>
              <a:round/>
            </a:ln>
            <a:effectLst/>
          </c:spPr>
          <c:marker>
            <c:symbol val="circle"/>
            <c:size val="9"/>
            <c:spPr>
              <a:solidFill>
                <a:schemeClr val="accent1">
                  <a:lumMod val="60000"/>
                  <a:lumOff val="40000"/>
                </a:schemeClr>
              </a:solidFill>
              <a:ln w="9525">
                <a:solidFill>
                  <a:schemeClr val="tx2">
                    <a:lumMod val="90000"/>
                    <a:lumOff val="10000"/>
                  </a:schemeClr>
                </a:solidFill>
              </a:ln>
              <a:effectLst/>
            </c:spPr>
          </c:marker>
          <c:errBars>
            <c:errDir val="y"/>
            <c:errBarType val="both"/>
            <c:errValType val="cust"/>
            <c:noEndCap val="0"/>
            <c:plus>
              <c:numRef>
                <c:f>'Misc graphs'!$AI$33:$AI$38</c:f>
                <c:numCache>
                  <c:formatCode>General</c:formatCode>
                  <c:ptCount val="6"/>
                  <c:pt idx="0">
                    <c:v>120.16380791206016</c:v>
                  </c:pt>
                  <c:pt idx="1">
                    <c:v>1190.3850869279388</c:v>
                  </c:pt>
                  <c:pt idx="2">
                    <c:v>1510.1559326889221</c:v>
                  </c:pt>
                  <c:pt idx="3">
                    <c:v>678.79524218397728</c:v>
                  </c:pt>
                  <c:pt idx="4">
                    <c:v>1271.5575310832062</c:v>
                  </c:pt>
                  <c:pt idx="5">
                    <c:v>1505.2830466177393</c:v>
                  </c:pt>
                </c:numCache>
              </c:numRef>
            </c:plus>
            <c:minus>
              <c:numRef>
                <c:f>'Misc graphs'!$AI$33:$AI$38</c:f>
                <c:numCache>
                  <c:formatCode>General</c:formatCode>
                  <c:ptCount val="6"/>
                  <c:pt idx="0">
                    <c:v>120.16380791206016</c:v>
                  </c:pt>
                  <c:pt idx="1">
                    <c:v>1190.3850869279388</c:v>
                  </c:pt>
                  <c:pt idx="2">
                    <c:v>1510.1559326889221</c:v>
                  </c:pt>
                  <c:pt idx="3">
                    <c:v>678.79524218397728</c:v>
                  </c:pt>
                  <c:pt idx="4">
                    <c:v>1271.5575310832062</c:v>
                  </c:pt>
                  <c:pt idx="5">
                    <c:v>1505.2830466177393</c:v>
                  </c:pt>
                </c:numCache>
              </c:numRef>
            </c:minus>
            <c:spPr>
              <a:noFill/>
              <a:ln w="12700" cap="flat" cmpd="sng" algn="ctr">
                <a:solidFill>
                  <a:schemeClr val="tx1"/>
                </a:solidFill>
                <a:round/>
              </a:ln>
              <a:effectLst/>
            </c:spPr>
          </c:errBars>
          <c:errBars>
            <c:errDir val="x"/>
            <c:errBarType val="both"/>
            <c:errValType val="fixedVal"/>
            <c:noEndCap val="0"/>
            <c:val val="1"/>
            <c:spPr>
              <a:noFill/>
              <a:ln w="9525" cap="flat" cmpd="sng" algn="ctr">
                <a:solidFill>
                  <a:schemeClr val="tx1">
                    <a:lumMod val="65000"/>
                    <a:lumOff val="35000"/>
                  </a:schemeClr>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graphs'!$AH$33:$AH$38</c:f>
              <c:numCache>
                <c:formatCode>0</c:formatCode>
                <c:ptCount val="6"/>
                <c:pt idx="0">
                  <c:v>109.36524989266168</c:v>
                </c:pt>
                <c:pt idx="1">
                  <c:v>1736.4048081833191</c:v>
                </c:pt>
                <c:pt idx="2">
                  <c:v>2323.9348128288293</c:v>
                </c:pt>
                <c:pt idx="3">
                  <c:v>2191.6900320536711</c:v>
                </c:pt>
                <c:pt idx="4">
                  <c:v>3554.5529985516555</c:v>
                </c:pt>
                <c:pt idx="5">
                  <c:v>8170.9191484622907</c:v>
                </c:pt>
              </c:numCache>
            </c:numRef>
          </c:yVal>
          <c:smooth val="1"/>
          <c:extLst>
            <c:ext xmlns:c16="http://schemas.microsoft.com/office/drawing/2014/chart" uri="{C3380CC4-5D6E-409C-BE32-E72D297353CC}">
              <c16:uniqueId val="{00000001-63BB-2B46-8064-50153DB4828E}"/>
            </c:ext>
          </c:extLst>
        </c:ser>
        <c:dLbls>
          <c:showLegendKey val="0"/>
          <c:showVal val="0"/>
          <c:showCatName val="0"/>
          <c:showSerName val="0"/>
          <c:showPercent val="0"/>
          <c:showBubbleSize val="0"/>
        </c:dLbls>
        <c:axId val="74894976"/>
        <c:axId val="74839664"/>
      </c:scatterChart>
      <c:valAx>
        <c:axId val="274579024"/>
        <c:scaling>
          <c:orientation val="minMax"/>
          <c:max val="650"/>
          <c:min val="0"/>
        </c:scaling>
        <c:delete val="0"/>
        <c:axPos val="b"/>
        <c:title>
          <c:tx>
            <c:rich>
              <a:bodyPr rot="0" spcFirstLastPara="1" vertOverflow="ellipsis" vert="horz" wrap="square" anchor="ctr" anchorCtr="1"/>
              <a:lstStyle/>
              <a:p>
                <a:pPr>
                  <a:defRPr sz="1800" b="0" i="0" u="none" strike="noStrike" kern="1200" baseline="0">
                    <a:solidFill>
                      <a:schemeClr val="tx1">
                        <a:lumMod val="95000"/>
                        <a:lumOff val="5000"/>
                      </a:schemeClr>
                    </a:solidFill>
                    <a:latin typeface="Century Gothic" panose="020B0502020202020204" pitchFamily="34" charset="0"/>
                    <a:ea typeface="+mn-ea"/>
                    <a:cs typeface="+mn-cs"/>
                  </a:defRPr>
                </a:pPr>
                <a:r>
                  <a:rPr lang="en-US" sz="1800">
                    <a:solidFill>
                      <a:schemeClr val="tx1">
                        <a:lumMod val="95000"/>
                        <a:lumOff val="5000"/>
                      </a:schemeClr>
                    </a:solidFill>
                    <a:latin typeface="Century Gothic" panose="020B0502020202020204" pitchFamily="34" charset="0"/>
                  </a:rPr>
                  <a:t>Time,</a:t>
                </a:r>
                <a:r>
                  <a:rPr lang="en-US" sz="1800" baseline="0">
                    <a:solidFill>
                      <a:schemeClr val="tx1">
                        <a:lumMod val="95000"/>
                        <a:lumOff val="5000"/>
                      </a:schemeClr>
                    </a:solidFill>
                    <a:latin typeface="Century Gothic" panose="020B0502020202020204" pitchFamily="34" charset="0"/>
                  </a:rPr>
                  <a:t> s</a:t>
                </a:r>
                <a:endParaRPr lang="en-US" sz="1800">
                  <a:solidFill>
                    <a:schemeClr val="tx1">
                      <a:lumMod val="95000"/>
                      <a:lumOff val="5000"/>
                    </a:schemeClr>
                  </a:solidFill>
                  <a:latin typeface="Century Gothic" panose="020B0502020202020204" pitchFamily="34" charset="0"/>
                </a:endParaRPr>
              </a:p>
            </c:rich>
          </c:tx>
          <c:layout>
            <c:manualLayout>
              <c:xMode val="edge"/>
              <c:yMode val="edge"/>
              <c:x val="0.47983235966471932"/>
              <c:y val="0.85502837616995986"/>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title>
        <c:numFmt formatCode="General" sourceLinked="1"/>
        <c:majorTickMark val="in"/>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74597664"/>
        <c:crosses val="autoZero"/>
        <c:crossBetween val="midCat"/>
        <c:majorUnit val="120"/>
      </c:valAx>
      <c:valAx>
        <c:axId val="274597664"/>
        <c:scaling>
          <c:orientation val="minMax"/>
          <c:max val="1050"/>
          <c:min val="0"/>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Century Gothic" panose="020B0502020202020204" pitchFamily="34" charset="0"/>
                    <a:ea typeface="+mn-ea"/>
                    <a:cs typeface="+mn-cs"/>
                  </a:defRPr>
                </a:pPr>
                <a:r>
                  <a:rPr lang="en-US" sz="1600">
                    <a:solidFill>
                      <a:schemeClr val="tx1"/>
                    </a:solidFill>
                    <a:latin typeface="Century Gothic" panose="020B0502020202020204" pitchFamily="34" charset="0"/>
                  </a:rPr>
                  <a:t>nmol </a:t>
                </a:r>
                <a:r>
                  <a:rPr lang="en-US" sz="1600" baseline="30000">
                    <a:solidFill>
                      <a:schemeClr val="tx1"/>
                    </a:solidFill>
                    <a:latin typeface="Century Gothic" panose="020B0502020202020204" pitchFamily="34" charset="0"/>
                  </a:rPr>
                  <a:t>13</a:t>
                </a:r>
                <a:r>
                  <a:rPr lang="en-US" sz="1600">
                    <a:solidFill>
                      <a:schemeClr val="tx1"/>
                    </a:solidFill>
                    <a:latin typeface="Century Gothic" panose="020B0502020202020204" pitchFamily="34" charset="0"/>
                  </a:rPr>
                  <a:t>C atoms g</a:t>
                </a:r>
                <a:r>
                  <a:rPr lang="en-US" sz="1600" baseline="30000">
                    <a:solidFill>
                      <a:schemeClr val="tx1"/>
                    </a:solidFill>
                    <a:latin typeface="Century Gothic" panose="020B0502020202020204" pitchFamily="34" charset="0"/>
                  </a:rPr>
                  <a:t>-1</a:t>
                </a:r>
                <a:r>
                  <a:rPr lang="en-US" sz="1600">
                    <a:solidFill>
                      <a:schemeClr val="tx1"/>
                    </a:solidFill>
                    <a:latin typeface="Century Gothic" panose="020B0502020202020204" pitchFamily="34" charset="0"/>
                  </a:rPr>
                  <a:t>FW</a:t>
                </a:r>
              </a:p>
            </c:rich>
          </c:tx>
          <c:layout>
            <c:manualLayout>
              <c:xMode val="edge"/>
              <c:yMode val="edge"/>
              <c:x val="0.10499848687494458"/>
              <c:y val="8.6128296462942136E-2"/>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0"/>
        <c:majorTickMark val="in"/>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accent2">
                    <a:lumMod val="50000"/>
                  </a:schemeClr>
                </a:solidFill>
                <a:latin typeface="Century Gothic" panose="020B0502020202020204" pitchFamily="34" charset="0"/>
                <a:ea typeface="+mn-ea"/>
                <a:cs typeface="+mn-cs"/>
              </a:defRPr>
            </a:pPr>
            <a:endParaRPr lang="en-US"/>
          </a:p>
        </c:txPr>
        <c:crossAx val="274579024"/>
        <c:crosses val="autoZero"/>
        <c:crossBetween val="midCat"/>
        <c:majorUnit val="200"/>
      </c:valAx>
      <c:valAx>
        <c:axId val="74839664"/>
        <c:scaling>
          <c:orientation val="minMax"/>
          <c:max val="13000"/>
          <c:min val="0"/>
        </c:scaling>
        <c:delete val="0"/>
        <c:axPos val="r"/>
        <c:numFmt formatCode="0"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2">
                    <a:lumMod val="90000"/>
                    <a:lumOff val="10000"/>
                  </a:schemeClr>
                </a:solidFill>
                <a:latin typeface="Century Gothic" panose="020B0502020202020204" pitchFamily="34" charset="0"/>
                <a:ea typeface="+mn-ea"/>
                <a:cs typeface="+mn-cs"/>
              </a:defRPr>
            </a:pPr>
            <a:endParaRPr lang="en-US"/>
          </a:p>
        </c:txPr>
        <c:crossAx val="74894976"/>
        <c:crosses val="max"/>
        <c:crossBetween val="midCat"/>
      </c:valAx>
      <c:valAx>
        <c:axId val="74894976"/>
        <c:scaling>
          <c:orientation val="minMax"/>
        </c:scaling>
        <c:delete val="1"/>
        <c:axPos val="b"/>
        <c:numFmt formatCode="General" sourceLinked="1"/>
        <c:majorTickMark val="out"/>
        <c:minorTickMark val="none"/>
        <c:tickLblPos val="nextTo"/>
        <c:crossAx val="74839664"/>
        <c:crosses val="autoZero"/>
        <c:crossBetween val="midCat"/>
      </c:valAx>
      <c:spPr>
        <a:solidFill>
          <a:schemeClr val="bg1">
            <a:lumMod val="95000"/>
          </a:schemeClr>
        </a:solidFill>
        <a:ln w="28575">
          <a:solidFill>
            <a:schemeClr val="tx1">
              <a:lumMod val="85000"/>
              <a:lumOff val="15000"/>
            </a:schemeClr>
          </a:solidFill>
        </a:ln>
        <a:effectLst/>
      </c:spPr>
    </c:plotArea>
    <c:legend>
      <c:legendPos val="r"/>
      <c:legendEntry>
        <c:idx val="0"/>
        <c:txPr>
          <a:bodyPr rot="0" spcFirstLastPara="1" vertOverflow="ellipsis" vert="horz" wrap="square" anchor="ctr" anchorCtr="1"/>
          <a:lstStyle/>
          <a:p>
            <a:pPr>
              <a:defRPr sz="1800" b="0" i="0" u="none" strike="noStrike" kern="1200" baseline="0">
                <a:solidFill>
                  <a:schemeClr val="tx1"/>
                </a:solidFill>
                <a:latin typeface="Century Gothic" panose="020B0502020202020204" pitchFamily="34" charset="0"/>
                <a:ea typeface="+mn-ea"/>
                <a:cs typeface="+mn-cs"/>
              </a:defRPr>
            </a:pPr>
            <a:endParaRPr lang="en-US"/>
          </a:p>
        </c:txPr>
      </c:legendEntry>
      <c:legendEntry>
        <c:idx val="1"/>
        <c:txPr>
          <a:bodyPr rot="0" spcFirstLastPara="1" vertOverflow="ellipsis" vert="horz" wrap="square" anchor="ctr" anchorCtr="1"/>
          <a:lstStyle/>
          <a:p>
            <a:pPr>
              <a:defRPr sz="1800" b="0" i="0" u="none" strike="noStrike" kern="1200" baseline="0">
                <a:solidFill>
                  <a:schemeClr val="tx1"/>
                </a:solidFill>
                <a:latin typeface="Century Gothic" panose="020B0502020202020204" pitchFamily="34" charset="0"/>
                <a:ea typeface="+mn-ea"/>
                <a:cs typeface="+mn-cs"/>
              </a:defRPr>
            </a:pPr>
            <a:endParaRPr lang="en-US"/>
          </a:p>
        </c:txPr>
      </c:legendEntry>
      <c:layout>
        <c:manualLayout>
          <c:xMode val="edge"/>
          <c:yMode val="edge"/>
          <c:x val="0.38324099424310848"/>
          <c:y val="0.60413490407286352"/>
          <c:w val="0.4249535627138159"/>
          <c:h val="0.1689123920892453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80051753133583"/>
          <c:y val="3.6025905673064858E-2"/>
          <c:w val="0.84149597406336174"/>
          <c:h val="0.84629212214345939"/>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graphs'!$F$33:$F$38</c:f>
                <c:numCache>
                  <c:formatCode>General</c:formatCode>
                  <c:ptCount val="6"/>
                  <c:pt idx="0">
                    <c:v>88.470920932841452</c:v>
                  </c:pt>
                  <c:pt idx="1">
                    <c:v>254.64880579428714</c:v>
                  </c:pt>
                  <c:pt idx="2">
                    <c:v>294.41116417445897</c:v>
                  </c:pt>
                  <c:pt idx="3">
                    <c:v>61.748181693971105</c:v>
                  </c:pt>
                  <c:pt idx="4">
                    <c:v>67.47258960565722</c:v>
                  </c:pt>
                  <c:pt idx="5">
                    <c:v>66.237739181419826</c:v>
                  </c:pt>
                </c:numCache>
              </c:numRef>
            </c:plus>
            <c:minus>
              <c:numRef>
                <c:f>'Misc graphs'!$F$33:$F$38</c:f>
                <c:numCache>
                  <c:formatCode>General</c:formatCode>
                  <c:ptCount val="6"/>
                  <c:pt idx="0">
                    <c:v>88.470920932841452</c:v>
                  </c:pt>
                  <c:pt idx="1">
                    <c:v>254.64880579428714</c:v>
                  </c:pt>
                  <c:pt idx="2">
                    <c:v>294.41116417445897</c:v>
                  </c:pt>
                  <c:pt idx="3">
                    <c:v>61.748181693971105</c:v>
                  </c:pt>
                  <c:pt idx="4">
                    <c:v>67.47258960565722</c:v>
                  </c:pt>
                  <c:pt idx="5">
                    <c:v>66.237739181419826</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graphs'!$E$33:$E$38</c:f>
              <c:numCache>
                <c:formatCode>0.0</c:formatCode>
                <c:ptCount val="6"/>
                <c:pt idx="0">
                  <c:v>428.13750359122554</c:v>
                </c:pt>
                <c:pt idx="1">
                  <c:v>2089.258996276842</c:v>
                </c:pt>
                <c:pt idx="2">
                  <c:v>1885.0376742064864</c:v>
                </c:pt>
                <c:pt idx="3">
                  <c:v>815.43296382414394</c:v>
                </c:pt>
                <c:pt idx="4">
                  <c:v>542.91867069525915</c:v>
                </c:pt>
                <c:pt idx="5">
                  <c:v>324.25356602395067</c:v>
                </c:pt>
              </c:numCache>
            </c:numRef>
          </c:val>
          <c:extLst>
            <c:ext xmlns:c16="http://schemas.microsoft.com/office/drawing/2014/chart" uri="{C3380CC4-5D6E-409C-BE32-E72D297353CC}">
              <c16:uniqueId val="{00000000-CAAC-034F-B5BA-B8D0A5CD414B}"/>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2600"/>
          <c:min val="0"/>
        </c:scaling>
        <c:delete val="0"/>
        <c:axPos val="l"/>
        <c:numFmt formatCode="0" sourceLinked="0"/>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500"/>
      </c:valAx>
      <c:spPr>
        <a:solidFill>
          <a:schemeClr val="bg1">
            <a:lumMod val="95000"/>
          </a:schemeClr>
        </a:solidFill>
        <a:ln w="28575">
          <a:solidFill>
            <a:schemeClr val="tx1">
              <a:lumMod val="95000"/>
              <a:lumOff val="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077959176877306"/>
          <c:y val="7.833207363144995E-2"/>
          <c:w val="0.58518606011284946"/>
          <c:h val="0.6028797983747338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graphs'!$AX$33:$AX$38</c:f>
                <c:numCache>
                  <c:formatCode>General</c:formatCode>
                  <c:ptCount val="6"/>
                  <c:pt idx="0">
                    <c:v>3.0634788552685674</c:v>
                  </c:pt>
                  <c:pt idx="1">
                    <c:v>8.144469460333017</c:v>
                  </c:pt>
                  <c:pt idx="2">
                    <c:v>9.0391400843926739</c:v>
                  </c:pt>
                  <c:pt idx="3">
                    <c:v>15.65788138906537</c:v>
                  </c:pt>
                  <c:pt idx="4">
                    <c:v>27.566990557986276</c:v>
                  </c:pt>
                  <c:pt idx="5">
                    <c:v>5.8682768239422716</c:v>
                  </c:pt>
                </c:numCache>
              </c:numRef>
            </c:plus>
            <c:minus>
              <c:numRef>
                <c:f>'Misc graphs'!$AX$33:$AX$38</c:f>
                <c:numCache>
                  <c:formatCode>General</c:formatCode>
                  <c:ptCount val="6"/>
                  <c:pt idx="0">
                    <c:v>3.0634788552685674</c:v>
                  </c:pt>
                  <c:pt idx="1">
                    <c:v>8.144469460333017</c:v>
                  </c:pt>
                  <c:pt idx="2">
                    <c:v>9.0391400843926739</c:v>
                  </c:pt>
                  <c:pt idx="3">
                    <c:v>15.65788138906537</c:v>
                  </c:pt>
                  <c:pt idx="4">
                    <c:v>27.566990557986276</c:v>
                  </c:pt>
                  <c:pt idx="5">
                    <c:v>5.8682768239422716</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graphs'!$AW$33:$AW$38</c:f>
              <c:numCache>
                <c:formatCode>0.00</c:formatCode>
                <c:ptCount val="6"/>
                <c:pt idx="0">
                  <c:v>24.647645399496302</c:v>
                </c:pt>
                <c:pt idx="1">
                  <c:v>18.494211910540852</c:v>
                </c:pt>
                <c:pt idx="2">
                  <c:v>34.709335533236064</c:v>
                </c:pt>
                <c:pt idx="3">
                  <c:v>61.899202274768982</c:v>
                </c:pt>
                <c:pt idx="4">
                  <c:v>50.559748869515111</c:v>
                </c:pt>
                <c:pt idx="5">
                  <c:v>119.94257897530683</c:v>
                </c:pt>
              </c:numCache>
            </c:numRef>
          </c:val>
          <c:extLst>
            <c:ext xmlns:c16="http://schemas.microsoft.com/office/drawing/2014/chart" uri="{C3380CC4-5D6E-409C-BE32-E72D297353CC}">
              <c16:uniqueId val="{00000000-1C63-5243-8918-E56455415D23}"/>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20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between"/>
        <c:majorUnit val="50"/>
      </c:valAx>
      <c:spPr>
        <a:solidFill>
          <a:schemeClr val="bg1">
            <a:lumMod val="95000"/>
          </a:schemeClr>
        </a:solidFill>
        <a:ln w="28575">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400">
          <a:solidFill>
            <a:schemeClr val="tx1"/>
          </a:solidFill>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077959176877306"/>
          <c:y val="7.833207363144995E-2"/>
          <c:w val="0.58518606011284946"/>
          <c:h val="0.60287979837473382"/>
        </c:manualLayout>
      </c:layout>
      <c:barChart>
        <c:barDir val="col"/>
        <c:grouping val="clustered"/>
        <c:varyColors val="0"/>
        <c:ser>
          <c:idx val="0"/>
          <c:order val="0"/>
          <c:tx>
            <c:v>Threonine</c:v>
          </c:tx>
          <c:spPr>
            <a:solidFill>
              <a:schemeClr val="accent1"/>
            </a:solidFill>
            <a:ln>
              <a:noFill/>
            </a:ln>
            <a:effectLst/>
          </c:spPr>
          <c:invertIfNegative val="0"/>
          <c:errBars>
            <c:errBarType val="both"/>
            <c:errValType val="cust"/>
            <c:noEndCap val="0"/>
            <c:plus>
              <c:numRef>
                <c:f>'Misc graphs'!$AZ$33:$AZ$38</c:f>
                <c:numCache>
                  <c:formatCode>General</c:formatCode>
                  <c:ptCount val="6"/>
                  <c:pt idx="0">
                    <c:v>16.375582629335913</c:v>
                  </c:pt>
                  <c:pt idx="1">
                    <c:v>3.6039509532093068</c:v>
                  </c:pt>
                  <c:pt idx="2">
                    <c:v>17.01299640491332</c:v>
                  </c:pt>
                  <c:pt idx="3">
                    <c:v>15.838927421797138</c:v>
                  </c:pt>
                  <c:pt idx="4">
                    <c:v>4.288633656514409</c:v>
                  </c:pt>
                  <c:pt idx="5">
                    <c:v>23.124370770139926</c:v>
                  </c:pt>
                </c:numCache>
              </c:numRef>
            </c:plus>
            <c:minus>
              <c:numRef>
                <c:f>'Misc graphs'!$AZ$33:$AZ$38</c:f>
                <c:numCache>
                  <c:formatCode>General</c:formatCode>
                  <c:ptCount val="6"/>
                  <c:pt idx="0">
                    <c:v>16.375582629335913</c:v>
                  </c:pt>
                  <c:pt idx="1">
                    <c:v>3.6039509532093068</c:v>
                  </c:pt>
                  <c:pt idx="2">
                    <c:v>17.01299640491332</c:v>
                  </c:pt>
                  <c:pt idx="3">
                    <c:v>15.838927421797138</c:v>
                  </c:pt>
                  <c:pt idx="4">
                    <c:v>4.288633656514409</c:v>
                  </c:pt>
                  <c:pt idx="5">
                    <c:v>23.124370770139926</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graphs'!$AY$33:$AY$38</c:f>
              <c:numCache>
                <c:formatCode>0.00</c:formatCode>
                <c:ptCount val="6"/>
                <c:pt idx="0">
                  <c:v>21.00842453268724</c:v>
                </c:pt>
                <c:pt idx="1">
                  <c:v>26.592914544655326</c:v>
                </c:pt>
                <c:pt idx="2">
                  <c:v>33.187287156882512</c:v>
                </c:pt>
                <c:pt idx="3">
                  <c:v>43.655711380464027</c:v>
                </c:pt>
                <c:pt idx="4">
                  <c:v>33.475757034534524</c:v>
                </c:pt>
                <c:pt idx="5">
                  <c:v>55.213717395600611</c:v>
                </c:pt>
              </c:numCache>
            </c:numRef>
          </c:val>
          <c:extLst>
            <c:ext xmlns:c16="http://schemas.microsoft.com/office/drawing/2014/chart" uri="{C3380CC4-5D6E-409C-BE32-E72D297353CC}">
              <c16:uniqueId val="{00000000-8D7C-7040-AFFF-70076E00F8C3}"/>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10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between"/>
        <c:majorUnit val="25"/>
      </c:valAx>
      <c:spPr>
        <a:solidFill>
          <a:schemeClr val="bg1">
            <a:lumMod val="95000"/>
          </a:schemeClr>
        </a:solidFill>
        <a:ln w="28575">
          <a:solidFill>
            <a:schemeClr val="tx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973874556840724"/>
          <c:y val="9.3121456942004646E-2"/>
          <c:w val="0.5661139841926307"/>
          <c:h val="0.6791349604458311"/>
        </c:manualLayout>
      </c:layout>
      <c:barChart>
        <c:barDir val="col"/>
        <c:grouping val="clustered"/>
        <c:varyColors val="0"/>
        <c:ser>
          <c:idx val="0"/>
          <c:order val="0"/>
          <c:tx>
            <c:v>Total</c:v>
          </c:tx>
          <c:spPr>
            <a:solidFill>
              <a:schemeClr val="accent1"/>
            </a:solidFill>
            <a:ln>
              <a:noFill/>
            </a:ln>
            <a:effectLst/>
          </c:spPr>
          <c:invertIfNegative val="0"/>
          <c:cat>
            <c:numRef>
              <c:f>'Misc graphs'!$B$33:$B$38</c:f>
              <c:numCache>
                <c:formatCode>General</c:formatCode>
                <c:ptCount val="6"/>
                <c:pt idx="0">
                  <c:v>0</c:v>
                </c:pt>
                <c:pt idx="1">
                  <c:v>10</c:v>
                </c:pt>
                <c:pt idx="2">
                  <c:v>30</c:v>
                </c:pt>
                <c:pt idx="3">
                  <c:v>60</c:v>
                </c:pt>
                <c:pt idx="4">
                  <c:v>180</c:v>
                </c:pt>
                <c:pt idx="5">
                  <c:v>600</c:v>
                </c:pt>
              </c:numCache>
            </c:numRef>
          </c:cat>
          <c:val>
            <c:numRef>
              <c:f>'Misc graphs'!$BD$33:$BD$38</c:f>
              <c:numCache>
                <c:formatCode>0</c:formatCode>
                <c:ptCount val="6"/>
                <c:pt idx="0">
                  <c:v>11226.515217332824</c:v>
                </c:pt>
                <c:pt idx="1">
                  <c:v>18137.337215590094</c:v>
                </c:pt>
                <c:pt idx="2">
                  <c:v>19701.911934845277</c:v>
                </c:pt>
                <c:pt idx="3">
                  <c:v>24412.918396928118</c:v>
                </c:pt>
                <c:pt idx="4">
                  <c:v>22943.957070299872</c:v>
                </c:pt>
                <c:pt idx="5">
                  <c:v>26281.997108651183</c:v>
                </c:pt>
              </c:numCache>
            </c:numRef>
          </c:val>
          <c:extLst>
            <c:ext xmlns:c16="http://schemas.microsoft.com/office/drawing/2014/chart" uri="{C3380CC4-5D6E-409C-BE32-E72D297353CC}">
              <c16:uniqueId val="{00000000-0814-B040-AE05-6C7A46CB5D00}"/>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41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10000"/>
      </c:valAx>
      <c:spPr>
        <a:solidFill>
          <a:schemeClr val="bg1">
            <a:lumMod val="95000"/>
          </a:schemeClr>
        </a:solidFill>
        <a:ln w="28575">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339277828946258"/>
          <c:y val="5.4829328613053736E-2"/>
          <c:w val="0.4007026294858746"/>
          <c:h val="0.64366947494021987"/>
        </c:manualLayout>
      </c:layout>
      <c:scatterChart>
        <c:scatterStyle val="smoothMarker"/>
        <c:varyColors val="0"/>
        <c:ser>
          <c:idx val="2"/>
          <c:order val="0"/>
          <c:tx>
            <c:v>Alanine</c:v>
          </c:tx>
          <c:spPr>
            <a:ln w="28575" cap="rnd">
              <a:solidFill>
                <a:schemeClr val="accent3"/>
              </a:solidFill>
              <a:round/>
            </a:ln>
            <a:effectLst/>
          </c:spPr>
          <c:marker>
            <c:symbol val="circle"/>
            <c:size val="9"/>
            <c:spPr>
              <a:solidFill>
                <a:schemeClr val="accent3"/>
              </a:solidFill>
              <a:ln w="9525">
                <a:solidFill>
                  <a:schemeClr val="tx1">
                    <a:lumMod val="85000"/>
                    <a:lumOff val="15000"/>
                  </a:schemeClr>
                </a:solidFill>
              </a:ln>
              <a:effectLst/>
            </c:spPr>
          </c:marker>
          <c:xVal>
            <c:numRef>
              <c:f>'Misc graphs'!$B$33:$B$38</c:f>
              <c:numCache>
                <c:formatCode>General</c:formatCode>
                <c:ptCount val="6"/>
                <c:pt idx="0">
                  <c:v>0</c:v>
                </c:pt>
                <c:pt idx="1">
                  <c:v>10</c:v>
                </c:pt>
                <c:pt idx="2">
                  <c:v>30</c:v>
                </c:pt>
                <c:pt idx="3">
                  <c:v>60</c:v>
                </c:pt>
                <c:pt idx="4">
                  <c:v>180</c:v>
                </c:pt>
                <c:pt idx="5">
                  <c:v>600</c:v>
                </c:pt>
              </c:numCache>
            </c:numRef>
          </c:xVal>
          <c:yVal>
            <c:numRef>
              <c:f>'Misc graphs'!$CF$33:$CF$38</c:f>
              <c:numCache>
                <c:formatCode>0.00</c:formatCode>
                <c:ptCount val="6"/>
                <c:pt idx="0">
                  <c:v>0.12029236003976064</c:v>
                </c:pt>
                <c:pt idx="1">
                  <c:v>0.12740954175698849</c:v>
                </c:pt>
                <c:pt idx="2">
                  <c:v>0.16355040445756733</c:v>
                </c:pt>
                <c:pt idx="3">
                  <c:v>0.14832657665710425</c:v>
                </c:pt>
                <c:pt idx="4">
                  <c:v>1</c:v>
                </c:pt>
                <c:pt idx="5">
                  <c:v>0.30823308216333672</c:v>
                </c:pt>
              </c:numCache>
            </c:numRef>
          </c:yVal>
          <c:smooth val="1"/>
          <c:extLst>
            <c:ext xmlns:c16="http://schemas.microsoft.com/office/drawing/2014/chart" uri="{C3380CC4-5D6E-409C-BE32-E72D297353CC}">
              <c16:uniqueId val="{00000009-2E68-A445-8F57-DFE83248A517}"/>
            </c:ext>
          </c:extLst>
        </c:ser>
        <c:ser>
          <c:idx val="6"/>
          <c:order val="1"/>
          <c:tx>
            <c:v>Aspartate</c:v>
          </c:tx>
          <c:spPr>
            <a:ln w="28575" cap="rnd">
              <a:solidFill>
                <a:schemeClr val="accent1">
                  <a:lumMod val="60000"/>
                </a:schemeClr>
              </a:solidFill>
              <a:round/>
            </a:ln>
            <a:effectLst/>
          </c:spPr>
          <c:marker>
            <c:symbol val="circle"/>
            <c:size val="9"/>
            <c:spPr>
              <a:solidFill>
                <a:schemeClr val="accent1">
                  <a:lumMod val="60000"/>
                </a:schemeClr>
              </a:solidFill>
              <a:ln w="9525">
                <a:solidFill>
                  <a:schemeClr val="tx1">
                    <a:lumMod val="85000"/>
                    <a:lumOff val="15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graphs'!$BR$33:$BR$38</c:f>
              <c:numCache>
                <c:formatCode>0.00</c:formatCode>
                <c:ptCount val="6"/>
                <c:pt idx="0">
                  <c:v>0.5986168415031341</c:v>
                </c:pt>
                <c:pt idx="1">
                  <c:v>0.59751340882707216</c:v>
                </c:pt>
                <c:pt idx="2">
                  <c:v>0.57255379377447446</c:v>
                </c:pt>
                <c:pt idx="3">
                  <c:v>1</c:v>
                </c:pt>
                <c:pt idx="4">
                  <c:v>0.57380470272951756</c:v>
                </c:pt>
                <c:pt idx="5">
                  <c:v>0.59370446644010788</c:v>
                </c:pt>
              </c:numCache>
            </c:numRef>
          </c:yVal>
          <c:smooth val="1"/>
          <c:extLst>
            <c:ext xmlns:c16="http://schemas.microsoft.com/office/drawing/2014/chart" uri="{C3380CC4-5D6E-409C-BE32-E72D297353CC}">
              <c16:uniqueId val="{00000003-2E68-A445-8F57-DFE83248A517}"/>
            </c:ext>
          </c:extLst>
        </c:ser>
        <c:ser>
          <c:idx val="7"/>
          <c:order val="2"/>
          <c:tx>
            <c:v>Asparagine</c:v>
          </c:tx>
          <c:spPr>
            <a:ln w="28575" cap="rnd">
              <a:solidFill>
                <a:schemeClr val="accent2">
                  <a:lumMod val="60000"/>
                </a:schemeClr>
              </a:solidFill>
              <a:round/>
            </a:ln>
            <a:effectLst/>
          </c:spPr>
          <c:marker>
            <c:symbol val="circle"/>
            <c:size val="9"/>
            <c:spPr>
              <a:solidFill>
                <a:schemeClr val="accent2">
                  <a:lumMod val="60000"/>
                </a:schemeClr>
              </a:solidFill>
              <a:ln w="9525">
                <a:solidFill>
                  <a:schemeClr val="tx1">
                    <a:lumMod val="85000"/>
                    <a:lumOff val="15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graphs'!$BT$33:$BT$38</c:f>
              <c:numCache>
                <c:formatCode>0.00</c:formatCode>
                <c:ptCount val="6"/>
                <c:pt idx="0">
                  <c:v>0.20549537628810394</c:v>
                </c:pt>
                <c:pt idx="1">
                  <c:v>0.15419221487932444</c:v>
                </c:pt>
                <c:pt idx="2">
                  <c:v>0.28938293498242895</c:v>
                </c:pt>
                <c:pt idx="3">
                  <c:v>0.51607363126244332</c:v>
                </c:pt>
                <c:pt idx="4">
                  <c:v>0.4215329476942804</c:v>
                </c:pt>
                <c:pt idx="5">
                  <c:v>1</c:v>
                </c:pt>
              </c:numCache>
            </c:numRef>
          </c:yVal>
          <c:smooth val="1"/>
          <c:extLst>
            <c:ext xmlns:c16="http://schemas.microsoft.com/office/drawing/2014/chart" uri="{C3380CC4-5D6E-409C-BE32-E72D297353CC}">
              <c16:uniqueId val="{00000004-2E68-A445-8F57-DFE83248A517}"/>
            </c:ext>
          </c:extLst>
        </c:ser>
        <c:ser>
          <c:idx val="1"/>
          <c:order val="3"/>
          <c:tx>
            <c:v>Glycine</c:v>
          </c:tx>
          <c:spPr>
            <a:ln w="28575" cap="rnd">
              <a:solidFill>
                <a:schemeClr val="accent2"/>
              </a:solidFill>
              <a:round/>
            </a:ln>
            <a:effectLst/>
          </c:spPr>
          <c:marker>
            <c:symbol val="diamond"/>
            <c:size val="9"/>
            <c:spPr>
              <a:solidFill>
                <a:schemeClr val="accent2"/>
              </a:solidFill>
              <a:ln w="9525">
                <a:solidFill>
                  <a:schemeClr val="tx1">
                    <a:lumMod val="85000"/>
                    <a:lumOff val="15000"/>
                  </a:schemeClr>
                </a:solidFill>
              </a:ln>
              <a:effectLst/>
            </c:spPr>
          </c:marker>
          <c:xVal>
            <c:numRef>
              <c:f>'Misc graphs'!$B$33:$B$38</c:f>
              <c:numCache>
                <c:formatCode>General</c:formatCode>
                <c:ptCount val="6"/>
                <c:pt idx="0">
                  <c:v>0</c:v>
                </c:pt>
                <c:pt idx="1">
                  <c:v>10</c:v>
                </c:pt>
                <c:pt idx="2">
                  <c:v>30</c:v>
                </c:pt>
                <c:pt idx="3">
                  <c:v>60</c:v>
                </c:pt>
                <c:pt idx="4">
                  <c:v>180</c:v>
                </c:pt>
                <c:pt idx="5">
                  <c:v>600</c:v>
                </c:pt>
              </c:numCache>
            </c:numRef>
          </c:xVal>
          <c:yVal>
            <c:numRef>
              <c:f>'Misc graphs'!$CD$33:$CD$38</c:f>
              <c:numCache>
                <c:formatCode>0.00</c:formatCode>
                <c:ptCount val="6"/>
                <c:pt idx="0">
                  <c:v>0.87265393328056784</c:v>
                </c:pt>
                <c:pt idx="1">
                  <c:v>1</c:v>
                </c:pt>
                <c:pt idx="2">
                  <c:v>0.87001395543097881</c:v>
                </c:pt>
                <c:pt idx="3">
                  <c:v>0.92084257208046094</c:v>
                </c:pt>
                <c:pt idx="4">
                  <c:v>0.30089375573092397</c:v>
                </c:pt>
                <c:pt idx="5">
                  <c:v>0.27257177327698207</c:v>
                </c:pt>
              </c:numCache>
            </c:numRef>
          </c:yVal>
          <c:smooth val="1"/>
          <c:extLst>
            <c:ext xmlns:c16="http://schemas.microsoft.com/office/drawing/2014/chart" uri="{C3380CC4-5D6E-409C-BE32-E72D297353CC}">
              <c16:uniqueId val="{00000008-2E68-A445-8F57-DFE83248A517}"/>
            </c:ext>
          </c:extLst>
        </c:ser>
        <c:ser>
          <c:idx val="0"/>
          <c:order val="4"/>
          <c:tx>
            <c:v>Serine</c:v>
          </c:tx>
          <c:spPr>
            <a:ln w="28575" cap="rnd">
              <a:solidFill>
                <a:schemeClr val="accent1"/>
              </a:solidFill>
              <a:round/>
            </a:ln>
            <a:effectLst/>
          </c:spPr>
          <c:marker>
            <c:symbol val="triangle"/>
            <c:size val="9"/>
            <c:spPr>
              <a:solidFill>
                <a:schemeClr val="accent1"/>
              </a:solidFill>
              <a:ln w="9525">
                <a:solidFill>
                  <a:schemeClr val="tx1">
                    <a:lumMod val="85000"/>
                    <a:lumOff val="15000"/>
                  </a:schemeClr>
                </a:solidFill>
              </a:ln>
              <a:effectLst/>
            </c:spPr>
          </c:marker>
          <c:xVal>
            <c:numRef>
              <c:f>'Misc graphs'!$B$33:$B$38</c:f>
              <c:numCache>
                <c:formatCode>General</c:formatCode>
                <c:ptCount val="6"/>
                <c:pt idx="0">
                  <c:v>0</c:v>
                </c:pt>
                <c:pt idx="1">
                  <c:v>10</c:v>
                </c:pt>
                <c:pt idx="2">
                  <c:v>30</c:v>
                </c:pt>
                <c:pt idx="3">
                  <c:v>60</c:v>
                </c:pt>
                <c:pt idx="4">
                  <c:v>180</c:v>
                </c:pt>
                <c:pt idx="5">
                  <c:v>600</c:v>
                </c:pt>
              </c:numCache>
            </c:numRef>
          </c:xVal>
          <c:yVal>
            <c:numRef>
              <c:f>'Misc graphs'!$CE$33:$CE$38</c:f>
              <c:numCache>
                <c:formatCode>0.00</c:formatCode>
                <c:ptCount val="6"/>
                <c:pt idx="0">
                  <c:v>0.13646539791273529</c:v>
                </c:pt>
                <c:pt idx="1">
                  <c:v>0.38200104672214447</c:v>
                </c:pt>
                <c:pt idx="2">
                  <c:v>1</c:v>
                </c:pt>
                <c:pt idx="3">
                  <c:v>0.77508680072818603</c:v>
                </c:pt>
                <c:pt idx="4">
                  <c:v>0.58078917809319375</c:v>
                </c:pt>
                <c:pt idx="5">
                  <c:v>0.41431710715325193</c:v>
                </c:pt>
              </c:numCache>
            </c:numRef>
          </c:yVal>
          <c:smooth val="1"/>
          <c:extLst>
            <c:ext xmlns:c16="http://schemas.microsoft.com/office/drawing/2014/chart" uri="{C3380CC4-5D6E-409C-BE32-E72D297353CC}">
              <c16:uniqueId val="{00000007-2E68-A445-8F57-DFE83248A517}"/>
            </c:ext>
          </c:extLst>
        </c:ser>
        <c:ser>
          <c:idx val="8"/>
          <c:order val="5"/>
          <c:tx>
            <c:v>Threonine</c:v>
          </c:tx>
          <c:spPr>
            <a:ln w="28575" cap="rnd">
              <a:solidFill>
                <a:schemeClr val="accent3">
                  <a:lumMod val="60000"/>
                </a:schemeClr>
              </a:solidFill>
              <a:round/>
            </a:ln>
            <a:effectLst/>
          </c:spPr>
          <c:marker>
            <c:symbol val="square"/>
            <c:size val="8"/>
            <c:spPr>
              <a:solidFill>
                <a:schemeClr val="accent3">
                  <a:lumMod val="60000"/>
                </a:schemeClr>
              </a:solidFill>
              <a:ln w="9525">
                <a:solidFill>
                  <a:schemeClr val="tx1">
                    <a:lumMod val="85000"/>
                    <a:lumOff val="15000"/>
                  </a:schemeClr>
                </a:solidFill>
              </a:ln>
              <a:effectLst/>
            </c:spPr>
          </c:marker>
          <c:xVal>
            <c:numRef>
              <c:f>'Misc graphs'!$B$23:$B$28</c:f>
              <c:numCache>
                <c:formatCode>0</c:formatCode>
                <c:ptCount val="6"/>
                <c:pt idx="0">
                  <c:v>0</c:v>
                </c:pt>
                <c:pt idx="1">
                  <c:v>10</c:v>
                </c:pt>
                <c:pt idx="2">
                  <c:v>30</c:v>
                </c:pt>
                <c:pt idx="3">
                  <c:v>60</c:v>
                </c:pt>
                <c:pt idx="4">
                  <c:v>180</c:v>
                </c:pt>
                <c:pt idx="5">
                  <c:v>600</c:v>
                </c:pt>
              </c:numCache>
            </c:numRef>
          </c:xVal>
          <c:yVal>
            <c:numRef>
              <c:f>'Misc graphs'!$BV$33:$BV$38</c:f>
              <c:numCache>
                <c:formatCode>0.00</c:formatCode>
                <c:ptCount val="6"/>
                <c:pt idx="0">
                  <c:v>0.38049284713369391</c:v>
                </c:pt>
                <c:pt idx="1">
                  <c:v>0.48163601001758</c:v>
                </c:pt>
                <c:pt idx="2">
                  <c:v>0.60106960230732176</c:v>
                </c:pt>
                <c:pt idx="3">
                  <c:v>0.79066785283945551</c:v>
                </c:pt>
                <c:pt idx="4">
                  <c:v>0.60629420755505681</c:v>
                </c:pt>
                <c:pt idx="5">
                  <c:v>1</c:v>
                </c:pt>
              </c:numCache>
            </c:numRef>
          </c:yVal>
          <c:smooth val="1"/>
          <c:extLst>
            <c:ext xmlns:c16="http://schemas.microsoft.com/office/drawing/2014/chart" uri="{C3380CC4-5D6E-409C-BE32-E72D297353CC}">
              <c16:uniqueId val="{00000005-2E68-A445-8F57-DFE83248A517}"/>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37568"/>
        <c:crosses val="autoZero"/>
        <c:crossBetween val="midCat"/>
        <c:majorUnit val="150"/>
      </c:valAx>
      <c:valAx>
        <c:axId val="2032637568"/>
        <c:scaling>
          <c:orientation val="minMax"/>
          <c:max val="1.05"/>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in"/>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0.4"/>
        <c:minorUnit val="0.1"/>
      </c:valAx>
      <c:spPr>
        <a:solidFill>
          <a:schemeClr val="bg1">
            <a:lumMod val="95000"/>
          </a:schemeClr>
        </a:solidFill>
        <a:ln w="28575">
          <a:solidFill>
            <a:schemeClr val="tx1">
              <a:lumMod val="95000"/>
              <a:lumOff val="5000"/>
            </a:schemeClr>
          </a:solidFill>
        </a:ln>
        <a:effectLst/>
      </c:spPr>
    </c:plotArea>
    <c:legend>
      <c:legendPos val="t"/>
      <c:layout>
        <c:manualLayout>
          <c:xMode val="edge"/>
          <c:yMode val="edge"/>
          <c:x val="0.55169769286461301"/>
          <c:y val="6.2411188571772858E-2"/>
          <c:w val="0.43669909072379776"/>
          <c:h val="0.42068260851896366"/>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752585973343045"/>
          <c:y val="0.18660876939272936"/>
          <c:w val="0.42679996624577515"/>
          <c:h val="0.67330200583039634"/>
        </c:manualLayout>
      </c:layout>
      <c:scatterChart>
        <c:scatterStyle val="smoothMarker"/>
        <c:varyColors val="0"/>
        <c:ser>
          <c:idx val="0"/>
          <c:order val="0"/>
          <c:tx>
            <c:v>Citrate</c:v>
          </c:tx>
          <c:spPr>
            <a:ln w="28575" cap="rnd">
              <a:solidFill>
                <a:schemeClr val="accent1"/>
              </a:solidFill>
              <a:round/>
            </a:ln>
            <a:effectLst/>
          </c:spPr>
          <c:marker>
            <c:symbol val="circle"/>
            <c:size val="9"/>
            <c:spPr>
              <a:solidFill>
                <a:schemeClr val="accent1"/>
              </a:solidFill>
              <a:ln w="9525">
                <a:solidFill>
                  <a:schemeClr val="tx1">
                    <a:lumMod val="95000"/>
                    <a:lumOff val="5000"/>
                  </a:schemeClr>
                </a:solidFill>
              </a:ln>
              <a:effectLst/>
            </c:spPr>
          </c:marker>
          <c:errBars>
            <c:errDir val="y"/>
            <c:errBarType val="both"/>
            <c:errValType val="cust"/>
            <c:noEndCap val="0"/>
            <c:plus>
              <c:numRef>
                <c:f>'Misc graphs'!$AI$14:$AI$19</c:f>
                <c:numCache>
                  <c:formatCode>General</c:formatCode>
                  <c:ptCount val="6"/>
                  <c:pt idx="0">
                    <c:v>0.27338481646854956</c:v>
                  </c:pt>
                  <c:pt idx="1">
                    <c:v>0.79177025012039781</c:v>
                  </c:pt>
                  <c:pt idx="2">
                    <c:v>0.96862803223869787</c:v>
                  </c:pt>
                  <c:pt idx="3">
                    <c:v>0.62948503681072943</c:v>
                  </c:pt>
                  <c:pt idx="4">
                    <c:v>2.3449398915607236</c:v>
                  </c:pt>
                  <c:pt idx="5">
                    <c:v>2.1241577790647712</c:v>
                  </c:pt>
                </c:numCache>
              </c:numRef>
            </c:plus>
            <c:minus>
              <c:numRef>
                <c:f>'Misc graphs'!$AI$14:$AI$19</c:f>
                <c:numCache>
                  <c:formatCode>General</c:formatCode>
                  <c:ptCount val="6"/>
                  <c:pt idx="0">
                    <c:v>0.27338481646854956</c:v>
                  </c:pt>
                  <c:pt idx="1">
                    <c:v>0.79177025012039781</c:v>
                  </c:pt>
                  <c:pt idx="2">
                    <c:v>0.96862803223869787</c:v>
                  </c:pt>
                  <c:pt idx="3">
                    <c:v>0.62948503681072943</c:v>
                  </c:pt>
                  <c:pt idx="4">
                    <c:v>2.3449398915607236</c:v>
                  </c:pt>
                  <c:pt idx="5">
                    <c:v>2.1241577790647712</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graphs'!$AH$14:$AH$19</c:f>
              <c:numCache>
                <c:formatCode>0.00</c:formatCode>
                <c:ptCount val="6"/>
                <c:pt idx="0">
                  <c:v>0.21583982442482078</c:v>
                </c:pt>
                <c:pt idx="1">
                  <c:v>1.2131722023416032</c:v>
                </c:pt>
                <c:pt idx="2">
                  <c:v>1.9313959029890471</c:v>
                </c:pt>
                <c:pt idx="3">
                  <c:v>1.7582350609185342</c:v>
                </c:pt>
                <c:pt idx="4">
                  <c:v>4.0478666833299304</c:v>
                </c:pt>
                <c:pt idx="5">
                  <c:v>6.8167479304173293</c:v>
                </c:pt>
              </c:numCache>
            </c:numRef>
          </c:yVal>
          <c:smooth val="1"/>
          <c:extLst>
            <c:ext xmlns:c16="http://schemas.microsoft.com/office/drawing/2014/chart" uri="{C3380CC4-5D6E-409C-BE32-E72D297353CC}">
              <c16:uniqueId val="{00000000-727C-B543-9BC6-1676E8FE4FB9}"/>
            </c:ext>
          </c:extLst>
        </c:ser>
        <c:ser>
          <c:idx val="1"/>
          <c:order val="1"/>
          <c:tx>
            <c:v>Glutamate</c:v>
          </c:tx>
          <c:spPr>
            <a:ln w="28575" cap="rnd">
              <a:solidFill>
                <a:schemeClr val="accent2"/>
              </a:solidFill>
              <a:round/>
            </a:ln>
            <a:effectLst/>
          </c:spPr>
          <c:marker>
            <c:symbol val="diamond"/>
            <c:size val="9"/>
            <c:spPr>
              <a:solidFill>
                <a:schemeClr val="accent2"/>
              </a:solidFill>
              <a:ln w="9525">
                <a:solidFill>
                  <a:schemeClr val="tx1">
                    <a:lumMod val="95000"/>
                    <a:lumOff val="5000"/>
                  </a:schemeClr>
                </a:solidFill>
              </a:ln>
              <a:effectLst/>
            </c:spPr>
          </c:marker>
          <c:errBars>
            <c:errDir val="y"/>
            <c:errBarType val="both"/>
            <c:errValType val="cust"/>
            <c:noEndCap val="0"/>
            <c:plus>
              <c:numRef>
                <c:f>'Misc graphs'!$AR$14:$AR$19</c:f>
                <c:numCache>
                  <c:formatCode>General</c:formatCode>
                  <c:ptCount val="6"/>
                  <c:pt idx="0">
                    <c:v>2.2022245210898697</c:v>
                  </c:pt>
                  <c:pt idx="1">
                    <c:v>1.7843410600039726</c:v>
                  </c:pt>
                  <c:pt idx="2">
                    <c:v>1.9267338645108338</c:v>
                  </c:pt>
                  <c:pt idx="3">
                    <c:v>2.3262186469688313</c:v>
                  </c:pt>
                  <c:pt idx="4">
                    <c:v>3.7498495235445737</c:v>
                  </c:pt>
                  <c:pt idx="5">
                    <c:v>2.2442890248818208</c:v>
                  </c:pt>
                </c:numCache>
              </c:numRef>
            </c:plus>
            <c:minus>
              <c:numRef>
                <c:f>'Misc graphs'!$AR$14:$AR$19</c:f>
                <c:numCache>
                  <c:formatCode>General</c:formatCode>
                  <c:ptCount val="6"/>
                  <c:pt idx="0">
                    <c:v>2.2022245210898697</c:v>
                  </c:pt>
                  <c:pt idx="1">
                    <c:v>1.7843410600039726</c:v>
                  </c:pt>
                  <c:pt idx="2">
                    <c:v>1.9267338645108338</c:v>
                  </c:pt>
                  <c:pt idx="3">
                    <c:v>2.3262186469688313</c:v>
                  </c:pt>
                  <c:pt idx="4">
                    <c:v>3.7498495235445737</c:v>
                  </c:pt>
                  <c:pt idx="5">
                    <c:v>2.2442890248818208</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graphs'!$AQ$14:$AQ$19</c:f>
              <c:numCache>
                <c:formatCode>0.00</c:formatCode>
                <c:ptCount val="6"/>
                <c:pt idx="0">
                  <c:v>2.8119112918979225</c:v>
                </c:pt>
                <c:pt idx="1">
                  <c:v>3.118135466693964</c:v>
                </c:pt>
                <c:pt idx="2">
                  <c:v>3.7987323309590924</c:v>
                </c:pt>
                <c:pt idx="3">
                  <c:v>5.5704108362088967</c:v>
                </c:pt>
                <c:pt idx="4">
                  <c:v>6.2699734184092621</c:v>
                </c:pt>
                <c:pt idx="5">
                  <c:v>11.206533771575769</c:v>
                </c:pt>
              </c:numCache>
            </c:numRef>
          </c:yVal>
          <c:smooth val="1"/>
          <c:extLst>
            <c:ext xmlns:c16="http://schemas.microsoft.com/office/drawing/2014/chart" uri="{C3380CC4-5D6E-409C-BE32-E72D297353CC}">
              <c16:uniqueId val="{00000001-727C-B543-9BC6-1676E8FE4FB9}"/>
            </c:ext>
          </c:extLst>
        </c:ser>
        <c:ser>
          <c:idx val="2"/>
          <c:order val="2"/>
          <c:tx>
            <c:v>Glutamine</c:v>
          </c:tx>
          <c:spPr>
            <a:ln w="28575" cap="rnd">
              <a:solidFill>
                <a:schemeClr val="accent3"/>
              </a:solidFill>
              <a:round/>
            </a:ln>
            <a:effectLst/>
          </c:spPr>
          <c:marker>
            <c:symbol val="circle"/>
            <c:size val="9"/>
            <c:spPr>
              <a:solidFill>
                <a:schemeClr val="accent3"/>
              </a:solidFill>
              <a:ln w="9525">
                <a:solidFill>
                  <a:schemeClr val="tx1">
                    <a:lumMod val="95000"/>
                    <a:lumOff val="5000"/>
                  </a:schemeClr>
                </a:solidFill>
              </a:ln>
              <a:effectLst/>
            </c:spPr>
          </c:marker>
          <c:errBars>
            <c:errDir val="y"/>
            <c:errBarType val="both"/>
            <c:errValType val="cust"/>
            <c:noEndCap val="0"/>
            <c:plus>
              <c:numRef>
                <c:f>'Misc graphs'!$AT$14:$AT$19</c:f>
                <c:numCache>
                  <c:formatCode>General</c:formatCode>
                  <c:ptCount val="6"/>
                  <c:pt idx="0">
                    <c:v>1.5412813861700874</c:v>
                  </c:pt>
                  <c:pt idx="1">
                    <c:v>1.2516548265655676</c:v>
                  </c:pt>
                  <c:pt idx="2">
                    <c:v>1.7705966398618487</c:v>
                  </c:pt>
                  <c:pt idx="3">
                    <c:v>2.6855134742618691</c:v>
                  </c:pt>
                  <c:pt idx="4">
                    <c:v>2.0507618368911209</c:v>
                  </c:pt>
                  <c:pt idx="5">
                    <c:v>1.6059358911842796</c:v>
                  </c:pt>
                </c:numCache>
              </c:numRef>
            </c:plus>
            <c:minus>
              <c:numRef>
                <c:f>'Misc graphs'!$AT$14:$AT$19</c:f>
                <c:numCache>
                  <c:formatCode>General</c:formatCode>
                  <c:ptCount val="6"/>
                  <c:pt idx="0">
                    <c:v>1.5412813861700874</c:v>
                  </c:pt>
                  <c:pt idx="1">
                    <c:v>1.2516548265655676</c:v>
                  </c:pt>
                  <c:pt idx="2">
                    <c:v>1.7705966398618487</c:v>
                  </c:pt>
                  <c:pt idx="3">
                    <c:v>2.6855134742618691</c:v>
                  </c:pt>
                  <c:pt idx="4">
                    <c:v>2.0507618368911209</c:v>
                  </c:pt>
                  <c:pt idx="5">
                    <c:v>1.6059358911842796</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graphs'!$AS$14:$AS$19</c:f>
              <c:numCache>
                <c:formatCode>0.00</c:formatCode>
                <c:ptCount val="6"/>
                <c:pt idx="0">
                  <c:v>2.9142322133101044</c:v>
                </c:pt>
                <c:pt idx="1">
                  <c:v>2.5535321118091518</c:v>
                </c:pt>
                <c:pt idx="2">
                  <c:v>3.1131083965102313</c:v>
                </c:pt>
                <c:pt idx="3">
                  <c:v>4.1598682623548138</c:v>
                </c:pt>
                <c:pt idx="4">
                  <c:v>3.2746908594896365</c:v>
                </c:pt>
                <c:pt idx="5">
                  <c:v>5.0594323177488745</c:v>
                </c:pt>
              </c:numCache>
            </c:numRef>
          </c:yVal>
          <c:smooth val="1"/>
          <c:extLst>
            <c:ext xmlns:c16="http://schemas.microsoft.com/office/drawing/2014/chart" uri="{C3380CC4-5D6E-409C-BE32-E72D297353CC}">
              <c16:uniqueId val="{00000002-727C-B543-9BC6-1676E8FE4FB9}"/>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1"/>
        <c:axPos val="b"/>
        <c:numFmt formatCode="General" sourceLinked="1"/>
        <c:majorTickMark val="none"/>
        <c:minorTickMark val="none"/>
        <c:tickLblPos val="nextTo"/>
        <c:crossAx val="2032637568"/>
        <c:crosses val="autoZero"/>
        <c:crossBetween val="midCat"/>
        <c:majorUnit val="120"/>
      </c:valAx>
      <c:valAx>
        <c:axId val="2032637568"/>
        <c:scaling>
          <c:orientation val="minMax"/>
          <c:max val="16"/>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3"/>
        <c:minorUnit val="0.1"/>
      </c:valAx>
      <c:spPr>
        <a:solidFill>
          <a:schemeClr val="bg1">
            <a:lumMod val="85000"/>
          </a:schemeClr>
        </a:solidFill>
        <a:ln w="28575">
          <a:solidFill>
            <a:schemeClr val="tx1">
              <a:lumMod val="95000"/>
              <a:lumOff val="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187529154138314"/>
          <c:y val="0.28541291209164132"/>
          <c:w val="0.39341665895615785"/>
          <c:h val="0.60406568241333103"/>
        </c:manualLayout>
      </c:layout>
      <c:scatterChart>
        <c:scatterStyle val="smoothMarker"/>
        <c:varyColors val="0"/>
        <c:ser>
          <c:idx val="3"/>
          <c:order val="0"/>
          <c:tx>
            <c:v>Succinate</c:v>
          </c:tx>
          <c:spPr>
            <a:ln w="28575" cap="rnd">
              <a:solidFill>
                <a:schemeClr val="accent4"/>
              </a:solidFill>
              <a:round/>
            </a:ln>
            <a:effectLst/>
          </c:spPr>
          <c:marker>
            <c:symbol val="circle"/>
            <c:size val="8"/>
            <c:spPr>
              <a:solidFill>
                <a:schemeClr val="accent4"/>
              </a:solidFill>
              <a:ln w="9525">
                <a:solidFill>
                  <a:schemeClr val="accent1">
                    <a:lumMod val="50000"/>
                  </a:schemeClr>
                </a:solidFill>
              </a:ln>
              <a:effectLst/>
            </c:spPr>
          </c:marker>
          <c:errBars>
            <c:errDir val="y"/>
            <c:errBarType val="both"/>
            <c:errValType val="cust"/>
            <c:noEndCap val="0"/>
            <c:plus>
              <c:numRef>
                <c:f>'Misc graphs'!$AK$14:$AK$19</c:f>
                <c:numCache>
                  <c:formatCode>General</c:formatCode>
                  <c:ptCount val="6"/>
                  <c:pt idx="0">
                    <c:v>0.49337843995858344</c:v>
                  </c:pt>
                  <c:pt idx="1">
                    <c:v>0.57695021816281666</c:v>
                  </c:pt>
                  <c:pt idx="2">
                    <c:v>0.24721677016383681</c:v>
                  </c:pt>
                  <c:pt idx="3">
                    <c:v>2.2035127343735814</c:v>
                  </c:pt>
                  <c:pt idx="4">
                    <c:v>1.2851221860756836</c:v>
                  </c:pt>
                  <c:pt idx="5">
                    <c:v>1.4274225124035971</c:v>
                  </c:pt>
                </c:numCache>
              </c:numRef>
            </c:plus>
            <c:minus>
              <c:numRef>
                <c:f>'Misc graphs'!$AK$14:$AK$19</c:f>
                <c:numCache>
                  <c:formatCode>General</c:formatCode>
                  <c:ptCount val="6"/>
                  <c:pt idx="0">
                    <c:v>0.49337843995858344</c:v>
                  </c:pt>
                  <c:pt idx="1">
                    <c:v>0.57695021816281666</c:v>
                  </c:pt>
                  <c:pt idx="2">
                    <c:v>0.24721677016383681</c:v>
                  </c:pt>
                  <c:pt idx="3">
                    <c:v>2.2035127343735814</c:v>
                  </c:pt>
                  <c:pt idx="4">
                    <c:v>1.2851221860756836</c:v>
                  </c:pt>
                  <c:pt idx="5">
                    <c:v>1.4274225124035971</c:v>
                  </c:pt>
                </c:numCache>
              </c:numRef>
            </c:minus>
            <c:spPr>
              <a:noFill/>
              <a:ln w="12700" cap="flat" cmpd="sng" algn="ctr">
                <a:solidFill>
                  <a:schemeClr val="tx1">
                    <a:lumMod val="95000"/>
                    <a:lumOff val="5000"/>
                  </a:schemeClr>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graphs'!$AJ$14:$AJ$19</c:f>
              <c:numCache>
                <c:formatCode>0.00</c:formatCode>
                <c:ptCount val="6"/>
                <c:pt idx="0">
                  <c:v>0.60145408057295924</c:v>
                </c:pt>
                <c:pt idx="1">
                  <c:v>0.55679697148064755</c:v>
                </c:pt>
                <c:pt idx="2">
                  <c:v>0.72316430516748031</c:v>
                </c:pt>
                <c:pt idx="3">
                  <c:v>2.0637800332822667</c:v>
                </c:pt>
                <c:pt idx="4">
                  <c:v>2.0222856680420009</c:v>
                </c:pt>
                <c:pt idx="5">
                  <c:v>4.0665089288027865</c:v>
                </c:pt>
              </c:numCache>
            </c:numRef>
          </c:yVal>
          <c:smooth val="1"/>
          <c:extLst>
            <c:ext xmlns:c16="http://schemas.microsoft.com/office/drawing/2014/chart" uri="{C3380CC4-5D6E-409C-BE32-E72D297353CC}">
              <c16:uniqueId val="{00000000-766D-7142-9454-B4B4415E0249}"/>
            </c:ext>
          </c:extLst>
        </c:ser>
        <c:ser>
          <c:idx val="4"/>
          <c:order val="1"/>
          <c:tx>
            <c:v>Fumarate</c:v>
          </c:tx>
          <c:spPr>
            <a:ln w="28575" cap="rnd">
              <a:solidFill>
                <a:schemeClr val="accent5"/>
              </a:solidFill>
              <a:round/>
            </a:ln>
            <a:effectLst/>
          </c:spPr>
          <c:marker>
            <c:symbol val="diamond"/>
            <c:size val="8"/>
            <c:spPr>
              <a:solidFill>
                <a:schemeClr val="accent5"/>
              </a:solidFill>
              <a:ln w="9525">
                <a:solidFill>
                  <a:schemeClr val="tx1">
                    <a:lumMod val="95000"/>
                    <a:lumOff val="5000"/>
                  </a:schemeClr>
                </a:solidFill>
              </a:ln>
              <a:effectLst/>
            </c:spPr>
          </c:marker>
          <c:errBars>
            <c:errDir val="y"/>
            <c:errBarType val="both"/>
            <c:errValType val="cust"/>
            <c:noEndCap val="0"/>
            <c:plus>
              <c:numRef>
                <c:f>'Misc graphs'!$AM$14:$AM$19</c:f>
                <c:numCache>
                  <c:formatCode>General</c:formatCode>
                  <c:ptCount val="6"/>
                  <c:pt idx="0">
                    <c:v>1.6461943026769934</c:v>
                  </c:pt>
                  <c:pt idx="1">
                    <c:v>1.2696653009542165</c:v>
                  </c:pt>
                  <c:pt idx="2">
                    <c:v>0.93660950404618237</c:v>
                  </c:pt>
                  <c:pt idx="3">
                    <c:v>0.62553220064906967</c:v>
                  </c:pt>
                  <c:pt idx="4">
                    <c:v>0.14062872565521811</c:v>
                  </c:pt>
                  <c:pt idx="5">
                    <c:v>0.59406014088866022</c:v>
                  </c:pt>
                </c:numCache>
              </c:numRef>
            </c:plus>
            <c:minus>
              <c:numRef>
                <c:f>'Misc graphs'!$AM$14:$AM$19</c:f>
                <c:numCache>
                  <c:formatCode>General</c:formatCode>
                  <c:ptCount val="6"/>
                  <c:pt idx="0">
                    <c:v>1.6461943026769934</c:v>
                  </c:pt>
                  <c:pt idx="1">
                    <c:v>1.2696653009542165</c:v>
                  </c:pt>
                  <c:pt idx="2">
                    <c:v>0.93660950404618237</c:v>
                  </c:pt>
                  <c:pt idx="3">
                    <c:v>0.62553220064906967</c:v>
                  </c:pt>
                  <c:pt idx="4">
                    <c:v>0.14062872565521811</c:v>
                  </c:pt>
                  <c:pt idx="5">
                    <c:v>0.59406014088866022</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graphs'!$AL$14:$AL$19</c:f>
              <c:numCache>
                <c:formatCode>0.00</c:formatCode>
                <c:ptCount val="6"/>
                <c:pt idx="0">
                  <c:v>2.4589317792874339</c:v>
                </c:pt>
                <c:pt idx="1">
                  <c:v>2.0057933296737067</c:v>
                </c:pt>
                <c:pt idx="2">
                  <c:v>2.2053333237421442</c:v>
                </c:pt>
                <c:pt idx="3">
                  <c:v>1.8684350636298728</c:v>
                </c:pt>
                <c:pt idx="4">
                  <c:v>1.8755999034777708</c:v>
                </c:pt>
                <c:pt idx="5">
                  <c:v>2.4684956604410786</c:v>
                </c:pt>
              </c:numCache>
            </c:numRef>
          </c:yVal>
          <c:smooth val="1"/>
          <c:extLst>
            <c:ext xmlns:c16="http://schemas.microsoft.com/office/drawing/2014/chart" uri="{C3380CC4-5D6E-409C-BE32-E72D297353CC}">
              <c16:uniqueId val="{00000001-766D-7142-9454-B4B4415E0249}"/>
            </c:ext>
          </c:extLst>
        </c:ser>
        <c:ser>
          <c:idx val="5"/>
          <c:order val="2"/>
          <c:tx>
            <c:v>Malate</c:v>
          </c:tx>
          <c:spPr>
            <a:ln w="28575" cap="rnd">
              <a:solidFill>
                <a:schemeClr val="accent6"/>
              </a:solidFill>
              <a:round/>
            </a:ln>
            <a:effectLst/>
          </c:spPr>
          <c:marker>
            <c:symbol val="circle"/>
            <c:size val="8"/>
            <c:spPr>
              <a:solidFill>
                <a:schemeClr val="accent6"/>
              </a:solidFill>
              <a:ln w="9525">
                <a:solidFill>
                  <a:schemeClr val="accent3">
                    <a:lumMod val="50000"/>
                  </a:schemeClr>
                </a:solidFill>
              </a:ln>
              <a:effectLst/>
            </c:spPr>
          </c:marker>
          <c:errBars>
            <c:errDir val="y"/>
            <c:errBarType val="both"/>
            <c:errValType val="cust"/>
            <c:noEndCap val="0"/>
            <c:plus>
              <c:numRef>
                <c:f>'Misc graphs'!$AO$14:$AO$19</c:f>
                <c:numCache>
                  <c:formatCode>General</c:formatCode>
                  <c:ptCount val="6"/>
                  <c:pt idx="0">
                    <c:v>3.4324932790291305</c:v>
                  </c:pt>
                  <c:pt idx="1">
                    <c:v>2.3787556843479636</c:v>
                  </c:pt>
                  <c:pt idx="2">
                    <c:v>2.6891734654235671</c:v>
                  </c:pt>
                  <c:pt idx="3">
                    <c:v>1.5133174436124408</c:v>
                  </c:pt>
                  <c:pt idx="4">
                    <c:v>3.9150814563342351</c:v>
                  </c:pt>
                  <c:pt idx="5">
                    <c:v>0.72609379861480061</c:v>
                  </c:pt>
                </c:numCache>
              </c:numRef>
            </c:plus>
            <c:minus>
              <c:numRef>
                <c:f>'Misc graphs'!$AO$14:$AO$19</c:f>
                <c:numCache>
                  <c:formatCode>General</c:formatCode>
                  <c:ptCount val="6"/>
                  <c:pt idx="0">
                    <c:v>3.4324932790291305</c:v>
                  </c:pt>
                  <c:pt idx="1">
                    <c:v>2.3787556843479636</c:v>
                  </c:pt>
                  <c:pt idx="2">
                    <c:v>2.6891734654235671</c:v>
                  </c:pt>
                  <c:pt idx="3">
                    <c:v>1.5133174436124408</c:v>
                  </c:pt>
                  <c:pt idx="4">
                    <c:v>3.9150814563342351</c:v>
                  </c:pt>
                  <c:pt idx="5">
                    <c:v>0.72609379861480061</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graphs'!$AN$14:$AN$19</c:f>
              <c:numCache>
                <c:formatCode>0.00</c:formatCode>
                <c:ptCount val="6"/>
                <c:pt idx="0">
                  <c:v>4.673906197767578</c:v>
                </c:pt>
                <c:pt idx="1">
                  <c:v>5.0781848521541058</c:v>
                </c:pt>
                <c:pt idx="2">
                  <c:v>5.3850395667461912</c:v>
                </c:pt>
                <c:pt idx="3">
                  <c:v>5.8164910088275761</c:v>
                </c:pt>
                <c:pt idx="4">
                  <c:v>5.4144041371932792</c:v>
                </c:pt>
                <c:pt idx="5">
                  <c:v>5.2324821494559695</c:v>
                </c:pt>
              </c:numCache>
            </c:numRef>
          </c:yVal>
          <c:smooth val="1"/>
          <c:extLst>
            <c:ext xmlns:c16="http://schemas.microsoft.com/office/drawing/2014/chart" uri="{C3380CC4-5D6E-409C-BE32-E72D297353CC}">
              <c16:uniqueId val="{00000002-766D-7142-9454-B4B4415E0249}"/>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1"/>
        <c:axPos val="b"/>
        <c:numFmt formatCode="0" sourceLinked="0"/>
        <c:majorTickMark val="none"/>
        <c:minorTickMark val="none"/>
        <c:tickLblPos val="nextTo"/>
        <c:crossAx val="2032637568"/>
        <c:crosses val="autoZero"/>
        <c:crossBetween val="midCat"/>
        <c:majorUnit val="120"/>
      </c:valAx>
      <c:valAx>
        <c:axId val="2032637568"/>
        <c:scaling>
          <c:orientation val="minMax"/>
          <c:max val="16"/>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5"/>
        <c:minorUnit val="0.1"/>
      </c:valAx>
      <c:spPr>
        <a:solidFill>
          <a:schemeClr val="bg1">
            <a:lumMod val="85000"/>
          </a:schemeClr>
        </a:solidFill>
        <a:ln w="28575">
          <a:solidFill>
            <a:schemeClr val="tx1">
              <a:lumMod val="95000"/>
              <a:lumOff val="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135270759627688"/>
          <c:y val="4.2608808166273354E-2"/>
          <c:w val="0.7253733811436851"/>
          <c:h val="0.80525319809249862"/>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graphs'!$H$33:$H$38</c:f>
                <c:numCache>
                  <c:formatCode>General</c:formatCode>
                  <c:ptCount val="6"/>
                  <c:pt idx="0">
                    <c:v>97.136770737054732</c:v>
                  </c:pt>
                  <c:pt idx="1">
                    <c:v>7.0205453396311803</c:v>
                  </c:pt>
                  <c:pt idx="2">
                    <c:v>19.307754232228373</c:v>
                  </c:pt>
                  <c:pt idx="3">
                    <c:v>38.661234682538606</c:v>
                  </c:pt>
                  <c:pt idx="4">
                    <c:v>27.39634708205773</c:v>
                  </c:pt>
                  <c:pt idx="5">
                    <c:v>10.030184554325283</c:v>
                  </c:pt>
                </c:numCache>
              </c:numRef>
            </c:plus>
            <c:minus>
              <c:numRef>
                <c:f>'Misc graphs'!$H$33:$H$38</c:f>
                <c:numCache>
                  <c:formatCode>General</c:formatCode>
                  <c:ptCount val="6"/>
                  <c:pt idx="0">
                    <c:v>97.136770737054732</c:v>
                  </c:pt>
                  <c:pt idx="1">
                    <c:v>7.0205453396311803</c:v>
                  </c:pt>
                  <c:pt idx="2">
                    <c:v>19.307754232228373</c:v>
                  </c:pt>
                  <c:pt idx="3">
                    <c:v>38.661234682538606</c:v>
                  </c:pt>
                  <c:pt idx="4">
                    <c:v>27.39634708205773</c:v>
                  </c:pt>
                  <c:pt idx="5">
                    <c:v>10.030184554325283</c:v>
                  </c:pt>
                </c:numCache>
              </c:numRef>
            </c:minus>
            <c:spPr>
              <a:noFill/>
              <a:ln w="12700" cap="flat" cmpd="sng" algn="ctr">
                <a:solidFill>
                  <a:schemeClr val="tx1">
                    <a:lumMod val="85000"/>
                    <a:lumOff val="15000"/>
                  </a:schemeClr>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graphs'!$G$33:$G$38</c:f>
              <c:numCache>
                <c:formatCode>0.00</c:formatCode>
                <c:ptCount val="6"/>
                <c:pt idx="0">
                  <c:v>512.62287161748736</c:v>
                </c:pt>
                <c:pt idx="1">
                  <c:v>57.815528420568832</c:v>
                </c:pt>
                <c:pt idx="2">
                  <c:v>82.315306249511011</c:v>
                </c:pt>
                <c:pt idx="3">
                  <c:v>115.2437728261247</c:v>
                </c:pt>
                <c:pt idx="4">
                  <c:v>174.49573647183925</c:v>
                </c:pt>
                <c:pt idx="5">
                  <c:v>42.16321265418518</c:v>
                </c:pt>
              </c:numCache>
            </c:numRef>
          </c:val>
          <c:extLst>
            <c:ext xmlns:c16="http://schemas.microsoft.com/office/drawing/2014/chart" uri="{C3380CC4-5D6E-409C-BE32-E72D297353CC}">
              <c16:uniqueId val="{00000001-184C-204A-8BBB-CDC6A019FB22}"/>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6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20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87860476472714"/>
          <c:y val="0.26531613373530549"/>
          <c:w val="0.28994783874617697"/>
          <c:h val="0.60406568241333103"/>
        </c:manualLayout>
      </c:layout>
      <c:scatterChart>
        <c:scatterStyle val="smoothMarker"/>
        <c:varyColors val="0"/>
        <c:ser>
          <c:idx val="3"/>
          <c:order val="0"/>
          <c:tx>
            <c:v>Succinate</c:v>
          </c:tx>
          <c:spPr>
            <a:ln w="28575" cap="rnd">
              <a:solidFill>
                <a:schemeClr val="accent4"/>
              </a:solidFill>
              <a:round/>
            </a:ln>
            <a:effectLst/>
          </c:spPr>
          <c:marker>
            <c:symbol val="circle"/>
            <c:size val="8"/>
            <c:spPr>
              <a:solidFill>
                <a:schemeClr val="accent4"/>
              </a:solidFill>
              <a:ln w="9525">
                <a:solidFill>
                  <a:schemeClr val="accent1">
                    <a:lumMod val="50000"/>
                  </a:schemeClr>
                </a:solidFill>
              </a:ln>
              <a:effectLst/>
            </c:spPr>
          </c:marker>
          <c:errBars>
            <c:errDir val="y"/>
            <c:errBarType val="both"/>
            <c:errValType val="cust"/>
            <c:noEndCap val="0"/>
            <c:plus>
              <c:numRef>
                <c:f>'Misc graphs'!$AK$33:$AK$38</c:f>
                <c:numCache>
                  <c:formatCode>General</c:formatCode>
                  <c:ptCount val="6"/>
                  <c:pt idx="0">
                    <c:v>2.4811036726383193</c:v>
                  </c:pt>
                  <c:pt idx="1">
                    <c:v>4.3896226870329249</c:v>
                  </c:pt>
                  <c:pt idx="2">
                    <c:v>1.4489609849303415</c:v>
                  </c:pt>
                  <c:pt idx="3">
                    <c:v>26.21608292905934</c:v>
                  </c:pt>
                  <c:pt idx="4">
                    <c:v>4.0192819365028134</c:v>
                  </c:pt>
                  <c:pt idx="5">
                    <c:v>6.8634617533198217</c:v>
                  </c:pt>
                </c:numCache>
              </c:numRef>
            </c:plus>
            <c:minus>
              <c:numRef>
                <c:f>'Misc graphs'!$AK$33:$AK$38</c:f>
                <c:numCache>
                  <c:formatCode>General</c:formatCode>
                  <c:ptCount val="6"/>
                  <c:pt idx="0">
                    <c:v>2.4811036726383193</c:v>
                  </c:pt>
                  <c:pt idx="1">
                    <c:v>4.3896226870329249</c:v>
                  </c:pt>
                  <c:pt idx="2">
                    <c:v>1.4489609849303415</c:v>
                  </c:pt>
                  <c:pt idx="3">
                    <c:v>26.21608292905934</c:v>
                  </c:pt>
                  <c:pt idx="4">
                    <c:v>4.0192819365028134</c:v>
                  </c:pt>
                  <c:pt idx="5">
                    <c:v>6.8634617533198217</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graphs'!$AJ$33:$AJ$38</c:f>
              <c:numCache>
                <c:formatCode>0.00</c:formatCode>
                <c:ptCount val="6"/>
                <c:pt idx="0">
                  <c:v>2.9927633414407655</c:v>
                </c:pt>
                <c:pt idx="1">
                  <c:v>4.5718750791793896</c:v>
                </c:pt>
                <c:pt idx="2">
                  <c:v>3.4426557116304832</c:v>
                </c:pt>
                <c:pt idx="3">
                  <c:v>28.720387485830681</c:v>
                </c:pt>
                <c:pt idx="4">
                  <c:v>9.9503832188741281</c:v>
                </c:pt>
                <c:pt idx="5">
                  <c:v>29.890676171537155</c:v>
                </c:pt>
              </c:numCache>
            </c:numRef>
          </c:yVal>
          <c:smooth val="1"/>
          <c:extLst>
            <c:ext xmlns:c16="http://schemas.microsoft.com/office/drawing/2014/chart" uri="{C3380CC4-5D6E-409C-BE32-E72D297353CC}">
              <c16:uniqueId val="{00000000-02C7-644B-9B6C-DC935FB739A6}"/>
            </c:ext>
          </c:extLst>
        </c:ser>
        <c:ser>
          <c:idx val="4"/>
          <c:order val="1"/>
          <c:tx>
            <c:v>Fumarate</c:v>
          </c:tx>
          <c:spPr>
            <a:ln w="28575" cap="rnd">
              <a:solidFill>
                <a:schemeClr val="accent5"/>
              </a:solidFill>
              <a:round/>
            </a:ln>
            <a:effectLst/>
          </c:spPr>
          <c:marker>
            <c:symbol val="diamond"/>
            <c:size val="8"/>
            <c:spPr>
              <a:solidFill>
                <a:schemeClr val="accent5"/>
              </a:solidFill>
              <a:ln w="9525">
                <a:solidFill>
                  <a:schemeClr val="tx1">
                    <a:lumMod val="95000"/>
                    <a:lumOff val="5000"/>
                  </a:schemeClr>
                </a:solidFill>
              </a:ln>
              <a:effectLst/>
            </c:spPr>
          </c:marker>
          <c:errBars>
            <c:errDir val="y"/>
            <c:errBarType val="both"/>
            <c:errValType val="cust"/>
            <c:noEndCap val="0"/>
            <c:plus>
              <c:numRef>
                <c:f>'Misc graphs'!$AM$33:$AM$38</c:f>
                <c:numCache>
                  <c:formatCode>General</c:formatCode>
                  <c:ptCount val="6"/>
                  <c:pt idx="0">
                    <c:v>17.072317673969039</c:v>
                  </c:pt>
                  <c:pt idx="1">
                    <c:v>16.546960777523811</c:v>
                  </c:pt>
                  <c:pt idx="2">
                    <c:v>7.5798491209258128</c:v>
                  </c:pt>
                  <c:pt idx="3">
                    <c:v>9.0180311023524578</c:v>
                  </c:pt>
                  <c:pt idx="4">
                    <c:v>9.6814240099794091</c:v>
                  </c:pt>
                  <c:pt idx="5">
                    <c:v>5.331663586244094</c:v>
                  </c:pt>
                </c:numCache>
              </c:numRef>
            </c:plus>
            <c:minus>
              <c:numRef>
                <c:f>'Misc graphs'!$AM$33:$AM$38</c:f>
                <c:numCache>
                  <c:formatCode>General</c:formatCode>
                  <c:ptCount val="6"/>
                  <c:pt idx="0">
                    <c:v>17.072317673969039</c:v>
                  </c:pt>
                  <c:pt idx="1">
                    <c:v>16.546960777523811</c:v>
                  </c:pt>
                  <c:pt idx="2">
                    <c:v>7.5798491209258128</c:v>
                  </c:pt>
                  <c:pt idx="3">
                    <c:v>9.0180311023524578</c:v>
                  </c:pt>
                  <c:pt idx="4">
                    <c:v>9.6814240099794091</c:v>
                  </c:pt>
                  <c:pt idx="5">
                    <c:v>5.331663586244094</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graphs'!$AL$33:$AL$38</c:f>
              <c:numCache>
                <c:formatCode>0.00</c:formatCode>
                <c:ptCount val="6"/>
                <c:pt idx="0">
                  <c:v>27.498579488851277</c:v>
                </c:pt>
                <c:pt idx="1">
                  <c:v>31.572385060285409</c:v>
                </c:pt>
                <c:pt idx="2">
                  <c:v>28.911344775111662</c:v>
                </c:pt>
                <c:pt idx="3">
                  <c:v>55.685340302363649</c:v>
                </c:pt>
                <c:pt idx="4">
                  <c:v>30.004883043183128</c:v>
                </c:pt>
                <c:pt idx="5">
                  <c:v>46.854592350934702</c:v>
                </c:pt>
              </c:numCache>
            </c:numRef>
          </c:yVal>
          <c:smooth val="1"/>
          <c:extLst>
            <c:ext xmlns:c16="http://schemas.microsoft.com/office/drawing/2014/chart" uri="{C3380CC4-5D6E-409C-BE32-E72D297353CC}">
              <c16:uniqueId val="{00000001-02C7-644B-9B6C-DC935FB739A6}"/>
            </c:ext>
          </c:extLst>
        </c:ser>
        <c:ser>
          <c:idx val="5"/>
          <c:order val="2"/>
          <c:tx>
            <c:v>Malate</c:v>
          </c:tx>
          <c:spPr>
            <a:ln w="28575" cap="rnd">
              <a:solidFill>
                <a:schemeClr val="accent6"/>
              </a:solidFill>
              <a:round/>
            </a:ln>
            <a:effectLst/>
          </c:spPr>
          <c:marker>
            <c:symbol val="circle"/>
            <c:size val="8"/>
            <c:spPr>
              <a:solidFill>
                <a:schemeClr val="accent6"/>
              </a:solidFill>
              <a:ln w="9525">
                <a:solidFill>
                  <a:schemeClr val="accent3">
                    <a:lumMod val="50000"/>
                  </a:schemeClr>
                </a:solidFill>
              </a:ln>
              <a:effectLst/>
            </c:spPr>
          </c:marker>
          <c:errBars>
            <c:errDir val="y"/>
            <c:errBarType val="both"/>
            <c:errValType val="cust"/>
            <c:noEndCap val="0"/>
            <c:plus>
              <c:numRef>
                <c:f>'Misc graphs'!$AO$33:$AO$38</c:f>
                <c:numCache>
                  <c:formatCode>General</c:formatCode>
                  <c:ptCount val="6"/>
                  <c:pt idx="0">
                    <c:v>2001.9679130041295</c:v>
                  </c:pt>
                  <c:pt idx="1">
                    <c:v>1275.2317221413607</c:v>
                  </c:pt>
                  <c:pt idx="2">
                    <c:v>928.99414249573613</c:v>
                  </c:pt>
                  <c:pt idx="3">
                    <c:v>462.91873741235258</c:v>
                  </c:pt>
                  <c:pt idx="4">
                    <c:v>1796.1564770300747</c:v>
                  </c:pt>
                  <c:pt idx="5">
                    <c:v>296.16143361065866</c:v>
                  </c:pt>
                </c:numCache>
              </c:numRef>
            </c:plus>
            <c:minus>
              <c:numRef>
                <c:f>'Misc graphs'!$AO$33:$AO$38</c:f>
                <c:numCache>
                  <c:formatCode>General</c:formatCode>
                  <c:ptCount val="6"/>
                  <c:pt idx="0">
                    <c:v>2001.9679130041295</c:v>
                  </c:pt>
                  <c:pt idx="1">
                    <c:v>1275.2317221413607</c:v>
                  </c:pt>
                  <c:pt idx="2">
                    <c:v>928.99414249573613</c:v>
                  </c:pt>
                  <c:pt idx="3">
                    <c:v>462.91873741235258</c:v>
                  </c:pt>
                  <c:pt idx="4">
                    <c:v>1796.1564770300747</c:v>
                  </c:pt>
                  <c:pt idx="5">
                    <c:v>296.16143361065866</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graphs'!$AN$33:$AN$38</c:f>
              <c:numCache>
                <c:formatCode>0.00</c:formatCode>
                <c:ptCount val="6"/>
                <c:pt idx="0">
                  <c:v>2802.9014570104905</c:v>
                </c:pt>
                <c:pt idx="1">
                  <c:v>3677.724508368372</c:v>
                </c:pt>
                <c:pt idx="2">
                  <c:v>3059.7526675582635</c:v>
                </c:pt>
                <c:pt idx="3">
                  <c:v>4132.0638680084721</c:v>
                </c:pt>
                <c:pt idx="4">
                  <c:v>3182.806654225049</c:v>
                </c:pt>
                <c:pt idx="5">
                  <c:v>3611.5910116887026</c:v>
                </c:pt>
              </c:numCache>
            </c:numRef>
          </c:yVal>
          <c:smooth val="1"/>
          <c:extLst>
            <c:ext xmlns:c16="http://schemas.microsoft.com/office/drawing/2014/chart" uri="{C3380CC4-5D6E-409C-BE32-E72D297353CC}">
              <c16:uniqueId val="{00000002-02C7-644B-9B6C-DC935FB739A6}"/>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1"/>
        <c:axPos val="b"/>
        <c:majorGridlines>
          <c:spPr>
            <a:ln w="9525" cap="flat" cmpd="sng" algn="ctr">
              <a:solidFill>
                <a:schemeClr val="bg1">
                  <a:lumMod val="85000"/>
                </a:schemeClr>
              </a:solidFill>
              <a:round/>
            </a:ln>
            <a:effectLst/>
          </c:spPr>
        </c:majorGridlines>
        <c:numFmt formatCode="0" sourceLinked="1"/>
        <c:majorTickMark val="none"/>
        <c:minorTickMark val="none"/>
        <c:tickLblPos val="nextTo"/>
        <c:crossAx val="2032637568"/>
        <c:crosses val="autoZero"/>
        <c:crossBetween val="midCat"/>
        <c:majorUnit val="120"/>
      </c:valAx>
      <c:valAx>
        <c:axId val="2032637568"/>
        <c:scaling>
          <c:orientation val="minMax"/>
          <c:max val="8100"/>
          <c:min val="0"/>
        </c:scaling>
        <c:delete val="0"/>
        <c:axPos val="l"/>
        <c:majorGridlines>
          <c:spPr>
            <a:ln w="2857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2000"/>
        <c:minorUnit val="0.1"/>
      </c:valAx>
      <c:spPr>
        <a:solidFill>
          <a:schemeClr val="bg1">
            <a:lumMod val="85000"/>
          </a:schemeClr>
        </a:solidFill>
        <a:ln w="28575">
          <a:solidFill>
            <a:schemeClr val="tx1">
              <a:lumMod val="95000"/>
              <a:lumOff val="5000"/>
            </a:schemeClr>
          </a:solidFill>
        </a:ln>
        <a:effectLst/>
      </c:spPr>
    </c:plotArea>
    <c:legend>
      <c:legendPos val="t"/>
      <c:layout>
        <c:manualLayout>
          <c:xMode val="edge"/>
          <c:yMode val="edge"/>
          <c:x val="0.53179639452333793"/>
          <c:y val="0.30205802820363437"/>
          <c:w val="0.24150885612681525"/>
          <c:h val="0.2346294043288403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18753123205039"/>
          <c:y val="9.7737656622655864E-2"/>
          <c:w val="0.39348975371669542"/>
          <c:h val="0.60411260311986581"/>
        </c:manualLayout>
      </c:layout>
      <c:scatterChart>
        <c:scatterStyle val="smoothMarker"/>
        <c:varyColors val="0"/>
        <c:ser>
          <c:idx val="2"/>
          <c:order val="0"/>
          <c:tx>
            <c:v>Alanine</c:v>
          </c:tx>
          <c:spPr>
            <a:ln w="28575" cap="rnd">
              <a:solidFill>
                <a:schemeClr val="accent3"/>
              </a:solidFill>
              <a:round/>
            </a:ln>
            <a:effectLst/>
          </c:spPr>
          <c:marker>
            <c:symbol val="circle"/>
            <c:size val="9"/>
            <c:spPr>
              <a:solidFill>
                <a:schemeClr val="accent3"/>
              </a:solidFill>
              <a:ln w="9525">
                <a:solidFill>
                  <a:schemeClr val="tx1">
                    <a:lumMod val="85000"/>
                    <a:lumOff val="15000"/>
                  </a:schemeClr>
                </a:solidFill>
              </a:ln>
              <a:effectLst/>
            </c:spPr>
          </c:marker>
          <c:errBars>
            <c:errDir val="y"/>
            <c:errBarType val="both"/>
            <c:errValType val="cust"/>
            <c:noEndCap val="0"/>
            <c:plus>
              <c:numRef>
                <c:f>'Misc graphs'!$BB$14:$BB$19</c:f>
                <c:numCache>
                  <c:formatCode>General</c:formatCode>
                  <c:ptCount val="6"/>
                  <c:pt idx="0">
                    <c:v>3.4729858256109436</c:v>
                  </c:pt>
                  <c:pt idx="1">
                    <c:v>4.5288829361361262</c:v>
                  </c:pt>
                  <c:pt idx="2">
                    <c:v>5.0843567149653186</c:v>
                  </c:pt>
                  <c:pt idx="3">
                    <c:v>6.1330576501282161</c:v>
                  </c:pt>
                  <c:pt idx="4">
                    <c:v>6.8069906148986412</c:v>
                  </c:pt>
                  <c:pt idx="5">
                    <c:v>8.3508585969496227</c:v>
                  </c:pt>
                </c:numCache>
              </c:numRef>
            </c:plus>
            <c:minus>
              <c:numRef>
                <c:f>'Misc graphs'!$BB$14:$BB$19</c:f>
                <c:numCache>
                  <c:formatCode>General</c:formatCode>
                  <c:ptCount val="6"/>
                  <c:pt idx="0">
                    <c:v>3.4729858256109436</c:v>
                  </c:pt>
                  <c:pt idx="1">
                    <c:v>4.5288829361361262</c:v>
                  </c:pt>
                  <c:pt idx="2">
                    <c:v>5.0843567149653186</c:v>
                  </c:pt>
                  <c:pt idx="3">
                    <c:v>6.1330576501282161</c:v>
                  </c:pt>
                  <c:pt idx="4">
                    <c:v>6.8069906148986412</c:v>
                  </c:pt>
                  <c:pt idx="5">
                    <c:v>8.3508585969496227</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graphs'!$BA$14:$BA$19</c:f>
              <c:numCache>
                <c:formatCode>0.00</c:formatCode>
                <c:ptCount val="6"/>
                <c:pt idx="0">
                  <c:v>60.266424799213475</c:v>
                </c:pt>
                <c:pt idx="1">
                  <c:v>63.106573830818938</c:v>
                </c:pt>
                <c:pt idx="2">
                  <c:v>62.667075617130791</c:v>
                </c:pt>
                <c:pt idx="3">
                  <c:v>56.676334763876639</c:v>
                </c:pt>
                <c:pt idx="4">
                  <c:v>69.225436394300615</c:v>
                </c:pt>
                <c:pt idx="5">
                  <c:v>68.075750669459552</c:v>
                </c:pt>
              </c:numCache>
            </c:numRef>
          </c:yVal>
          <c:smooth val="1"/>
          <c:extLst>
            <c:ext xmlns:c16="http://schemas.microsoft.com/office/drawing/2014/chart" uri="{C3380CC4-5D6E-409C-BE32-E72D297353CC}">
              <c16:uniqueId val="{00000000-22DA-7847-9A5F-63919465ABF9}"/>
            </c:ext>
          </c:extLst>
        </c:ser>
        <c:ser>
          <c:idx val="6"/>
          <c:order val="1"/>
          <c:tx>
            <c:v>Aspartate</c:v>
          </c:tx>
          <c:spPr>
            <a:ln w="28575" cap="rnd">
              <a:solidFill>
                <a:schemeClr val="accent1">
                  <a:lumMod val="60000"/>
                </a:schemeClr>
              </a:solidFill>
              <a:round/>
            </a:ln>
            <a:effectLst/>
          </c:spPr>
          <c:marker>
            <c:symbol val="circle"/>
            <c:size val="9"/>
            <c:spPr>
              <a:solidFill>
                <a:schemeClr val="accent1">
                  <a:lumMod val="60000"/>
                </a:schemeClr>
              </a:solidFill>
              <a:ln w="9525">
                <a:solidFill>
                  <a:schemeClr val="tx1">
                    <a:lumMod val="85000"/>
                    <a:lumOff val="15000"/>
                  </a:schemeClr>
                </a:solidFill>
              </a:ln>
              <a:effectLst/>
            </c:spPr>
          </c:marker>
          <c:errBars>
            <c:errDir val="y"/>
            <c:errBarType val="both"/>
            <c:errValType val="cust"/>
            <c:noEndCap val="0"/>
            <c:plus>
              <c:numRef>
                <c:f>'Misc graphs'!$AV$14:$AV$19</c:f>
                <c:numCache>
                  <c:formatCode>General</c:formatCode>
                  <c:ptCount val="6"/>
                  <c:pt idx="0">
                    <c:v>0.21303672020921574</c:v>
                  </c:pt>
                  <c:pt idx="1">
                    <c:v>1.4839441684422527</c:v>
                  </c:pt>
                  <c:pt idx="2">
                    <c:v>4.9162635976281237</c:v>
                  </c:pt>
                  <c:pt idx="3">
                    <c:v>4.7230592776889768</c:v>
                  </c:pt>
                  <c:pt idx="4">
                    <c:v>2.6278427609252688</c:v>
                  </c:pt>
                  <c:pt idx="5">
                    <c:v>4.8576771612170564</c:v>
                  </c:pt>
                </c:numCache>
              </c:numRef>
            </c:plus>
            <c:minus>
              <c:numRef>
                <c:f>'Misc graphs'!$AV$14:$AV$19</c:f>
                <c:numCache>
                  <c:formatCode>General</c:formatCode>
                  <c:ptCount val="6"/>
                  <c:pt idx="0">
                    <c:v>0.21303672020921574</c:v>
                  </c:pt>
                  <c:pt idx="1">
                    <c:v>1.4839441684422527</c:v>
                  </c:pt>
                  <c:pt idx="2">
                    <c:v>4.9162635976281237</c:v>
                  </c:pt>
                  <c:pt idx="3">
                    <c:v>4.7230592776889768</c:v>
                  </c:pt>
                  <c:pt idx="4">
                    <c:v>2.6278427609252688</c:v>
                  </c:pt>
                  <c:pt idx="5">
                    <c:v>4.8576771612170564</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graphs'!$AU$14:$AU$19</c:f>
              <c:numCache>
                <c:formatCode>0.00</c:formatCode>
                <c:ptCount val="6"/>
                <c:pt idx="0">
                  <c:v>38.555606170768023</c:v>
                </c:pt>
                <c:pt idx="1">
                  <c:v>33.500115447376572</c:v>
                </c:pt>
                <c:pt idx="2">
                  <c:v>35.567672519079963</c:v>
                </c:pt>
                <c:pt idx="3">
                  <c:v>34.701218171900017</c:v>
                </c:pt>
                <c:pt idx="4">
                  <c:v>31.051358103198908</c:v>
                </c:pt>
                <c:pt idx="5">
                  <c:v>25.202481601245299</c:v>
                </c:pt>
              </c:numCache>
            </c:numRef>
          </c:yVal>
          <c:smooth val="1"/>
          <c:extLst>
            <c:ext xmlns:c16="http://schemas.microsoft.com/office/drawing/2014/chart" uri="{C3380CC4-5D6E-409C-BE32-E72D297353CC}">
              <c16:uniqueId val="{00000001-22DA-7847-9A5F-63919465ABF9}"/>
            </c:ext>
          </c:extLst>
        </c:ser>
        <c:ser>
          <c:idx val="7"/>
          <c:order val="2"/>
          <c:tx>
            <c:v>Asparagine</c:v>
          </c:tx>
          <c:spPr>
            <a:ln w="28575" cap="rnd">
              <a:solidFill>
                <a:schemeClr val="accent2">
                  <a:lumMod val="60000"/>
                </a:schemeClr>
              </a:solidFill>
              <a:round/>
            </a:ln>
            <a:effectLst/>
          </c:spPr>
          <c:marker>
            <c:symbol val="circle"/>
            <c:size val="9"/>
            <c:spPr>
              <a:solidFill>
                <a:schemeClr val="accent2">
                  <a:lumMod val="60000"/>
                </a:schemeClr>
              </a:solidFill>
              <a:ln w="9525">
                <a:solidFill>
                  <a:schemeClr val="tx1">
                    <a:lumMod val="85000"/>
                    <a:lumOff val="15000"/>
                  </a:schemeClr>
                </a:solidFill>
              </a:ln>
              <a:effectLst/>
            </c:spPr>
          </c:marker>
          <c:errBars>
            <c:errDir val="y"/>
            <c:errBarType val="both"/>
            <c:errValType val="cust"/>
            <c:noEndCap val="0"/>
            <c:plus>
              <c:numRef>
                <c:f>'Misc graphs'!$AX$14:$AX$19</c:f>
                <c:numCache>
                  <c:formatCode>General</c:formatCode>
                  <c:ptCount val="6"/>
                  <c:pt idx="0">
                    <c:v>1.6750301553780917</c:v>
                  </c:pt>
                  <c:pt idx="1">
                    <c:v>2.0372899383714298</c:v>
                  </c:pt>
                  <c:pt idx="2">
                    <c:v>2.2286800389467549</c:v>
                  </c:pt>
                  <c:pt idx="3">
                    <c:v>7.3180714705585155</c:v>
                  </c:pt>
                  <c:pt idx="4">
                    <c:v>5.3709576522871991</c:v>
                  </c:pt>
                  <c:pt idx="5">
                    <c:v>5.1730872217895758</c:v>
                  </c:pt>
                </c:numCache>
              </c:numRef>
            </c:plus>
            <c:minus>
              <c:numRef>
                <c:f>'Misc graphs'!$AX$14:$AX$19</c:f>
                <c:numCache>
                  <c:formatCode>General</c:formatCode>
                  <c:ptCount val="6"/>
                  <c:pt idx="0">
                    <c:v>1.6750301553780917</c:v>
                  </c:pt>
                  <c:pt idx="1">
                    <c:v>2.0372899383714298</c:v>
                  </c:pt>
                  <c:pt idx="2">
                    <c:v>2.2286800389467549</c:v>
                  </c:pt>
                  <c:pt idx="3">
                    <c:v>7.3180714705585155</c:v>
                  </c:pt>
                  <c:pt idx="4">
                    <c:v>5.3709576522871991</c:v>
                  </c:pt>
                  <c:pt idx="5">
                    <c:v>5.1730872217895758</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graphs'!$AW$14:$AW$19</c:f>
              <c:numCache>
                <c:formatCode>0.00</c:formatCode>
                <c:ptCount val="6"/>
                <c:pt idx="0">
                  <c:v>9.1114229080015061</c:v>
                </c:pt>
                <c:pt idx="1">
                  <c:v>10.847192878545519</c:v>
                </c:pt>
                <c:pt idx="2">
                  <c:v>13.160598070937297</c:v>
                </c:pt>
                <c:pt idx="3">
                  <c:v>16.328513442861695</c:v>
                </c:pt>
                <c:pt idx="4">
                  <c:v>15.771344682738496</c:v>
                </c:pt>
                <c:pt idx="5">
                  <c:v>21.244072408360115</c:v>
                </c:pt>
              </c:numCache>
            </c:numRef>
          </c:yVal>
          <c:smooth val="1"/>
          <c:extLst>
            <c:ext xmlns:c16="http://schemas.microsoft.com/office/drawing/2014/chart" uri="{C3380CC4-5D6E-409C-BE32-E72D297353CC}">
              <c16:uniqueId val="{00000002-22DA-7847-9A5F-63919465ABF9}"/>
            </c:ext>
          </c:extLst>
        </c:ser>
        <c:ser>
          <c:idx val="1"/>
          <c:order val="3"/>
          <c:tx>
            <c:v>Glycine</c:v>
          </c:tx>
          <c:spPr>
            <a:ln w="28575" cap="rnd">
              <a:solidFill>
                <a:schemeClr val="accent2"/>
              </a:solidFill>
              <a:round/>
            </a:ln>
            <a:effectLst/>
          </c:spPr>
          <c:marker>
            <c:symbol val="diamond"/>
            <c:size val="9"/>
            <c:spPr>
              <a:solidFill>
                <a:schemeClr val="accent2"/>
              </a:solidFill>
              <a:ln w="9525">
                <a:solidFill>
                  <a:schemeClr val="tx1">
                    <a:lumMod val="85000"/>
                    <a:lumOff val="15000"/>
                  </a:schemeClr>
                </a:solidFill>
              </a:ln>
              <a:effectLst/>
            </c:spPr>
          </c:marker>
          <c:errBars>
            <c:errDir val="y"/>
            <c:errBarType val="both"/>
            <c:errValType val="cust"/>
            <c:noEndCap val="0"/>
            <c:plus>
              <c:numRef>
                <c:f>'Misc graphs'!$AB$14:$AB$19</c:f>
                <c:numCache>
                  <c:formatCode>General</c:formatCode>
                  <c:ptCount val="6"/>
                  <c:pt idx="0">
                    <c:v>1.4861887885630229</c:v>
                  </c:pt>
                  <c:pt idx="1">
                    <c:v>10.178806928525498</c:v>
                  </c:pt>
                  <c:pt idx="2">
                    <c:v>7.7039830863515348</c:v>
                  </c:pt>
                  <c:pt idx="3">
                    <c:v>3.6963869412207075</c:v>
                  </c:pt>
                  <c:pt idx="4">
                    <c:v>16.812161870083994</c:v>
                  </c:pt>
                  <c:pt idx="5">
                    <c:v>16.426600954108096</c:v>
                  </c:pt>
                </c:numCache>
              </c:numRef>
            </c:plus>
            <c:minus>
              <c:numRef>
                <c:f>'Misc graphs'!$AB$14:$AB$19</c:f>
                <c:numCache>
                  <c:formatCode>General</c:formatCode>
                  <c:ptCount val="6"/>
                  <c:pt idx="0">
                    <c:v>1.4861887885630229</c:v>
                  </c:pt>
                  <c:pt idx="1">
                    <c:v>10.178806928525498</c:v>
                  </c:pt>
                  <c:pt idx="2">
                    <c:v>7.7039830863515348</c:v>
                  </c:pt>
                  <c:pt idx="3">
                    <c:v>3.6963869412207075</c:v>
                  </c:pt>
                  <c:pt idx="4">
                    <c:v>16.812161870083994</c:v>
                  </c:pt>
                  <c:pt idx="5">
                    <c:v>16.426600954108096</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graphs'!$AA$14:$AA$19</c:f>
              <c:numCache>
                <c:formatCode>0.00</c:formatCode>
                <c:ptCount val="6"/>
                <c:pt idx="0">
                  <c:v>52.701859890651214</c:v>
                </c:pt>
                <c:pt idx="1">
                  <c:v>47.963212033467983</c:v>
                </c:pt>
                <c:pt idx="2">
                  <c:v>38.211138043560588</c:v>
                </c:pt>
                <c:pt idx="3">
                  <c:v>31.46270187100556</c:v>
                </c:pt>
                <c:pt idx="4">
                  <c:v>22.676002088776684</c:v>
                </c:pt>
                <c:pt idx="5">
                  <c:v>28.840375173361</c:v>
                </c:pt>
              </c:numCache>
            </c:numRef>
          </c:yVal>
          <c:smooth val="1"/>
          <c:extLst>
            <c:ext xmlns:c16="http://schemas.microsoft.com/office/drawing/2014/chart" uri="{C3380CC4-5D6E-409C-BE32-E72D297353CC}">
              <c16:uniqueId val="{00000003-22DA-7847-9A5F-63919465ABF9}"/>
            </c:ext>
          </c:extLst>
        </c:ser>
        <c:ser>
          <c:idx val="0"/>
          <c:order val="4"/>
          <c:tx>
            <c:v>Serine</c:v>
          </c:tx>
          <c:spPr>
            <a:ln w="28575" cap="rnd">
              <a:solidFill>
                <a:schemeClr val="accent1"/>
              </a:solidFill>
              <a:round/>
            </a:ln>
            <a:effectLst/>
          </c:spPr>
          <c:marker>
            <c:symbol val="triangle"/>
            <c:size val="9"/>
            <c:spPr>
              <a:solidFill>
                <a:schemeClr val="accent1"/>
              </a:solidFill>
              <a:ln w="9525">
                <a:solidFill>
                  <a:schemeClr val="tx1">
                    <a:lumMod val="85000"/>
                    <a:lumOff val="15000"/>
                  </a:schemeClr>
                </a:solidFill>
              </a:ln>
              <a:effectLst/>
            </c:spPr>
          </c:marker>
          <c:errBars>
            <c:errDir val="y"/>
            <c:errBarType val="both"/>
            <c:errValType val="cust"/>
            <c:noEndCap val="0"/>
            <c:plus>
              <c:numRef>
                <c:f>'Misc graphs'!$AD$14:$AD$19</c:f>
                <c:numCache>
                  <c:formatCode>General</c:formatCode>
                  <c:ptCount val="6"/>
                  <c:pt idx="0">
                    <c:v>1.4849224915423016</c:v>
                  </c:pt>
                  <c:pt idx="1">
                    <c:v>10.16511403368394</c:v>
                  </c:pt>
                  <c:pt idx="2">
                    <c:v>1.5526750875039501</c:v>
                  </c:pt>
                  <c:pt idx="3">
                    <c:v>6.0594801821146973</c:v>
                  </c:pt>
                  <c:pt idx="4">
                    <c:v>14.147913492016121</c:v>
                  </c:pt>
                  <c:pt idx="5">
                    <c:v>4.8051186723718136</c:v>
                  </c:pt>
                </c:numCache>
              </c:numRef>
            </c:plus>
            <c:minus>
              <c:numRef>
                <c:f>'Misc graphs'!$AD$14:$AD$19</c:f>
                <c:numCache>
                  <c:formatCode>General</c:formatCode>
                  <c:ptCount val="6"/>
                  <c:pt idx="0">
                    <c:v>1.4849224915423016</c:v>
                  </c:pt>
                  <c:pt idx="1">
                    <c:v>10.16511403368394</c:v>
                  </c:pt>
                  <c:pt idx="2">
                    <c:v>1.5526750875039501</c:v>
                  </c:pt>
                  <c:pt idx="3">
                    <c:v>6.0594801821146973</c:v>
                  </c:pt>
                  <c:pt idx="4">
                    <c:v>14.147913492016121</c:v>
                  </c:pt>
                  <c:pt idx="5">
                    <c:v>4.8051186723718136</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graphs'!$AC$14:$AC$19</c:f>
              <c:numCache>
                <c:formatCode>0.0</c:formatCode>
                <c:ptCount val="6"/>
                <c:pt idx="0">
                  <c:v>60.257716393559029</c:v>
                </c:pt>
                <c:pt idx="1">
                  <c:v>73.432790935201339</c:v>
                </c:pt>
                <c:pt idx="2">
                  <c:v>76.155235238424069</c:v>
                </c:pt>
                <c:pt idx="3">
                  <c:v>69.740758115269287</c:v>
                </c:pt>
                <c:pt idx="4">
                  <c:v>68.056120633291002</c:v>
                </c:pt>
                <c:pt idx="5">
                  <c:v>72.150227202742755</c:v>
                </c:pt>
              </c:numCache>
            </c:numRef>
          </c:yVal>
          <c:smooth val="1"/>
          <c:extLst>
            <c:ext xmlns:c16="http://schemas.microsoft.com/office/drawing/2014/chart" uri="{C3380CC4-5D6E-409C-BE32-E72D297353CC}">
              <c16:uniqueId val="{00000004-22DA-7847-9A5F-63919465ABF9}"/>
            </c:ext>
          </c:extLst>
        </c:ser>
        <c:ser>
          <c:idx val="8"/>
          <c:order val="5"/>
          <c:tx>
            <c:v>Threonine</c:v>
          </c:tx>
          <c:spPr>
            <a:ln w="28575" cap="rnd">
              <a:solidFill>
                <a:schemeClr val="accent3">
                  <a:lumMod val="60000"/>
                </a:schemeClr>
              </a:solidFill>
              <a:round/>
            </a:ln>
            <a:effectLst/>
          </c:spPr>
          <c:marker>
            <c:symbol val="square"/>
            <c:size val="9"/>
            <c:spPr>
              <a:solidFill>
                <a:schemeClr val="accent3">
                  <a:lumMod val="60000"/>
                </a:schemeClr>
              </a:solidFill>
              <a:ln w="9525">
                <a:solidFill>
                  <a:schemeClr val="tx1">
                    <a:lumMod val="85000"/>
                    <a:lumOff val="15000"/>
                  </a:schemeClr>
                </a:solidFill>
              </a:ln>
              <a:effectLst/>
            </c:spPr>
          </c:marker>
          <c:errBars>
            <c:errDir val="y"/>
            <c:errBarType val="both"/>
            <c:errValType val="cust"/>
            <c:noEndCap val="0"/>
            <c:plus>
              <c:numRef>
                <c:f>'Misc graphs'!$AZ$14:$AZ$19</c:f>
                <c:numCache>
                  <c:formatCode>General</c:formatCode>
                  <c:ptCount val="6"/>
                  <c:pt idx="0">
                    <c:v>2.1937694536600203</c:v>
                  </c:pt>
                  <c:pt idx="1">
                    <c:v>0.78098491690240779</c:v>
                  </c:pt>
                  <c:pt idx="2">
                    <c:v>2.9202318082827228</c:v>
                  </c:pt>
                  <c:pt idx="3">
                    <c:v>2.2233116799209705</c:v>
                  </c:pt>
                  <c:pt idx="4">
                    <c:v>0.48327231730746006</c:v>
                  </c:pt>
                  <c:pt idx="5">
                    <c:v>3.0739677752150816</c:v>
                  </c:pt>
                </c:numCache>
              </c:numRef>
            </c:plus>
            <c:minus>
              <c:numRef>
                <c:f>'Misc graphs'!$AZ$14:$AZ$19</c:f>
                <c:numCache>
                  <c:formatCode>General</c:formatCode>
                  <c:ptCount val="6"/>
                  <c:pt idx="0">
                    <c:v>2.1937694536600203</c:v>
                  </c:pt>
                  <c:pt idx="1">
                    <c:v>0.78098491690240779</c:v>
                  </c:pt>
                  <c:pt idx="2">
                    <c:v>2.9202318082827228</c:v>
                  </c:pt>
                  <c:pt idx="3">
                    <c:v>2.2233116799209705</c:v>
                  </c:pt>
                  <c:pt idx="4">
                    <c:v>0.48327231730746006</c:v>
                  </c:pt>
                  <c:pt idx="5">
                    <c:v>3.0739677752150816</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graphs'!$AY$14:$AY$19</c:f>
              <c:numCache>
                <c:formatCode>0.00</c:formatCode>
                <c:ptCount val="6"/>
                <c:pt idx="0">
                  <c:v>2.8165211406711266</c:v>
                </c:pt>
                <c:pt idx="1">
                  <c:v>3.2092500215928013</c:v>
                </c:pt>
                <c:pt idx="2">
                  <c:v>4.2405586702796478</c:v>
                </c:pt>
                <c:pt idx="3">
                  <c:v>4.8269142319982548</c:v>
                </c:pt>
                <c:pt idx="4">
                  <c:v>2.4366901047112246</c:v>
                </c:pt>
                <c:pt idx="5">
                  <c:v>5.8978344092629227</c:v>
                </c:pt>
              </c:numCache>
            </c:numRef>
          </c:yVal>
          <c:smooth val="1"/>
          <c:extLst>
            <c:ext xmlns:c16="http://schemas.microsoft.com/office/drawing/2014/chart" uri="{C3380CC4-5D6E-409C-BE32-E72D297353CC}">
              <c16:uniqueId val="{00000005-22DA-7847-9A5F-63919465ABF9}"/>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37568"/>
        <c:crosses val="autoZero"/>
        <c:crossBetween val="midCat"/>
        <c:majorUnit val="150"/>
      </c:valAx>
      <c:valAx>
        <c:axId val="2032637568"/>
        <c:scaling>
          <c:orientation val="minMax"/>
          <c:max val="9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20"/>
        <c:minorUnit val="0.1"/>
      </c:valAx>
      <c:spPr>
        <a:solidFill>
          <a:schemeClr val="bg1">
            <a:lumMod val="85000"/>
          </a:schemeClr>
        </a:solidFill>
        <a:ln w="28575">
          <a:solidFill>
            <a:schemeClr val="tx1">
              <a:lumMod val="95000"/>
              <a:lumOff val="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941248985865394"/>
          <c:y val="4.159427811400717E-2"/>
          <c:w val="0.30558740949288665"/>
          <c:h val="0.66423309249715201"/>
        </c:manualLayout>
      </c:layout>
      <c:scatterChart>
        <c:scatterStyle val="smoothMarker"/>
        <c:varyColors val="0"/>
        <c:ser>
          <c:idx val="2"/>
          <c:order val="0"/>
          <c:tx>
            <c:v>Alanine</c:v>
          </c:tx>
          <c:spPr>
            <a:ln w="28575" cap="rnd">
              <a:solidFill>
                <a:schemeClr val="accent3"/>
              </a:solidFill>
              <a:round/>
            </a:ln>
            <a:effectLst/>
          </c:spPr>
          <c:marker>
            <c:symbol val="circle"/>
            <c:size val="9"/>
            <c:spPr>
              <a:solidFill>
                <a:schemeClr val="accent3"/>
              </a:solidFill>
              <a:ln w="9525">
                <a:solidFill>
                  <a:schemeClr val="tx1">
                    <a:lumMod val="85000"/>
                    <a:lumOff val="15000"/>
                  </a:schemeClr>
                </a:solidFill>
              </a:ln>
              <a:effectLst/>
            </c:spPr>
          </c:marker>
          <c:errBars>
            <c:errDir val="y"/>
            <c:errBarType val="both"/>
            <c:errValType val="cust"/>
            <c:noEndCap val="0"/>
            <c:plus>
              <c:numRef>
                <c:f>'Misc graphs'!$BB$33:$BB$38</c:f>
                <c:numCache>
                  <c:formatCode>General</c:formatCode>
                  <c:ptCount val="6"/>
                  <c:pt idx="0">
                    <c:v>138.46607974187313</c:v>
                  </c:pt>
                  <c:pt idx="1">
                    <c:v>157.50145662222383</c:v>
                  </c:pt>
                  <c:pt idx="2">
                    <c:v>239.93914983180719</c:v>
                  </c:pt>
                  <c:pt idx="3">
                    <c:v>58.854953650221503</c:v>
                  </c:pt>
                  <c:pt idx="4">
                    <c:v>436.84908901390736</c:v>
                  </c:pt>
                  <c:pt idx="5">
                    <c:v>88.330370954706268</c:v>
                  </c:pt>
                </c:numCache>
              </c:numRef>
            </c:plus>
            <c:minus>
              <c:numRef>
                <c:f>'Misc graphs'!$BB$33:$BB$38</c:f>
                <c:numCache>
                  <c:formatCode>General</c:formatCode>
                  <c:ptCount val="6"/>
                  <c:pt idx="0">
                    <c:v>138.46607974187313</c:v>
                  </c:pt>
                  <c:pt idx="1">
                    <c:v>157.50145662222383</c:v>
                  </c:pt>
                  <c:pt idx="2">
                    <c:v>239.93914983180719</c:v>
                  </c:pt>
                  <c:pt idx="3">
                    <c:v>58.854953650221503</c:v>
                  </c:pt>
                  <c:pt idx="4">
                    <c:v>436.84908901390736</c:v>
                  </c:pt>
                  <c:pt idx="5">
                    <c:v>88.330370954706268</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graphs'!$BA$33:$BA$38</c:f>
              <c:numCache>
                <c:formatCode>General</c:formatCode>
                <c:ptCount val="6"/>
                <c:pt idx="0">
                  <c:v>432.699820594904</c:v>
                </c:pt>
                <c:pt idx="1">
                  <c:v>458.30080848114977</c:v>
                </c:pt>
                <c:pt idx="2">
                  <c:v>588.30195569878344</c:v>
                </c:pt>
                <c:pt idx="3">
                  <c:v>533.54080914009307</c:v>
                </c:pt>
                <c:pt idx="4">
                  <c:v>3597.0681799898371</c:v>
                </c:pt>
                <c:pt idx="5">
                  <c:v>1108.7354118699316</c:v>
                </c:pt>
              </c:numCache>
            </c:numRef>
          </c:yVal>
          <c:smooth val="1"/>
          <c:extLst>
            <c:ext xmlns:c16="http://schemas.microsoft.com/office/drawing/2014/chart" uri="{C3380CC4-5D6E-409C-BE32-E72D297353CC}">
              <c16:uniqueId val="{00000000-AAFC-EE47-99CF-74B8E65ED57F}"/>
            </c:ext>
          </c:extLst>
        </c:ser>
        <c:ser>
          <c:idx val="6"/>
          <c:order val="1"/>
          <c:tx>
            <c:v>Aspartate</c:v>
          </c:tx>
          <c:spPr>
            <a:ln w="28575" cap="rnd">
              <a:solidFill>
                <a:schemeClr val="accent1">
                  <a:lumMod val="60000"/>
                </a:schemeClr>
              </a:solidFill>
              <a:round/>
            </a:ln>
            <a:effectLst/>
          </c:spPr>
          <c:marker>
            <c:symbol val="circle"/>
            <c:size val="9"/>
            <c:spPr>
              <a:solidFill>
                <a:schemeClr val="accent1">
                  <a:lumMod val="60000"/>
                </a:schemeClr>
              </a:solidFill>
              <a:ln w="9525">
                <a:solidFill>
                  <a:schemeClr val="tx1">
                    <a:lumMod val="85000"/>
                    <a:lumOff val="15000"/>
                  </a:schemeClr>
                </a:solidFill>
              </a:ln>
              <a:effectLst/>
            </c:spPr>
          </c:marker>
          <c:errBars>
            <c:errDir val="y"/>
            <c:errBarType val="both"/>
            <c:errValType val="cust"/>
            <c:noEndCap val="0"/>
            <c:plus>
              <c:numRef>
                <c:f>'Misc graphs'!$AV$33:$AV$38</c:f>
                <c:numCache>
                  <c:formatCode>General</c:formatCode>
                  <c:ptCount val="6"/>
                  <c:pt idx="0">
                    <c:v>274.27018463593834</c:v>
                  </c:pt>
                  <c:pt idx="1">
                    <c:v>144.94490122011976</c:v>
                  </c:pt>
                  <c:pt idx="2">
                    <c:v>382.95622194329314</c:v>
                  </c:pt>
                  <c:pt idx="3">
                    <c:v>335.56101616230524</c:v>
                  </c:pt>
                  <c:pt idx="4">
                    <c:v>108.41880008503814</c:v>
                  </c:pt>
                  <c:pt idx="5">
                    <c:v>386.98814757129452</c:v>
                  </c:pt>
                </c:numCache>
              </c:numRef>
            </c:plus>
            <c:minus>
              <c:numRef>
                <c:f>'Misc graphs'!$AV$33:$AV$38</c:f>
                <c:numCache>
                  <c:formatCode>General</c:formatCode>
                  <c:ptCount val="6"/>
                  <c:pt idx="0">
                    <c:v>274.27018463593834</c:v>
                  </c:pt>
                  <c:pt idx="1">
                    <c:v>144.94490122011976</c:v>
                  </c:pt>
                  <c:pt idx="2">
                    <c:v>382.95622194329314</c:v>
                  </c:pt>
                  <c:pt idx="3">
                    <c:v>335.56101616230524</c:v>
                  </c:pt>
                  <c:pt idx="4">
                    <c:v>108.41880008503814</c:v>
                  </c:pt>
                  <c:pt idx="5">
                    <c:v>386.98814757129452</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graphs'!$AU$33:$AU$38</c:f>
              <c:numCache>
                <c:formatCode>0</c:formatCode>
                <c:ptCount val="6"/>
                <c:pt idx="0">
                  <c:v>1177.5537515603123</c:v>
                </c:pt>
                <c:pt idx="1">
                  <c:v>1175.3831622998628</c:v>
                </c:pt>
                <c:pt idx="2">
                  <c:v>1126.2844963336902</c:v>
                </c:pt>
                <c:pt idx="3">
                  <c:v>1967.1243271463272</c:v>
                </c:pt>
                <c:pt idx="4">
                  <c:v>1128.7451897702006</c:v>
                </c:pt>
                <c:pt idx="5">
                  <c:v>1167.8904990697665</c:v>
                </c:pt>
              </c:numCache>
            </c:numRef>
          </c:yVal>
          <c:smooth val="1"/>
          <c:extLst>
            <c:ext xmlns:c16="http://schemas.microsoft.com/office/drawing/2014/chart" uri="{C3380CC4-5D6E-409C-BE32-E72D297353CC}">
              <c16:uniqueId val="{00000001-AAFC-EE47-99CF-74B8E65ED57F}"/>
            </c:ext>
          </c:extLst>
        </c:ser>
        <c:ser>
          <c:idx val="7"/>
          <c:order val="2"/>
          <c:tx>
            <c:v>Asparagine</c:v>
          </c:tx>
          <c:spPr>
            <a:ln w="28575" cap="rnd">
              <a:solidFill>
                <a:schemeClr val="accent2">
                  <a:lumMod val="60000"/>
                </a:schemeClr>
              </a:solidFill>
              <a:round/>
            </a:ln>
            <a:effectLst/>
          </c:spPr>
          <c:marker>
            <c:symbol val="circle"/>
            <c:size val="5"/>
            <c:spPr>
              <a:solidFill>
                <a:schemeClr val="accent2">
                  <a:lumMod val="60000"/>
                </a:schemeClr>
              </a:solidFill>
              <a:ln w="9525">
                <a:solidFill>
                  <a:schemeClr val="tx1">
                    <a:lumMod val="85000"/>
                    <a:lumOff val="15000"/>
                  </a:schemeClr>
                </a:solidFill>
              </a:ln>
              <a:effectLst/>
            </c:spPr>
          </c:marker>
          <c:errBars>
            <c:errDir val="y"/>
            <c:errBarType val="both"/>
            <c:errValType val="cust"/>
            <c:noEndCap val="0"/>
            <c:plus>
              <c:numRef>
                <c:f>'Misc graphs'!$AX$33:$AX$38</c:f>
                <c:numCache>
                  <c:formatCode>General</c:formatCode>
                  <c:ptCount val="6"/>
                  <c:pt idx="0">
                    <c:v>3.0634788552685674</c:v>
                  </c:pt>
                  <c:pt idx="1">
                    <c:v>8.144469460333017</c:v>
                  </c:pt>
                  <c:pt idx="2">
                    <c:v>9.0391400843926739</c:v>
                  </c:pt>
                  <c:pt idx="3">
                    <c:v>15.65788138906537</c:v>
                  </c:pt>
                  <c:pt idx="4">
                    <c:v>27.566990557986276</c:v>
                  </c:pt>
                  <c:pt idx="5">
                    <c:v>5.8682768239422716</c:v>
                  </c:pt>
                </c:numCache>
              </c:numRef>
            </c:plus>
            <c:minus>
              <c:numRef>
                <c:f>'Misc graphs'!$AX$33:$AX$38</c:f>
                <c:numCache>
                  <c:formatCode>General</c:formatCode>
                  <c:ptCount val="6"/>
                  <c:pt idx="0">
                    <c:v>3.0634788552685674</c:v>
                  </c:pt>
                  <c:pt idx="1">
                    <c:v>8.144469460333017</c:v>
                  </c:pt>
                  <c:pt idx="2">
                    <c:v>9.0391400843926739</c:v>
                  </c:pt>
                  <c:pt idx="3">
                    <c:v>15.65788138906537</c:v>
                  </c:pt>
                  <c:pt idx="4">
                    <c:v>27.566990557986276</c:v>
                  </c:pt>
                  <c:pt idx="5">
                    <c:v>5.8682768239422716</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graphs'!$AW$33:$AW$38</c:f>
              <c:numCache>
                <c:formatCode>0.00</c:formatCode>
                <c:ptCount val="6"/>
                <c:pt idx="0">
                  <c:v>24.647645399496302</c:v>
                </c:pt>
                <c:pt idx="1">
                  <c:v>18.494211910540852</c:v>
                </c:pt>
                <c:pt idx="2">
                  <c:v>34.709335533236064</c:v>
                </c:pt>
                <c:pt idx="3">
                  <c:v>61.899202274768982</c:v>
                </c:pt>
                <c:pt idx="4">
                  <c:v>50.559748869515111</c:v>
                </c:pt>
                <c:pt idx="5">
                  <c:v>119.94257897530683</c:v>
                </c:pt>
              </c:numCache>
            </c:numRef>
          </c:yVal>
          <c:smooth val="1"/>
          <c:extLst>
            <c:ext xmlns:c16="http://schemas.microsoft.com/office/drawing/2014/chart" uri="{C3380CC4-5D6E-409C-BE32-E72D297353CC}">
              <c16:uniqueId val="{00000002-AAFC-EE47-99CF-74B8E65ED57F}"/>
            </c:ext>
          </c:extLst>
        </c:ser>
        <c:ser>
          <c:idx val="1"/>
          <c:order val="3"/>
          <c:tx>
            <c:v>Glycine</c:v>
          </c:tx>
          <c:spPr>
            <a:ln w="28575" cap="rnd">
              <a:solidFill>
                <a:schemeClr val="accent2"/>
              </a:solidFill>
              <a:round/>
            </a:ln>
            <a:effectLst/>
          </c:spPr>
          <c:marker>
            <c:symbol val="diamond"/>
            <c:size val="9"/>
            <c:spPr>
              <a:solidFill>
                <a:schemeClr val="accent2"/>
              </a:solidFill>
              <a:ln w="9525">
                <a:solidFill>
                  <a:schemeClr val="tx1">
                    <a:lumMod val="85000"/>
                    <a:lumOff val="15000"/>
                  </a:schemeClr>
                </a:solidFill>
              </a:ln>
              <a:effectLst/>
            </c:spPr>
          </c:marker>
          <c:errBars>
            <c:errDir val="y"/>
            <c:errBarType val="both"/>
            <c:errValType val="cust"/>
            <c:noEndCap val="0"/>
            <c:plus>
              <c:numRef>
                <c:f>'Misc graphs'!$AB$33:$AB$38</c:f>
                <c:numCache>
                  <c:formatCode>General</c:formatCode>
                  <c:ptCount val="6"/>
                  <c:pt idx="0">
                    <c:v>13.981953741838486</c:v>
                  </c:pt>
                  <c:pt idx="1">
                    <c:v>10.64859509303073</c:v>
                  </c:pt>
                  <c:pt idx="2">
                    <c:v>8.1171196359781241</c:v>
                  </c:pt>
                  <c:pt idx="3">
                    <c:v>14.774243853546086</c:v>
                  </c:pt>
                  <c:pt idx="4">
                    <c:v>11.615208947135905</c:v>
                  </c:pt>
                  <c:pt idx="5">
                    <c:v>9.0296411660254936</c:v>
                  </c:pt>
                </c:numCache>
              </c:numRef>
            </c:plus>
            <c:minus>
              <c:numRef>
                <c:f>'Misc graphs'!$AB$33:$AB$38</c:f>
                <c:numCache>
                  <c:formatCode>General</c:formatCode>
                  <c:ptCount val="6"/>
                  <c:pt idx="0">
                    <c:v>13.981953741838486</c:v>
                  </c:pt>
                  <c:pt idx="1">
                    <c:v>10.64859509303073</c:v>
                  </c:pt>
                  <c:pt idx="2">
                    <c:v>8.1171196359781241</c:v>
                  </c:pt>
                  <c:pt idx="3">
                    <c:v>14.774243853546086</c:v>
                  </c:pt>
                  <c:pt idx="4">
                    <c:v>11.615208947135905</c:v>
                  </c:pt>
                  <c:pt idx="5">
                    <c:v>9.0296411660254936</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graphs'!$AA$33:$AA$38</c:f>
              <c:numCache>
                <c:formatCode>0.00</c:formatCode>
                <c:ptCount val="6"/>
                <c:pt idx="0">
                  <c:v>63.709855172674224</c:v>
                </c:pt>
                <c:pt idx="1">
                  <c:v>73.007010846980052</c:v>
                </c:pt>
                <c:pt idx="2">
                  <c:v>63.517118281173488</c:v>
                </c:pt>
                <c:pt idx="3">
                  <c:v>67.227963648239225</c:v>
                </c:pt>
                <c:pt idx="4">
                  <c:v>21.967353688436134</c:v>
                </c:pt>
                <c:pt idx="5">
                  <c:v>19.899650408213216</c:v>
                </c:pt>
              </c:numCache>
            </c:numRef>
          </c:yVal>
          <c:smooth val="1"/>
          <c:extLst>
            <c:ext xmlns:c16="http://schemas.microsoft.com/office/drawing/2014/chart" uri="{C3380CC4-5D6E-409C-BE32-E72D297353CC}">
              <c16:uniqueId val="{00000003-AAFC-EE47-99CF-74B8E65ED57F}"/>
            </c:ext>
          </c:extLst>
        </c:ser>
        <c:ser>
          <c:idx val="0"/>
          <c:order val="4"/>
          <c:tx>
            <c:v>Serine</c:v>
          </c:tx>
          <c:spPr>
            <a:ln w="28575" cap="rnd">
              <a:solidFill>
                <a:schemeClr val="accent1"/>
              </a:solidFill>
              <a:round/>
            </a:ln>
            <a:effectLst/>
          </c:spPr>
          <c:marker>
            <c:symbol val="triangle"/>
            <c:size val="9"/>
            <c:spPr>
              <a:solidFill>
                <a:schemeClr val="accent1"/>
              </a:solidFill>
              <a:ln w="9525">
                <a:solidFill>
                  <a:schemeClr val="tx1">
                    <a:lumMod val="85000"/>
                    <a:lumOff val="15000"/>
                  </a:schemeClr>
                </a:solidFill>
              </a:ln>
              <a:effectLst/>
            </c:spPr>
          </c:marker>
          <c:errBars>
            <c:errDir val="y"/>
            <c:errBarType val="both"/>
            <c:errValType val="cust"/>
            <c:noEndCap val="0"/>
            <c:plus>
              <c:numRef>
                <c:f>'Misc graphs'!$AD$33:$AD$38</c:f>
                <c:numCache>
                  <c:formatCode>General</c:formatCode>
                  <c:ptCount val="6"/>
                  <c:pt idx="0">
                    <c:v>117.30144426492417</c:v>
                  </c:pt>
                  <c:pt idx="1">
                    <c:v>602.59282688681651</c:v>
                  </c:pt>
                  <c:pt idx="2">
                    <c:v>646.62799904612746</c:v>
                  </c:pt>
                  <c:pt idx="3">
                    <c:v>515.00896675142042</c:v>
                  </c:pt>
                  <c:pt idx="4">
                    <c:v>265.37772891367831</c:v>
                  </c:pt>
                  <c:pt idx="5">
                    <c:v>428.62226333584027</c:v>
                  </c:pt>
                </c:numCache>
              </c:numRef>
            </c:plus>
            <c:minus>
              <c:numRef>
                <c:f>'Misc graphs'!$AD$33:$AD$38</c:f>
                <c:numCache>
                  <c:formatCode>General</c:formatCode>
                  <c:ptCount val="6"/>
                  <c:pt idx="0">
                    <c:v>117.30144426492417</c:v>
                  </c:pt>
                  <c:pt idx="1">
                    <c:v>602.59282688681651</c:v>
                  </c:pt>
                  <c:pt idx="2">
                    <c:v>646.62799904612746</c:v>
                  </c:pt>
                  <c:pt idx="3">
                    <c:v>515.00896675142042</c:v>
                  </c:pt>
                  <c:pt idx="4">
                    <c:v>265.37772891367831</c:v>
                  </c:pt>
                  <c:pt idx="5">
                    <c:v>428.62226333584027</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graphs'!$AC$33:$AC$38</c:f>
              <c:numCache>
                <c:formatCode>0</c:formatCode>
                <c:ptCount val="6"/>
                <c:pt idx="0">
                  <c:v>553.99438996098104</c:v>
                </c:pt>
                <c:pt idx="1">
                  <c:v>1550.769939341093</c:v>
                </c:pt>
                <c:pt idx="2">
                  <c:v>4059.596047308934</c:v>
                </c:pt>
                <c:pt idx="3">
                  <c:v>3146.5393125574715</c:v>
                </c:pt>
                <c:pt idx="4">
                  <c:v>2357.769451706934</c:v>
                </c:pt>
                <c:pt idx="5">
                  <c:v>1681.9600905318136</c:v>
                </c:pt>
              </c:numCache>
            </c:numRef>
          </c:yVal>
          <c:smooth val="1"/>
          <c:extLst>
            <c:ext xmlns:c16="http://schemas.microsoft.com/office/drawing/2014/chart" uri="{C3380CC4-5D6E-409C-BE32-E72D297353CC}">
              <c16:uniqueId val="{00000004-AAFC-EE47-99CF-74B8E65ED57F}"/>
            </c:ext>
          </c:extLst>
        </c:ser>
        <c:ser>
          <c:idx val="8"/>
          <c:order val="5"/>
          <c:tx>
            <c:v>Threonine</c:v>
          </c:tx>
          <c:spPr>
            <a:ln w="28575" cap="rnd">
              <a:solidFill>
                <a:schemeClr val="accent3">
                  <a:lumMod val="60000"/>
                </a:schemeClr>
              </a:solidFill>
              <a:round/>
            </a:ln>
            <a:effectLst/>
          </c:spPr>
          <c:marker>
            <c:symbol val="square"/>
            <c:size val="9"/>
            <c:spPr>
              <a:solidFill>
                <a:schemeClr val="accent3">
                  <a:lumMod val="60000"/>
                </a:schemeClr>
              </a:solidFill>
              <a:ln w="9525">
                <a:solidFill>
                  <a:schemeClr val="tx1">
                    <a:lumMod val="85000"/>
                    <a:lumOff val="15000"/>
                  </a:schemeClr>
                </a:solidFill>
              </a:ln>
              <a:effectLst/>
            </c:spPr>
          </c:marker>
          <c:errBars>
            <c:errDir val="y"/>
            <c:errBarType val="both"/>
            <c:errValType val="cust"/>
            <c:noEndCap val="0"/>
            <c:plus>
              <c:numRef>
                <c:f>'Misc graphs'!$AZ$33:$AZ$38</c:f>
                <c:numCache>
                  <c:formatCode>General</c:formatCode>
                  <c:ptCount val="6"/>
                  <c:pt idx="0">
                    <c:v>16.375582629335913</c:v>
                  </c:pt>
                  <c:pt idx="1">
                    <c:v>3.6039509532093068</c:v>
                  </c:pt>
                  <c:pt idx="2">
                    <c:v>17.01299640491332</c:v>
                  </c:pt>
                  <c:pt idx="3">
                    <c:v>15.838927421797138</c:v>
                  </c:pt>
                  <c:pt idx="4">
                    <c:v>4.288633656514409</c:v>
                  </c:pt>
                  <c:pt idx="5">
                    <c:v>23.124370770139926</c:v>
                  </c:pt>
                </c:numCache>
              </c:numRef>
            </c:plus>
            <c:minus>
              <c:numRef>
                <c:f>'Misc graphs'!$AZ$33:$AZ$38</c:f>
                <c:numCache>
                  <c:formatCode>General</c:formatCode>
                  <c:ptCount val="6"/>
                  <c:pt idx="0">
                    <c:v>16.375582629335913</c:v>
                  </c:pt>
                  <c:pt idx="1">
                    <c:v>3.6039509532093068</c:v>
                  </c:pt>
                  <c:pt idx="2">
                    <c:v>17.01299640491332</c:v>
                  </c:pt>
                  <c:pt idx="3">
                    <c:v>15.838927421797138</c:v>
                  </c:pt>
                  <c:pt idx="4">
                    <c:v>4.288633656514409</c:v>
                  </c:pt>
                  <c:pt idx="5">
                    <c:v>23.124370770139926</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graphs'!$AY$33:$AY$38</c:f>
              <c:numCache>
                <c:formatCode>0.00</c:formatCode>
                <c:ptCount val="6"/>
                <c:pt idx="0">
                  <c:v>21.00842453268724</c:v>
                </c:pt>
                <c:pt idx="1">
                  <c:v>26.592914544655326</c:v>
                </c:pt>
                <c:pt idx="2">
                  <c:v>33.187287156882512</c:v>
                </c:pt>
                <c:pt idx="3">
                  <c:v>43.655711380464027</c:v>
                </c:pt>
                <c:pt idx="4">
                  <c:v>33.475757034534524</c:v>
                </c:pt>
                <c:pt idx="5">
                  <c:v>55.213717395600611</c:v>
                </c:pt>
              </c:numCache>
            </c:numRef>
          </c:yVal>
          <c:smooth val="1"/>
          <c:extLst>
            <c:ext xmlns:c16="http://schemas.microsoft.com/office/drawing/2014/chart" uri="{C3380CC4-5D6E-409C-BE32-E72D297353CC}">
              <c16:uniqueId val="{00000005-AAFC-EE47-99CF-74B8E65ED57F}"/>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37568"/>
        <c:crosses val="autoZero"/>
        <c:crossBetween val="midCat"/>
        <c:majorUnit val="150"/>
      </c:valAx>
      <c:valAx>
        <c:axId val="2032637568"/>
        <c:scaling>
          <c:orientation val="minMax"/>
          <c:max val="55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1000"/>
        <c:minorUnit val="0.1"/>
      </c:valAx>
      <c:spPr>
        <a:solidFill>
          <a:schemeClr val="bg1">
            <a:lumMod val="85000"/>
          </a:schemeClr>
        </a:solidFill>
        <a:ln w="28575">
          <a:solidFill>
            <a:schemeClr val="tx1">
              <a:lumMod val="95000"/>
              <a:lumOff val="5000"/>
            </a:schemeClr>
          </a:solidFill>
        </a:ln>
        <a:effectLst/>
      </c:spPr>
    </c:plotArea>
    <c:legend>
      <c:legendPos val="t"/>
      <c:layout>
        <c:manualLayout>
          <c:xMode val="edge"/>
          <c:yMode val="edge"/>
          <c:x val="0.57957395249937149"/>
          <c:y val="5.3565298644234642E-2"/>
          <c:w val="0.30862031205720131"/>
          <c:h val="0.40881224203396221"/>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56110214725341"/>
          <c:y val="0.18660876939272936"/>
          <c:w val="0.61976480765864639"/>
          <c:h val="0.62849788853353183"/>
        </c:manualLayout>
      </c:layout>
      <c:scatterChart>
        <c:scatterStyle val="smoothMarker"/>
        <c:varyColors val="0"/>
        <c:ser>
          <c:idx val="0"/>
          <c:order val="0"/>
          <c:tx>
            <c:v>Citrate</c:v>
          </c:tx>
          <c:spPr>
            <a:ln w="28575" cap="rnd">
              <a:solidFill>
                <a:schemeClr val="accent1"/>
              </a:solidFill>
              <a:round/>
            </a:ln>
            <a:effectLst/>
          </c:spPr>
          <c:marker>
            <c:symbol val="circle"/>
            <c:size val="9"/>
            <c:spPr>
              <a:solidFill>
                <a:schemeClr val="accent1"/>
              </a:solidFill>
              <a:ln w="9525">
                <a:solidFill>
                  <a:schemeClr val="tx1">
                    <a:lumMod val="95000"/>
                    <a:lumOff val="5000"/>
                  </a:schemeClr>
                </a:solidFill>
              </a:ln>
              <a:effectLst/>
            </c:spPr>
          </c:marker>
          <c:errBars>
            <c:errDir val="y"/>
            <c:errBarType val="both"/>
            <c:errValType val="cust"/>
            <c:noEndCap val="0"/>
            <c:plus>
              <c:numRef>
                <c:f>'Misc graphs'!$AI$33:$AI$38</c:f>
                <c:numCache>
                  <c:formatCode>General</c:formatCode>
                  <c:ptCount val="6"/>
                  <c:pt idx="0">
                    <c:v>120.16380791206016</c:v>
                  </c:pt>
                  <c:pt idx="1">
                    <c:v>1190.3850869279388</c:v>
                  </c:pt>
                  <c:pt idx="2">
                    <c:v>1510.1559326889221</c:v>
                  </c:pt>
                  <c:pt idx="3">
                    <c:v>678.79524218397728</c:v>
                  </c:pt>
                  <c:pt idx="4">
                    <c:v>1271.5575310832062</c:v>
                  </c:pt>
                  <c:pt idx="5">
                    <c:v>1505.2830466177393</c:v>
                  </c:pt>
                </c:numCache>
              </c:numRef>
            </c:plus>
            <c:minus>
              <c:numRef>
                <c:f>'Misc graphs'!$AI$33:$AI$38</c:f>
                <c:numCache>
                  <c:formatCode>General</c:formatCode>
                  <c:ptCount val="6"/>
                  <c:pt idx="0">
                    <c:v>120.16380791206016</c:v>
                  </c:pt>
                  <c:pt idx="1">
                    <c:v>1190.3850869279388</c:v>
                  </c:pt>
                  <c:pt idx="2">
                    <c:v>1510.1559326889221</c:v>
                  </c:pt>
                  <c:pt idx="3">
                    <c:v>678.79524218397728</c:v>
                  </c:pt>
                  <c:pt idx="4">
                    <c:v>1271.5575310832062</c:v>
                  </c:pt>
                  <c:pt idx="5">
                    <c:v>1505.2830466177393</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graphs'!$AH$33:$AH$38</c:f>
              <c:numCache>
                <c:formatCode>0</c:formatCode>
                <c:ptCount val="6"/>
                <c:pt idx="0">
                  <c:v>109.36524989266168</c:v>
                </c:pt>
                <c:pt idx="1">
                  <c:v>1736.4048081833191</c:v>
                </c:pt>
                <c:pt idx="2">
                  <c:v>2323.9348128288293</c:v>
                </c:pt>
                <c:pt idx="3">
                  <c:v>2191.6900320536711</c:v>
                </c:pt>
                <c:pt idx="4">
                  <c:v>3554.5529985516555</c:v>
                </c:pt>
                <c:pt idx="5">
                  <c:v>8170.9191484622907</c:v>
                </c:pt>
              </c:numCache>
            </c:numRef>
          </c:yVal>
          <c:smooth val="1"/>
          <c:extLst>
            <c:ext xmlns:c16="http://schemas.microsoft.com/office/drawing/2014/chart" uri="{C3380CC4-5D6E-409C-BE32-E72D297353CC}">
              <c16:uniqueId val="{00000000-8956-F746-B97D-E4747B297EF8}"/>
            </c:ext>
          </c:extLst>
        </c:ser>
        <c:ser>
          <c:idx val="1"/>
          <c:order val="1"/>
          <c:tx>
            <c:v>Glutamate</c:v>
          </c:tx>
          <c:spPr>
            <a:ln w="28575" cap="rnd">
              <a:solidFill>
                <a:schemeClr val="accent2"/>
              </a:solidFill>
              <a:round/>
            </a:ln>
            <a:effectLst/>
          </c:spPr>
          <c:marker>
            <c:symbol val="diamond"/>
            <c:size val="9"/>
            <c:spPr>
              <a:solidFill>
                <a:schemeClr val="accent2"/>
              </a:solidFill>
              <a:ln w="9525">
                <a:solidFill>
                  <a:schemeClr val="tx1">
                    <a:lumMod val="95000"/>
                    <a:lumOff val="5000"/>
                  </a:schemeClr>
                </a:solidFill>
              </a:ln>
              <a:effectLst/>
            </c:spPr>
          </c:marker>
          <c:errBars>
            <c:errDir val="y"/>
            <c:errBarType val="both"/>
            <c:errValType val="cust"/>
            <c:noEndCap val="0"/>
            <c:plus>
              <c:numRef>
                <c:f>'Misc graphs'!$AR$33:$AR$38</c:f>
                <c:numCache>
                  <c:formatCode>General</c:formatCode>
                  <c:ptCount val="6"/>
                  <c:pt idx="0">
                    <c:v>177.72477725256078</c:v>
                  </c:pt>
                  <c:pt idx="1">
                    <c:v>321.42726193486254</c:v>
                  </c:pt>
                  <c:pt idx="2">
                    <c:v>250.25929511313447</c:v>
                  </c:pt>
                  <c:pt idx="3">
                    <c:v>211.21782918917515</c:v>
                  </c:pt>
                  <c:pt idx="4">
                    <c:v>804.93511020180802</c:v>
                  </c:pt>
                  <c:pt idx="5">
                    <c:v>254.3156209625146</c:v>
                  </c:pt>
                </c:numCache>
              </c:numRef>
            </c:plus>
            <c:minus>
              <c:numRef>
                <c:f>'Misc graphs'!$AR$33:$AR$38</c:f>
                <c:numCache>
                  <c:formatCode>General</c:formatCode>
                  <c:ptCount val="6"/>
                  <c:pt idx="0">
                    <c:v>177.72477725256078</c:v>
                  </c:pt>
                  <c:pt idx="1">
                    <c:v>321.42726193486254</c:v>
                  </c:pt>
                  <c:pt idx="2">
                    <c:v>250.25929511313447</c:v>
                  </c:pt>
                  <c:pt idx="3">
                    <c:v>211.21782918917515</c:v>
                  </c:pt>
                  <c:pt idx="4">
                    <c:v>804.93511020180802</c:v>
                  </c:pt>
                  <c:pt idx="5">
                    <c:v>254.3156209625146</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graphs'!$AQ$33:$AQ$38</c:f>
              <c:numCache>
                <c:formatCode>0</c:formatCode>
                <c:ptCount val="6"/>
                <c:pt idx="0">
                  <c:v>248.22959523998779</c:v>
                </c:pt>
                <c:pt idx="1">
                  <c:v>546.85977001260073</c:v>
                </c:pt>
                <c:pt idx="2">
                  <c:v>642.29399862650462</c:v>
                </c:pt>
                <c:pt idx="3">
                  <c:v>1522.3341954613379</c:v>
                </c:pt>
                <c:pt idx="4">
                  <c:v>1665.6997109774704</c:v>
                </c:pt>
                <c:pt idx="5">
                  <c:v>5136.0445752702262</c:v>
                </c:pt>
              </c:numCache>
            </c:numRef>
          </c:yVal>
          <c:smooth val="1"/>
          <c:extLst>
            <c:ext xmlns:c16="http://schemas.microsoft.com/office/drawing/2014/chart" uri="{C3380CC4-5D6E-409C-BE32-E72D297353CC}">
              <c16:uniqueId val="{00000001-8956-F746-B97D-E4747B297EF8}"/>
            </c:ext>
          </c:extLst>
        </c:ser>
        <c:ser>
          <c:idx val="2"/>
          <c:order val="2"/>
          <c:tx>
            <c:v>Glutamine</c:v>
          </c:tx>
          <c:spPr>
            <a:ln w="28575" cap="rnd">
              <a:solidFill>
                <a:schemeClr val="accent3"/>
              </a:solidFill>
              <a:round/>
            </a:ln>
            <a:effectLst/>
          </c:spPr>
          <c:marker>
            <c:symbol val="diamond"/>
            <c:size val="9"/>
            <c:spPr>
              <a:solidFill>
                <a:schemeClr val="accent3"/>
              </a:solidFill>
              <a:ln w="9525">
                <a:solidFill>
                  <a:schemeClr val="tx1">
                    <a:lumMod val="95000"/>
                    <a:lumOff val="5000"/>
                  </a:schemeClr>
                </a:solidFill>
              </a:ln>
              <a:effectLst/>
            </c:spPr>
          </c:marker>
          <c:errBars>
            <c:errDir val="y"/>
            <c:errBarType val="both"/>
            <c:errValType val="cust"/>
            <c:noEndCap val="0"/>
            <c:plus>
              <c:numRef>
                <c:f>'Misc graphs'!$AT$33:$AT$38</c:f>
                <c:numCache>
                  <c:formatCode>General</c:formatCode>
                  <c:ptCount val="6"/>
                  <c:pt idx="0">
                    <c:v>44.7482453521962</c:v>
                  </c:pt>
                  <c:pt idx="1">
                    <c:v>65.241870248242762</c:v>
                  </c:pt>
                  <c:pt idx="2">
                    <c:v>129.54510000959209</c:v>
                  </c:pt>
                  <c:pt idx="3">
                    <c:v>154.29171683384067</c:v>
                  </c:pt>
                  <c:pt idx="4">
                    <c:v>139.54998456282922</c:v>
                  </c:pt>
                  <c:pt idx="5">
                    <c:v>107.87028764147288</c:v>
                  </c:pt>
                </c:numCache>
              </c:numRef>
            </c:plus>
            <c:minus>
              <c:numRef>
                <c:f>'Misc graphs'!$AT$33:$AT$38</c:f>
                <c:numCache>
                  <c:formatCode>General</c:formatCode>
                  <c:ptCount val="6"/>
                  <c:pt idx="0">
                    <c:v>44.7482453521962</c:v>
                  </c:pt>
                  <c:pt idx="1">
                    <c:v>65.241870248242762</c:v>
                  </c:pt>
                  <c:pt idx="2">
                    <c:v>129.54510000959209</c:v>
                  </c:pt>
                  <c:pt idx="3">
                    <c:v>154.29171683384067</c:v>
                  </c:pt>
                  <c:pt idx="4">
                    <c:v>139.54998456282922</c:v>
                  </c:pt>
                  <c:pt idx="5">
                    <c:v>107.87028764147288</c:v>
                  </c:pt>
                </c:numCache>
              </c:numRef>
            </c:minus>
            <c:spPr>
              <a:noFill/>
              <a:ln w="12700" cap="flat" cmpd="sng" algn="ctr">
                <a:solidFill>
                  <a:schemeClr val="tx1"/>
                </a:solidFill>
                <a:round/>
              </a:ln>
              <a:effectLst/>
            </c:spPr>
          </c:errBars>
          <c:xVal>
            <c:numRef>
              <c:f>'Misc graphs'!$B$23:$B$28</c:f>
              <c:numCache>
                <c:formatCode>0</c:formatCode>
                <c:ptCount val="6"/>
                <c:pt idx="0">
                  <c:v>0</c:v>
                </c:pt>
                <c:pt idx="1">
                  <c:v>10</c:v>
                </c:pt>
                <c:pt idx="2">
                  <c:v>30</c:v>
                </c:pt>
                <c:pt idx="3">
                  <c:v>60</c:v>
                </c:pt>
                <c:pt idx="4">
                  <c:v>180</c:v>
                </c:pt>
                <c:pt idx="5">
                  <c:v>600</c:v>
                </c:pt>
              </c:numCache>
            </c:numRef>
          </c:xVal>
          <c:yVal>
            <c:numRef>
              <c:f>'Misc graphs'!$AS$33:$AS$38</c:f>
              <c:numCache>
                <c:formatCode>0.00</c:formatCode>
                <c:ptCount val="6"/>
                <c:pt idx="0">
                  <c:v>135.31462690301623</c:v>
                </c:pt>
                <c:pt idx="1">
                  <c:v>201.32403069185463</c:v>
                </c:pt>
                <c:pt idx="2">
                  <c:v>278.03378545655198</c:v>
                </c:pt>
                <c:pt idx="3">
                  <c:v>356.32422853434127</c:v>
                </c:pt>
                <c:pt idx="4">
                  <c:v>267.97040669265323</c:v>
                </c:pt>
                <c:pt idx="5">
                  <c:v>465.53182018601524</c:v>
                </c:pt>
              </c:numCache>
            </c:numRef>
          </c:yVal>
          <c:smooth val="1"/>
          <c:extLst>
            <c:ext xmlns:c16="http://schemas.microsoft.com/office/drawing/2014/chart" uri="{C3380CC4-5D6E-409C-BE32-E72D297353CC}">
              <c16:uniqueId val="{00000002-8956-F746-B97D-E4747B297EF8}"/>
            </c:ext>
          </c:extLst>
        </c:ser>
        <c:dLbls>
          <c:showLegendKey val="0"/>
          <c:showVal val="0"/>
          <c:showCatName val="0"/>
          <c:showSerName val="0"/>
          <c:showPercent val="0"/>
          <c:showBubbleSize val="0"/>
        </c:dLbls>
        <c:axId val="2032683824"/>
        <c:axId val="2032637568"/>
      </c:scatterChart>
      <c:valAx>
        <c:axId val="2032683824"/>
        <c:scaling>
          <c:orientation val="minMax"/>
          <c:max val="650"/>
          <c:min val="0"/>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crossBetween val="midCat"/>
        <c:majorUnit val="120"/>
      </c:valAx>
      <c:valAx>
        <c:axId val="2032637568"/>
        <c:scaling>
          <c:orientation val="minMax"/>
          <c:max val="13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crossAx val="2032683824"/>
        <c:crosses val="autoZero"/>
        <c:crossBetween val="midCat"/>
        <c:majorUnit val="4000"/>
        <c:minorUnit val="0.1"/>
      </c:valAx>
      <c:spPr>
        <a:solidFill>
          <a:schemeClr val="bg1">
            <a:lumMod val="85000"/>
          </a:schemeClr>
        </a:solidFill>
        <a:ln w="28575">
          <a:solidFill>
            <a:schemeClr val="tx1">
              <a:lumMod val="95000"/>
              <a:lumOff val="5000"/>
            </a:schemeClr>
          </a:solidFill>
        </a:ln>
        <a:effectLst/>
      </c:spPr>
    </c:plotArea>
    <c:legend>
      <c:legendPos val="l"/>
      <c:legendEntry>
        <c:idx val="0"/>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Entry>
      <c:legendEntry>
        <c:idx val="1"/>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Entry>
      <c:legendEntry>
        <c:idx val="2"/>
        <c:txPr>
          <a:bodyPr rot="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legendEntry>
      <c:layout>
        <c:manualLayout>
          <c:xMode val="edge"/>
          <c:yMode val="edge"/>
          <c:x val="1.7075121357595677E-2"/>
          <c:y val="2.3007898905301333E-2"/>
          <c:w val="0.91425441183285394"/>
          <c:h val="0.1617396637231722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47594050743657E-2"/>
          <c:y val="2.8171478565179379E-2"/>
          <c:w val="0.74393396924377742"/>
          <c:h val="0.76332802149731294"/>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graphs'!$D$34:$D$38</c:f>
                <c:numCache>
                  <c:formatCode>General</c:formatCode>
                  <c:ptCount val="5"/>
                  <c:pt idx="0">
                    <c:v>13.038771986721645</c:v>
                  </c:pt>
                  <c:pt idx="1">
                    <c:v>7.8140930689125385</c:v>
                  </c:pt>
                  <c:pt idx="2">
                    <c:v>5.621365511898837</c:v>
                  </c:pt>
                  <c:pt idx="3">
                    <c:v>4.2127713404238385</c:v>
                  </c:pt>
                  <c:pt idx="4">
                    <c:v>4.4689641633679447</c:v>
                  </c:pt>
                </c:numCache>
              </c:numRef>
            </c:plus>
            <c:minus>
              <c:numRef>
                <c:f>'Misc graphs'!$D$34:$D$38</c:f>
                <c:numCache>
                  <c:formatCode>General</c:formatCode>
                  <c:ptCount val="5"/>
                  <c:pt idx="0">
                    <c:v>13.038771986721645</c:v>
                  </c:pt>
                  <c:pt idx="1">
                    <c:v>7.8140930689125385</c:v>
                  </c:pt>
                  <c:pt idx="2">
                    <c:v>5.621365511898837</c:v>
                  </c:pt>
                  <c:pt idx="3">
                    <c:v>4.2127713404238385</c:v>
                  </c:pt>
                  <c:pt idx="4">
                    <c:v>4.4689641633679447</c:v>
                  </c:pt>
                </c:numCache>
              </c:numRef>
            </c:minus>
            <c:spPr>
              <a:noFill/>
              <a:ln w="9525" cap="flat" cmpd="sng" algn="ctr">
                <a:solidFill>
                  <a:schemeClr val="tx1">
                    <a:lumMod val="65000"/>
                    <a:lumOff val="35000"/>
                  </a:schemeClr>
                </a:solidFill>
                <a:round/>
              </a:ln>
              <a:effectLst/>
            </c:spPr>
          </c:errBars>
          <c:cat>
            <c:numRef>
              <c:f>'Misc graphs'!$B$34:$B$38</c:f>
              <c:numCache>
                <c:formatCode>General</c:formatCode>
                <c:ptCount val="5"/>
                <c:pt idx="0">
                  <c:v>10</c:v>
                </c:pt>
                <c:pt idx="1">
                  <c:v>30</c:v>
                </c:pt>
                <c:pt idx="2">
                  <c:v>60</c:v>
                </c:pt>
                <c:pt idx="3">
                  <c:v>180</c:v>
                </c:pt>
                <c:pt idx="4">
                  <c:v>600</c:v>
                </c:pt>
              </c:numCache>
            </c:numRef>
          </c:cat>
          <c:val>
            <c:numRef>
              <c:f>'Misc graphs'!$C$34:$C$38</c:f>
              <c:numCache>
                <c:formatCode>0.00</c:formatCode>
                <c:ptCount val="5"/>
                <c:pt idx="0">
                  <c:v>57.632665018573711</c:v>
                </c:pt>
                <c:pt idx="1">
                  <c:v>43.690621842349067</c:v>
                </c:pt>
                <c:pt idx="2">
                  <c:v>36.73495250609075</c:v>
                </c:pt>
                <c:pt idx="3">
                  <c:v>42.283844330715588</c:v>
                </c:pt>
                <c:pt idx="4">
                  <c:v>18.635746017938725</c:v>
                </c:pt>
              </c:numCache>
            </c:numRef>
          </c:val>
          <c:extLst>
            <c:ext xmlns:c16="http://schemas.microsoft.com/office/drawing/2014/chart" uri="{C3380CC4-5D6E-409C-BE32-E72D297353CC}">
              <c16:uniqueId val="{00000000-48D9-9C4D-8C8B-91E322F0DB56}"/>
            </c:ext>
          </c:extLst>
        </c:ser>
        <c:dLbls>
          <c:showLegendKey val="0"/>
          <c:showVal val="0"/>
          <c:showCatName val="0"/>
          <c:showSerName val="0"/>
          <c:showPercent val="0"/>
          <c:showBubbleSize val="0"/>
        </c:dLbls>
        <c:gapWidth val="219"/>
        <c:overlap val="-27"/>
        <c:axId val="1459578895"/>
        <c:axId val="2122195583"/>
      </c:barChart>
      <c:catAx>
        <c:axId val="1459578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2122195583"/>
        <c:crosses val="autoZero"/>
        <c:auto val="1"/>
        <c:lblAlgn val="ctr"/>
        <c:lblOffset val="100"/>
        <c:noMultiLvlLbl val="0"/>
      </c:catAx>
      <c:valAx>
        <c:axId val="2122195583"/>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n-US"/>
          </a:p>
        </c:txPr>
        <c:crossAx val="1459578895"/>
        <c:crosses val="autoZero"/>
        <c:crossBetween val="between"/>
        <c:majorUnit val="20"/>
      </c:valAx>
      <c:spPr>
        <a:solidFill>
          <a:schemeClr val="bg1">
            <a:lumMod val="95000"/>
          </a:schemeClr>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87716531443373"/>
          <c:y val="5.1062541270898446E-2"/>
          <c:w val="0.8546416107722612"/>
          <c:h val="0.85147772028975099"/>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graphs'!$L$33:$L$38</c:f>
                <c:numCache>
                  <c:formatCode>General</c:formatCode>
                  <c:ptCount val="6"/>
                  <c:pt idx="0">
                    <c:v>28.906451671615113</c:v>
                  </c:pt>
                  <c:pt idx="1">
                    <c:v>9.9921349948653653</c:v>
                  </c:pt>
                  <c:pt idx="2">
                    <c:v>1.8952869692324537</c:v>
                  </c:pt>
                  <c:pt idx="3">
                    <c:v>10.201343288945173</c:v>
                  </c:pt>
                  <c:pt idx="4">
                    <c:v>3.3052139439767747</c:v>
                  </c:pt>
                  <c:pt idx="5">
                    <c:v>1.4169440162449576</c:v>
                  </c:pt>
                </c:numCache>
              </c:numRef>
            </c:plus>
            <c:minus>
              <c:numRef>
                <c:f>'Misc graphs'!$L$33:$L$38</c:f>
                <c:numCache>
                  <c:formatCode>General</c:formatCode>
                  <c:ptCount val="6"/>
                  <c:pt idx="0">
                    <c:v>28.906451671615113</c:v>
                  </c:pt>
                  <c:pt idx="1">
                    <c:v>9.9921349948653653</c:v>
                  </c:pt>
                  <c:pt idx="2">
                    <c:v>1.8952869692324537</c:v>
                  </c:pt>
                  <c:pt idx="3">
                    <c:v>10.201343288945173</c:v>
                  </c:pt>
                  <c:pt idx="4">
                    <c:v>3.3052139439767747</c:v>
                  </c:pt>
                  <c:pt idx="5">
                    <c:v>1.4169440162449576</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graphs'!$K$33:$K$38</c:f>
              <c:numCache>
                <c:formatCode>0.00</c:formatCode>
                <c:ptCount val="6"/>
                <c:pt idx="0">
                  <c:v>161.94620540511332</c:v>
                </c:pt>
                <c:pt idx="1">
                  <c:v>47.560937817796408</c:v>
                </c:pt>
                <c:pt idx="2">
                  <c:v>37.363229650853633</c:v>
                </c:pt>
                <c:pt idx="3">
                  <c:v>37.183130338433394</c:v>
                </c:pt>
                <c:pt idx="4">
                  <c:v>19.817304184436296</c:v>
                </c:pt>
                <c:pt idx="5">
                  <c:v>8.7993910648833573</c:v>
                </c:pt>
              </c:numCache>
            </c:numRef>
          </c:val>
          <c:extLst>
            <c:ext xmlns:c16="http://schemas.microsoft.com/office/drawing/2014/chart" uri="{C3380CC4-5D6E-409C-BE32-E72D297353CC}">
              <c16:uniqueId val="{00000000-99DA-C842-9A40-9B9A93A6DCD9}"/>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21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100"/>
      </c:valAx>
      <c:spPr>
        <a:solidFill>
          <a:schemeClr val="bg1">
            <a:lumMod val="95000"/>
          </a:schemeClr>
        </a:solidFill>
        <a:ln w="28575">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chemeClr val="tx1">
              <a:lumMod val="95000"/>
              <a:lumOff val="5000"/>
            </a:schemeClr>
          </a:solidFill>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36823647861351"/>
          <c:y val="3.5541104405643328E-2"/>
          <c:w val="0.84894976350891937"/>
          <c:h val="0.8478303180334108"/>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graphs'!$N$33:$N$38</c:f>
                <c:numCache>
                  <c:formatCode>General</c:formatCode>
                  <c:ptCount val="6"/>
                  <c:pt idx="0">
                    <c:v>66.244018993962271</c:v>
                  </c:pt>
                  <c:pt idx="1">
                    <c:v>18.95939631743007</c:v>
                  </c:pt>
                  <c:pt idx="2">
                    <c:v>35.213705550187179</c:v>
                  </c:pt>
                  <c:pt idx="3">
                    <c:v>189.59284290271955</c:v>
                  </c:pt>
                  <c:pt idx="4">
                    <c:v>22.974361222785053</c:v>
                  </c:pt>
                  <c:pt idx="5">
                    <c:v>10.33474038064919</c:v>
                  </c:pt>
                </c:numCache>
              </c:numRef>
            </c:plus>
            <c:minus>
              <c:numRef>
                <c:f>'Misc graphs'!$N$33:$N$38</c:f>
                <c:numCache>
                  <c:formatCode>General</c:formatCode>
                  <c:ptCount val="6"/>
                  <c:pt idx="0">
                    <c:v>66.244018993962271</c:v>
                  </c:pt>
                  <c:pt idx="1">
                    <c:v>18.95939631743007</c:v>
                  </c:pt>
                  <c:pt idx="2">
                    <c:v>35.213705550187179</c:v>
                  </c:pt>
                  <c:pt idx="3">
                    <c:v>189.59284290271955</c:v>
                  </c:pt>
                  <c:pt idx="4">
                    <c:v>22.974361222785053</c:v>
                  </c:pt>
                  <c:pt idx="5">
                    <c:v>10.33474038064919</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graphs'!$M$33:$M$38</c:f>
              <c:numCache>
                <c:formatCode>0.0</c:formatCode>
                <c:ptCount val="6"/>
                <c:pt idx="0">
                  <c:v>281.27580174200995</c:v>
                </c:pt>
                <c:pt idx="1">
                  <c:v>235.41567315443649</c:v>
                </c:pt>
                <c:pt idx="2">
                  <c:v>184.33621322466306</c:v>
                </c:pt>
                <c:pt idx="3">
                  <c:v>522.01086631157455</c:v>
                </c:pt>
                <c:pt idx="4">
                  <c:v>295.72929942453402</c:v>
                </c:pt>
                <c:pt idx="5">
                  <c:v>71.928426621414431</c:v>
                </c:pt>
              </c:numCache>
            </c:numRef>
          </c:val>
          <c:extLst>
            <c:ext xmlns:c16="http://schemas.microsoft.com/office/drawing/2014/chart" uri="{C3380CC4-5D6E-409C-BE32-E72D297353CC}">
              <c16:uniqueId val="{00000000-16FE-444D-9F0A-528543A5489D}"/>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8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25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48477377753308"/>
          <c:y val="8.6125350705724968E-2"/>
          <c:w val="0.77541196311484006"/>
          <c:h val="0.73293702797670435"/>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graphs'!$Q$33:$Q$38</c:f>
                <c:numCache>
                  <c:formatCode>General</c:formatCode>
                  <c:ptCount val="6"/>
                  <c:pt idx="0">
                    <c:v>6.5032309341058072</c:v>
                  </c:pt>
                  <c:pt idx="1">
                    <c:v>57.575537985256574</c:v>
                  </c:pt>
                  <c:pt idx="2">
                    <c:v>28.585801296736388</c:v>
                  </c:pt>
                  <c:pt idx="3">
                    <c:v>49.146107747485544</c:v>
                  </c:pt>
                  <c:pt idx="4">
                    <c:v>60.847420013835233</c:v>
                  </c:pt>
                  <c:pt idx="5">
                    <c:v>26.169109670971928</c:v>
                  </c:pt>
                </c:numCache>
              </c:numRef>
            </c:plus>
            <c:minus>
              <c:numRef>
                <c:f>'Misc graphs'!$Q$33:$Q$38</c:f>
                <c:numCache>
                  <c:formatCode>General</c:formatCode>
                  <c:ptCount val="6"/>
                  <c:pt idx="0">
                    <c:v>6.5032309341058072</c:v>
                  </c:pt>
                  <c:pt idx="1">
                    <c:v>57.575537985256574</c:v>
                  </c:pt>
                  <c:pt idx="2">
                    <c:v>28.585801296736388</c:v>
                  </c:pt>
                  <c:pt idx="3">
                    <c:v>49.146107747485544</c:v>
                  </c:pt>
                  <c:pt idx="4">
                    <c:v>60.847420013835233</c:v>
                  </c:pt>
                  <c:pt idx="5">
                    <c:v>26.169109670971928</c:v>
                  </c:pt>
                </c:numCache>
              </c:numRef>
            </c:minus>
            <c:spPr>
              <a:noFill/>
              <a:ln w="12700" cap="flat" cmpd="sng" algn="ctr">
                <a:solidFill>
                  <a:schemeClr val="tx1">
                    <a:lumMod val="85000"/>
                    <a:lumOff val="15000"/>
                  </a:schemeClr>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graphs'!$P$33:$P$38</c:f>
              <c:numCache>
                <c:formatCode>0.00</c:formatCode>
                <c:ptCount val="6"/>
                <c:pt idx="0">
                  <c:v>48.713650882870581</c:v>
                </c:pt>
                <c:pt idx="1">
                  <c:v>211.62173118122533</c:v>
                </c:pt>
                <c:pt idx="2">
                  <c:v>221.00718455620265</c:v>
                </c:pt>
                <c:pt idx="3">
                  <c:v>281.15839628224222</c:v>
                </c:pt>
                <c:pt idx="4">
                  <c:v>219.08065732572717</c:v>
                </c:pt>
                <c:pt idx="5">
                  <c:v>256.864614228005</c:v>
                </c:pt>
              </c:numCache>
            </c:numRef>
          </c:val>
          <c:extLst>
            <c:ext xmlns:c16="http://schemas.microsoft.com/office/drawing/2014/chart" uri="{C3380CC4-5D6E-409C-BE32-E72D297353CC}">
              <c16:uniqueId val="{00000001-B47F-7742-AF89-3E977ED92D69}"/>
            </c:ext>
          </c:extLst>
        </c:ser>
        <c:dLbls>
          <c:showLegendKey val="0"/>
          <c:showVal val="0"/>
          <c:showCatName val="0"/>
          <c:showSerName val="0"/>
          <c:showPercent val="0"/>
          <c:showBubbleSize val="0"/>
        </c:dLbls>
        <c:gapWidth val="219"/>
        <c:overlap val="-27"/>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lumMod val="85000"/>
                <a:lumOff val="1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41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100"/>
      </c:valAx>
      <c:spPr>
        <a:solidFill>
          <a:schemeClr val="bg1">
            <a:lumMod val="95000"/>
          </a:schemeClr>
        </a:solidFill>
        <a:ln w="28575">
          <a:solidFill>
            <a:schemeClr val="tx1">
              <a:lumMod val="85000"/>
              <a:lumOff val="1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378273972478611"/>
          <c:y val="6.2821401493820095E-2"/>
          <c:w val="0.65813856469562348"/>
          <c:h val="0.68777973221298072"/>
        </c:manualLayout>
      </c:layout>
      <c:scatterChart>
        <c:scatterStyle val="smoothMarker"/>
        <c:varyColors val="0"/>
        <c:ser>
          <c:idx val="0"/>
          <c:order val="0"/>
          <c:tx>
            <c:v>PGA</c:v>
          </c:tx>
          <c:spPr>
            <a:ln w="38100" cap="rnd">
              <a:solidFill>
                <a:schemeClr val="accent1"/>
              </a:solidFill>
              <a:round/>
            </a:ln>
            <a:effectLst/>
          </c:spPr>
          <c:marker>
            <c:symbol val="circle"/>
            <c:size val="9"/>
            <c:spPr>
              <a:solidFill>
                <a:schemeClr val="tx2">
                  <a:lumMod val="75000"/>
                  <a:lumOff val="25000"/>
                </a:schemeClr>
              </a:solidFill>
              <a:ln w="12700">
                <a:solidFill>
                  <a:schemeClr val="tx2">
                    <a:lumMod val="90000"/>
                    <a:lumOff val="10000"/>
                  </a:schemeClr>
                </a:solidFill>
              </a:ln>
              <a:effectLst/>
            </c:spPr>
          </c:marker>
          <c:errBars>
            <c:errDir val="y"/>
            <c:errBarType val="both"/>
            <c:errValType val="cust"/>
            <c:noEndCap val="0"/>
            <c:plus>
              <c:numRef>
                <c:f>'Misc graphs'!$F$14:$F$19</c:f>
                <c:numCache>
                  <c:formatCode>General</c:formatCode>
                  <c:ptCount val="6"/>
                  <c:pt idx="0">
                    <c:v>9.5548239573347737E-2</c:v>
                  </c:pt>
                  <c:pt idx="1">
                    <c:v>0.2363448305480387</c:v>
                  </c:pt>
                  <c:pt idx="2">
                    <c:v>0.21856256296272336</c:v>
                  </c:pt>
                  <c:pt idx="3">
                    <c:v>0.2888683000817705</c:v>
                  </c:pt>
                  <c:pt idx="4">
                    <c:v>0.65738906727309443</c:v>
                  </c:pt>
                  <c:pt idx="5">
                    <c:v>1.387157152321822</c:v>
                  </c:pt>
                </c:numCache>
              </c:numRef>
            </c:plus>
            <c:minus>
              <c:numRef>
                <c:f>'Misc graphs'!$F$14:$F$19</c:f>
                <c:numCache>
                  <c:formatCode>General</c:formatCode>
                  <c:ptCount val="6"/>
                  <c:pt idx="0">
                    <c:v>9.5548239573347737E-2</c:v>
                  </c:pt>
                  <c:pt idx="1">
                    <c:v>0.2363448305480387</c:v>
                  </c:pt>
                  <c:pt idx="2">
                    <c:v>0.21856256296272336</c:v>
                  </c:pt>
                  <c:pt idx="3">
                    <c:v>0.2888683000817705</c:v>
                  </c:pt>
                  <c:pt idx="4">
                    <c:v>0.65738906727309443</c:v>
                  </c:pt>
                  <c:pt idx="5">
                    <c:v>1.387157152321822</c:v>
                  </c:pt>
                </c:numCache>
              </c:numRef>
            </c:minus>
            <c:spPr>
              <a:noFill/>
              <a:ln w="12700" cap="flat" cmpd="sng" algn="ctr">
                <a:solidFill>
                  <a:schemeClr val="tx1"/>
                </a:solidFill>
                <a:round/>
              </a:ln>
              <a:effectLst/>
            </c:spPr>
          </c:errBars>
          <c:xVal>
            <c:numRef>
              <c:f>'Misc graphs'!$B$33:$B$38</c:f>
              <c:numCache>
                <c:formatCode>General</c:formatCode>
                <c:ptCount val="6"/>
                <c:pt idx="0">
                  <c:v>0</c:v>
                </c:pt>
                <c:pt idx="1">
                  <c:v>10</c:v>
                </c:pt>
                <c:pt idx="2">
                  <c:v>30</c:v>
                </c:pt>
                <c:pt idx="3">
                  <c:v>60</c:v>
                </c:pt>
                <c:pt idx="4">
                  <c:v>180</c:v>
                </c:pt>
                <c:pt idx="5">
                  <c:v>600</c:v>
                </c:pt>
              </c:numCache>
            </c:numRef>
          </c:xVal>
          <c:yVal>
            <c:numRef>
              <c:f>'Misc graphs'!$E$14:$E$19</c:f>
              <c:numCache>
                <c:formatCode>0.00</c:formatCode>
                <c:ptCount val="6"/>
                <c:pt idx="0">
                  <c:v>93.664578126236606</c:v>
                </c:pt>
                <c:pt idx="1">
                  <c:v>93.156057440535619</c:v>
                </c:pt>
                <c:pt idx="2">
                  <c:v>93.538527082466274</c:v>
                </c:pt>
                <c:pt idx="3">
                  <c:v>92.548018979145425</c:v>
                </c:pt>
                <c:pt idx="4">
                  <c:v>92.201155834807722</c:v>
                </c:pt>
                <c:pt idx="5">
                  <c:v>83.021114238606685</c:v>
                </c:pt>
              </c:numCache>
            </c:numRef>
          </c:yVal>
          <c:smooth val="1"/>
          <c:extLst>
            <c:ext xmlns:c16="http://schemas.microsoft.com/office/drawing/2014/chart" uri="{C3380CC4-5D6E-409C-BE32-E72D297353CC}">
              <c16:uniqueId val="{00000000-2DC6-FB4F-A7C7-C050E25E2C8E}"/>
            </c:ext>
          </c:extLst>
        </c:ser>
        <c:ser>
          <c:idx val="1"/>
          <c:order val="1"/>
          <c:tx>
            <c:v>RuBP</c:v>
          </c:tx>
          <c:spPr>
            <a:ln w="38100" cap="rnd">
              <a:solidFill>
                <a:schemeClr val="accent2">
                  <a:lumMod val="75000"/>
                </a:schemeClr>
              </a:solidFill>
              <a:round/>
            </a:ln>
            <a:effectLst/>
          </c:spPr>
          <c:marker>
            <c:symbol val="square"/>
            <c:size val="9"/>
            <c:spPr>
              <a:solidFill>
                <a:schemeClr val="accent2">
                  <a:lumMod val="75000"/>
                </a:schemeClr>
              </a:solidFill>
              <a:ln w="12700">
                <a:solidFill>
                  <a:schemeClr val="accent2">
                    <a:lumMod val="50000"/>
                  </a:schemeClr>
                </a:solidFill>
              </a:ln>
              <a:effectLst/>
            </c:spPr>
          </c:marker>
          <c:errBars>
            <c:errDir val="y"/>
            <c:errBarType val="both"/>
            <c:errValType val="cust"/>
            <c:noEndCap val="0"/>
            <c:plus>
              <c:numRef>
                <c:f>'Misc graphs'!$D$14:$D$19</c:f>
                <c:numCache>
                  <c:formatCode>General</c:formatCode>
                  <c:ptCount val="6"/>
                  <c:pt idx="0">
                    <c:v>0.24209611141925366</c:v>
                  </c:pt>
                  <c:pt idx="1">
                    <c:v>0.49823728155011782</c:v>
                  </c:pt>
                  <c:pt idx="2">
                    <c:v>1.3053454896982555</c:v>
                  </c:pt>
                  <c:pt idx="3">
                    <c:v>1.0684250953106214</c:v>
                  </c:pt>
                  <c:pt idx="4">
                    <c:v>0.74808402893020809</c:v>
                  </c:pt>
                  <c:pt idx="5">
                    <c:v>8.6213990795628817E-2</c:v>
                  </c:pt>
                </c:numCache>
              </c:numRef>
            </c:plus>
            <c:minus>
              <c:numRef>
                <c:f>'Misc graphs'!$D$14:$D$19</c:f>
                <c:numCache>
                  <c:formatCode>General</c:formatCode>
                  <c:ptCount val="6"/>
                  <c:pt idx="0">
                    <c:v>0.24209611141925366</c:v>
                  </c:pt>
                  <c:pt idx="1">
                    <c:v>0.49823728155011782</c:v>
                  </c:pt>
                  <c:pt idx="2">
                    <c:v>1.3053454896982555</c:v>
                  </c:pt>
                  <c:pt idx="3">
                    <c:v>1.0684250953106214</c:v>
                  </c:pt>
                  <c:pt idx="4">
                    <c:v>0.74808402893020809</c:v>
                  </c:pt>
                  <c:pt idx="5">
                    <c:v>8.6213990795628817E-2</c:v>
                  </c:pt>
                </c:numCache>
              </c:numRef>
            </c:minus>
            <c:spPr>
              <a:noFill/>
              <a:ln w="12700" cap="flat" cmpd="sng" algn="ctr">
                <a:solidFill>
                  <a:schemeClr val="tx1"/>
                </a:solidFill>
                <a:round/>
              </a:ln>
              <a:effectLst/>
            </c:spPr>
          </c:errBars>
          <c:xVal>
            <c:numRef>
              <c:f>'Misc graphs'!$B$14:$B$19</c:f>
              <c:numCache>
                <c:formatCode>General</c:formatCode>
                <c:ptCount val="6"/>
                <c:pt idx="0">
                  <c:v>0</c:v>
                </c:pt>
                <c:pt idx="1">
                  <c:v>10</c:v>
                </c:pt>
                <c:pt idx="2">
                  <c:v>30</c:v>
                </c:pt>
                <c:pt idx="3">
                  <c:v>60</c:v>
                </c:pt>
                <c:pt idx="4">
                  <c:v>180</c:v>
                </c:pt>
                <c:pt idx="5">
                  <c:v>600</c:v>
                </c:pt>
              </c:numCache>
            </c:numRef>
          </c:xVal>
          <c:yVal>
            <c:numRef>
              <c:f>'Misc graphs'!$C$14:$C$19</c:f>
              <c:numCache>
                <c:formatCode>0.00</c:formatCode>
                <c:ptCount val="6"/>
                <c:pt idx="0">
                  <c:v>95.529170491457137</c:v>
                </c:pt>
                <c:pt idx="1">
                  <c:v>91.420878007155849</c:v>
                </c:pt>
                <c:pt idx="2">
                  <c:v>88.771075893708826</c:v>
                </c:pt>
                <c:pt idx="3">
                  <c:v>85.325620753278187</c:v>
                </c:pt>
                <c:pt idx="4">
                  <c:v>79.887176006765216</c:v>
                </c:pt>
                <c:pt idx="5">
                  <c:v>77.512991128319058</c:v>
                </c:pt>
              </c:numCache>
            </c:numRef>
          </c:yVal>
          <c:smooth val="1"/>
          <c:extLst>
            <c:ext xmlns:c16="http://schemas.microsoft.com/office/drawing/2014/chart" uri="{C3380CC4-5D6E-409C-BE32-E72D297353CC}">
              <c16:uniqueId val="{00000001-ECEE-B741-8618-209EC6A809A4}"/>
            </c:ext>
          </c:extLst>
        </c:ser>
        <c:dLbls>
          <c:showLegendKey val="0"/>
          <c:showVal val="0"/>
          <c:showCatName val="0"/>
          <c:showSerName val="0"/>
          <c:showPercent val="0"/>
          <c:showBubbleSize val="0"/>
        </c:dLbls>
        <c:axId val="1459578895"/>
        <c:axId val="2122195583"/>
      </c:scatterChart>
      <c:valAx>
        <c:axId val="1459578895"/>
        <c:scaling>
          <c:orientation val="minMax"/>
          <c:max val="650"/>
          <c:min val="0"/>
        </c:scaling>
        <c:delete val="0"/>
        <c:axPos val="b"/>
        <c:title>
          <c:tx>
            <c:rich>
              <a:bodyPr rot="0" spcFirstLastPara="1" vertOverflow="ellipsis" vert="horz" wrap="square" anchor="ctr" anchorCtr="1"/>
              <a:lstStyle/>
              <a:p>
                <a:pPr>
                  <a:defRPr sz="1800" b="0" i="0" u="none" strike="noStrike" kern="1200" baseline="0">
                    <a:solidFill>
                      <a:schemeClr val="tx1"/>
                    </a:solidFill>
                    <a:latin typeface="Century Gothic" panose="020B0502020202020204" pitchFamily="34" charset="0"/>
                    <a:ea typeface="+mn-ea"/>
                    <a:cs typeface="+mn-cs"/>
                  </a:defRPr>
                </a:pPr>
                <a:r>
                  <a:rPr lang="en-US" sz="1800">
                    <a:solidFill>
                      <a:schemeClr val="tx1"/>
                    </a:solidFill>
                    <a:latin typeface="Century Gothic" panose="020B0502020202020204" pitchFamily="34" charset="0"/>
                  </a:rPr>
                  <a:t>Time, s</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122195583"/>
        <c:crosses val="autoZero"/>
        <c:crossBetween val="midCat"/>
        <c:majorUnit val="200"/>
      </c:valAx>
      <c:valAx>
        <c:axId val="2122195583"/>
        <c:scaling>
          <c:orientation val="minMax"/>
          <c:max val="100"/>
          <c:min val="70"/>
        </c:scaling>
        <c:delete val="0"/>
        <c:axPos val="l"/>
        <c:title>
          <c:tx>
            <c:rich>
              <a:bodyPr rot="-5400000" spcFirstLastPara="1" vertOverflow="ellipsis" vert="horz" wrap="square" anchor="ctr" anchorCtr="1"/>
              <a:lstStyle/>
              <a:p>
                <a:pPr>
                  <a:defRPr sz="1800" b="0" i="0" u="none" strike="noStrike" kern="1200" baseline="0">
                    <a:solidFill>
                      <a:schemeClr val="tx1">
                        <a:lumMod val="95000"/>
                        <a:lumOff val="5000"/>
                      </a:schemeClr>
                    </a:solidFill>
                    <a:latin typeface="Century Gothic" panose="020B0502020202020204" pitchFamily="34" charset="0"/>
                    <a:ea typeface="+mn-ea"/>
                    <a:cs typeface="+mn-cs"/>
                  </a:defRPr>
                </a:pPr>
                <a:r>
                  <a:rPr lang="en-US" sz="1800" baseline="0">
                    <a:solidFill>
                      <a:schemeClr val="tx1">
                        <a:lumMod val="95000"/>
                        <a:lumOff val="5000"/>
                      </a:schemeClr>
                    </a:solidFill>
                    <a:latin typeface="Century Gothic" panose="020B0502020202020204" pitchFamily="34" charset="0"/>
                  </a:rPr>
                  <a:t>% </a:t>
                </a:r>
                <a:r>
                  <a:rPr lang="en-US" sz="1800" baseline="30000">
                    <a:solidFill>
                      <a:schemeClr val="tx1">
                        <a:lumMod val="95000"/>
                        <a:lumOff val="5000"/>
                      </a:schemeClr>
                    </a:solidFill>
                    <a:latin typeface="Century Gothic" panose="020B0502020202020204" pitchFamily="34" charset="0"/>
                  </a:rPr>
                  <a:t>13</a:t>
                </a:r>
                <a:r>
                  <a:rPr lang="en-US" sz="1800" baseline="0">
                    <a:solidFill>
                      <a:schemeClr val="tx1">
                        <a:lumMod val="95000"/>
                        <a:lumOff val="5000"/>
                      </a:schemeClr>
                    </a:solidFill>
                    <a:latin typeface="Century Gothic" panose="020B0502020202020204" pitchFamily="34" charset="0"/>
                  </a:rPr>
                  <a:t>C</a:t>
                </a:r>
              </a:p>
            </c:rich>
          </c:tx>
          <c:layout>
            <c:manualLayout>
              <c:xMode val="edge"/>
              <c:yMode val="edge"/>
              <c:x val="5.631472224453813E-2"/>
              <c:y val="0.28391612572627684"/>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solidFill>
              <a:schemeClr val="tx1">
                <a:lumMod val="85000"/>
                <a:lumOff val="15000"/>
              </a:schemeClr>
            </a:solid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1459578895"/>
        <c:crosses val="autoZero"/>
        <c:crossBetween val="midCat"/>
        <c:majorUnit val="15"/>
      </c:valAx>
      <c:spPr>
        <a:solidFill>
          <a:schemeClr val="bg1">
            <a:lumMod val="85000"/>
          </a:schemeClr>
        </a:solidFill>
        <a:ln w="28575">
          <a:solidFill>
            <a:schemeClr val="tx1">
              <a:lumMod val="85000"/>
              <a:lumOff val="15000"/>
            </a:schemeClr>
          </a:solidFill>
        </a:ln>
        <a:effectLst/>
      </c:spPr>
    </c:plotArea>
    <c:legend>
      <c:legendPos val="b"/>
      <c:layout>
        <c:manualLayout>
          <c:xMode val="edge"/>
          <c:yMode val="edge"/>
          <c:x val="0.43750351383199654"/>
          <c:y val="5.6973988352859412E-2"/>
          <c:w val="0.45485668792058276"/>
          <c:h val="0.2322667669262889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90252261953225"/>
          <c:y val="8.4265054685538493E-2"/>
          <c:w val="0.6402506751935847"/>
          <c:h val="0.6925988239975488"/>
        </c:manualLayout>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'Misc graphs'!$D$33:$D$38</c:f>
                <c:numCache>
                  <c:formatCode>General</c:formatCode>
                  <c:ptCount val="6"/>
                  <c:pt idx="0">
                    <c:v>71.207846174116554</c:v>
                  </c:pt>
                  <c:pt idx="1">
                    <c:v>13.038771986721645</c:v>
                  </c:pt>
                  <c:pt idx="2">
                    <c:v>7.8140930689125385</c:v>
                  </c:pt>
                  <c:pt idx="3">
                    <c:v>5.621365511898837</c:v>
                  </c:pt>
                  <c:pt idx="4">
                    <c:v>4.2127713404238385</c:v>
                  </c:pt>
                  <c:pt idx="5">
                    <c:v>4.4689641633679447</c:v>
                  </c:pt>
                </c:numCache>
              </c:numRef>
            </c:plus>
            <c:minus>
              <c:numRef>
                <c:f>'Misc graphs'!$D$33:$D$38</c:f>
                <c:numCache>
                  <c:formatCode>General</c:formatCode>
                  <c:ptCount val="6"/>
                  <c:pt idx="0">
                    <c:v>71.207846174116554</c:v>
                  </c:pt>
                  <c:pt idx="1">
                    <c:v>13.038771986721645</c:v>
                  </c:pt>
                  <c:pt idx="2">
                    <c:v>7.8140930689125385</c:v>
                  </c:pt>
                  <c:pt idx="3">
                    <c:v>5.621365511898837</c:v>
                  </c:pt>
                  <c:pt idx="4">
                    <c:v>4.2127713404238385</c:v>
                  </c:pt>
                  <c:pt idx="5">
                    <c:v>4.4689641633679447</c:v>
                  </c:pt>
                </c:numCache>
              </c:numRef>
            </c:minus>
            <c:spPr>
              <a:noFill/>
              <a:ln w="12700" cap="flat" cmpd="sng" algn="ctr">
                <a:solidFill>
                  <a:schemeClr val="tx1"/>
                </a:solidFill>
                <a:round/>
              </a:ln>
              <a:effectLst/>
            </c:spPr>
          </c:errBars>
          <c:cat>
            <c:numRef>
              <c:f>'Misc graphs'!$B$33:$B$38</c:f>
              <c:numCache>
                <c:formatCode>General</c:formatCode>
                <c:ptCount val="6"/>
                <c:pt idx="0">
                  <c:v>0</c:v>
                </c:pt>
                <c:pt idx="1">
                  <c:v>10</c:v>
                </c:pt>
                <c:pt idx="2">
                  <c:v>30</c:v>
                </c:pt>
                <c:pt idx="3">
                  <c:v>60</c:v>
                </c:pt>
                <c:pt idx="4">
                  <c:v>180</c:v>
                </c:pt>
                <c:pt idx="5">
                  <c:v>600</c:v>
                </c:pt>
              </c:numCache>
            </c:numRef>
          </c:cat>
          <c:val>
            <c:numRef>
              <c:f>'Misc graphs'!$C$33:$C$38</c:f>
              <c:numCache>
                <c:formatCode>0.00</c:formatCode>
                <c:ptCount val="6"/>
                <c:pt idx="0">
                  <c:v>429.83836521976929</c:v>
                </c:pt>
                <c:pt idx="1">
                  <c:v>57.632665018573711</c:v>
                </c:pt>
                <c:pt idx="2">
                  <c:v>43.690621842349067</c:v>
                </c:pt>
                <c:pt idx="3">
                  <c:v>36.73495250609075</c:v>
                </c:pt>
                <c:pt idx="4">
                  <c:v>42.283844330715588</c:v>
                </c:pt>
                <c:pt idx="5">
                  <c:v>18.635746017938725</c:v>
                </c:pt>
              </c:numCache>
            </c:numRef>
          </c:val>
          <c:extLst>
            <c:ext xmlns:c16="http://schemas.microsoft.com/office/drawing/2014/chart" uri="{C3380CC4-5D6E-409C-BE32-E72D297353CC}">
              <c16:uniqueId val="{00000000-7B11-6644-9A59-BC4F0C7D9288}"/>
            </c:ext>
          </c:extLst>
        </c:ser>
        <c:dLbls>
          <c:showLegendKey val="0"/>
          <c:showVal val="0"/>
          <c:showCatName val="0"/>
          <c:showSerName val="0"/>
          <c:showPercent val="0"/>
          <c:showBubbleSize val="0"/>
        </c:dLbls>
        <c:gapWidth val="219"/>
        <c:axId val="2032683824"/>
        <c:axId val="2032637568"/>
      </c:barChart>
      <c:catAx>
        <c:axId val="20326838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37568"/>
        <c:crosses val="autoZero"/>
        <c:auto val="1"/>
        <c:lblAlgn val="ctr"/>
        <c:lblOffset val="100"/>
        <c:noMultiLvlLbl val="0"/>
      </c:catAx>
      <c:valAx>
        <c:axId val="2032637568"/>
        <c:scaling>
          <c:orientation val="minMax"/>
          <c:max val="525"/>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95000"/>
                    <a:lumOff val="5000"/>
                  </a:schemeClr>
                </a:solidFill>
                <a:latin typeface="Century Gothic" panose="020B0502020202020204" pitchFamily="34" charset="0"/>
                <a:ea typeface="+mn-ea"/>
                <a:cs typeface="+mn-cs"/>
              </a:defRPr>
            </a:pPr>
            <a:endParaRPr lang="en-US"/>
          </a:p>
        </c:txPr>
        <c:crossAx val="2032683824"/>
        <c:crosses val="autoZero"/>
        <c:crossBetween val="between"/>
        <c:majorUnit val="100"/>
      </c:valAx>
      <c:spPr>
        <a:solidFill>
          <a:schemeClr val="bg1">
            <a:lumMod val="95000"/>
          </a:schemeClr>
        </a:solidFill>
        <a:ln w="28575">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400">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52249623352637"/>
          <c:y val="0.1664529094833756"/>
          <c:w val="0.49090909480627182"/>
          <c:h val="0.5322320944793818"/>
        </c:manualLayout>
      </c:layout>
      <c:scatterChart>
        <c:scatterStyle val="lineMarker"/>
        <c:varyColors val="0"/>
        <c:ser>
          <c:idx val="1"/>
          <c:order val="0"/>
          <c:tx>
            <c:v>Pyruvate Label</c:v>
          </c:tx>
          <c:spPr>
            <a:ln>
              <a:solidFill>
                <a:schemeClr val="tx2">
                  <a:lumMod val="75000"/>
                  <a:lumOff val="25000"/>
                </a:schemeClr>
              </a:solidFill>
            </a:ln>
          </c:spPr>
          <c:marker>
            <c:symbol val="circle"/>
            <c:size val="9"/>
            <c:spPr>
              <a:solidFill>
                <a:schemeClr val="tx2">
                  <a:lumMod val="75000"/>
                  <a:lumOff val="25000"/>
                </a:schemeClr>
              </a:solidFill>
              <a:ln>
                <a:solidFill>
                  <a:schemeClr val="tx2">
                    <a:lumMod val="90000"/>
                    <a:lumOff val="10000"/>
                  </a:schemeClr>
                </a:solidFill>
              </a:ln>
            </c:spPr>
          </c:marker>
          <c:errBars>
            <c:errDir val="y"/>
            <c:errBarType val="both"/>
            <c:errValType val="cust"/>
            <c:noEndCap val="0"/>
            <c:plus>
              <c:numRef>
                <c:f>'Misc graphs'!$S$14:$S$19</c:f>
                <c:numCache>
                  <c:formatCode>General</c:formatCode>
                  <c:ptCount val="6"/>
                  <c:pt idx="0">
                    <c:v>4.7874304011909574</c:v>
                  </c:pt>
                  <c:pt idx="1">
                    <c:v>2.292744260028392</c:v>
                  </c:pt>
                  <c:pt idx="2">
                    <c:v>5.3693012988775166</c:v>
                  </c:pt>
                  <c:pt idx="3">
                    <c:v>4.5348713894018191</c:v>
                  </c:pt>
                  <c:pt idx="4">
                    <c:v>7.2288456158225625</c:v>
                  </c:pt>
                  <c:pt idx="5">
                    <c:v>6.6584461935547505</c:v>
                  </c:pt>
                </c:numCache>
              </c:numRef>
            </c:plus>
            <c:minus>
              <c:numRef>
                <c:f>'Misc graphs'!$S$14:$S$19</c:f>
                <c:numCache>
                  <c:formatCode>General</c:formatCode>
                  <c:ptCount val="6"/>
                  <c:pt idx="0">
                    <c:v>4.7874304011909574</c:v>
                  </c:pt>
                  <c:pt idx="1">
                    <c:v>2.292744260028392</c:v>
                  </c:pt>
                  <c:pt idx="2">
                    <c:v>5.3693012988775166</c:v>
                  </c:pt>
                  <c:pt idx="3">
                    <c:v>4.5348713894018191</c:v>
                  </c:pt>
                  <c:pt idx="4">
                    <c:v>7.2288456158225625</c:v>
                  </c:pt>
                  <c:pt idx="5">
                    <c:v>6.6584461935547505</c:v>
                  </c:pt>
                </c:numCache>
              </c:numRef>
            </c:minus>
          </c:errBars>
          <c:xVal>
            <c:numRef>
              <c:f>'Misc graphs'!$B$14:$B$19</c:f>
              <c:numCache>
                <c:formatCode>General</c:formatCode>
                <c:ptCount val="6"/>
                <c:pt idx="0">
                  <c:v>0</c:v>
                </c:pt>
                <c:pt idx="1">
                  <c:v>10</c:v>
                </c:pt>
                <c:pt idx="2">
                  <c:v>30</c:v>
                </c:pt>
                <c:pt idx="3">
                  <c:v>60</c:v>
                </c:pt>
                <c:pt idx="4">
                  <c:v>180</c:v>
                </c:pt>
                <c:pt idx="5">
                  <c:v>600</c:v>
                </c:pt>
              </c:numCache>
            </c:numRef>
          </c:xVal>
          <c:yVal>
            <c:numRef>
              <c:f>'Misc graphs'!$R$14:$R$19</c:f>
              <c:numCache>
                <c:formatCode>0.00</c:formatCode>
                <c:ptCount val="6"/>
                <c:pt idx="0">
                  <c:v>30.072542491401816</c:v>
                </c:pt>
                <c:pt idx="1">
                  <c:v>35.536386517148223</c:v>
                </c:pt>
                <c:pt idx="2">
                  <c:v>38.314672898395209</c:v>
                </c:pt>
                <c:pt idx="3">
                  <c:v>51.907181873901543</c:v>
                </c:pt>
                <c:pt idx="4">
                  <c:v>61.298893864762647</c:v>
                </c:pt>
                <c:pt idx="5">
                  <c:v>42.420309136864226</c:v>
                </c:pt>
              </c:numCache>
            </c:numRef>
          </c:yVal>
          <c:smooth val="0"/>
          <c:extLst>
            <c:ext xmlns:c16="http://schemas.microsoft.com/office/drawing/2014/chart" uri="{C3380CC4-5D6E-409C-BE32-E72D297353CC}">
              <c16:uniqueId val="{0000000A-C122-3141-A7F9-3A1997C3C5E8}"/>
            </c:ext>
          </c:extLst>
        </c:ser>
        <c:dLbls>
          <c:showLegendKey val="0"/>
          <c:showVal val="0"/>
          <c:showCatName val="0"/>
          <c:showSerName val="0"/>
          <c:showPercent val="0"/>
          <c:showBubbleSize val="0"/>
        </c:dLbls>
        <c:axId val="1459578895"/>
        <c:axId val="2122195583"/>
      </c:scatterChart>
      <c:scatterChart>
        <c:scatterStyle val="lineMarker"/>
        <c:varyColors val="0"/>
        <c:ser>
          <c:idx val="0"/>
          <c:order val="1"/>
          <c:tx>
            <c:v>Pyruvate Amount</c:v>
          </c:tx>
          <c:spPr>
            <a:ln>
              <a:solidFill>
                <a:schemeClr val="accent2">
                  <a:lumMod val="75000"/>
                </a:schemeClr>
              </a:solidFill>
            </a:ln>
          </c:spPr>
          <c:marker>
            <c:symbol val="square"/>
            <c:size val="9"/>
            <c:spPr>
              <a:solidFill>
                <a:schemeClr val="accent2">
                  <a:lumMod val="75000"/>
                </a:schemeClr>
              </a:solidFill>
              <a:ln w="12700">
                <a:solidFill>
                  <a:schemeClr val="accent2">
                    <a:lumMod val="50000"/>
                  </a:schemeClr>
                </a:solidFill>
              </a:ln>
            </c:spPr>
          </c:marker>
          <c:errBars>
            <c:errDir val="y"/>
            <c:errBarType val="both"/>
            <c:errValType val="cust"/>
            <c:noEndCap val="0"/>
            <c:plus>
              <c:numRef>
                <c:f>'Misc graphs'!$S$5:$S$10</c:f>
                <c:numCache>
                  <c:formatCode>General</c:formatCode>
                  <c:ptCount val="6"/>
                  <c:pt idx="0">
                    <c:v>21.793734729402765</c:v>
                  </c:pt>
                  <c:pt idx="1">
                    <c:v>57.611124659973747</c:v>
                  </c:pt>
                  <c:pt idx="2">
                    <c:v>22.239580980931922</c:v>
                  </c:pt>
                  <c:pt idx="3">
                    <c:v>82.833794642040516</c:v>
                  </c:pt>
                  <c:pt idx="4">
                    <c:v>75.629142565643434</c:v>
                  </c:pt>
                  <c:pt idx="5">
                    <c:v>69.9463323701018</c:v>
                  </c:pt>
                </c:numCache>
              </c:numRef>
            </c:plus>
            <c:minus>
              <c:numRef>
                <c:f>'Misc graphs'!$S$5:$S$10</c:f>
                <c:numCache>
                  <c:formatCode>General</c:formatCode>
                  <c:ptCount val="6"/>
                  <c:pt idx="0">
                    <c:v>21.793734729402765</c:v>
                  </c:pt>
                  <c:pt idx="1">
                    <c:v>57.611124659973747</c:v>
                  </c:pt>
                  <c:pt idx="2">
                    <c:v>22.239580980931922</c:v>
                  </c:pt>
                  <c:pt idx="3">
                    <c:v>82.833794642040516</c:v>
                  </c:pt>
                  <c:pt idx="4">
                    <c:v>75.629142565643434</c:v>
                  </c:pt>
                  <c:pt idx="5">
                    <c:v>69.9463323701018</c:v>
                  </c:pt>
                </c:numCache>
              </c:numRef>
            </c:minus>
          </c:errBars>
          <c:xVal>
            <c:numRef>
              <c:f>'Misc graphs'!$B$14:$B$19</c:f>
              <c:numCache>
                <c:formatCode>General</c:formatCode>
                <c:ptCount val="6"/>
                <c:pt idx="0">
                  <c:v>0</c:v>
                </c:pt>
                <c:pt idx="1">
                  <c:v>10</c:v>
                </c:pt>
                <c:pt idx="2">
                  <c:v>30</c:v>
                </c:pt>
                <c:pt idx="3">
                  <c:v>60</c:v>
                </c:pt>
                <c:pt idx="4">
                  <c:v>180</c:v>
                </c:pt>
                <c:pt idx="5">
                  <c:v>600</c:v>
                </c:pt>
              </c:numCache>
            </c:numRef>
          </c:xVal>
          <c:yVal>
            <c:numRef>
              <c:f>'Misc graphs'!$R$5:$R$10</c:f>
              <c:numCache>
                <c:formatCode>0.00</c:formatCode>
                <c:ptCount val="6"/>
                <c:pt idx="0">
                  <c:v>98.616950914755066</c:v>
                </c:pt>
                <c:pt idx="1">
                  <c:v>276.85726007523999</c:v>
                </c:pt>
                <c:pt idx="2">
                  <c:v>363.24630632639929</c:v>
                </c:pt>
                <c:pt idx="3">
                  <c:v>434.74071237706113</c:v>
                </c:pt>
                <c:pt idx="4">
                  <c:v>492.76733245877159</c:v>
                </c:pt>
                <c:pt idx="5">
                  <c:v>315.23463358688053</c:v>
                </c:pt>
              </c:numCache>
            </c:numRef>
          </c:yVal>
          <c:smooth val="0"/>
          <c:extLst>
            <c:ext xmlns:c16="http://schemas.microsoft.com/office/drawing/2014/chart" uri="{C3380CC4-5D6E-409C-BE32-E72D297353CC}">
              <c16:uniqueId val="{00000019-C122-3141-A7F9-3A1997C3C5E8}"/>
            </c:ext>
          </c:extLst>
        </c:ser>
        <c:dLbls>
          <c:showLegendKey val="0"/>
          <c:showVal val="0"/>
          <c:showCatName val="0"/>
          <c:showSerName val="0"/>
          <c:showPercent val="0"/>
          <c:showBubbleSize val="0"/>
        </c:dLbls>
        <c:axId val="717616080"/>
        <c:axId val="766603312"/>
      </c:scatterChart>
      <c:valAx>
        <c:axId val="1459578895"/>
        <c:scaling>
          <c:orientation val="minMax"/>
          <c:max val="650"/>
          <c:min val="0"/>
        </c:scaling>
        <c:delete val="0"/>
        <c:axPos val="b"/>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600" b="0" i="0" u="none" strike="noStrike" kern="1200" baseline="0">
                <a:solidFill>
                  <a:schemeClr val="tx1"/>
                </a:solidFill>
                <a:latin typeface="Century Gothic" panose="020B0502020202020204" pitchFamily="34" charset="0"/>
                <a:ea typeface="+mn-ea"/>
                <a:cs typeface="+mn-cs"/>
              </a:defRPr>
            </a:pPr>
            <a:endParaRPr lang="en-US"/>
          </a:p>
        </c:txPr>
        <c:crossAx val="2122195583"/>
        <c:crosses val="autoZero"/>
        <c:crossBetween val="midCat"/>
        <c:majorUnit val="200"/>
      </c:valAx>
      <c:valAx>
        <c:axId val="2122195583"/>
        <c:scaling>
          <c:orientation val="minMax"/>
          <c:max val="102"/>
          <c:min val="0"/>
        </c:scaling>
        <c:delete val="0"/>
        <c:axPos val="l"/>
        <c:title>
          <c:tx>
            <c:rich>
              <a:bodyPr/>
              <a:lstStyle/>
              <a:p>
                <a:pPr>
                  <a:defRPr>
                    <a:solidFill>
                      <a:schemeClr val="accent1">
                        <a:lumMod val="75000"/>
                      </a:schemeClr>
                    </a:solidFill>
                  </a:defRPr>
                </a:pPr>
                <a:r>
                  <a:rPr lang="en-US" b="0">
                    <a:solidFill>
                      <a:schemeClr val="accent1">
                        <a:lumMod val="75000"/>
                      </a:schemeClr>
                    </a:solidFill>
                  </a:rPr>
                  <a:t>Pyruvate Degree of label, %</a:t>
                </a:r>
              </a:p>
            </c:rich>
          </c:tx>
          <c:layout>
            <c:manualLayout>
              <c:xMode val="edge"/>
              <c:yMode val="edge"/>
              <c:x val="2.4260105457166954E-2"/>
              <c:y val="0.14064205563436466"/>
            </c:manualLayout>
          </c:layout>
          <c:overlay val="0"/>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accent1">
                    <a:lumMod val="75000"/>
                  </a:schemeClr>
                </a:solidFill>
                <a:latin typeface="Century Gothic" panose="020B0502020202020204" pitchFamily="34" charset="0"/>
                <a:ea typeface="+mn-ea"/>
                <a:cs typeface="+mn-cs"/>
              </a:defRPr>
            </a:pPr>
            <a:endParaRPr lang="en-US"/>
          </a:p>
        </c:txPr>
        <c:crossAx val="1459578895"/>
        <c:crosses val="autoZero"/>
        <c:crossBetween val="midCat"/>
        <c:majorUnit val="25"/>
      </c:valAx>
      <c:valAx>
        <c:axId val="766603312"/>
        <c:scaling>
          <c:orientation val="minMax"/>
        </c:scaling>
        <c:delete val="0"/>
        <c:axPos val="r"/>
        <c:numFmt formatCode="0" sourceLinked="0"/>
        <c:majorTickMark val="none"/>
        <c:minorTickMark val="none"/>
        <c:tickLblPos val="nextTo"/>
        <c:spPr>
          <a:ln>
            <a:solidFill>
              <a:schemeClr val="tx1"/>
            </a:solidFill>
          </a:ln>
        </c:spPr>
        <c:txPr>
          <a:bodyPr/>
          <a:lstStyle/>
          <a:p>
            <a:pPr>
              <a:defRPr>
                <a:solidFill>
                  <a:schemeClr val="accent2">
                    <a:lumMod val="75000"/>
                  </a:schemeClr>
                </a:solidFill>
              </a:defRPr>
            </a:pPr>
            <a:endParaRPr lang="en-US"/>
          </a:p>
        </c:txPr>
        <c:crossAx val="717616080"/>
        <c:crosses val="max"/>
        <c:crossBetween val="midCat"/>
        <c:majorUnit val="200"/>
      </c:valAx>
      <c:valAx>
        <c:axId val="717616080"/>
        <c:scaling>
          <c:orientation val="minMax"/>
        </c:scaling>
        <c:delete val="1"/>
        <c:axPos val="b"/>
        <c:numFmt formatCode="General" sourceLinked="1"/>
        <c:majorTickMark val="out"/>
        <c:minorTickMark val="none"/>
        <c:tickLblPos val="nextTo"/>
        <c:crossAx val="766603312"/>
        <c:crosses val="autoZero"/>
        <c:crossBetween val="midCat"/>
      </c:valAx>
      <c:spPr>
        <a:solidFill>
          <a:schemeClr val="bg1">
            <a:lumMod val="85000"/>
          </a:schemeClr>
        </a:solidFill>
        <a:ln w="28575">
          <a:solidFill>
            <a:schemeClr val="tx1">
              <a:lumMod val="85000"/>
              <a:lumOff val="15000"/>
            </a:schemeClr>
          </a:solidFill>
        </a:ln>
        <a:effectLst/>
      </c:spPr>
    </c:plotArea>
    <c:plotVisOnly val="1"/>
    <c:dispBlanksAs val="gap"/>
    <c:showDLblsOverMax val="0"/>
  </c:chart>
  <c:spPr>
    <a:ln>
      <a:solidFill>
        <a:schemeClr val="tx1"/>
      </a:solidFill>
    </a:ln>
  </c:spPr>
  <c:txPr>
    <a:bodyPr/>
    <a:lstStyle/>
    <a:p>
      <a:pPr>
        <a:defRPr sz="1600">
          <a:latin typeface="Century Gothic" panose="020B0502020202020204" pitchFamily="34" charset="0"/>
        </a:defRPr>
      </a:pPr>
      <a:endParaRPr lang="en-US"/>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8"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217730</xdr:colOff>
      <xdr:row>42</xdr:row>
      <xdr:rowOff>23596</xdr:rowOff>
    </xdr:from>
    <xdr:to>
      <xdr:col>4</xdr:col>
      <xdr:colOff>604026</xdr:colOff>
      <xdr:row>55</xdr:row>
      <xdr:rowOff>83937</xdr:rowOff>
    </xdr:to>
    <xdr:graphicFrame macro="">
      <xdr:nvGraphicFramePr>
        <xdr:cNvPr id="2" name="Chart 1">
          <a:extLst>
            <a:ext uri="{FF2B5EF4-FFF2-40B4-BE49-F238E27FC236}">
              <a16:creationId xmlns:a16="http://schemas.microsoft.com/office/drawing/2014/main" id="{5521C082-0E87-DF20-4ABA-1CD1553A1B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305183</xdr:colOff>
      <xdr:row>40</xdr:row>
      <xdr:rowOff>76167</xdr:rowOff>
    </xdr:from>
    <xdr:to>
      <xdr:col>31</xdr:col>
      <xdr:colOff>463150</xdr:colOff>
      <xdr:row>56</xdr:row>
      <xdr:rowOff>105767</xdr:rowOff>
    </xdr:to>
    <xdr:graphicFrame macro="">
      <xdr:nvGraphicFramePr>
        <xdr:cNvPr id="7" name="Chart 6">
          <a:extLst>
            <a:ext uri="{FF2B5EF4-FFF2-40B4-BE49-F238E27FC236}">
              <a16:creationId xmlns:a16="http://schemas.microsoft.com/office/drawing/2014/main" id="{C0CF4FA8-1FBA-DF42-A8CA-FAC397431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223024</xdr:colOff>
      <xdr:row>41</xdr:row>
      <xdr:rowOff>109613</xdr:rowOff>
    </xdr:from>
    <xdr:to>
      <xdr:col>26</xdr:col>
      <xdr:colOff>453443</xdr:colOff>
      <xdr:row>55</xdr:row>
      <xdr:rowOff>181764</xdr:rowOff>
    </xdr:to>
    <xdr:graphicFrame macro="">
      <xdr:nvGraphicFramePr>
        <xdr:cNvPr id="8" name="Chart 7">
          <a:extLst>
            <a:ext uri="{FF2B5EF4-FFF2-40B4-BE49-F238E27FC236}">
              <a16:creationId xmlns:a16="http://schemas.microsoft.com/office/drawing/2014/main" id="{41A12914-42AB-364F-BE9B-8EAFE8C28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45</xdr:col>
      <xdr:colOff>95439</xdr:colOff>
      <xdr:row>41</xdr:row>
      <xdr:rowOff>48114</xdr:rowOff>
    </xdr:from>
    <xdr:to>
      <xdr:col>51</xdr:col>
      <xdr:colOff>418467</xdr:colOff>
      <xdr:row>55</xdr:row>
      <xdr:rowOff>27572</xdr:rowOff>
    </xdr:to>
    <xdr:graphicFrame macro="">
      <xdr:nvGraphicFramePr>
        <xdr:cNvPr id="9" name="Chart 8">
          <a:extLst>
            <a:ext uri="{FF2B5EF4-FFF2-40B4-BE49-F238E27FC236}">
              <a16:creationId xmlns:a16="http://schemas.microsoft.com/office/drawing/2014/main" id="{D3A27428-DCA1-CC4C-AC4E-D6E7A6D7A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39</xdr:col>
      <xdr:colOff>92927</xdr:colOff>
      <xdr:row>41</xdr:row>
      <xdr:rowOff>189602</xdr:rowOff>
    </xdr:from>
    <xdr:to>
      <xdr:col>45</xdr:col>
      <xdr:colOff>19629</xdr:colOff>
      <xdr:row>55</xdr:row>
      <xdr:rowOff>9293</xdr:rowOff>
    </xdr:to>
    <xdr:graphicFrame macro="">
      <xdr:nvGraphicFramePr>
        <xdr:cNvPr id="10" name="Chart 9">
          <a:extLst>
            <a:ext uri="{FF2B5EF4-FFF2-40B4-BE49-F238E27FC236}">
              <a16:creationId xmlns:a16="http://schemas.microsoft.com/office/drawing/2014/main" id="{18A806B1-9D07-5849-9F1F-D859205E7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223024</xdr:colOff>
      <xdr:row>40</xdr:row>
      <xdr:rowOff>166425</xdr:rowOff>
    </xdr:from>
    <xdr:to>
      <xdr:col>38</xdr:col>
      <xdr:colOff>392041</xdr:colOff>
      <xdr:row>56</xdr:row>
      <xdr:rowOff>37171</xdr:rowOff>
    </xdr:to>
    <xdr:graphicFrame macro="">
      <xdr:nvGraphicFramePr>
        <xdr:cNvPr id="11" name="Chart 10">
          <a:extLst>
            <a:ext uri="{FF2B5EF4-FFF2-40B4-BE49-F238E27FC236}">
              <a16:creationId xmlns:a16="http://schemas.microsoft.com/office/drawing/2014/main" id="{3D10EAB0-BC7E-184A-B477-5CBC68899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221087</xdr:colOff>
      <xdr:row>61</xdr:row>
      <xdr:rowOff>59886</xdr:rowOff>
    </xdr:from>
    <xdr:to>
      <xdr:col>21</xdr:col>
      <xdr:colOff>598492</xdr:colOff>
      <xdr:row>76</xdr:row>
      <xdr:rowOff>124988</xdr:rowOff>
    </xdr:to>
    <xdr:graphicFrame macro="">
      <xdr:nvGraphicFramePr>
        <xdr:cNvPr id="5" name="Chart 4">
          <a:extLst>
            <a:ext uri="{FF2B5EF4-FFF2-40B4-BE49-F238E27FC236}">
              <a16:creationId xmlns:a16="http://schemas.microsoft.com/office/drawing/2014/main" id="{EBC22115-E912-0A44-B9FC-23B514DA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621386</xdr:colOff>
      <xdr:row>41</xdr:row>
      <xdr:rowOff>193230</xdr:rowOff>
    </xdr:from>
    <xdr:to>
      <xdr:col>11</xdr:col>
      <xdr:colOff>276727</xdr:colOff>
      <xdr:row>56</xdr:row>
      <xdr:rowOff>67946</xdr:rowOff>
    </xdr:to>
    <xdr:graphicFrame macro="">
      <xdr:nvGraphicFramePr>
        <xdr:cNvPr id="15" name="Chart 14">
          <a:extLst>
            <a:ext uri="{FF2B5EF4-FFF2-40B4-BE49-F238E27FC236}">
              <a16:creationId xmlns:a16="http://schemas.microsoft.com/office/drawing/2014/main" id="{39C579D0-AD9E-8846-9A95-018582C572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399584</xdr:colOff>
      <xdr:row>60</xdr:row>
      <xdr:rowOff>125426</xdr:rowOff>
    </xdr:from>
    <xdr:to>
      <xdr:col>30</xdr:col>
      <xdr:colOff>150438</xdr:colOff>
      <xdr:row>80</xdr:row>
      <xdr:rowOff>9292</xdr:rowOff>
    </xdr:to>
    <xdr:graphicFrame macro="">
      <xdr:nvGraphicFramePr>
        <xdr:cNvPr id="16" name="Chart 15">
          <a:extLst>
            <a:ext uri="{FF2B5EF4-FFF2-40B4-BE49-F238E27FC236}">
              <a16:creationId xmlns:a16="http://schemas.microsoft.com/office/drawing/2014/main" id="{CDFED961-41E5-F343-A93B-61FC6BB58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562145</xdr:colOff>
      <xdr:row>59</xdr:row>
      <xdr:rowOff>188406</xdr:rowOff>
    </xdr:from>
    <xdr:to>
      <xdr:col>5</xdr:col>
      <xdr:colOff>555938</xdr:colOff>
      <xdr:row>75</xdr:row>
      <xdr:rowOff>61653</xdr:rowOff>
    </xdr:to>
    <xdr:graphicFrame macro="">
      <xdr:nvGraphicFramePr>
        <xdr:cNvPr id="14" name="Chart 13">
          <a:extLst>
            <a:ext uri="{FF2B5EF4-FFF2-40B4-BE49-F238E27FC236}">
              <a16:creationId xmlns:a16="http://schemas.microsoft.com/office/drawing/2014/main" id="{D869F9D1-D7B6-8940-B844-D2900DAC4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31090</xdr:colOff>
      <xdr:row>100</xdr:row>
      <xdr:rowOff>94077</xdr:rowOff>
    </xdr:from>
    <xdr:to>
      <xdr:col>21</xdr:col>
      <xdr:colOff>516197</xdr:colOff>
      <xdr:row>115</xdr:row>
      <xdr:rowOff>162619</xdr:rowOff>
    </xdr:to>
    <xdr:graphicFrame macro="">
      <xdr:nvGraphicFramePr>
        <xdr:cNvPr id="12" name="Chart 11">
          <a:extLst>
            <a:ext uri="{FF2B5EF4-FFF2-40B4-BE49-F238E27FC236}">
              <a16:creationId xmlns:a16="http://schemas.microsoft.com/office/drawing/2014/main" id="{20BD02ED-0CC6-AB4C-9BFD-A49D9E47D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84976</xdr:colOff>
      <xdr:row>100</xdr:row>
      <xdr:rowOff>151177</xdr:rowOff>
    </xdr:from>
    <xdr:to>
      <xdr:col>6</xdr:col>
      <xdr:colOff>197597</xdr:colOff>
      <xdr:row>117</xdr:row>
      <xdr:rowOff>27805</xdr:rowOff>
    </xdr:to>
    <xdr:graphicFrame macro="">
      <xdr:nvGraphicFramePr>
        <xdr:cNvPr id="17" name="Chart 16">
          <a:extLst>
            <a:ext uri="{FF2B5EF4-FFF2-40B4-BE49-F238E27FC236}">
              <a16:creationId xmlns:a16="http://schemas.microsoft.com/office/drawing/2014/main" id="{F08F749E-180A-F843-A6A8-A36BE8BDB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529542</xdr:colOff>
      <xdr:row>99</xdr:row>
      <xdr:rowOff>357602</xdr:rowOff>
    </xdr:from>
    <xdr:to>
      <xdr:col>28</xdr:col>
      <xdr:colOff>512947</xdr:colOff>
      <xdr:row>116</xdr:row>
      <xdr:rowOff>93006</xdr:rowOff>
    </xdr:to>
    <xdr:graphicFrame macro="">
      <xdr:nvGraphicFramePr>
        <xdr:cNvPr id="18" name="Chart 17">
          <a:extLst>
            <a:ext uri="{FF2B5EF4-FFF2-40B4-BE49-F238E27FC236}">
              <a16:creationId xmlns:a16="http://schemas.microsoft.com/office/drawing/2014/main" id="{4324849F-9CD7-774B-B880-3EA3CF73E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29</xdr:col>
      <xdr:colOff>80351</xdr:colOff>
      <xdr:row>100</xdr:row>
      <xdr:rowOff>105529</xdr:rowOff>
    </xdr:from>
    <xdr:to>
      <xdr:col>35</xdr:col>
      <xdr:colOff>210912</xdr:colOff>
      <xdr:row>117</xdr:row>
      <xdr:rowOff>8200</xdr:rowOff>
    </xdr:to>
    <xdr:graphicFrame macro="">
      <xdr:nvGraphicFramePr>
        <xdr:cNvPr id="19" name="Chart 18">
          <a:extLst>
            <a:ext uri="{FF2B5EF4-FFF2-40B4-BE49-F238E27FC236}">
              <a16:creationId xmlns:a16="http://schemas.microsoft.com/office/drawing/2014/main" id="{B907A78E-0CA5-BC4A-A0C7-889EFA547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35</xdr:col>
      <xdr:colOff>481356</xdr:colOff>
      <xdr:row>100</xdr:row>
      <xdr:rowOff>199280</xdr:rowOff>
    </xdr:from>
    <xdr:to>
      <xdr:col>43</xdr:col>
      <xdr:colOff>98012</xdr:colOff>
      <xdr:row>117</xdr:row>
      <xdr:rowOff>50493</xdr:rowOff>
    </xdr:to>
    <xdr:graphicFrame macro="">
      <xdr:nvGraphicFramePr>
        <xdr:cNvPr id="20" name="Chart 19">
          <a:extLst>
            <a:ext uri="{FF2B5EF4-FFF2-40B4-BE49-F238E27FC236}">
              <a16:creationId xmlns:a16="http://schemas.microsoft.com/office/drawing/2014/main" id="{4D143F02-5A3E-A94D-B4F7-4309CFA233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831193</xdr:colOff>
      <xdr:row>121</xdr:row>
      <xdr:rowOff>183135</xdr:rowOff>
    </xdr:from>
    <xdr:to>
      <xdr:col>7</xdr:col>
      <xdr:colOff>417560</xdr:colOff>
      <xdr:row>137</xdr:row>
      <xdr:rowOff>181009</xdr:rowOff>
    </xdr:to>
    <xdr:graphicFrame macro="">
      <xdr:nvGraphicFramePr>
        <xdr:cNvPr id="21" name="Chart 20">
          <a:extLst>
            <a:ext uri="{FF2B5EF4-FFF2-40B4-BE49-F238E27FC236}">
              <a16:creationId xmlns:a16="http://schemas.microsoft.com/office/drawing/2014/main" id="{861796D1-4EA6-AE4B-8C53-6C3C41168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462925</xdr:colOff>
      <xdr:row>100</xdr:row>
      <xdr:rowOff>32942</xdr:rowOff>
    </xdr:from>
    <xdr:to>
      <xdr:col>13</xdr:col>
      <xdr:colOff>431368</xdr:colOff>
      <xdr:row>116</xdr:row>
      <xdr:rowOff>75947</xdr:rowOff>
    </xdr:to>
    <xdr:graphicFrame macro="">
      <xdr:nvGraphicFramePr>
        <xdr:cNvPr id="22" name="Chart 21">
          <a:extLst>
            <a:ext uri="{FF2B5EF4-FFF2-40B4-BE49-F238E27FC236}">
              <a16:creationId xmlns:a16="http://schemas.microsoft.com/office/drawing/2014/main" id="{CD1BB563-630F-8E4C-BDDE-49366D0C7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34</xdr:col>
      <xdr:colOff>295882</xdr:colOff>
      <xdr:row>60</xdr:row>
      <xdr:rowOff>185727</xdr:rowOff>
    </xdr:from>
    <xdr:to>
      <xdr:col>42</xdr:col>
      <xdr:colOff>206574</xdr:colOff>
      <xdr:row>76</xdr:row>
      <xdr:rowOff>81436</xdr:rowOff>
    </xdr:to>
    <xdr:graphicFrame macro="">
      <xdr:nvGraphicFramePr>
        <xdr:cNvPr id="24" name="Chart 23">
          <a:extLst>
            <a:ext uri="{FF2B5EF4-FFF2-40B4-BE49-F238E27FC236}">
              <a16:creationId xmlns:a16="http://schemas.microsoft.com/office/drawing/2014/main" id="{AC6B5EE7-0FE0-A743-A0E1-22EB419AA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13</xdr:col>
      <xdr:colOff>28481</xdr:colOff>
      <xdr:row>168</xdr:row>
      <xdr:rowOff>68481</xdr:rowOff>
    </xdr:from>
    <xdr:to>
      <xdr:col>21</xdr:col>
      <xdr:colOff>604063</xdr:colOff>
      <xdr:row>187</xdr:row>
      <xdr:rowOff>13834</xdr:rowOff>
    </xdr:to>
    <xdr:graphicFrame macro="">
      <xdr:nvGraphicFramePr>
        <xdr:cNvPr id="25" name="Chart 24">
          <a:extLst>
            <a:ext uri="{FF2B5EF4-FFF2-40B4-BE49-F238E27FC236}">
              <a16:creationId xmlns:a16="http://schemas.microsoft.com/office/drawing/2014/main" id="{4D945F0F-879F-BA43-96F1-1310922DA1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1037772</xdr:colOff>
      <xdr:row>166</xdr:row>
      <xdr:rowOff>81330</xdr:rowOff>
    </xdr:from>
    <xdr:to>
      <xdr:col>12</xdr:col>
      <xdr:colOff>436785</xdr:colOff>
      <xdr:row>187</xdr:row>
      <xdr:rowOff>7507</xdr:rowOff>
    </xdr:to>
    <xdr:graphicFrame macro="">
      <xdr:nvGraphicFramePr>
        <xdr:cNvPr id="26" name="Chart 25">
          <a:extLst>
            <a:ext uri="{FF2B5EF4-FFF2-40B4-BE49-F238E27FC236}">
              <a16:creationId xmlns:a16="http://schemas.microsoft.com/office/drawing/2014/main" id="{52920F7B-761A-074B-9D3D-48AB690354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408313</xdr:colOff>
      <xdr:row>57</xdr:row>
      <xdr:rowOff>395992</xdr:rowOff>
    </xdr:from>
    <xdr:to>
      <xdr:col>15</xdr:col>
      <xdr:colOff>321107</xdr:colOff>
      <xdr:row>80</xdr:row>
      <xdr:rowOff>29636</xdr:rowOff>
    </xdr:to>
    <xdr:graphicFrame macro="">
      <xdr:nvGraphicFramePr>
        <xdr:cNvPr id="27" name="Chart 26">
          <a:extLst>
            <a:ext uri="{FF2B5EF4-FFF2-40B4-BE49-F238E27FC236}">
              <a16:creationId xmlns:a16="http://schemas.microsoft.com/office/drawing/2014/main" id="{5689B28D-7BCF-8E4B-8DFD-5D3F46263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385397</xdr:colOff>
      <xdr:row>80</xdr:row>
      <xdr:rowOff>135548</xdr:rowOff>
    </xdr:from>
    <xdr:to>
      <xdr:col>8</xdr:col>
      <xdr:colOff>126560</xdr:colOff>
      <xdr:row>97</xdr:row>
      <xdr:rowOff>46036</xdr:rowOff>
    </xdr:to>
    <xdr:graphicFrame macro="">
      <xdr:nvGraphicFramePr>
        <xdr:cNvPr id="28" name="Chart 27">
          <a:extLst>
            <a:ext uri="{FF2B5EF4-FFF2-40B4-BE49-F238E27FC236}">
              <a16:creationId xmlns:a16="http://schemas.microsoft.com/office/drawing/2014/main" id="{E934EF79-69D3-A448-8D7F-11EA7C11A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37170</xdr:colOff>
      <xdr:row>41</xdr:row>
      <xdr:rowOff>212524</xdr:rowOff>
    </xdr:from>
    <xdr:to>
      <xdr:col>18</xdr:col>
      <xdr:colOff>355596</xdr:colOff>
      <xdr:row>55</xdr:row>
      <xdr:rowOff>195145</xdr:rowOff>
    </xdr:to>
    <xdr:graphicFrame macro="">
      <xdr:nvGraphicFramePr>
        <xdr:cNvPr id="6" name="Chart 5">
          <a:extLst>
            <a:ext uri="{FF2B5EF4-FFF2-40B4-BE49-F238E27FC236}">
              <a16:creationId xmlns:a16="http://schemas.microsoft.com/office/drawing/2014/main" id="{9AF22CA9-C198-BD4B-BE85-F17CF9B04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308909</xdr:colOff>
      <xdr:row>121</xdr:row>
      <xdr:rowOff>152553</xdr:rowOff>
    </xdr:from>
    <xdr:to>
      <xdr:col>16</xdr:col>
      <xdr:colOff>149758</xdr:colOff>
      <xdr:row>137</xdr:row>
      <xdr:rowOff>154477</xdr:rowOff>
    </xdr:to>
    <xdr:graphicFrame macro="">
      <xdr:nvGraphicFramePr>
        <xdr:cNvPr id="29" name="Chart 28">
          <a:extLst>
            <a:ext uri="{FF2B5EF4-FFF2-40B4-BE49-F238E27FC236}">
              <a16:creationId xmlns:a16="http://schemas.microsoft.com/office/drawing/2014/main" id="{BAC24379-94CD-2C43-A801-B0ADD89B3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16</xdr:col>
      <xdr:colOff>373192</xdr:colOff>
      <xdr:row>121</xdr:row>
      <xdr:rowOff>103080</xdr:rowOff>
    </xdr:from>
    <xdr:to>
      <xdr:col>24</xdr:col>
      <xdr:colOff>58641</xdr:colOff>
      <xdr:row>138</xdr:row>
      <xdr:rowOff>83108</xdr:rowOff>
    </xdr:to>
    <xdr:graphicFrame macro="">
      <xdr:nvGraphicFramePr>
        <xdr:cNvPr id="30" name="Chart 29">
          <a:extLst>
            <a:ext uri="{FF2B5EF4-FFF2-40B4-BE49-F238E27FC236}">
              <a16:creationId xmlns:a16="http://schemas.microsoft.com/office/drawing/2014/main" id="{7BB40C86-89EE-8E4B-B00F-6EF6DD483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310063</xdr:colOff>
      <xdr:row>80</xdr:row>
      <xdr:rowOff>294944</xdr:rowOff>
    </xdr:from>
    <xdr:to>
      <xdr:col>16</xdr:col>
      <xdr:colOff>201162</xdr:colOff>
      <xdr:row>95</xdr:row>
      <xdr:rowOff>159667</xdr:rowOff>
    </xdr:to>
    <xdr:graphicFrame macro="">
      <xdr:nvGraphicFramePr>
        <xdr:cNvPr id="23" name="Chart 22">
          <a:extLst>
            <a:ext uri="{FF2B5EF4-FFF2-40B4-BE49-F238E27FC236}">
              <a16:creationId xmlns:a16="http://schemas.microsoft.com/office/drawing/2014/main" id="{54303F12-4AE8-C343-BF1E-816847DD2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22</xdr:col>
      <xdr:colOff>391133</xdr:colOff>
      <xdr:row>171</xdr:row>
      <xdr:rowOff>16317</xdr:rowOff>
    </xdr:from>
    <xdr:to>
      <xdr:col>30</xdr:col>
      <xdr:colOff>455993</xdr:colOff>
      <xdr:row>187</xdr:row>
      <xdr:rowOff>59290</xdr:rowOff>
    </xdr:to>
    <xdr:graphicFrame macro="">
      <xdr:nvGraphicFramePr>
        <xdr:cNvPr id="34" name="Chart 33">
          <a:extLst>
            <a:ext uri="{FF2B5EF4-FFF2-40B4-BE49-F238E27FC236}">
              <a16:creationId xmlns:a16="http://schemas.microsoft.com/office/drawing/2014/main" id="{CAB5B45D-0ADB-5C41-A882-1BD0CB590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143</xdr:row>
      <xdr:rowOff>55095</xdr:rowOff>
    </xdr:from>
    <xdr:to>
      <xdr:col>6</xdr:col>
      <xdr:colOff>72661</xdr:colOff>
      <xdr:row>160</xdr:row>
      <xdr:rowOff>147322</xdr:rowOff>
    </xdr:to>
    <xdr:graphicFrame macro="">
      <xdr:nvGraphicFramePr>
        <xdr:cNvPr id="35" name="Chart 34">
          <a:extLst>
            <a:ext uri="{FF2B5EF4-FFF2-40B4-BE49-F238E27FC236}">
              <a16:creationId xmlns:a16="http://schemas.microsoft.com/office/drawing/2014/main" id="{C00C42A1-5FF9-E341-8912-A6A1C5B8A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14</xdr:col>
      <xdr:colOff>17330</xdr:colOff>
      <xdr:row>141</xdr:row>
      <xdr:rowOff>141014</xdr:rowOff>
    </xdr:from>
    <xdr:to>
      <xdr:col>23</xdr:col>
      <xdr:colOff>157776</xdr:colOff>
      <xdr:row>159</xdr:row>
      <xdr:rowOff>180709</xdr:rowOff>
    </xdr:to>
    <xdr:graphicFrame macro="">
      <xdr:nvGraphicFramePr>
        <xdr:cNvPr id="36" name="Chart 35">
          <a:extLst>
            <a:ext uri="{FF2B5EF4-FFF2-40B4-BE49-F238E27FC236}">
              <a16:creationId xmlns:a16="http://schemas.microsoft.com/office/drawing/2014/main" id="{A6AA5F6B-CA63-1B4E-A442-6133F4267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21</xdr:col>
      <xdr:colOff>618103</xdr:colOff>
      <xdr:row>140</xdr:row>
      <xdr:rowOff>177641</xdr:rowOff>
    </xdr:from>
    <xdr:to>
      <xdr:col>33</xdr:col>
      <xdr:colOff>161675</xdr:colOff>
      <xdr:row>158</xdr:row>
      <xdr:rowOff>202823</xdr:rowOff>
    </xdr:to>
    <xdr:graphicFrame macro="">
      <xdr:nvGraphicFramePr>
        <xdr:cNvPr id="38" name="Chart 37">
          <a:extLst>
            <a:ext uri="{FF2B5EF4-FFF2-40B4-BE49-F238E27FC236}">
              <a16:creationId xmlns:a16="http://schemas.microsoft.com/office/drawing/2014/main" id="{B81DA546-AD30-6648-BA89-4A39048E4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29</xdr:col>
      <xdr:colOff>323944</xdr:colOff>
      <xdr:row>142</xdr:row>
      <xdr:rowOff>160969</xdr:rowOff>
    </xdr:from>
    <xdr:to>
      <xdr:col>37</xdr:col>
      <xdr:colOff>415196</xdr:colOff>
      <xdr:row>162</xdr:row>
      <xdr:rowOff>3774</xdr:rowOff>
    </xdr:to>
    <xdr:graphicFrame macro="">
      <xdr:nvGraphicFramePr>
        <xdr:cNvPr id="39" name="Chart 38">
          <a:extLst>
            <a:ext uri="{FF2B5EF4-FFF2-40B4-BE49-F238E27FC236}">
              <a16:creationId xmlns:a16="http://schemas.microsoft.com/office/drawing/2014/main" id="{BCF5D1DE-2C43-B147-AFFD-3D851BD94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36</xdr:col>
      <xdr:colOff>199750</xdr:colOff>
      <xdr:row>143</xdr:row>
      <xdr:rowOff>129542</xdr:rowOff>
    </xdr:from>
    <xdr:to>
      <xdr:col>47</xdr:col>
      <xdr:colOff>330524</xdr:colOff>
      <xdr:row>160</xdr:row>
      <xdr:rowOff>113778</xdr:rowOff>
    </xdr:to>
    <xdr:graphicFrame macro="">
      <xdr:nvGraphicFramePr>
        <xdr:cNvPr id="40" name="Chart 39">
          <a:extLst>
            <a:ext uri="{FF2B5EF4-FFF2-40B4-BE49-F238E27FC236}">
              <a16:creationId xmlns:a16="http://schemas.microsoft.com/office/drawing/2014/main" id="{42F37173-D087-9A41-993F-D9CC3011A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449166</xdr:colOff>
      <xdr:row>143</xdr:row>
      <xdr:rowOff>40749</xdr:rowOff>
    </xdr:from>
    <xdr:to>
      <xdr:col>14</xdr:col>
      <xdr:colOff>467120</xdr:colOff>
      <xdr:row>160</xdr:row>
      <xdr:rowOff>59933</xdr:rowOff>
    </xdr:to>
    <xdr:graphicFrame macro="">
      <xdr:nvGraphicFramePr>
        <xdr:cNvPr id="37" name="Chart 36">
          <a:extLst>
            <a:ext uri="{FF2B5EF4-FFF2-40B4-BE49-F238E27FC236}">
              <a16:creationId xmlns:a16="http://schemas.microsoft.com/office/drawing/2014/main" id="{2830321D-D80D-4648-9967-6C728629B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558386</xdr:colOff>
      <xdr:row>44</xdr:row>
      <xdr:rowOff>127826</xdr:rowOff>
    </xdr:from>
    <xdr:to>
      <xdr:col>3</xdr:col>
      <xdr:colOff>306658</xdr:colOff>
      <xdr:row>49</xdr:row>
      <xdr:rowOff>176561</xdr:rowOff>
    </xdr:to>
    <xdr:graphicFrame macro="">
      <xdr:nvGraphicFramePr>
        <xdr:cNvPr id="3" name="Chart 2">
          <a:extLst>
            <a:ext uri="{FF2B5EF4-FFF2-40B4-BE49-F238E27FC236}">
              <a16:creationId xmlns:a16="http://schemas.microsoft.com/office/drawing/2014/main" id="{39F85BF0-3401-5053-214B-D135CF586F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0.5867</cdr:x>
      <cdr:y>0.1083</cdr:y>
    </cdr:from>
    <cdr:to>
      <cdr:x>0.75961</cdr:x>
      <cdr:y>0.23364</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279125" y="385017"/>
          <a:ext cx="671694" cy="4455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Glutamine</a:t>
          </a:r>
        </a:p>
      </cdr:txBody>
    </cdr:sp>
  </cdr:relSizeAnchor>
  <cdr:relSizeAnchor xmlns:cdr="http://schemas.openxmlformats.org/drawingml/2006/chartDrawing">
    <cdr:from>
      <cdr:x>0.06686</cdr:x>
      <cdr:y>0.17097</cdr:y>
    </cdr:from>
    <cdr:to>
      <cdr:x>0.19419</cdr:x>
      <cdr:y>0.68282</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345668" y="1133477"/>
          <a:ext cx="1635005" cy="46030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content</a:t>
          </a:r>
        </a:p>
        <a:p xmlns:a="http://schemas.openxmlformats.org/drawingml/2006/main">
          <a:pPr algn="ctr"/>
          <a:r>
            <a:rPr lang="en-US" sz="1800">
              <a:solidFill>
                <a:schemeClr val="tx1">
                  <a:lumMod val="75000"/>
                  <a:lumOff val="25000"/>
                </a:schemeClr>
              </a:solidFill>
              <a:latin typeface="Century Gothic" panose="020B0502020202020204" pitchFamily="34" charset="0"/>
            </a:rPr>
            <a:t>nmol 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0.5867</cdr:x>
      <cdr:y>0.1083</cdr:y>
    </cdr:from>
    <cdr:to>
      <cdr:x>0.75961</cdr:x>
      <cdr:y>0.23364</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279125" y="385017"/>
          <a:ext cx="671694" cy="4455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Citrate</a:t>
          </a:r>
        </a:p>
      </cdr:txBody>
    </cdr:sp>
  </cdr:relSizeAnchor>
</c:userShapes>
</file>

<file path=xl/drawings/drawing12.xml><?xml version="1.0" encoding="utf-8"?>
<c:userShapes xmlns:c="http://schemas.openxmlformats.org/drawingml/2006/chart">
  <cdr:relSizeAnchor xmlns:cdr="http://schemas.openxmlformats.org/drawingml/2006/chartDrawing">
    <cdr:from>
      <cdr:x>0.5867</cdr:x>
      <cdr:y>0.1083</cdr:y>
    </cdr:from>
    <cdr:to>
      <cdr:x>0.75961</cdr:x>
      <cdr:y>0.23364</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279125" y="385017"/>
          <a:ext cx="671694" cy="4455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Succinate</a:t>
          </a:r>
        </a:p>
      </cdr:txBody>
    </cdr:sp>
  </cdr:relSizeAnchor>
  <cdr:relSizeAnchor xmlns:cdr="http://schemas.openxmlformats.org/drawingml/2006/chartDrawing">
    <cdr:from>
      <cdr:x>0.12411</cdr:x>
      <cdr:y>0.16617</cdr:y>
    </cdr:from>
    <cdr:to>
      <cdr:x>0.25144</cdr:x>
      <cdr:y>0.67802</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115372" y="1133562"/>
          <a:ext cx="1670610" cy="488176"/>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nmol </a:t>
          </a: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0.38047</cdr:x>
      <cdr:y>0.11221</cdr:y>
    </cdr:from>
    <cdr:to>
      <cdr:x>0.55338</cdr:x>
      <cdr:y>0.23755</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1546355" y="364574"/>
          <a:ext cx="702767" cy="407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Fumarate</a:t>
          </a:r>
        </a:p>
      </cdr:txBody>
    </cdr:sp>
  </cdr:relSizeAnchor>
  <cdr:relSizeAnchor xmlns:cdr="http://schemas.openxmlformats.org/drawingml/2006/chartDrawing">
    <cdr:from>
      <cdr:x>0.06686</cdr:x>
      <cdr:y>0.17097</cdr:y>
    </cdr:from>
    <cdr:to>
      <cdr:x>0.19419</cdr:x>
      <cdr:y>0.68282</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345668" y="1133477"/>
          <a:ext cx="1635005" cy="46030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content</a:t>
          </a:r>
        </a:p>
        <a:p xmlns:a="http://schemas.openxmlformats.org/drawingml/2006/main">
          <a:pPr algn="ctr"/>
          <a:r>
            <a:rPr lang="en-US" sz="1800">
              <a:solidFill>
                <a:schemeClr val="tx1">
                  <a:lumMod val="75000"/>
                  <a:lumOff val="25000"/>
                </a:schemeClr>
              </a:solidFill>
              <a:latin typeface="Century Gothic" panose="020B0502020202020204" pitchFamily="34" charset="0"/>
            </a:rPr>
            <a:t>nmol 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0.3711</cdr:x>
      <cdr:y>0.07312</cdr:y>
    </cdr:from>
    <cdr:to>
      <cdr:x>0.54401</cdr:x>
      <cdr:y>0.19846</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1508264" y="237578"/>
          <a:ext cx="702767" cy="407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Malate</a:t>
          </a:r>
        </a:p>
      </cdr:txBody>
    </cdr:sp>
  </cdr:relSizeAnchor>
  <cdr:relSizeAnchor xmlns:cdr="http://schemas.openxmlformats.org/drawingml/2006/chartDrawing">
    <cdr:from>
      <cdr:x>0.06686</cdr:x>
      <cdr:y>0.17097</cdr:y>
    </cdr:from>
    <cdr:to>
      <cdr:x>0.19419</cdr:x>
      <cdr:y>0.68282</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345668" y="1133477"/>
          <a:ext cx="1635005" cy="46030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content</a:t>
          </a:r>
        </a:p>
        <a:p xmlns:a="http://schemas.openxmlformats.org/drawingml/2006/main">
          <a:pPr algn="ctr"/>
          <a:r>
            <a:rPr lang="en-US" sz="1800">
              <a:solidFill>
                <a:schemeClr val="tx1">
                  <a:lumMod val="75000"/>
                  <a:lumOff val="25000"/>
                </a:schemeClr>
              </a:solidFill>
              <a:latin typeface="Century Gothic" panose="020B0502020202020204" pitchFamily="34" charset="0"/>
            </a:rPr>
            <a:t>nmol 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0.3711</cdr:x>
      <cdr:y>0.07312</cdr:y>
    </cdr:from>
    <cdr:to>
      <cdr:x>0.54401</cdr:x>
      <cdr:y>0.19846</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1508264" y="237578"/>
          <a:ext cx="702767" cy="407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Aspartate</a:t>
          </a:r>
        </a:p>
      </cdr:txBody>
    </cdr:sp>
  </cdr:relSizeAnchor>
  <cdr:relSizeAnchor xmlns:cdr="http://schemas.openxmlformats.org/drawingml/2006/chartDrawing">
    <cdr:from>
      <cdr:x>0.10765</cdr:x>
      <cdr:y>0.17578</cdr:y>
    </cdr:from>
    <cdr:to>
      <cdr:x>0.23498</cdr:x>
      <cdr:y>0.68763</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175597" y="1162266"/>
          <a:ext cx="1668173" cy="489419"/>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nmol </a:t>
          </a: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0.3711</cdr:x>
      <cdr:y>0.07312</cdr:y>
    </cdr:from>
    <cdr:to>
      <cdr:x>0.54401</cdr:x>
      <cdr:y>0.19846</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1508264" y="237578"/>
          <a:ext cx="702767" cy="4072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Glutamate</a:t>
          </a:r>
        </a:p>
      </cdr:txBody>
    </cdr:sp>
  </cdr:relSizeAnchor>
  <cdr:relSizeAnchor xmlns:cdr="http://schemas.openxmlformats.org/drawingml/2006/chartDrawing">
    <cdr:from>
      <cdr:x>0.06686</cdr:x>
      <cdr:y>0.17097</cdr:y>
    </cdr:from>
    <cdr:to>
      <cdr:x>0.19419</cdr:x>
      <cdr:y>0.68282</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345668" y="1133477"/>
          <a:ext cx="1635005" cy="46030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nmol </a:t>
          </a: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0.50508</cdr:x>
      <cdr:y>0.86838</cdr:y>
    </cdr:from>
    <cdr:to>
      <cdr:x>0.75787</cdr:x>
      <cdr:y>0.98119</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64700" y="2720339"/>
          <a:ext cx="1083423" cy="353396"/>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0.36037</cdr:x>
      <cdr:y>0.13204</cdr:y>
    </cdr:from>
    <cdr:to>
      <cdr:x>0.65054</cdr:x>
      <cdr:y>0.25739</cdr:y>
    </cdr:to>
    <cdr:sp macro="" textlink="">
      <cdr:nvSpPr>
        <cdr:cNvPr id="2" name="TextBox 1">
          <a:extLst xmlns:a="http://schemas.openxmlformats.org/drawingml/2006/main">
            <a:ext uri="{FF2B5EF4-FFF2-40B4-BE49-F238E27FC236}">
              <a16:creationId xmlns:a16="http://schemas.microsoft.com/office/drawing/2014/main" id="{BBF26615-B55E-109A-269D-CBD32FE3D7C3}"/>
            </a:ext>
          </a:extLst>
        </cdr:cNvPr>
        <cdr:cNvSpPr txBox="1"/>
      </cdr:nvSpPr>
      <cdr:spPr>
        <a:xfrm xmlns:a="http://schemas.openxmlformats.org/drawingml/2006/main">
          <a:off x="1549328" y="412543"/>
          <a:ext cx="1247525" cy="3916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Serine</a:t>
          </a:r>
        </a:p>
      </cdr:txBody>
    </cdr:sp>
  </cdr:relSizeAnchor>
  <cdr:relSizeAnchor xmlns:cdr="http://schemas.openxmlformats.org/drawingml/2006/chartDrawing">
    <cdr:from>
      <cdr:x>0.09304</cdr:x>
      <cdr:y>0.19724</cdr:y>
    </cdr:from>
    <cdr:to>
      <cdr:x>0.20182</cdr:x>
      <cdr:y>0.69194</cdr:y>
    </cdr:to>
    <cdr:sp macro="" textlink="">
      <cdr:nvSpPr>
        <cdr:cNvPr id="4" name="TextBox 1">
          <a:extLst xmlns:a="http://schemas.openxmlformats.org/drawingml/2006/main">
            <a:ext uri="{FF2B5EF4-FFF2-40B4-BE49-F238E27FC236}">
              <a16:creationId xmlns:a16="http://schemas.microsoft.com/office/drawing/2014/main" id="{A893E348-4A82-BD8E-B186-8870AB461530}"/>
            </a:ext>
          </a:extLst>
        </cdr:cNvPr>
        <cdr:cNvSpPr txBox="1"/>
      </cdr:nvSpPr>
      <cdr:spPr>
        <a:xfrm xmlns:a="http://schemas.openxmlformats.org/drawingml/2006/main" rot="16200000">
          <a:off x="-183034" y="1179437"/>
          <a:ext cx="1556776" cy="439275"/>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nmol </a:t>
          </a: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userShapes>
</file>

<file path=xl/drawings/drawing18.xml><?xml version="1.0" encoding="utf-8"?>
<c:userShapes xmlns:c="http://schemas.openxmlformats.org/drawingml/2006/chart">
  <cdr:relSizeAnchor xmlns:cdr="http://schemas.openxmlformats.org/drawingml/2006/chartDrawing">
    <cdr:from>
      <cdr:x>0.27242</cdr:x>
      <cdr:y>0.77805</cdr:y>
    </cdr:from>
    <cdr:to>
      <cdr:x>0.52521</cdr:x>
      <cdr:y>0.89086</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1256977" y="3168894"/>
          <a:ext cx="1166419" cy="459459"/>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0.33621</cdr:x>
      <cdr:y>0.12256</cdr:y>
    </cdr:from>
    <cdr:to>
      <cdr:x>0.64725</cdr:x>
      <cdr:y>0.36141</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a:off x="2065867" y="527145"/>
          <a:ext cx="1911178" cy="102731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aseline="30000">
              <a:solidFill>
                <a:schemeClr val="tx1">
                  <a:lumMod val="75000"/>
                  <a:lumOff val="25000"/>
                </a:schemeClr>
              </a:solidFill>
              <a:latin typeface="Century Gothic" panose="020B0502020202020204" pitchFamily="34" charset="0"/>
            </a:rPr>
            <a:t>13</a:t>
          </a:r>
          <a:r>
            <a:rPr lang="en-US" sz="1800" baseline="0">
              <a:solidFill>
                <a:schemeClr val="tx1">
                  <a:lumMod val="75000"/>
                  <a:lumOff val="25000"/>
                </a:schemeClr>
              </a:solidFill>
              <a:latin typeface="Century Gothic" panose="020B0502020202020204" pitchFamily="34" charset="0"/>
            </a:rPr>
            <a:t>C atoms </a:t>
          </a:r>
        </a:p>
        <a:p xmlns:a="http://schemas.openxmlformats.org/drawingml/2006/main">
          <a:pPr algn="ctr"/>
          <a:r>
            <a:rPr lang="en-US" sz="1800">
              <a:solidFill>
                <a:schemeClr val="tx1">
                  <a:lumMod val="75000"/>
                  <a:lumOff val="25000"/>
                </a:schemeClr>
              </a:solidFill>
              <a:latin typeface="Century Gothic" panose="020B0502020202020204" pitchFamily="34" charset="0"/>
            </a:rPr>
            <a:t>relative to max</a:t>
          </a:r>
        </a:p>
      </cdr:txBody>
    </cdr:sp>
  </cdr:relSizeAnchor>
</c:userShapes>
</file>

<file path=xl/drawings/drawing2.xml><?xml version="1.0" encoding="utf-8"?>
<c:userShapes xmlns:c="http://schemas.openxmlformats.org/drawingml/2006/chart">
  <cdr:relSizeAnchor xmlns:cdr="http://schemas.openxmlformats.org/drawingml/2006/chartDrawing">
    <cdr:from>
      <cdr:x>0.41558</cdr:x>
      <cdr:y>0.06488</cdr:y>
    </cdr:from>
    <cdr:to>
      <cdr:x>0.58849</cdr:x>
      <cdr:y>0.19022</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1635163" y="168504"/>
          <a:ext cx="680342" cy="32553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RuBP</a:t>
          </a:r>
        </a:p>
      </cdr:txBody>
    </cdr:sp>
  </cdr:relSizeAnchor>
</c:userShapes>
</file>

<file path=xl/drawings/drawing20.xml><?xml version="1.0" encoding="utf-8"?>
<c:userShapes xmlns:c="http://schemas.openxmlformats.org/drawingml/2006/chart">
  <cdr:relSizeAnchor xmlns:cdr="http://schemas.openxmlformats.org/drawingml/2006/chartDrawing">
    <cdr:from>
      <cdr:x>0.38929</cdr:x>
      <cdr:y>0.75899</cdr:y>
    </cdr:from>
    <cdr:to>
      <cdr:x>0.59411</cdr:x>
      <cdr:y>0.82829</cdr:y>
    </cdr:to>
    <cdr:sp macro="" textlink="">
      <cdr:nvSpPr>
        <cdr:cNvPr id="2" name="TextBox 1">
          <a:extLst xmlns:a="http://schemas.openxmlformats.org/drawingml/2006/main">
            <a:ext uri="{FF2B5EF4-FFF2-40B4-BE49-F238E27FC236}">
              <a16:creationId xmlns:a16="http://schemas.microsoft.com/office/drawing/2014/main" id="{349D92B8-F5A4-EC64-8CB7-0865801735BD}"/>
            </a:ext>
          </a:extLst>
        </cdr:cNvPr>
        <cdr:cNvSpPr txBox="1"/>
      </cdr:nvSpPr>
      <cdr:spPr>
        <a:xfrm xmlns:a="http://schemas.openxmlformats.org/drawingml/2006/main">
          <a:off x="1816167" y="3390522"/>
          <a:ext cx="955562" cy="309574"/>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0.61741</cdr:x>
      <cdr:y>0.19692</cdr:y>
    </cdr:from>
    <cdr:to>
      <cdr:x>0.79031</cdr:x>
      <cdr:y>0.32227</cdr:y>
    </cdr:to>
    <cdr:sp macro="" textlink="">
      <cdr:nvSpPr>
        <cdr:cNvPr id="2"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412730" y="582627"/>
          <a:ext cx="675661" cy="3708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PGA</a:t>
          </a:r>
        </a:p>
      </cdr:txBody>
    </cdr:sp>
  </cdr:relSizeAnchor>
</c:userShapes>
</file>

<file path=xl/drawings/drawing22.xml><?xml version="1.0" encoding="utf-8"?>
<c:userShapes xmlns:c="http://schemas.openxmlformats.org/drawingml/2006/chart">
  <cdr:relSizeAnchor xmlns:cdr="http://schemas.openxmlformats.org/drawingml/2006/chartDrawing">
    <cdr:from>
      <cdr:x>0.3711</cdr:x>
      <cdr:y>0.07312</cdr:y>
    </cdr:from>
    <cdr:to>
      <cdr:x>0.67845</cdr:x>
      <cdr:y>0.20687</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1432217" y="238305"/>
          <a:ext cx="1186178" cy="43589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solidFill>
              <a:latin typeface="Century Gothic" panose="020B0502020202020204" pitchFamily="34" charset="0"/>
              <a:ea typeface="+mn-ea"/>
              <a:cs typeface="+mn-cs"/>
            </a:rPr>
            <a:t>Asparagine</a:t>
          </a:r>
        </a:p>
      </cdr:txBody>
    </cdr:sp>
  </cdr:relSizeAnchor>
  <cdr:relSizeAnchor xmlns:cdr="http://schemas.openxmlformats.org/drawingml/2006/chartDrawing">
    <cdr:from>
      <cdr:x>0.10765</cdr:x>
      <cdr:y>0.17578</cdr:y>
    </cdr:from>
    <cdr:to>
      <cdr:x>0.23498</cdr:x>
      <cdr:y>0.68763</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175597" y="1162266"/>
          <a:ext cx="1668173" cy="489419"/>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nmol </a:t>
          </a: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0.3711</cdr:x>
      <cdr:y>0.07312</cdr:y>
    </cdr:from>
    <cdr:to>
      <cdr:x>0.689</cdr:x>
      <cdr:y>0.19846</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1442742" y="233862"/>
          <a:ext cx="1235903" cy="4008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solidFill>
              <a:latin typeface="Century Gothic" panose="020B0502020202020204" pitchFamily="34" charset="0"/>
              <a:ea typeface="+mn-ea"/>
              <a:cs typeface="+mn-cs"/>
            </a:rPr>
            <a:t>Threonine</a:t>
          </a:r>
        </a:p>
      </cdr:txBody>
    </cdr:sp>
  </cdr:relSizeAnchor>
  <cdr:relSizeAnchor xmlns:cdr="http://schemas.openxmlformats.org/drawingml/2006/chartDrawing">
    <cdr:from>
      <cdr:x>0.10765</cdr:x>
      <cdr:y>0.17578</cdr:y>
    </cdr:from>
    <cdr:to>
      <cdr:x>0.23498</cdr:x>
      <cdr:y>0.68763</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175597" y="1162266"/>
          <a:ext cx="1668173" cy="489419"/>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nmol </a:t>
          </a: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dr:relSizeAnchor xmlns:cdr="http://schemas.openxmlformats.org/drawingml/2006/chartDrawing">
    <cdr:from>
      <cdr:x>0.5595</cdr:x>
      <cdr:y>0.78329</cdr:y>
    </cdr:from>
    <cdr:to>
      <cdr:x>0.81229</cdr:x>
      <cdr:y>0.8961</cdr:y>
    </cdr:to>
    <cdr:sp macro="" textlink="">
      <cdr:nvSpPr>
        <cdr:cNvPr id="3"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73474" y="2486951"/>
          <a:ext cx="981998" cy="358172"/>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0.50508</cdr:x>
      <cdr:y>0.86838</cdr:y>
    </cdr:from>
    <cdr:to>
      <cdr:x>0.75787</cdr:x>
      <cdr:y>0.98119</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164700" y="2720339"/>
          <a:ext cx="1083423" cy="353396"/>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0.36037</cdr:x>
      <cdr:y>0.13204</cdr:y>
    </cdr:from>
    <cdr:to>
      <cdr:x>0.65054</cdr:x>
      <cdr:y>0.25739</cdr:y>
    </cdr:to>
    <cdr:sp macro="" textlink="">
      <cdr:nvSpPr>
        <cdr:cNvPr id="2" name="TextBox 1">
          <a:extLst xmlns:a="http://schemas.openxmlformats.org/drawingml/2006/main">
            <a:ext uri="{FF2B5EF4-FFF2-40B4-BE49-F238E27FC236}">
              <a16:creationId xmlns:a16="http://schemas.microsoft.com/office/drawing/2014/main" id="{BBF26615-B55E-109A-269D-CBD32FE3D7C3}"/>
            </a:ext>
          </a:extLst>
        </cdr:cNvPr>
        <cdr:cNvSpPr txBox="1"/>
      </cdr:nvSpPr>
      <cdr:spPr>
        <a:xfrm xmlns:a="http://schemas.openxmlformats.org/drawingml/2006/main">
          <a:off x="1549328" y="412543"/>
          <a:ext cx="1247525" cy="39163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Total</a:t>
          </a:r>
        </a:p>
      </cdr:txBody>
    </cdr:sp>
  </cdr:relSizeAnchor>
  <cdr:relSizeAnchor xmlns:cdr="http://schemas.openxmlformats.org/drawingml/2006/chartDrawing">
    <cdr:from>
      <cdr:x>0.08687</cdr:x>
      <cdr:y>0.18886</cdr:y>
    </cdr:from>
    <cdr:to>
      <cdr:x>0.19565</cdr:x>
      <cdr:y>0.68356</cdr:y>
    </cdr:to>
    <cdr:sp macro="" textlink="">
      <cdr:nvSpPr>
        <cdr:cNvPr id="4" name="TextBox 1">
          <a:extLst xmlns:a="http://schemas.openxmlformats.org/drawingml/2006/main">
            <a:ext uri="{FF2B5EF4-FFF2-40B4-BE49-F238E27FC236}">
              <a16:creationId xmlns:a16="http://schemas.microsoft.com/office/drawing/2014/main" id="{A893E348-4A82-BD8E-B186-8870AB461530}"/>
            </a:ext>
          </a:extLst>
        </cdr:cNvPr>
        <cdr:cNvSpPr txBox="1"/>
      </cdr:nvSpPr>
      <cdr:spPr>
        <a:xfrm xmlns:a="http://schemas.openxmlformats.org/drawingml/2006/main" rot="16200000">
          <a:off x="-135275" y="1018534"/>
          <a:ext cx="1402165" cy="435717"/>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nmol </a:t>
          </a: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g</a:t>
          </a:r>
          <a:r>
            <a:rPr lang="en-US" sz="1800" baseline="30000">
              <a:solidFill>
                <a:schemeClr val="tx1">
                  <a:lumMod val="75000"/>
                  <a:lumOff val="25000"/>
                </a:schemeClr>
              </a:solidFill>
              <a:latin typeface="Century Gothic" panose="020B0502020202020204" pitchFamily="34" charset="0"/>
            </a:rPr>
            <a:t>-1</a:t>
          </a:r>
          <a:r>
            <a:rPr lang="en-US" sz="1800">
              <a:solidFill>
                <a:schemeClr val="tx1">
                  <a:lumMod val="75000"/>
                  <a:lumOff val="25000"/>
                </a:schemeClr>
              </a:solidFill>
              <a:latin typeface="Century Gothic" panose="020B0502020202020204" pitchFamily="34" charset="0"/>
            </a:rPr>
            <a:t> FW</a:t>
          </a:r>
        </a:p>
      </cdr:txBody>
    </cdr:sp>
  </cdr:relSizeAnchor>
</c:userShapes>
</file>

<file path=xl/drawings/drawing25.xml><?xml version="1.0" encoding="utf-8"?>
<c:userShapes xmlns:c="http://schemas.openxmlformats.org/drawingml/2006/chart">
  <cdr:relSizeAnchor xmlns:cdr="http://schemas.openxmlformats.org/drawingml/2006/chartDrawing">
    <cdr:from>
      <cdr:x>0.25462</cdr:x>
      <cdr:y>0.80137</cdr:y>
    </cdr:from>
    <cdr:to>
      <cdr:x>0.50741</cdr:x>
      <cdr:y>0.91418</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1163009" y="2846292"/>
          <a:ext cx="1154668" cy="400675"/>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0.42923</cdr:x>
      <cdr:y>0.79335</cdr:y>
    </cdr:from>
    <cdr:to>
      <cdr:x>0.68202</cdr:x>
      <cdr:y>0.90616</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1977310" y="3006426"/>
          <a:ext cx="1164514" cy="427496"/>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0.37505</cdr:x>
      <cdr:y>0.7867</cdr:y>
    </cdr:from>
    <cdr:to>
      <cdr:x>0.62784</cdr:x>
      <cdr:y>0.89951</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248510" y="2704247"/>
          <a:ext cx="1515539" cy="387781"/>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0.46727</cdr:x>
      <cdr:y>0.88719</cdr:y>
    </cdr:from>
    <cdr:to>
      <cdr:x>0.72006</cdr:x>
      <cdr:y>1</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1774665" y="2985838"/>
          <a:ext cx="960088" cy="379663"/>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cdr:x>
      <cdr:y>0.19913</cdr:y>
    </cdr:from>
    <cdr:to>
      <cdr:x>0.16769</cdr:x>
      <cdr:y>0.77732</cdr:y>
    </cdr:to>
    <cdr:sp macro="" textlink="">
      <cdr:nvSpPr>
        <cdr:cNvPr id="3" name="TextBox 1">
          <a:extLst xmlns:a="http://schemas.openxmlformats.org/drawingml/2006/main">
            <a:ext uri="{FF2B5EF4-FFF2-40B4-BE49-F238E27FC236}">
              <a16:creationId xmlns:a16="http://schemas.microsoft.com/office/drawing/2014/main" id="{31BEBDC2-E891-E9C0-47F1-6FE85F07876C}"/>
            </a:ext>
          </a:extLst>
        </cdr:cNvPr>
        <cdr:cNvSpPr txBox="1"/>
      </cdr:nvSpPr>
      <cdr:spPr>
        <a:xfrm xmlns:a="http://schemas.openxmlformats.org/drawingml/2006/main" rot="16200000">
          <a:off x="-627008" y="1304341"/>
          <a:ext cx="1966704" cy="712688"/>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lumMod val="75000"/>
                  <a:lumOff val="25000"/>
                </a:schemeClr>
              </a:solidFill>
              <a:latin typeface="Century Gothic" panose="020B0502020202020204" pitchFamily="34" charset="0"/>
            </a:rPr>
            <a:t>Total  </a:t>
          </a:r>
          <a:r>
            <a:rPr lang="en-US" sz="1800" baseline="30000">
              <a:solidFill>
                <a:schemeClr val="tx1">
                  <a:lumMod val="75000"/>
                  <a:lumOff val="25000"/>
                </a:schemeClr>
              </a:solidFill>
              <a:latin typeface="Century Gothic" panose="020B0502020202020204" pitchFamily="34" charset="0"/>
            </a:rPr>
            <a:t>13</a:t>
          </a:r>
          <a:r>
            <a:rPr lang="en-US" sz="1800" baseline="0">
              <a:solidFill>
                <a:schemeClr val="tx1">
                  <a:lumMod val="75000"/>
                  <a:lumOff val="25000"/>
                </a:schemeClr>
              </a:solidFill>
              <a:latin typeface="Century Gothic" panose="020B0502020202020204" pitchFamily="34" charset="0"/>
            </a:rPr>
            <a:t>C</a:t>
          </a:r>
        </a:p>
        <a:p xmlns:a="http://schemas.openxmlformats.org/drawingml/2006/main">
          <a:pPr algn="ctr"/>
          <a:r>
            <a:rPr lang="en-US" sz="1800">
              <a:solidFill>
                <a:schemeClr val="tx1">
                  <a:lumMod val="75000"/>
                  <a:lumOff val="25000"/>
                </a:schemeClr>
              </a:solidFill>
              <a:latin typeface="Century Gothic" panose="020B0502020202020204" pitchFamily="34" charset="0"/>
            </a:rPr>
            <a:t>nmol</a:t>
          </a:r>
          <a:r>
            <a:rPr lang="en-US" sz="1800" baseline="0">
              <a:solidFill>
                <a:schemeClr val="tx1">
                  <a:lumMod val="75000"/>
                  <a:lumOff val="25000"/>
                </a:schemeClr>
              </a:solidFill>
              <a:latin typeface="Century Gothic" panose="020B0502020202020204" pitchFamily="34" charset="0"/>
            </a:rPr>
            <a:t> g</a:t>
          </a:r>
          <a:r>
            <a:rPr lang="en-US" sz="1800" baseline="30000">
              <a:solidFill>
                <a:schemeClr val="tx1">
                  <a:lumMod val="75000"/>
                  <a:lumOff val="25000"/>
                </a:schemeClr>
              </a:solidFill>
              <a:latin typeface="Century Gothic" panose="020B0502020202020204" pitchFamily="34" charset="0"/>
            </a:rPr>
            <a:t>-1 </a:t>
          </a:r>
          <a:r>
            <a:rPr lang="en-US" sz="1800" baseline="0">
              <a:solidFill>
                <a:schemeClr val="tx1">
                  <a:lumMod val="75000"/>
                  <a:lumOff val="25000"/>
                </a:schemeClr>
              </a:solidFill>
              <a:latin typeface="Century Gothic" panose="020B0502020202020204" pitchFamily="34" charset="0"/>
            </a:rPr>
            <a:t>FW</a:t>
          </a: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0.52361</cdr:x>
      <cdr:y>0.18664</cdr:y>
    </cdr:from>
    <cdr:to>
      <cdr:x>0.69652</cdr:x>
      <cdr:y>0.31198</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769046" y="663519"/>
          <a:ext cx="914400" cy="44561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DHAP/GAP</a:t>
          </a:r>
        </a:p>
      </cdr:txBody>
    </cdr:sp>
  </cdr:relSizeAnchor>
  <cdr:relSizeAnchor xmlns:cdr="http://schemas.openxmlformats.org/drawingml/2006/chartDrawing">
    <cdr:from>
      <cdr:x>0.05467</cdr:x>
      <cdr:y>0.06584</cdr:y>
    </cdr:from>
    <cdr:to>
      <cdr:x>0.26135</cdr:x>
      <cdr:y>0.6957</cdr:y>
    </cdr:to>
    <cdr:sp macro="" textlink="">
      <cdr:nvSpPr>
        <cdr:cNvPr id="2" name="TextBox 1">
          <a:extLst xmlns:a="http://schemas.openxmlformats.org/drawingml/2006/main">
            <a:ext uri="{FF2B5EF4-FFF2-40B4-BE49-F238E27FC236}">
              <a16:creationId xmlns:a16="http://schemas.microsoft.com/office/drawing/2014/main" id="{5B2C600D-48E4-5DA6-EB90-A0EF5A613784}"/>
            </a:ext>
          </a:extLst>
        </cdr:cNvPr>
        <cdr:cNvSpPr txBox="1"/>
      </cdr:nvSpPr>
      <cdr:spPr>
        <a:xfrm xmlns:a="http://schemas.openxmlformats.org/drawingml/2006/main" rot="16200000">
          <a:off x="-311391" y="728665"/>
          <a:ext cx="1891746" cy="829909"/>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en-US" sz="1800">
            <a:solidFill>
              <a:schemeClr val="tx1">
                <a:lumMod val="75000"/>
                <a:lumOff val="25000"/>
              </a:schemeClr>
            </a:solidFill>
            <a:latin typeface="Century Gothic" panose="020B0502020202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0.60137</cdr:x>
      <cdr:y>0.12482</cdr:y>
    </cdr:from>
    <cdr:to>
      <cdr:x>0.77428</cdr:x>
      <cdr:y>0.25016</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368684" y="362046"/>
          <a:ext cx="681057" cy="3635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solidFill>
                <a:schemeClr val="tx1">
                  <a:lumMod val="75000"/>
                  <a:lumOff val="25000"/>
                </a:schemeClr>
              </a:solidFill>
              <a:latin typeface="Century Gothic" panose="020B0502020202020204" pitchFamily="34" charset="0"/>
              <a:ea typeface="+mn-ea"/>
              <a:cs typeface="+mn-cs"/>
            </a:rPr>
            <a:t>P5P</a:t>
          </a:r>
        </a:p>
      </cdr:txBody>
    </cdr:sp>
  </cdr:relSizeAnchor>
</c:userShapes>
</file>

<file path=xl/drawings/drawing5.xml><?xml version="1.0" encoding="utf-8"?>
<c:userShapes xmlns:c="http://schemas.openxmlformats.org/drawingml/2006/chart">
  <cdr:relSizeAnchor xmlns:cdr="http://schemas.openxmlformats.org/drawingml/2006/chartDrawing">
    <cdr:from>
      <cdr:x>0.50684</cdr:x>
      <cdr:y>0.07688</cdr:y>
    </cdr:from>
    <cdr:to>
      <cdr:x>0.67975</cdr:x>
      <cdr:y>0.20222</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197671" y="217102"/>
          <a:ext cx="749740" cy="35394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300">
              <a:solidFill>
                <a:schemeClr val="tx1">
                  <a:lumMod val="75000"/>
                  <a:lumOff val="25000"/>
                </a:schemeClr>
              </a:solidFill>
              <a:latin typeface="Century Gothic" panose="020B0502020202020204" pitchFamily="34" charset="0"/>
              <a:ea typeface="+mn-ea"/>
              <a:cs typeface="+mn-cs"/>
            </a:rPr>
            <a:t>S7P</a:t>
          </a:r>
        </a:p>
      </cdr:txBody>
    </cdr:sp>
  </cdr:relSizeAnchor>
</c:userShapes>
</file>

<file path=xl/drawings/drawing6.xml><?xml version="1.0" encoding="utf-8"?>
<c:userShapes xmlns:c="http://schemas.openxmlformats.org/drawingml/2006/chart">
  <cdr:relSizeAnchor xmlns:cdr="http://schemas.openxmlformats.org/drawingml/2006/chartDrawing">
    <cdr:from>
      <cdr:x>0.57418</cdr:x>
      <cdr:y>0.11167</cdr:y>
    </cdr:from>
    <cdr:to>
      <cdr:x>0.74709</cdr:x>
      <cdr:y>0.23701</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497542" y="362045"/>
          <a:ext cx="752117" cy="40637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PEP</a:t>
          </a:r>
        </a:p>
      </cdr:txBody>
    </cdr:sp>
  </cdr:relSizeAnchor>
</c:userShapes>
</file>

<file path=xl/drawings/drawing7.xml><?xml version="1.0" encoding="utf-8"?>
<c:userShapes xmlns:c="http://schemas.openxmlformats.org/drawingml/2006/chart">
  <cdr:relSizeAnchor xmlns:cdr="http://schemas.openxmlformats.org/drawingml/2006/chartDrawing">
    <cdr:from>
      <cdr:x>0.57176</cdr:x>
      <cdr:y>0.88211</cdr:y>
    </cdr:from>
    <cdr:to>
      <cdr:x>0.82455</cdr:x>
      <cdr:y>0.99492</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730063" y="2385570"/>
          <a:ext cx="1207024" cy="305081"/>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0.14402</cdr:x>
      <cdr:y>0.13076</cdr:y>
    </cdr:from>
    <cdr:to>
      <cdr:x>0.25639</cdr:x>
      <cdr:y>0.74216</cdr:y>
    </cdr:to>
    <cdr:sp macro="" textlink="">
      <cdr:nvSpPr>
        <cdr:cNvPr id="31" name="TextBox 1">
          <a:extLst xmlns:a="http://schemas.openxmlformats.org/drawingml/2006/main">
            <a:ext uri="{FF2B5EF4-FFF2-40B4-BE49-F238E27FC236}">
              <a16:creationId xmlns:a16="http://schemas.microsoft.com/office/drawing/2014/main" id="{96F71CF9-C7FE-CDCC-7540-34B068B01A74}"/>
            </a:ext>
          </a:extLst>
        </cdr:cNvPr>
        <cdr:cNvSpPr txBox="1"/>
      </cdr:nvSpPr>
      <cdr:spPr>
        <a:xfrm xmlns:a="http://schemas.openxmlformats.org/drawingml/2006/main" rot="16200000">
          <a:off x="-137715" y="1096586"/>
          <a:ext cx="1844541" cy="440353"/>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baseline="30000">
              <a:solidFill>
                <a:schemeClr val="tx1">
                  <a:lumMod val="75000"/>
                  <a:lumOff val="25000"/>
                </a:schemeClr>
              </a:solidFill>
              <a:latin typeface="Century Gothic" panose="020B0502020202020204" pitchFamily="34" charset="0"/>
            </a:rPr>
            <a:t>13</a:t>
          </a:r>
          <a:r>
            <a:rPr lang="en-US" sz="1800">
              <a:solidFill>
                <a:schemeClr val="tx1">
                  <a:lumMod val="75000"/>
                  <a:lumOff val="25000"/>
                </a:schemeClr>
              </a:solidFill>
              <a:latin typeface="Century Gothic" panose="020B0502020202020204" pitchFamily="34" charset="0"/>
            </a:rPr>
            <a:t>C </a:t>
          </a:r>
          <a:r>
            <a:rPr lang="en-US" sz="1600">
              <a:solidFill>
                <a:schemeClr val="tx1">
                  <a:lumMod val="75000"/>
                  <a:lumOff val="25000"/>
                </a:schemeClr>
              </a:solidFill>
              <a:latin typeface="Century Gothic" panose="020B0502020202020204" pitchFamily="34" charset="0"/>
            </a:rPr>
            <a:t>labe, %l</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0.62269</cdr:x>
      <cdr:y>0.12058</cdr:y>
    </cdr:from>
    <cdr:to>
      <cdr:x>0.7956</cdr:x>
      <cdr:y>0.24592</cdr:y>
    </cdr:to>
    <cdr:sp macro="" textlink="">
      <cdr:nvSpPr>
        <cdr:cNvPr id="34"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2428551" y="352274"/>
          <a:ext cx="674371" cy="3661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ea typeface="+mn-ea"/>
              <a:cs typeface="+mn-cs"/>
            </a:rPr>
            <a:t>RuBP</a:t>
          </a:r>
        </a:p>
      </cdr:txBody>
    </cdr:sp>
  </cdr:relSizeAnchor>
</c:userShapes>
</file>

<file path=xl/drawings/drawing8.xml><?xml version="1.0" encoding="utf-8"?>
<c:userShapes xmlns:c="http://schemas.openxmlformats.org/drawingml/2006/chart">
  <cdr:relSizeAnchor xmlns:cdr="http://schemas.openxmlformats.org/drawingml/2006/chartDrawing">
    <cdr:from>
      <cdr:x>0.38929</cdr:x>
      <cdr:y>0.75899</cdr:y>
    </cdr:from>
    <cdr:to>
      <cdr:x>0.59411</cdr:x>
      <cdr:y>0.82829</cdr:y>
    </cdr:to>
    <cdr:sp macro="" textlink="">
      <cdr:nvSpPr>
        <cdr:cNvPr id="2" name="TextBox 1">
          <a:extLst xmlns:a="http://schemas.openxmlformats.org/drawingml/2006/main">
            <a:ext uri="{FF2B5EF4-FFF2-40B4-BE49-F238E27FC236}">
              <a16:creationId xmlns:a16="http://schemas.microsoft.com/office/drawing/2014/main" id="{349D92B8-F5A4-EC64-8CB7-0865801735BD}"/>
            </a:ext>
          </a:extLst>
        </cdr:cNvPr>
        <cdr:cNvSpPr txBox="1"/>
      </cdr:nvSpPr>
      <cdr:spPr>
        <a:xfrm xmlns:a="http://schemas.openxmlformats.org/drawingml/2006/main">
          <a:off x="1816167" y="3390522"/>
          <a:ext cx="955562" cy="309574"/>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0.38929</cdr:x>
      <cdr:y>0.75899</cdr:y>
    </cdr:from>
    <cdr:to>
      <cdr:x>0.59411</cdr:x>
      <cdr:y>0.82829</cdr:y>
    </cdr:to>
    <cdr:sp macro="" textlink="">
      <cdr:nvSpPr>
        <cdr:cNvPr id="4" name="TextBox 1">
          <a:extLst xmlns:a="http://schemas.openxmlformats.org/drawingml/2006/main">
            <a:ext uri="{FF2B5EF4-FFF2-40B4-BE49-F238E27FC236}">
              <a16:creationId xmlns:a16="http://schemas.microsoft.com/office/drawing/2014/main" id="{349D92B8-F5A4-EC64-8CB7-0865801735BD}"/>
            </a:ext>
          </a:extLst>
        </cdr:cNvPr>
        <cdr:cNvSpPr txBox="1"/>
      </cdr:nvSpPr>
      <cdr:spPr>
        <a:xfrm xmlns:a="http://schemas.openxmlformats.org/drawingml/2006/main">
          <a:off x="1816167" y="3390522"/>
          <a:ext cx="955562" cy="309574"/>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0.8209</cdr:x>
      <cdr:y>0.14465</cdr:y>
    </cdr:from>
    <cdr:to>
      <cdr:x>0.96701</cdr:x>
      <cdr:y>0.73552</cdr:y>
    </cdr:to>
    <cdr:sp macro="" textlink="">
      <cdr:nvSpPr>
        <cdr:cNvPr id="8" name="TextBox 7">
          <a:extLst xmlns:a="http://schemas.openxmlformats.org/drawingml/2006/main">
            <a:ext uri="{FF2B5EF4-FFF2-40B4-BE49-F238E27FC236}">
              <a16:creationId xmlns:a16="http://schemas.microsoft.com/office/drawing/2014/main" id="{A0C29B4E-BE9C-456F-BEF5-7499F99DE4EF}"/>
            </a:ext>
          </a:extLst>
        </cdr:cNvPr>
        <cdr:cNvSpPr txBox="1"/>
      </cdr:nvSpPr>
      <cdr:spPr>
        <a:xfrm xmlns:a="http://schemas.openxmlformats.org/drawingml/2006/main" rot="16200000">
          <a:off x="2850387" y="1644528"/>
          <a:ext cx="2667000" cy="6837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600" kern="1200">
              <a:solidFill>
                <a:schemeClr val="accent2">
                  <a:lumMod val="75000"/>
                </a:schemeClr>
              </a:solidFill>
              <a:latin typeface="Century Gothic" panose="020B0502020202020204" pitchFamily="34" charset="0"/>
            </a:rPr>
            <a:t>Pyruvate </a:t>
          </a:r>
          <a:r>
            <a:rPr lang="en-US" sz="1600" kern="1200" baseline="0">
              <a:solidFill>
                <a:schemeClr val="accent2">
                  <a:lumMod val="75000"/>
                </a:schemeClr>
              </a:solidFill>
              <a:latin typeface="Century Gothic" panose="020B0502020202020204" pitchFamily="34" charset="0"/>
            </a:rPr>
            <a:t>nmol g</a:t>
          </a:r>
          <a:r>
            <a:rPr lang="en-US" sz="1600" kern="1200" baseline="30000">
              <a:solidFill>
                <a:schemeClr val="accent2">
                  <a:lumMod val="75000"/>
                </a:schemeClr>
              </a:solidFill>
              <a:latin typeface="Century Gothic" panose="020B0502020202020204" pitchFamily="34" charset="0"/>
            </a:rPr>
            <a:t>-1</a:t>
          </a:r>
          <a:r>
            <a:rPr lang="en-US" sz="1600" kern="1200" baseline="0">
              <a:solidFill>
                <a:schemeClr val="accent2">
                  <a:lumMod val="75000"/>
                </a:schemeClr>
              </a:solidFill>
              <a:latin typeface="Century Gothic" panose="020B0502020202020204" pitchFamily="34" charset="0"/>
            </a:rPr>
            <a:t> FW</a:t>
          </a:r>
          <a:endParaRPr lang="en-US" sz="1600" kern="1200">
            <a:solidFill>
              <a:schemeClr val="accent2">
                <a:lumMod val="75000"/>
              </a:schemeClr>
            </a:solidFill>
            <a:latin typeface="Century Gothic" panose="020B0502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0.55731</cdr:x>
      <cdr:y>0.88123</cdr:y>
    </cdr:from>
    <cdr:to>
      <cdr:x>0.8101</cdr:x>
      <cdr:y>0.99404</cdr:y>
    </cdr:to>
    <cdr:sp macro="" textlink="">
      <cdr:nvSpPr>
        <cdr:cNvPr id="30" name="TextBox 29">
          <a:extLst xmlns:a="http://schemas.openxmlformats.org/drawingml/2006/main">
            <a:ext uri="{FF2B5EF4-FFF2-40B4-BE49-F238E27FC236}">
              <a16:creationId xmlns:a16="http://schemas.microsoft.com/office/drawing/2014/main" id="{406F489E-635D-96E9-AEB4-ED98595E6512}"/>
            </a:ext>
          </a:extLst>
        </cdr:cNvPr>
        <cdr:cNvSpPr txBox="1"/>
      </cdr:nvSpPr>
      <cdr:spPr>
        <a:xfrm xmlns:a="http://schemas.openxmlformats.org/drawingml/2006/main">
          <a:off x="2441837" y="2511227"/>
          <a:ext cx="1107599" cy="321474"/>
        </a:xfrm>
        <a:prstGeom xmlns:a="http://schemas.openxmlformats.org/drawingml/2006/main" prst="rect">
          <a:avLst/>
        </a:prstGeom>
        <a:ln xmlns:a="http://schemas.openxmlformats.org/drawingml/2006/main">
          <a:noFill/>
        </a:ln>
      </cdr:spPr>
      <cdr:txBody>
        <a:bodyPr xmlns:a="http://schemas.openxmlformats.org/drawingml/2006/main" vertOverflow="clip" wrap="none" rtlCol="0"/>
        <a:lstStyle xmlns:a="http://schemas.openxmlformats.org/drawingml/2006/main"/>
        <a:p xmlns:a="http://schemas.openxmlformats.org/drawingml/2006/main">
          <a:r>
            <a:rPr lang="en-US" sz="1800">
              <a:solidFill>
                <a:schemeClr val="tx1">
                  <a:lumMod val="75000"/>
                  <a:lumOff val="25000"/>
                </a:schemeClr>
              </a:solidFill>
              <a:latin typeface="Century Gothic" panose="020B0502020202020204" pitchFamily="34" charset="0"/>
            </a:rPr>
            <a:t>Time,</a:t>
          </a:r>
          <a:r>
            <a:rPr lang="en-US" sz="1800" baseline="0">
              <a:solidFill>
                <a:schemeClr val="tx1">
                  <a:lumMod val="75000"/>
                  <a:lumOff val="25000"/>
                </a:schemeClr>
              </a:solidFill>
              <a:latin typeface="Century Gothic" panose="020B0502020202020204" pitchFamily="34" charset="0"/>
            </a:rPr>
            <a:t> s</a:t>
          </a:r>
          <a:endParaRPr lang="en-US" sz="1800">
            <a:solidFill>
              <a:schemeClr val="tx1">
                <a:lumMod val="75000"/>
                <a:lumOff val="25000"/>
              </a:schemeClr>
            </a:solidFill>
            <a:latin typeface="Century Gothic" panose="020B0502020202020204" pitchFamily="34" charset="0"/>
          </a:endParaRPr>
        </a:p>
      </cdr:txBody>
    </cdr:sp>
  </cdr:relSizeAnchor>
  <cdr:relSizeAnchor xmlns:cdr="http://schemas.openxmlformats.org/drawingml/2006/chartDrawing">
    <cdr:from>
      <cdr:x>0</cdr:x>
      <cdr:y>0.13274</cdr:y>
    </cdr:from>
    <cdr:to>
      <cdr:x>0.15883</cdr:x>
      <cdr:y>0.78569</cdr:y>
    </cdr:to>
    <cdr:sp macro="" textlink="">
      <cdr:nvSpPr>
        <cdr:cNvPr id="8" name="TextBox 1">
          <a:extLst xmlns:a="http://schemas.openxmlformats.org/drawingml/2006/main">
            <a:ext uri="{FF2B5EF4-FFF2-40B4-BE49-F238E27FC236}">
              <a16:creationId xmlns:a16="http://schemas.microsoft.com/office/drawing/2014/main" id="{7DFE8BFE-D1ED-9F05-D0E7-14F542A8F765}"/>
            </a:ext>
          </a:extLst>
        </cdr:cNvPr>
        <cdr:cNvSpPr txBox="1"/>
      </cdr:nvSpPr>
      <cdr:spPr>
        <a:xfrm xmlns:a="http://schemas.openxmlformats.org/drawingml/2006/main" rot="16200000">
          <a:off x="-726820" y="1140495"/>
          <a:ext cx="2034850" cy="581210"/>
        </a:xfrm>
        <a:prstGeom xmlns:a="http://schemas.openxmlformats.org/drawingml/2006/main" prst="rect">
          <a:avLst/>
        </a:prstGeom>
        <a:ln xmlns:a="http://schemas.openxmlformats.org/drawingml/2006/main">
          <a:noFill/>
        </a:l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800">
              <a:solidFill>
                <a:schemeClr val="tx1"/>
              </a:solidFill>
              <a:latin typeface="Century Gothic" panose="020B0502020202020204" pitchFamily="34" charset="0"/>
            </a:rPr>
            <a:t>Total </a:t>
          </a:r>
          <a:r>
            <a:rPr lang="en-US" sz="1800" baseline="30000">
              <a:solidFill>
                <a:schemeClr val="tx1"/>
              </a:solidFill>
              <a:latin typeface="Century Gothic" panose="020B0502020202020204" pitchFamily="34" charset="0"/>
            </a:rPr>
            <a:t>13</a:t>
          </a:r>
          <a:r>
            <a:rPr lang="en-US" sz="1800" baseline="0">
              <a:solidFill>
                <a:schemeClr val="tx1"/>
              </a:solidFill>
              <a:latin typeface="Century Gothic" panose="020B0502020202020204" pitchFamily="34" charset="0"/>
            </a:rPr>
            <a:t> C content</a:t>
          </a:r>
        </a:p>
        <a:p xmlns:a="http://schemas.openxmlformats.org/drawingml/2006/main">
          <a:pPr algn="ctr"/>
          <a:r>
            <a:rPr lang="en-US" sz="1800">
              <a:solidFill>
                <a:schemeClr val="tx1"/>
              </a:solidFill>
              <a:latin typeface="Century Gothic" panose="020B0502020202020204" pitchFamily="34" charset="0"/>
            </a:rPr>
            <a:t>nmol g</a:t>
          </a:r>
          <a:r>
            <a:rPr lang="en-US" sz="1800" baseline="30000">
              <a:solidFill>
                <a:schemeClr val="tx1"/>
              </a:solidFill>
              <a:latin typeface="Century Gothic" panose="020B0502020202020204" pitchFamily="34" charset="0"/>
            </a:rPr>
            <a:t>-1</a:t>
          </a:r>
          <a:r>
            <a:rPr lang="en-US" sz="1800">
              <a:solidFill>
                <a:schemeClr val="tx1"/>
              </a:solidFill>
              <a:latin typeface="Century Gothic" panose="020B0502020202020204" pitchFamily="34" charset="0"/>
            </a:rPr>
            <a:t> FW</a:t>
          </a:r>
        </a:p>
      </cdr:txBody>
    </cdr:sp>
  </cdr:relSizeAnchor>
  <cdr:relSizeAnchor xmlns:cdr="http://schemas.openxmlformats.org/drawingml/2006/chartDrawing">
    <cdr:from>
      <cdr:x>0.7247</cdr:x>
      <cdr:y>0.09126</cdr:y>
    </cdr:from>
    <cdr:to>
      <cdr:x>0.89761</cdr:x>
      <cdr:y>0.22195</cdr:y>
    </cdr:to>
    <cdr:sp macro="" textlink="">
      <cdr:nvSpPr>
        <cdr:cNvPr id="6" name="TextBox 1">
          <a:extLst xmlns:a="http://schemas.openxmlformats.org/drawingml/2006/main">
            <a:ext uri="{FF2B5EF4-FFF2-40B4-BE49-F238E27FC236}">
              <a16:creationId xmlns:a16="http://schemas.microsoft.com/office/drawing/2014/main" id="{3DF91C36-175C-87FC-C20B-85BAF9BFABB6}"/>
            </a:ext>
          </a:extLst>
        </cdr:cNvPr>
        <cdr:cNvSpPr txBox="1"/>
      </cdr:nvSpPr>
      <cdr:spPr>
        <a:xfrm xmlns:a="http://schemas.openxmlformats.org/drawingml/2006/main">
          <a:off x="3167312" y="284399"/>
          <a:ext cx="755707" cy="4072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solidFill>
              <a:latin typeface="Century Gothic" panose="020B0502020202020204" pitchFamily="34" charset="0"/>
              <a:ea typeface="+mn-ea"/>
              <a:cs typeface="+mn-cs"/>
            </a:rPr>
            <a:t>RuBP</a:t>
          </a:r>
        </a:p>
      </cdr:txBody>
    </cdr:sp>
  </cdr:relSizeAnchor>
  <cdr:relSizeAnchor xmlns:cdr="http://schemas.openxmlformats.org/drawingml/2006/chartDrawing">
    <cdr:from>
      <cdr:x>0.43624</cdr:x>
      <cdr:y>0.0655</cdr:y>
    </cdr:from>
    <cdr:to>
      <cdr:x>0.60915</cdr:x>
      <cdr:y>0.19619</cdr:y>
    </cdr:to>
    <cdr:sp macro="" textlink="">
      <cdr:nvSpPr>
        <cdr:cNvPr id="2" name="TextBox 1">
          <a:extLst xmlns:a="http://schemas.openxmlformats.org/drawingml/2006/main">
            <a:ext uri="{FF2B5EF4-FFF2-40B4-BE49-F238E27FC236}">
              <a16:creationId xmlns:a16="http://schemas.microsoft.com/office/drawing/2014/main" id="{5AE84E92-0C54-3CFD-8994-688508545A40}"/>
            </a:ext>
          </a:extLst>
        </cdr:cNvPr>
        <cdr:cNvSpPr txBox="1"/>
      </cdr:nvSpPr>
      <cdr:spPr>
        <a:xfrm xmlns:a="http://schemas.openxmlformats.org/drawingml/2006/main">
          <a:off x="1906617" y="204119"/>
          <a:ext cx="755707" cy="4072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a:solidFill>
                <a:schemeClr val="tx1"/>
              </a:solidFill>
              <a:latin typeface="Century Gothic" panose="020B0502020202020204" pitchFamily="34" charset="0"/>
              <a:ea typeface="+mn-ea"/>
              <a:cs typeface="+mn-cs"/>
            </a:rPr>
            <a:t>430 at</a:t>
          </a:r>
        </a:p>
        <a:p xmlns:a="http://schemas.openxmlformats.org/drawingml/2006/main">
          <a:r>
            <a:rPr lang="en-US" sz="1800">
              <a:solidFill>
                <a:schemeClr val="tx1"/>
              </a:solidFill>
              <a:latin typeface="Century Gothic" panose="020B0502020202020204" pitchFamily="34" charset="0"/>
              <a:ea typeface="+mn-ea"/>
              <a:cs typeface="+mn-cs"/>
            </a:rPr>
            <a:t>time 0</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2C9E4-66A1-9A40-9818-C78D8B226706}">
  <dimension ref="A1:G12"/>
  <sheetViews>
    <sheetView topLeftCell="A7" zoomScale="125" workbookViewId="0">
      <selection activeCell="B7" sqref="B7"/>
    </sheetView>
  </sheetViews>
  <sheetFormatPr baseColWidth="10" defaultColWidth="11.1640625" defaultRowHeight="16" x14ac:dyDescent="0.2"/>
  <cols>
    <col min="1" max="1" width="23" customWidth="1"/>
    <col min="2" max="2" width="71" customWidth="1"/>
  </cols>
  <sheetData>
    <row r="1" spans="1:7" ht="18" x14ac:dyDescent="0.2">
      <c r="A1" s="61" t="s">
        <v>70</v>
      </c>
    </row>
    <row r="3" spans="1:7" ht="37" customHeight="1" x14ac:dyDescent="0.2">
      <c r="B3" s="63" t="s">
        <v>69</v>
      </c>
    </row>
    <row r="4" spans="1:7" ht="18" x14ac:dyDescent="0.2">
      <c r="B4" s="61"/>
    </row>
    <row r="5" spans="1:7" x14ac:dyDescent="0.2">
      <c r="B5" s="62" t="s">
        <v>77</v>
      </c>
    </row>
    <row r="6" spans="1:7" x14ac:dyDescent="0.2">
      <c r="B6" s="62"/>
    </row>
    <row r="7" spans="1:7" ht="110" customHeight="1" x14ac:dyDescent="0.2">
      <c r="B7" s="64" t="s">
        <v>154</v>
      </c>
      <c r="C7" s="61"/>
      <c r="D7" s="61"/>
      <c r="E7" s="61"/>
      <c r="F7" s="61"/>
      <c r="G7" s="61"/>
    </row>
    <row r="8" spans="1:7" ht="18" x14ac:dyDescent="0.2">
      <c r="C8" s="61"/>
      <c r="D8" s="61"/>
      <c r="E8" s="61"/>
      <c r="F8" s="61"/>
      <c r="G8" s="61"/>
    </row>
    <row r="9" spans="1:7" ht="18" x14ac:dyDescent="0.2">
      <c r="B9" s="62" t="s">
        <v>131</v>
      </c>
      <c r="C9" s="61"/>
      <c r="D9" s="61"/>
      <c r="E9" s="61"/>
      <c r="F9" s="61"/>
      <c r="G9" s="61"/>
    </row>
    <row r="10" spans="1:7" x14ac:dyDescent="0.2">
      <c r="B10" s="62" t="s">
        <v>140</v>
      </c>
    </row>
    <row r="11" spans="1:7" ht="14" customHeight="1" x14ac:dyDescent="0.2">
      <c r="B11" s="62"/>
    </row>
    <row r="12" spans="1:7" x14ac:dyDescent="0.2">
      <c r="B12" s="6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D7F5-ECF9-4675-B8AE-EE39551C2CEB}">
  <dimension ref="A1:H31"/>
  <sheetViews>
    <sheetView topLeftCell="A19" workbookViewId="0">
      <selection sqref="A1:F1"/>
    </sheetView>
  </sheetViews>
  <sheetFormatPr baseColWidth="10" defaultColWidth="8" defaultRowHeight="16" x14ac:dyDescent="0.2"/>
  <cols>
    <col min="1" max="3" width="17.6640625" style="68" customWidth="1"/>
    <col min="4" max="4" width="64.5" style="68" customWidth="1"/>
    <col min="5" max="6" width="11.1640625" style="68" customWidth="1"/>
    <col min="7" max="7" width="12.83203125" style="68" customWidth="1"/>
    <col min="8" max="16384" width="8" style="68"/>
  </cols>
  <sheetData>
    <row r="1" spans="1:8" ht="100.75" customHeight="1" thickBot="1" x14ac:dyDescent="0.25">
      <c r="A1" s="105" t="s">
        <v>132</v>
      </c>
      <c r="B1" s="105"/>
      <c r="C1" s="105"/>
      <c r="D1" s="105"/>
      <c r="E1" s="105"/>
      <c r="F1" s="105"/>
      <c r="G1" s="67"/>
      <c r="H1" s="67"/>
    </row>
    <row r="2" spans="1:8" ht="16.25" customHeight="1" thickBot="1" x14ac:dyDescent="0.25">
      <c r="A2" s="107" t="s">
        <v>122</v>
      </c>
      <c r="B2" s="107"/>
      <c r="C2" s="107"/>
      <c r="D2" s="107"/>
      <c r="E2" s="107"/>
      <c r="F2" s="107"/>
      <c r="G2" s="67"/>
      <c r="H2" s="67"/>
    </row>
    <row r="3" spans="1:8" ht="19" thickBot="1" x14ac:dyDescent="0.25">
      <c r="A3" s="69" t="s">
        <v>78</v>
      </c>
      <c r="B3" s="69" t="s">
        <v>79</v>
      </c>
      <c r="C3" s="69" t="s">
        <v>80</v>
      </c>
      <c r="D3" s="69" t="s">
        <v>124</v>
      </c>
      <c r="E3" s="70" t="s">
        <v>81</v>
      </c>
      <c r="F3" s="70" t="s">
        <v>82</v>
      </c>
      <c r="G3" s="67"/>
      <c r="H3" s="67"/>
    </row>
    <row r="4" spans="1:8" ht="19" x14ac:dyDescent="0.2">
      <c r="A4" s="71" t="s">
        <v>14</v>
      </c>
      <c r="B4" s="71">
        <v>2</v>
      </c>
      <c r="C4" s="72" t="s">
        <v>125</v>
      </c>
      <c r="D4" s="72" t="s">
        <v>91</v>
      </c>
      <c r="E4" s="65">
        <v>26</v>
      </c>
      <c r="F4" s="65">
        <v>13</v>
      </c>
      <c r="G4" s="67"/>
      <c r="H4" s="67"/>
    </row>
    <row r="5" spans="1:8" ht="19" x14ac:dyDescent="0.2">
      <c r="A5" s="73" t="s">
        <v>5</v>
      </c>
      <c r="B5" s="73">
        <v>3</v>
      </c>
      <c r="C5" s="65" t="s">
        <v>126</v>
      </c>
      <c r="D5" s="65" t="s">
        <v>92</v>
      </c>
      <c r="E5" s="65">
        <v>18</v>
      </c>
      <c r="F5" s="65">
        <v>22</v>
      </c>
      <c r="G5" s="67"/>
      <c r="H5" s="67"/>
    </row>
    <row r="6" spans="1:8" ht="19" x14ac:dyDescent="0.2">
      <c r="A6" s="73" t="s">
        <v>1</v>
      </c>
      <c r="B6" s="73">
        <v>3</v>
      </c>
      <c r="C6" s="65" t="s">
        <v>126</v>
      </c>
      <c r="D6" s="65" t="s">
        <v>83</v>
      </c>
      <c r="E6" s="65">
        <v>16</v>
      </c>
      <c r="F6" s="65">
        <v>17</v>
      </c>
      <c r="G6" s="67"/>
      <c r="H6" s="67"/>
    </row>
    <row r="7" spans="1:8" ht="19" x14ac:dyDescent="0.2">
      <c r="A7" s="73" t="s">
        <v>2</v>
      </c>
      <c r="B7" s="73">
        <v>3</v>
      </c>
      <c r="C7" s="65" t="s">
        <v>126</v>
      </c>
      <c r="D7" s="65" t="s">
        <v>84</v>
      </c>
      <c r="E7" s="65">
        <v>18</v>
      </c>
      <c r="F7" s="65">
        <v>10</v>
      </c>
      <c r="G7" s="67"/>
      <c r="H7" s="67"/>
    </row>
    <row r="8" spans="1:8" ht="19" x14ac:dyDescent="0.2">
      <c r="A8" s="73" t="s">
        <v>85</v>
      </c>
      <c r="B8" s="73">
        <v>5</v>
      </c>
      <c r="C8" s="65" t="s">
        <v>127</v>
      </c>
      <c r="D8" s="65" t="s">
        <v>86</v>
      </c>
      <c r="E8" s="65">
        <v>16</v>
      </c>
      <c r="F8" s="65">
        <v>17</v>
      </c>
      <c r="G8" s="67"/>
      <c r="H8" s="67"/>
    </row>
    <row r="9" spans="1:8" ht="19" x14ac:dyDescent="0.2">
      <c r="A9" s="73" t="s">
        <v>87</v>
      </c>
      <c r="B9" s="73">
        <v>5</v>
      </c>
      <c r="C9" s="65" t="s">
        <v>127</v>
      </c>
      <c r="D9" s="65" t="s">
        <v>86</v>
      </c>
      <c r="E9" s="65">
        <v>16</v>
      </c>
      <c r="F9" s="65">
        <v>17</v>
      </c>
      <c r="G9" s="67"/>
      <c r="H9" s="67"/>
    </row>
    <row r="10" spans="1:8" ht="19" x14ac:dyDescent="0.2">
      <c r="A10" s="73" t="s">
        <v>32</v>
      </c>
      <c r="B10" s="73">
        <v>5</v>
      </c>
      <c r="C10" s="65" t="s">
        <v>127</v>
      </c>
      <c r="D10" s="65" t="s">
        <v>88</v>
      </c>
      <c r="E10" s="65">
        <v>28</v>
      </c>
      <c r="F10" s="65">
        <v>21</v>
      </c>
      <c r="G10" s="67"/>
      <c r="H10" s="67"/>
    </row>
    <row r="11" spans="1:8" ht="19" x14ac:dyDescent="0.2">
      <c r="A11" s="73" t="s">
        <v>121</v>
      </c>
      <c r="B11" s="73">
        <v>6</v>
      </c>
      <c r="C11" s="65" t="s">
        <v>128</v>
      </c>
      <c r="D11" s="65" t="s">
        <v>123</v>
      </c>
      <c r="E11" s="65">
        <v>20</v>
      </c>
      <c r="F11" s="65">
        <v>23</v>
      </c>
      <c r="G11" s="67"/>
      <c r="H11" s="67"/>
    </row>
    <row r="12" spans="1:8" ht="19" x14ac:dyDescent="0.2">
      <c r="A12" s="73" t="s">
        <v>44</v>
      </c>
      <c r="B12" s="73">
        <v>6</v>
      </c>
      <c r="C12" s="65" t="s">
        <v>128</v>
      </c>
      <c r="D12" s="65" t="s">
        <v>89</v>
      </c>
      <c r="E12" s="65">
        <v>26</v>
      </c>
      <c r="F12" s="65">
        <v>18</v>
      </c>
      <c r="G12" s="67"/>
      <c r="H12" s="67"/>
    </row>
    <row r="13" spans="1:8" ht="19" x14ac:dyDescent="0.2">
      <c r="A13" s="73" t="s">
        <v>4</v>
      </c>
      <c r="B13" s="73">
        <v>7</v>
      </c>
      <c r="C13" s="65" t="s">
        <v>129</v>
      </c>
      <c r="D13" s="65" t="s">
        <v>90</v>
      </c>
      <c r="E13" s="65">
        <v>20</v>
      </c>
      <c r="F13" s="65">
        <v>20</v>
      </c>
      <c r="G13" s="67"/>
      <c r="H13" s="67"/>
    </row>
    <row r="14" spans="1:8" ht="19" x14ac:dyDescent="0.2">
      <c r="A14" s="73" t="s">
        <v>12</v>
      </c>
      <c r="B14" s="73">
        <v>6</v>
      </c>
      <c r="C14" s="65" t="s">
        <v>128</v>
      </c>
      <c r="D14" s="65" t="s">
        <v>94</v>
      </c>
      <c r="E14" s="65">
        <v>16</v>
      </c>
      <c r="F14" s="65">
        <v>25</v>
      </c>
      <c r="G14" s="67"/>
      <c r="H14" s="67"/>
    </row>
    <row r="15" spans="1:8" ht="20" thickBot="1" x14ac:dyDescent="0.25">
      <c r="A15" s="70" t="s">
        <v>13</v>
      </c>
      <c r="B15" s="70">
        <v>6</v>
      </c>
      <c r="C15" s="74" t="s">
        <v>128</v>
      </c>
      <c r="D15" s="74" t="s">
        <v>93</v>
      </c>
      <c r="E15" s="74">
        <v>16</v>
      </c>
      <c r="F15" s="74">
        <v>25</v>
      </c>
      <c r="G15" s="67"/>
      <c r="H15" s="67"/>
    </row>
    <row r="16" spans="1:8" ht="16.25" customHeight="1" thickBot="1" x14ac:dyDescent="0.25">
      <c r="A16" s="106" t="s">
        <v>95</v>
      </c>
      <c r="B16" s="106"/>
      <c r="C16" s="106"/>
      <c r="D16" s="75"/>
    </row>
    <row r="17" spans="1:3" x14ac:dyDescent="0.2">
      <c r="A17" s="76" t="s">
        <v>96</v>
      </c>
      <c r="B17" s="76" t="s">
        <v>97</v>
      </c>
      <c r="C17" s="76" t="s">
        <v>98</v>
      </c>
    </row>
    <row r="18" spans="1:3" x14ac:dyDescent="0.2">
      <c r="A18" s="73" t="s">
        <v>20</v>
      </c>
      <c r="B18" s="77" t="s">
        <v>103</v>
      </c>
      <c r="C18" s="78" t="s">
        <v>104</v>
      </c>
    </row>
    <row r="19" spans="1:3" x14ac:dyDescent="0.2">
      <c r="A19" s="79" t="s">
        <v>29</v>
      </c>
      <c r="B19" s="80" t="s">
        <v>106</v>
      </c>
      <c r="C19" s="68" t="s">
        <v>101</v>
      </c>
    </row>
    <row r="20" spans="1:3" x14ac:dyDescent="0.2">
      <c r="A20" s="73" t="s">
        <v>15</v>
      </c>
      <c r="B20" s="77" t="s">
        <v>99</v>
      </c>
      <c r="C20" s="65" t="s">
        <v>100</v>
      </c>
    </row>
    <row r="21" spans="1:3" x14ac:dyDescent="0.2">
      <c r="A21" s="73" t="s">
        <v>21</v>
      </c>
      <c r="B21" s="77" t="s">
        <v>105</v>
      </c>
      <c r="C21" s="65" t="s">
        <v>100</v>
      </c>
    </row>
    <row r="22" spans="1:3" x14ac:dyDescent="0.2">
      <c r="A22" s="79" t="s">
        <v>11</v>
      </c>
      <c r="B22" s="80" t="s">
        <v>113</v>
      </c>
      <c r="C22" s="65" t="s">
        <v>102</v>
      </c>
    </row>
    <row r="23" spans="1:3" x14ac:dyDescent="0.2">
      <c r="A23" s="79" t="s">
        <v>31</v>
      </c>
      <c r="B23" s="80" t="s">
        <v>130</v>
      </c>
      <c r="C23" s="65" t="s">
        <v>102</v>
      </c>
    </row>
    <row r="24" spans="1:3" x14ac:dyDescent="0.2">
      <c r="A24" s="73" t="s">
        <v>22</v>
      </c>
      <c r="B24" s="77" t="s">
        <v>107</v>
      </c>
      <c r="C24" s="65" t="s">
        <v>108</v>
      </c>
    </row>
    <row r="25" spans="1:3" x14ac:dyDescent="0.2">
      <c r="A25" s="79" t="s">
        <v>28</v>
      </c>
      <c r="B25" s="80" t="s">
        <v>110</v>
      </c>
      <c r="C25" s="68" t="s">
        <v>108</v>
      </c>
    </row>
    <row r="26" spans="1:3" x14ac:dyDescent="0.2">
      <c r="A26" s="73" t="s">
        <v>24</v>
      </c>
      <c r="B26" s="77" t="s">
        <v>118</v>
      </c>
      <c r="C26" s="65" t="s">
        <v>109</v>
      </c>
    </row>
    <row r="27" spans="1:3" x14ac:dyDescent="0.2">
      <c r="A27" s="73" t="s">
        <v>25</v>
      </c>
      <c r="B27" s="77" t="s">
        <v>119</v>
      </c>
      <c r="C27" s="65" t="s">
        <v>109</v>
      </c>
    </row>
    <row r="28" spans="1:3" x14ac:dyDescent="0.2">
      <c r="A28" s="73" t="s">
        <v>26</v>
      </c>
      <c r="B28" s="77" t="s">
        <v>120</v>
      </c>
      <c r="C28" s="65" t="s">
        <v>109</v>
      </c>
    </row>
    <row r="29" spans="1:3" x14ac:dyDescent="0.2">
      <c r="A29" s="79" t="s">
        <v>23</v>
      </c>
      <c r="B29" s="80" t="s">
        <v>111</v>
      </c>
      <c r="C29" s="68" t="s">
        <v>112</v>
      </c>
    </row>
    <row r="30" spans="1:3" x14ac:dyDescent="0.2">
      <c r="A30" s="79" t="s">
        <v>30</v>
      </c>
      <c r="B30" s="80" t="s">
        <v>114</v>
      </c>
      <c r="C30" s="65" t="s">
        <v>115</v>
      </c>
    </row>
    <row r="31" spans="1:3" ht="17" thickBot="1" x14ac:dyDescent="0.25">
      <c r="A31" s="70" t="s">
        <v>27</v>
      </c>
      <c r="B31" s="81" t="s">
        <v>116</v>
      </c>
      <c r="C31" s="74" t="s">
        <v>117</v>
      </c>
    </row>
  </sheetData>
  <mergeCells count="3">
    <mergeCell ref="A1:F1"/>
    <mergeCell ref="A16:C16"/>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8AF4D-EB70-45B6-8E07-CAEB38096C63}">
  <dimension ref="A1:AA172"/>
  <sheetViews>
    <sheetView topLeftCell="A2" zoomScale="96" zoomScaleNormal="96" workbookViewId="0">
      <selection sqref="A1:U1"/>
    </sheetView>
  </sheetViews>
  <sheetFormatPr baseColWidth="10" defaultColWidth="8.83203125" defaultRowHeight="16" x14ac:dyDescent="0.2"/>
  <cols>
    <col min="1" max="1" width="17" style="90" customWidth="1"/>
    <col min="2" max="2" width="14.33203125" style="102" customWidth="1"/>
    <col min="3" max="5" width="7.83203125" style="12" customWidth="1"/>
    <col min="6" max="6" width="7.83203125" style="103" customWidth="1"/>
    <col min="7" max="7" width="7.83203125" style="34" customWidth="1"/>
    <col min="8" max="8" width="14.33203125" style="1" customWidth="1"/>
    <col min="9" max="13" width="7.83203125" style="12" customWidth="1"/>
    <col min="14" max="14" width="14.33203125" style="1" customWidth="1"/>
    <col min="15" max="19" width="7.83203125" style="12" customWidth="1"/>
    <col min="20" max="20" width="14.33203125" style="83" customWidth="1"/>
    <col min="21" max="21" width="11" style="7" customWidth="1"/>
    <col min="22" max="22" width="16.83203125" style="1" customWidth="1"/>
    <col min="23" max="23" width="14.1640625" style="7" customWidth="1"/>
    <col min="24" max="16384" width="8.83203125" style="7"/>
  </cols>
  <sheetData>
    <row r="1" spans="1:27" ht="112.25" customHeight="1" thickBot="1" x14ac:dyDescent="0.25">
      <c r="A1" s="114" t="s">
        <v>149</v>
      </c>
      <c r="B1" s="114"/>
      <c r="C1" s="114"/>
      <c r="D1" s="114"/>
      <c r="E1" s="114"/>
      <c r="F1" s="114"/>
      <c r="G1" s="114"/>
      <c r="H1" s="114"/>
      <c r="I1" s="114"/>
      <c r="J1" s="114"/>
      <c r="K1" s="114"/>
      <c r="L1" s="114"/>
      <c r="M1" s="114"/>
      <c r="N1" s="114"/>
      <c r="O1" s="114"/>
      <c r="P1" s="114"/>
      <c r="Q1" s="114"/>
      <c r="R1" s="114"/>
      <c r="S1" s="114"/>
      <c r="T1" s="114"/>
      <c r="U1" s="114"/>
      <c r="V1" s="89"/>
      <c r="W1" s="89"/>
    </row>
    <row r="2" spans="1:27" s="97" customFormat="1" ht="43.25" customHeight="1" x14ac:dyDescent="0.2">
      <c r="A2" s="96" t="s">
        <v>144</v>
      </c>
      <c r="B2" s="110" t="s">
        <v>139</v>
      </c>
      <c r="C2" s="110"/>
      <c r="D2" s="110"/>
      <c r="E2" s="110"/>
      <c r="F2" s="110"/>
      <c r="G2" s="110"/>
      <c r="H2" s="111" t="s">
        <v>138</v>
      </c>
      <c r="I2" s="111"/>
      <c r="J2" s="111"/>
      <c r="K2" s="111"/>
      <c r="L2" s="111"/>
      <c r="M2" s="111"/>
      <c r="N2" s="111" t="s">
        <v>146</v>
      </c>
      <c r="O2" s="111"/>
      <c r="P2" s="111"/>
      <c r="Q2" s="111"/>
      <c r="R2" s="111"/>
      <c r="S2" s="111"/>
      <c r="T2" s="110" t="s">
        <v>147</v>
      </c>
      <c r="U2" s="110"/>
      <c r="X2" s="93"/>
      <c r="Y2" s="93"/>
      <c r="Z2" s="93"/>
      <c r="AA2" s="93"/>
    </row>
    <row r="3" spans="1:27" ht="17" thickBot="1" x14ac:dyDescent="0.25">
      <c r="A3" s="112" t="s">
        <v>141</v>
      </c>
      <c r="B3" s="98" t="s">
        <v>32</v>
      </c>
      <c r="C3" s="13" t="s">
        <v>16</v>
      </c>
      <c r="D3" s="13" t="s">
        <v>17</v>
      </c>
      <c r="E3" s="13" t="s">
        <v>18</v>
      </c>
      <c r="F3" s="99" t="s">
        <v>19</v>
      </c>
      <c r="G3" s="13" t="s">
        <v>137</v>
      </c>
      <c r="H3" s="98" t="s">
        <v>32</v>
      </c>
      <c r="I3" s="13" t="s">
        <v>16</v>
      </c>
      <c r="J3" s="13" t="s">
        <v>17</v>
      </c>
      <c r="K3" s="13" t="s">
        <v>18</v>
      </c>
      <c r="L3" s="99" t="s">
        <v>19</v>
      </c>
      <c r="M3" s="13" t="s">
        <v>137</v>
      </c>
      <c r="N3" s="98" t="s">
        <v>32</v>
      </c>
      <c r="O3" s="13" t="s">
        <v>16</v>
      </c>
      <c r="P3" s="13" t="s">
        <v>17</v>
      </c>
      <c r="Q3" s="13" t="s">
        <v>18</v>
      </c>
      <c r="R3" s="99" t="s">
        <v>19</v>
      </c>
      <c r="S3" s="13" t="s">
        <v>137</v>
      </c>
      <c r="T3" s="98" t="s">
        <v>145</v>
      </c>
      <c r="V3" s="100"/>
    </row>
    <row r="4" spans="1:27" ht="17" thickTop="1" x14ac:dyDescent="0.2">
      <c r="A4" s="112"/>
      <c r="B4" s="1">
        <v>0</v>
      </c>
      <c r="C4" s="13">
        <v>95.808693910399143</v>
      </c>
      <c r="D4" s="13">
        <v>95.386165194226777</v>
      </c>
      <c r="E4" s="13">
        <v>95.392652369745491</v>
      </c>
      <c r="F4" s="101">
        <f t="shared" ref="F4:F9" si="0">AVERAGE(C4:E4)</f>
        <v>95.529170491457137</v>
      </c>
      <c r="G4" s="13">
        <f t="shared" ref="G4:G9" si="1">STDEV(C4:E4)</f>
        <v>0.24209611141925366</v>
      </c>
      <c r="H4" s="94">
        <v>0</v>
      </c>
      <c r="I4" s="13">
        <v>75.703944853720458</v>
      </c>
      <c r="J4" s="13">
        <v>88.561548328964733</v>
      </c>
      <c r="K4" s="13">
        <v>105.76977475178376</v>
      </c>
      <c r="L4" s="101">
        <f t="shared" ref="L4:L9" si="2">AVERAGE(I4:K4)</f>
        <v>90.011755978156316</v>
      </c>
      <c r="M4" s="13">
        <f t="shared" ref="M4:M9" si="3">STDEV(I4:K4)</f>
        <v>15.085286160167728</v>
      </c>
      <c r="N4" s="94">
        <v>0</v>
      </c>
      <c r="O4" s="13">
        <f t="shared" ref="O4:Q9" si="4">I4*C4*5/(100)</f>
        <v>362.65480401499195</v>
      </c>
      <c r="P4" s="13">
        <f t="shared" si="4"/>
        <v>422.37732393815639</v>
      </c>
      <c r="Q4" s="13">
        <f t="shared" si="4"/>
        <v>504.48296770615963</v>
      </c>
      <c r="R4" s="101">
        <f>AVERAGE(O4:Q4)</f>
        <v>429.83836521976929</v>
      </c>
      <c r="S4" s="13">
        <f>STDEV(O4:Q4)</f>
        <v>71.207846174116554</v>
      </c>
      <c r="T4" s="94">
        <v>0</v>
      </c>
      <c r="U4" s="13">
        <f>SUM(R4,R11,R18,R25,R32,R39,R46,R53,R60,R67,R74,R81,R88,R95,R102,R109,R116,R123,R130,R137,R144,R151,R158,R165)</f>
        <v>11226.515217332824</v>
      </c>
      <c r="V4" s="94"/>
    </row>
    <row r="5" spans="1:27" x14ac:dyDescent="0.2">
      <c r="A5" s="112"/>
      <c r="B5" s="1">
        <v>10</v>
      </c>
      <c r="C5" s="13">
        <v>91.996131004548388</v>
      </c>
      <c r="D5" s="13">
        <v>91.125945314537304</v>
      </c>
      <c r="E5" s="13">
        <v>91.140557702381869</v>
      </c>
      <c r="F5" s="101">
        <f t="shared" si="0"/>
        <v>91.420878007155849</v>
      </c>
      <c r="G5" s="13">
        <f t="shared" si="1"/>
        <v>0.49823728155011782</v>
      </c>
      <c r="H5" s="94">
        <v>10</v>
      </c>
      <c r="I5" s="13">
        <v>9.6950736916952192</v>
      </c>
      <c r="J5" s="13">
        <v>12.648324142286745</v>
      </c>
      <c r="K5" s="13">
        <v>15.508574592878265</v>
      </c>
      <c r="L5" s="101">
        <f t="shared" si="2"/>
        <v>12.617324142286742</v>
      </c>
      <c r="M5" s="13">
        <f t="shared" si="3"/>
        <v>2.9068744265987849</v>
      </c>
      <c r="N5" s="94">
        <v>10</v>
      </c>
      <c r="O5" s="13">
        <f t="shared" si="4"/>
        <v>44.595463471997199</v>
      </c>
      <c r="P5" s="13">
        <f t="shared" si="4"/>
        <v>57.629524705528191</v>
      </c>
      <c r="Q5" s="13">
        <f t="shared" si="4"/>
        <v>70.67300687819575</v>
      </c>
      <c r="R5" s="101">
        <f>AVERAGE(O5:Q5)</f>
        <v>57.632665018573711</v>
      </c>
      <c r="S5" s="13">
        <f t="shared" ref="S5:S9" si="5">STDEV(O5:Q5)</f>
        <v>13.038771986721645</v>
      </c>
      <c r="T5" s="94">
        <v>10</v>
      </c>
      <c r="U5" s="13">
        <f t="shared" ref="U5:U9" si="6">SUM(R5,R12,R19,R26,R33,R40,R47,R54,R61,R68,R75,R82,R89,R96,R103,R110,R117,R124,R131,R138,R145,R152,R159,R166)</f>
        <v>18137.337215590094</v>
      </c>
      <c r="V5" s="94"/>
    </row>
    <row r="6" spans="1:27" x14ac:dyDescent="0.2">
      <c r="A6" s="112"/>
      <c r="B6" s="1">
        <v>30</v>
      </c>
      <c r="C6" s="13">
        <v>87.364979010458015</v>
      </c>
      <c r="D6" s="13">
        <v>89.944332282587197</v>
      </c>
      <c r="E6" s="13">
        <v>89.003916388081251</v>
      </c>
      <c r="F6" s="101">
        <f t="shared" si="0"/>
        <v>88.771075893708826</v>
      </c>
      <c r="G6" s="13">
        <f t="shared" si="1"/>
        <v>1.3053454896982555</v>
      </c>
      <c r="H6" s="94">
        <v>30</v>
      </c>
      <c r="I6" s="13">
        <v>8.1413167866732881</v>
      </c>
      <c r="J6" s="13">
        <v>9.8639165037919518</v>
      </c>
      <c r="K6" s="13">
        <v>11.493516220910614</v>
      </c>
      <c r="L6" s="101">
        <f t="shared" si="2"/>
        <v>9.8329165037919513</v>
      </c>
      <c r="M6" s="13">
        <f t="shared" si="3"/>
        <v>1.676314711420634</v>
      </c>
      <c r="N6" s="94">
        <v>30</v>
      </c>
      <c r="O6" s="13">
        <f t="shared" si="4"/>
        <v>35.563298509260065</v>
      </c>
      <c r="P6" s="13">
        <f t="shared" si="4"/>
        <v>44.36016918123795</v>
      </c>
      <c r="Q6" s="13">
        <f t="shared" si="4"/>
        <v>51.148397836549194</v>
      </c>
      <c r="R6" s="101">
        <f t="shared" ref="R6:R9" si="7">AVERAGE(O6:Q6)</f>
        <v>43.690621842349067</v>
      </c>
      <c r="S6" s="13">
        <f t="shared" si="5"/>
        <v>7.8140930689125385</v>
      </c>
      <c r="T6" s="94">
        <v>30</v>
      </c>
      <c r="U6" s="13">
        <f t="shared" si="6"/>
        <v>19701.911934845277</v>
      </c>
      <c r="V6" s="94"/>
    </row>
    <row r="7" spans="1:27" x14ac:dyDescent="0.2">
      <c r="A7" s="112"/>
      <c r="B7" s="1">
        <v>60</v>
      </c>
      <c r="C7" s="13">
        <v>84.324358623306892</v>
      </c>
      <c r="D7" s="13">
        <v>86.450461554332989</v>
      </c>
      <c r="E7" s="13">
        <v>85.202042082194708</v>
      </c>
      <c r="F7" s="101">
        <f t="shared" si="0"/>
        <v>85.325620753278187</v>
      </c>
      <c r="G7" s="13">
        <f t="shared" si="1"/>
        <v>1.0684250953106214</v>
      </c>
      <c r="H7" s="94">
        <v>60</v>
      </c>
      <c r="I7" s="13">
        <v>7.3142079200773384</v>
      </c>
      <c r="J7" s="13">
        <v>8.6369524564100519</v>
      </c>
      <c r="K7" s="13">
        <v>9.8666969927427637</v>
      </c>
      <c r="L7" s="101">
        <f t="shared" si="2"/>
        <v>8.6059524564100514</v>
      </c>
      <c r="M7" s="13">
        <f t="shared" si="3"/>
        <v>1.2765268765361351</v>
      </c>
      <c r="N7" s="94">
        <v>60</v>
      </c>
      <c r="O7" s="13">
        <f t="shared" si="4"/>
        <v>30.838294584901654</v>
      </c>
      <c r="P7" s="13">
        <f t="shared" si="4"/>
        <v>37.333426313973952</v>
      </c>
      <c r="Q7" s="13">
        <f t="shared" si="4"/>
        <v>42.033136619396643</v>
      </c>
      <c r="R7" s="101">
        <f t="shared" si="7"/>
        <v>36.73495250609075</v>
      </c>
      <c r="S7" s="13">
        <f t="shared" si="5"/>
        <v>5.621365511898837</v>
      </c>
      <c r="T7" s="94">
        <v>60</v>
      </c>
      <c r="U7" s="13">
        <f t="shared" si="6"/>
        <v>24412.918396928118</v>
      </c>
      <c r="V7" s="94"/>
    </row>
    <row r="8" spans="1:27" x14ac:dyDescent="0.2">
      <c r="A8" s="112"/>
      <c r="B8" s="1">
        <v>180</v>
      </c>
      <c r="C8" s="13">
        <v>79.686545079790065</v>
      </c>
      <c r="D8" s="13">
        <v>80.715117842573278</v>
      </c>
      <c r="E8" s="13">
        <v>79.259865097932305</v>
      </c>
      <c r="F8" s="101">
        <f t="shared" si="0"/>
        <v>79.887176006765216</v>
      </c>
      <c r="G8" s="13">
        <f t="shared" si="1"/>
        <v>0.74808402893020809</v>
      </c>
      <c r="H8" s="94">
        <v>180</v>
      </c>
      <c r="I8" s="13">
        <v>9.4909155189294694</v>
      </c>
      <c r="J8" s="13">
        <v>10.618654700453398</v>
      </c>
      <c r="K8" s="13">
        <v>11.653393881977323</v>
      </c>
      <c r="L8" s="101">
        <f t="shared" si="2"/>
        <v>10.587654700453397</v>
      </c>
      <c r="M8" s="13">
        <f t="shared" si="3"/>
        <v>1.0815724283017438</v>
      </c>
      <c r="N8" s="94">
        <v>180</v>
      </c>
      <c r="O8" s="13">
        <f t="shared" si="4"/>
        <v>37.814913367382616</v>
      </c>
      <c r="P8" s="13">
        <f t="shared" si="4"/>
        <v>42.85429827383453</v>
      </c>
      <c r="Q8" s="13">
        <f t="shared" si="4"/>
        <v>46.182321350929612</v>
      </c>
      <c r="R8" s="101">
        <f t="shared" si="7"/>
        <v>42.283844330715588</v>
      </c>
      <c r="S8" s="13">
        <f t="shared" si="5"/>
        <v>4.2127713404238385</v>
      </c>
      <c r="T8" s="94">
        <v>180</v>
      </c>
      <c r="U8" s="13">
        <f t="shared" si="6"/>
        <v>22943.957070299872</v>
      </c>
      <c r="V8" s="94"/>
    </row>
    <row r="9" spans="1:27" x14ac:dyDescent="0.2">
      <c r="A9" s="112"/>
      <c r="B9" s="1">
        <v>600</v>
      </c>
      <c r="C9" s="13">
        <v>77.610141361583644</v>
      </c>
      <c r="D9" s="13">
        <v>77.445595109971208</v>
      </c>
      <c r="E9" s="13">
        <v>77.483236913402337</v>
      </c>
      <c r="F9" s="101">
        <f t="shared" si="0"/>
        <v>77.512991128319058</v>
      </c>
      <c r="G9" s="13">
        <f t="shared" si="1"/>
        <v>8.6213990795628817E-2</v>
      </c>
      <c r="H9" s="94">
        <v>600</v>
      </c>
      <c r="I9" s="13">
        <v>5.9407481009176104</v>
      </c>
      <c r="J9" s="13">
        <v>4.8388054884347156</v>
      </c>
      <c r="K9" s="13">
        <v>3.6438628759518217</v>
      </c>
      <c r="L9" s="101">
        <f t="shared" si="2"/>
        <v>4.8078054884347159</v>
      </c>
      <c r="M9" s="13">
        <f t="shared" si="3"/>
        <v>1.1487563641462633</v>
      </c>
      <c r="N9" s="94">
        <v>600</v>
      </c>
      <c r="O9" s="13">
        <f t="shared" si="4"/>
        <v>23.053114995288766</v>
      </c>
      <c r="P9" s="13">
        <f t="shared" si="4"/>
        <v>18.737208533661075</v>
      </c>
      <c r="Q9" s="13">
        <f t="shared" si="4"/>
        <v>14.116914524866329</v>
      </c>
      <c r="R9" s="101">
        <f t="shared" si="7"/>
        <v>18.635746017938725</v>
      </c>
      <c r="S9" s="13">
        <f t="shared" si="5"/>
        <v>4.4689641633679447</v>
      </c>
      <c r="T9" s="94">
        <v>600</v>
      </c>
      <c r="U9" s="13">
        <f t="shared" si="6"/>
        <v>26281.997108651183</v>
      </c>
      <c r="V9" s="94"/>
    </row>
    <row r="10" spans="1:27" ht="17" thickBot="1" x14ac:dyDescent="0.25">
      <c r="A10" s="112"/>
      <c r="B10" s="98" t="s">
        <v>1</v>
      </c>
      <c r="C10" s="104"/>
      <c r="D10" s="104"/>
      <c r="E10" s="104"/>
      <c r="F10" s="101"/>
      <c r="G10" s="13"/>
      <c r="H10" s="98" t="s">
        <v>1</v>
      </c>
      <c r="I10" s="104"/>
      <c r="J10" s="104"/>
      <c r="K10" s="104"/>
      <c r="L10" s="101"/>
      <c r="M10" s="13"/>
      <c r="N10" s="98" t="s">
        <v>1</v>
      </c>
      <c r="O10" s="13"/>
      <c r="P10" s="13"/>
      <c r="Q10" s="13"/>
      <c r="R10" s="13"/>
      <c r="S10" s="13"/>
      <c r="V10" s="100"/>
    </row>
    <row r="11" spans="1:27" ht="17" thickTop="1" x14ac:dyDescent="0.2">
      <c r="A11" s="112"/>
      <c r="B11" s="1">
        <v>0</v>
      </c>
      <c r="C11" s="13">
        <v>93.771677868652034</v>
      </c>
      <c r="D11" s="13">
        <v>93.588078310225555</v>
      </c>
      <c r="E11" s="13">
        <v>93.633978199832185</v>
      </c>
      <c r="F11" s="101">
        <f t="shared" ref="F11:F16" si="8">AVERAGE(C11:E11)</f>
        <v>93.664578126236606</v>
      </c>
      <c r="G11" s="13">
        <f t="shared" ref="G11:G16" si="9">STDEV(C11:E11)</f>
        <v>9.5548239573347737E-2</v>
      </c>
      <c r="H11" s="94">
        <v>0</v>
      </c>
      <c r="I11" s="13">
        <v>186.89659819173028</v>
      </c>
      <c r="J11" s="13">
        <v>144.37951771169162</v>
      </c>
      <c r="K11" s="13">
        <v>125.765682235719</v>
      </c>
      <c r="L11" s="101">
        <f t="shared" ref="L11:L16" si="10">AVERAGE(I11:K11)</f>
        <v>152.3472660463803</v>
      </c>
      <c r="M11" s="13">
        <f t="shared" ref="M11:M16" si="11">STDEV(I11:K11)</f>
        <v>31.334661024956457</v>
      </c>
      <c r="N11" s="94">
        <v>0</v>
      </c>
      <c r="O11" s="13">
        <f t="shared" ref="O11:Q16" si="12">I11*C11*3/(100)</f>
        <v>525.76822801145477</v>
      </c>
      <c r="P11" s="13">
        <f t="shared" si="12"/>
        <v>405.36604829983173</v>
      </c>
      <c r="Q11" s="13">
        <f t="shared" si="12"/>
        <v>353.27823446239</v>
      </c>
      <c r="R11" s="101">
        <f>AVERAGE(O11:Q11)</f>
        <v>428.13750359122554</v>
      </c>
      <c r="S11" s="13">
        <f>STDEV(O11:Q11)</f>
        <v>88.470920932841452</v>
      </c>
      <c r="V11" s="94"/>
    </row>
    <row r="12" spans="1:27" x14ac:dyDescent="0.2">
      <c r="A12" s="112"/>
      <c r="B12" s="1">
        <v>10</v>
      </c>
      <c r="C12" s="13">
        <v>93.296287809577336</v>
      </c>
      <c r="D12" s="13">
        <v>92.883185106632553</v>
      </c>
      <c r="E12" s="13">
        <v>93.288699405396969</v>
      </c>
      <c r="F12" s="101">
        <f t="shared" si="8"/>
        <v>93.156057440535619</v>
      </c>
      <c r="G12" s="13">
        <f t="shared" si="9"/>
        <v>0.2363448305480387</v>
      </c>
      <c r="H12" s="94">
        <v>10</v>
      </c>
      <c r="I12" s="13">
        <v>656.57378583712205</v>
      </c>
      <c r="J12" s="13">
        <v>747.61739276692106</v>
      </c>
      <c r="K12" s="13">
        <v>838.56799969672011</v>
      </c>
      <c r="L12" s="101">
        <f t="shared" si="10"/>
        <v>747.58639276692111</v>
      </c>
      <c r="M12" s="13">
        <f t="shared" si="11"/>
        <v>90.997110890089687</v>
      </c>
      <c r="N12" s="94">
        <v>10</v>
      </c>
      <c r="O12" s="13">
        <f t="shared" si="12"/>
        <v>1837.6769067505179</v>
      </c>
      <c r="P12" s="13">
        <f t="shared" si="12"/>
        <v>2083.2325404392382</v>
      </c>
      <c r="Q12" s="13">
        <f t="shared" si="12"/>
        <v>2346.8675416407705</v>
      </c>
      <c r="R12" s="101">
        <f>AVERAGE(O12:Q12)</f>
        <v>2089.258996276842</v>
      </c>
      <c r="S12" s="13">
        <f t="shared" ref="S12:S16" si="13">STDEV(O12:Q12)</f>
        <v>254.64880579428714</v>
      </c>
      <c r="V12" s="94"/>
    </row>
    <row r="13" spans="1:27" x14ac:dyDescent="0.2">
      <c r="A13" s="112"/>
      <c r="B13" s="1">
        <v>30</v>
      </c>
      <c r="C13" s="13">
        <v>93.553126898009438</v>
      </c>
      <c r="D13" s="13">
        <v>93.749423709883544</v>
      </c>
      <c r="E13" s="13">
        <v>93.313030639505868</v>
      </c>
      <c r="F13" s="101">
        <f t="shared" si="8"/>
        <v>93.538527082466274</v>
      </c>
      <c r="G13" s="13">
        <f t="shared" si="9"/>
        <v>0.21856256296272336</v>
      </c>
      <c r="H13" s="94">
        <v>30</v>
      </c>
      <c r="I13" s="13">
        <v>565.93774560003214</v>
      </c>
      <c r="J13" s="13">
        <v>671.8724570541342</v>
      </c>
      <c r="K13" s="13">
        <v>777.7141685082363</v>
      </c>
      <c r="L13" s="101">
        <f t="shared" si="10"/>
        <v>671.84145705413425</v>
      </c>
      <c r="M13" s="13">
        <f t="shared" si="11"/>
        <v>105.88821485745528</v>
      </c>
      <c r="N13" s="94">
        <v>30</v>
      </c>
      <c r="O13" s="13">
        <f t="shared" si="12"/>
        <v>1588.3573719147957</v>
      </c>
      <c r="P13" s="13">
        <f t="shared" si="12"/>
        <v>1889.6296696610568</v>
      </c>
      <c r="Q13" s="13">
        <f t="shared" si="12"/>
        <v>2177.1259810436068</v>
      </c>
      <c r="R13" s="101">
        <f t="shared" ref="R13:R16" si="14">AVERAGE(O13:Q13)</f>
        <v>1885.0376742064864</v>
      </c>
      <c r="S13" s="13">
        <f t="shared" si="13"/>
        <v>294.41116417445897</v>
      </c>
      <c r="V13" s="94"/>
    </row>
    <row r="14" spans="1:27" x14ac:dyDescent="0.2">
      <c r="A14" s="112"/>
      <c r="B14" s="1">
        <v>60</v>
      </c>
      <c r="C14" s="13">
        <v>92.747842229391992</v>
      </c>
      <c r="D14" s="13">
        <v>92.679403476531363</v>
      </c>
      <c r="E14" s="13">
        <v>92.216811231512906</v>
      </c>
      <c r="F14" s="101">
        <f t="shared" si="8"/>
        <v>92.548018979145425</v>
      </c>
      <c r="G14" s="13">
        <f t="shared" si="9"/>
        <v>0.2888683000817705</v>
      </c>
      <c r="H14" s="94">
        <v>60</v>
      </c>
      <c r="I14" s="13">
        <v>315.0507958047184</v>
      </c>
      <c r="J14" s="13">
        <v>293.68727987955151</v>
      </c>
      <c r="K14" s="13">
        <v>272.23076395438466</v>
      </c>
      <c r="L14" s="101">
        <f t="shared" si="10"/>
        <v>293.65627987955151</v>
      </c>
      <c r="M14" s="13">
        <f t="shared" si="11"/>
        <v>21.410032757235548</v>
      </c>
      <c r="N14" s="94">
        <v>60</v>
      </c>
      <c r="O14" s="13">
        <f t="shared" si="12"/>
        <v>876.60844510621246</v>
      </c>
      <c r="P14" s="13">
        <f t="shared" si="12"/>
        <v>816.5628572364584</v>
      </c>
      <c r="Q14" s="13">
        <f t="shared" si="12"/>
        <v>753.12758912976119</v>
      </c>
      <c r="R14" s="101">
        <f t="shared" si="14"/>
        <v>815.43296382414394</v>
      </c>
      <c r="S14" s="13">
        <f t="shared" si="13"/>
        <v>61.748181693971105</v>
      </c>
      <c r="V14" s="94"/>
    </row>
    <row r="15" spans="1:27" x14ac:dyDescent="0.2">
      <c r="A15" s="112"/>
      <c r="B15" s="1">
        <v>180</v>
      </c>
      <c r="C15" s="13">
        <v>92.863402149776746</v>
      </c>
      <c r="D15" s="13">
        <v>92.191331213738565</v>
      </c>
      <c r="E15" s="13">
        <v>91.548734140907854</v>
      </c>
      <c r="F15" s="101">
        <f t="shared" si="8"/>
        <v>92.201155834807722</v>
      </c>
      <c r="G15" s="13">
        <f t="shared" si="9"/>
        <v>0.65738906727309443</v>
      </c>
      <c r="H15" s="94">
        <v>180</v>
      </c>
      <c r="I15" s="13">
        <v>170.59586199957354</v>
      </c>
      <c r="J15" s="13">
        <v>196.43408768782132</v>
      </c>
      <c r="K15" s="13">
        <v>222.1793133760691</v>
      </c>
      <c r="L15" s="101">
        <f t="shared" si="10"/>
        <v>196.40308768782131</v>
      </c>
      <c r="M15" s="13">
        <f t="shared" si="11"/>
        <v>25.791739660748426</v>
      </c>
      <c r="N15" s="94">
        <v>180</v>
      </c>
      <c r="O15" s="13">
        <f t="shared" si="12"/>
        <v>475.2633641386264</v>
      </c>
      <c r="P15" s="13">
        <f t="shared" si="12"/>
        <v>543.28560119089502</v>
      </c>
      <c r="Q15" s="13">
        <f t="shared" si="12"/>
        <v>610.20704675625609</v>
      </c>
      <c r="R15" s="101">
        <f t="shared" si="14"/>
        <v>542.91867069525915</v>
      </c>
      <c r="S15" s="13">
        <f t="shared" si="13"/>
        <v>67.47258960565722</v>
      </c>
      <c r="V15" s="94"/>
    </row>
    <row r="16" spans="1:27" x14ac:dyDescent="0.2">
      <c r="A16" s="112"/>
      <c r="B16" s="1">
        <v>600</v>
      </c>
      <c r="C16" s="13">
        <v>84.420595667885792</v>
      </c>
      <c r="D16" s="13">
        <v>81.646618930011101</v>
      </c>
      <c r="E16" s="13">
        <v>82.996128117923135</v>
      </c>
      <c r="F16" s="101">
        <f t="shared" si="8"/>
        <v>83.021114238606685</v>
      </c>
      <c r="G16" s="13">
        <f t="shared" si="9"/>
        <v>1.387157152321822</v>
      </c>
      <c r="H16" s="94">
        <v>600</v>
      </c>
      <c r="I16" s="13">
        <v>155.22793861110159</v>
      </c>
      <c r="J16" s="13">
        <v>130.07633821360562</v>
      </c>
      <c r="K16" s="13">
        <v>104.83173781610958</v>
      </c>
      <c r="L16" s="101">
        <f t="shared" si="10"/>
        <v>130.04533821360562</v>
      </c>
      <c r="M16" s="13">
        <f t="shared" si="11"/>
        <v>25.198114699165192</v>
      </c>
      <c r="N16" s="94">
        <v>600</v>
      </c>
      <c r="O16" s="13">
        <f t="shared" si="12"/>
        <v>393.13305125541615</v>
      </c>
      <c r="P16" s="13">
        <f t="shared" si="12"/>
        <v>318.60879653812498</v>
      </c>
      <c r="Q16" s="13">
        <f t="shared" si="12"/>
        <v>261.01885027831077</v>
      </c>
      <c r="R16" s="101">
        <f t="shared" si="14"/>
        <v>324.25356602395067</v>
      </c>
      <c r="S16" s="13">
        <f t="shared" si="13"/>
        <v>66.237739181419826</v>
      </c>
      <c r="V16" s="94"/>
    </row>
    <row r="17" spans="1:22" ht="17" thickBot="1" x14ac:dyDescent="0.25">
      <c r="A17" s="112"/>
      <c r="B17" s="98" t="s">
        <v>2</v>
      </c>
      <c r="C17" s="104"/>
      <c r="D17" s="104"/>
      <c r="E17" s="104"/>
      <c r="F17" s="101"/>
      <c r="G17" s="13"/>
      <c r="H17" s="98" t="s">
        <v>2</v>
      </c>
      <c r="I17" s="104"/>
      <c r="J17" s="104"/>
      <c r="K17" s="104"/>
      <c r="L17" s="101"/>
      <c r="M17" s="13"/>
      <c r="N17" s="98" t="s">
        <v>2</v>
      </c>
      <c r="O17" s="13"/>
      <c r="P17" s="13"/>
      <c r="Q17" s="13"/>
      <c r="R17" s="13"/>
      <c r="S17" s="13"/>
      <c r="V17" s="100"/>
    </row>
    <row r="18" spans="1:22" ht="17" thickTop="1" x14ac:dyDescent="0.2">
      <c r="A18" s="112"/>
      <c r="B18" s="1">
        <v>0</v>
      </c>
      <c r="C18" s="13">
        <v>91.030862562148869</v>
      </c>
      <c r="D18" s="13">
        <v>91.273597474646536</v>
      </c>
      <c r="E18" s="13">
        <v>91.212913746522119</v>
      </c>
      <c r="F18" s="101">
        <f t="shared" ref="F18:F23" si="15">AVERAGE(C18:E18)</f>
        <v>91.172457927772498</v>
      </c>
      <c r="G18" s="13">
        <f t="shared" ref="G18:G23" si="16">STDEV(C18:E18)</f>
        <v>0.12632325355744517</v>
      </c>
      <c r="H18" s="94">
        <v>0</v>
      </c>
      <c r="I18" s="13">
        <v>146.64328221378827</v>
      </c>
      <c r="J18" s="13">
        <v>208.22889897887791</v>
      </c>
      <c r="K18" s="13">
        <v>207.28887180864729</v>
      </c>
      <c r="L18" s="101">
        <f t="shared" ref="L18:L23" si="17">AVERAGE(I18:K18)</f>
        <v>187.38701766710449</v>
      </c>
      <c r="M18" s="13">
        <f t="shared" ref="M18:M23" si="18">STDEV(I18:K18)</f>
        <v>35.288240205308526</v>
      </c>
      <c r="N18" s="94">
        <v>0</v>
      </c>
      <c r="O18" s="13">
        <f t="shared" ref="O18:Q23" si="19">I18*C18*3/(100)</f>
        <v>400.47193406597313</v>
      </c>
      <c r="P18" s="13">
        <f t="shared" si="19"/>
        <v>570.17402123960812</v>
      </c>
      <c r="Q18" s="13">
        <f t="shared" si="19"/>
        <v>567.22265954688078</v>
      </c>
      <c r="R18" s="101">
        <f>AVERAGE(O18:Q18)</f>
        <v>512.62287161748736</v>
      </c>
      <c r="S18" s="13">
        <f>STDEV(O18:Q18)</f>
        <v>97.136770737054732</v>
      </c>
      <c r="V18" s="94"/>
    </row>
    <row r="19" spans="1:22" x14ac:dyDescent="0.2">
      <c r="A19" s="112"/>
      <c r="B19" s="1">
        <v>10</v>
      </c>
      <c r="C19" s="13">
        <v>85.803707672147382</v>
      </c>
      <c r="D19" s="13">
        <v>87.202184766824743</v>
      </c>
      <c r="E19" s="13">
        <v>87.060551852015649</v>
      </c>
      <c r="F19" s="101">
        <f t="shared" si="15"/>
        <v>86.688814763662592</v>
      </c>
      <c r="G19" s="13">
        <f t="shared" si="16"/>
        <v>0.76978951228710224</v>
      </c>
      <c r="H19" s="94">
        <v>10</v>
      </c>
      <c r="I19" s="13">
        <v>19.660227527890967</v>
      </c>
      <c r="J19" s="13">
        <v>22.249679123301252</v>
      </c>
      <c r="K19" s="13">
        <v>24.746130718711541</v>
      </c>
      <c r="L19" s="101">
        <f t="shared" si="17"/>
        <v>22.218679123301253</v>
      </c>
      <c r="M19" s="13">
        <f t="shared" si="18"/>
        <v>2.5430933067034176</v>
      </c>
      <c r="N19" s="94">
        <v>10</v>
      </c>
      <c r="O19" s="13">
        <f t="shared" si="19"/>
        <v>50.607612467131837</v>
      </c>
      <c r="P19" s="13">
        <f t="shared" si="19"/>
        <v>58.206618897380366</v>
      </c>
      <c r="Q19" s="13">
        <f t="shared" si="19"/>
        <v>64.632353897194292</v>
      </c>
      <c r="R19" s="101">
        <f>AVERAGE(O19:Q19)</f>
        <v>57.815528420568832</v>
      </c>
      <c r="S19" s="13">
        <f t="shared" ref="S19:S23" si="20">STDEV(O19:Q19)</f>
        <v>7.0205453396311803</v>
      </c>
      <c r="V19" s="94"/>
    </row>
    <row r="20" spans="1:22" x14ac:dyDescent="0.2">
      <c r="A20" s="112"/>
      <c r="B20" s="1">
        <v>30</v>
      </c>
      <c r="C20" s="13">
        <v>87.204730473948302</v>
      </c>
      <c r="D20" s="13">
        <v>86.216076439091964</v>
      </c>
      <c r="E20" s="13">
        <v>84.907916771684171</v>
      </c>
      <c r="F20" s="101">
        <f t="shared" si="15"/>
        <v>86.109574561574803</v>
      </c>
      <c r="G20" s="13">
        <f t="shared" si="16"/>
        <v>1.1521047188355211</v>
      </c>
      <c r="H20" s="94">
        <v>30</v>
      </c>
      <c r="I20" s="13">
        <v>38.840858446476609</v>
      </c>
      <c r="J20" s="13">
        <v>31.83281664336932</v>
      </c>
      <c r="K20" s="13">
        <v>24.731774840262034</v>
      </c>
      <c r="L20" s="101">
        <f t="shared" si="17"/>
        <v>31.801816643369321</v>
      </c>
      <c r="M20" s="13">
        <f t="shared" si="18"/>
        <v>7.0545928870338113</v>
      </c>
      <c r="N20" s="94">
        <v>30</v>
      </c>
      <c r="O20" s="13">
        <f t="shared" si="19"/>
        <v>101.61319776605313</v>
      </c>
      <c r="P20" s="13">
        <f t="shared" si="19"/>
        <v>82.335016589889861</v>
      </c>
      <c r="Q20" s="13">
        <f t="shared" si="19"/>
        <v>62.997704392590038</v>
      </c>
      <c r="R20" s="101">
        <f t="shared" ref="R20:R23" si="21">AVERAGE(O20:Q20)</f>
        <v>82.315306249511011</v>
      </c>
      <c r="S20" s="13">
        <f t="shared" si="20"/>
        <v>19.307754232228373</v>
      </c>
      <c r="V20" s="94"/>
    </row>
    <row r="21" spans="1:22" x14ac:dyDescent="0.2">
      <c r="A21" s="112"/>
      <c r="B21" s="1">
        <v>60</v>
      </c>
      <c r="C21" s="13">
        <v>81.927888756999678</v>
      </c>
      <c r="D21" s="13">
        <v>80.522252649485566</v>
      </c>
      <c r="E21" s="13">
        <v>77.631948158217185</v>
      </c>
      <c r="F21" s="101">
        <f t="shared" si="15"/>
        <v>80.027363188234133</v>
      </c>
      <c r="G21" s="13">
        <f t="shared" si="16"/>
        <v>2.1903111859300299</v>
      </c>
      <c r="H21" s="94">
        <v>60</v>
      </c>
      <c r="I21" s="13">
        <v>62.588572168433743</v>
      </c>
      <c r="J21" s="13">
        <v>47.766674654077633</v>
      </c>
      <c r="K21" s="13">
        <v>32.851777139721534</v>
      </c>
      <c r="L21" s="101">
        <f t="shared" si="17"/>
        <v>47.735674654077634</v>
      </c>
      <c r="M21" s="13">
        <f t="shared" si="18"/>
        <v>14.868421751985313</v>
      </c>
      <c r="N21" s="94">
        <v>60</v>
      </c>
      <c r="O21" s="13">
        <f t="shared" si="19"/>
        <v>153.83248734224657</v>
      </c>
      <c r="P21" s="13">
        <f t="shared" si="19"/>
        <v>115.38840734164252</v>
      </c>
      <c r="Q21" s="13">
        <f t="shared" si="19"/>
        <v>76.510423794484993</v>
      </c>
      <c r="R21" s="101">
        <f t="shared" si="21"/>
        <v>115.2437728261247</v>
      </c>
      <c r="S21" s="13">
        <f t="shared" si="20"/>
        <v>38.661234682538606</v>
      </c>
      <c r="V21" s="94"/>
    </row>
    <row r="22" spans="1:22" x14ac:dyDescent="0.2">
      <c r="A22" s="112"/>
      <c r="B22" s="1">
        <v>180</v>
      </c>
      <c r="C22" s="13">
        <v>74.287532045384751</v>
      </c>
      <c r="D22" s="13">
        <v>74.898991532032952</v>
      </c>
      <c r="E22" s="13">
        <v>76.245251294393213</v>
      </c>
      <c r="F22" s="101">
        <f t="shared" si="15"/>
        <v>75.143924957270301</v>
      </c>
      <c r="G22" s="13">
        <f t="shared" si="16"/>
        <v>1.0015789792040575</v>
      </c>
      <c r="H22" s="94">
        <v>180</v>
      </c>
      <c r="I22" s="13">
        <v>66.168327039407757</v>
      </c>
      <c r="J22" s="13">
        <v>77.339560172159594</v>
      </c>
      <c r="K22" s="13">
        <v>88.417793304911413</v>
      </c>
      <c r="L22" s="101">
        <f t="shared" si="17"/>
        <v>77.308560172159588</v>
      </c>
      <c r="M22" s="13">
        <f t="shared" si="18"/>
        <v>11.124765526740136</v>
      </c>
      <c r="N22" s="94">
        <v>180</v>
      </c>
      <c r="O22" s="13">
        <f t="shared" si="19"/>
        <v>147.46445145988505</v>
      </c>
      <c r="P22" s="13">
        <f t="shared" si="19"/>
        <v>173.77965187277201</v>
      </c>
      <c r="Q22" s="13">
        <f t="shared" si="19"/>
        <v>202.24310608286066</v>
      </c>
      <c r="R22" s="101">
        <f t="shared" si="21"/>
        <v>174.49573647183925</v>
      </c>
      <c r="S22" s="13">
        <f t="shared" si="20"/>
        <v>27.39634708205773</v>
      </c>
      <c r="V22" s="94"/>
    </row>
    <row r="23" spans="1:22" x14ac:dyDescent="0.2">
      <c r="A23" s="112"/>
      <c r="B23" s="1">
        <v>600</v>
      </c>
      <c r="C23" s="13">
        <v>71.201811841886368</v>
      </c>
      <c r="D23" s="13">
        <v>69.399629240139461</v>
      </c>
      <c r="E23" s="13">
        <v>70.725254214429171</v>
      </c>
      <c r="F23" s="101">
        <f t="shared" si="15"/>
        <v>70.442231765485005</v>
      </c>
      <c r="G23" s="13">
        <f t="shared" si="16"/>
        <v>0.93383179024092955</v>
      </c>
      <c r="H23" s="94">
        <v>600</v>
      </c>
      <c r="I23" s="13">
        <v>24.564534848328357</v>
      </c>
      <c r="J23" s="13">
        <v>19.972442722444288</v>
      </c>
      <c r="K23" s="13">
        <v>15.287350596560216</v>
      </c>
      <c r="L23" s="101">
        <f t="shared" si="17"/>
        <v>19.94144272244429</v>
      </c>
      <c r="M23" s="13">
        <f t="shared" si="18"/>
        <v>4.6386698158322917</v>
      </c>
      <c r="N23" s="94">
        <v>600</v>
      </c>
      <c r="O23" s="13">
        <f t="shared" si="19"/>
        <v>52.471181647624093</v>
      </c>
      <c r="P23" s="13">
        <f t="shared" si="19"/>
        <v>41.582403598726657</v>
      </c>
      <c r="Q23" s="13">
        <f t="shared" si="19"/>
        <v>32.436052716204799</v>
      </c>
      <c r="R23" s="101">
        <f t="shared" si="21"/>
        <v>42.16321265418518</v>
      </c>
      <c r="S23" s="13">
        <f t="shared" si="20"/>
        <v>10.030184554325283</v>
      </c>
      <c r="V23" s="94"/>
    </row>
    <row r="24" spans="1:22" ht="17" thickBot="1" x14ac:dyDescent="0.25">
      <c r="A24" s="112"/>
      <c r="B24" s="98" t="s">
        <v>12</v>
      </c>
      <c r="C24" s="13"/>
      <c r="D24" s="13"/>
      <c r="E24" s="13"/>
      <c r="F24" s="101"/>
      <c r="G24" s="13"/>
      <c r="H24" s="98" t="s">
        <v>12</v>
      </c>
      <c r="I24" s="13"/>
      <c r="J24" s="13"/>
      <c r="K24" s="13"/>
      <c r="L24" s="101"/>
      <c r="M24" s="13"/>
      <c r="N24" s="98" t="s">
        <v>12</v>
      </c>
      <c r="O24" s="13"/>
      <c r="P24" s="13"/>
      <c r="Q24" s="13"/>
      <c r="R24" s="13"/>
      <c r="S24" s="13"/>
      <c r="V24" s="100"/>
    </row>
    <row r="25" spans="1:22" ht="17" thickTop="1" x14ac:dyDescent="0.2">
      <c r="A25" s="112"/>
      <c r="B25" s="1">
        <v>0</v>
      </c>
      <c r="C25" s="13">
        <v>95.846929110269855</v>
      </c>
      <c r="D25" s="13">
        <v>95.604090415206812</v>
      </c>
      <c r="E25" s="13">
        <v>95.664800088972569</v>
      </c>
      <c r="F25" s="101">
        <f t="shared" ref="F25:F30" si="22">AVERAGE(C25:E25)</f>
        <v>95.705273204816422</v>
      </c>
      <c r="G25" s="13">
        <f t="shared" ref="G25:G30" si="23">STDEV(C25:E25)</f>
        <v>0.12637726371686556</v>
      </c>
      <c r="H25" s="94">
        <v>0</v>
      </c>
      <c r="I25" s="13">
        <v>6.2998433727292618</v>
      </c>
      <c r="J25" s="13">
        <v>7.649324236132288</v>
      </c>
      <c r="K25" s="13">
        <v>7.1986070633789012</v>
      </c>
      <c r="L25" s="101">
        <f t="shared" ref="L25:L30" si="24">AVERAGE(I25:K25)</f>
        <v>7.0492582240801509</v>
      </c>
      <c r="M25" s="13">
        <f t="shared" ref="M25:M30" si="25">STDEV(I25:K25)</f>
        <v>0.68702507743360963</v>
      </c>
      <c r="N25" s="94">
        <v>0</v>
      </c>
      <c r="O25" s="13">
        <f t="shared" ref="O25:Q30" si="26">I25*C25*6/(100)</f>
        <v>36.229238469107095</v>
      </c>
      <c r="P25" s="13">
        <f t="shared" si="26"/>
        <v>43.878401153185443</v>
      </c>
      <c r="Q25" s="13">
        <f t="shared" si="26"/>
        <v>41.319198338232511</v>
      </c>
      <c r="R25" s="101">
        <f>AVERAGE(O25:Q25)</f>
        <v>40.47561265350835</v>
      </c>
      <c r="S25" s="13">
        <f>STDEV(O25:Q25)</f>
        <v>3.8937321489128935</v>
      </c>
      <c r="V25" s="94"/>
    </row>
    <row r="26" spans="1:22" x14ac:dyDescent="0.2">
      <c r="A26" s="112"/>
      <c r="B26" s="1">
        <v>10</v>
      </c>
      <c r="C26" s="13">
        <v>93.47867368802558</v>
      </c>
      <c r="D26" s="13">
        <v>85.709149884685189</v>
      </c>
      <c r="E26" s="13">
        <v>88.443170772473891</v>
      </c>
      <c r="F26" s="101">
        <f t="shared" si="22"/>
        <v>89.210331448394882</v>
      </c>
      <c r="G26" s="13">
        <f t="shared" si="23"/>
        <v>3.9411643786675405</v>
      </c>
      <c r="H26" s="94">
        <v>10</v>
      </c>
      <c r="I26" s="13">
        <v>0.64493718396465727</v>
      </c>
      <c r="J26" s="13">
        <v>0.78098135389634082</v>
      </c>
      <c r="K26" s="13">
        <v>0.8240255238280243</v>
      </c>
      <c r="L26" s="101">
        <f t="shared" si="24"/>
        <v>0.7499813538963408</v>
      </c>
      <c r="M26" s="13">
        <f t="shared" si="25"/>
        <v>9.3482128606243442E-2</v>
      </c>
      <c r="N26" s="94">
        <v>10</v>
      </c>
      <c r="O26" s="13">
        <f t="shared" si="26"/>
        <v>3.6172723541463792</v>
      </c>
      <c r="P26" s="13">
        <f t="shared" si="26"/>
        <v>4.0162348750947503</v>
      </c>
      <c r="Q26" s="13">
        <f t="shared" si="26"/>
        <v>4.3727658074879523</v>
      </c>
      <c r="R26" s="101">
        <f>AVERAGE(O26:Q26)</f>
        <v>4.0020910122430271</v>
      </c>
      <c r="S26" s="13">
        <f t="shared" ref="S26:S30" si="27">STDEV(O26:Q26)</f>
        <v>0.37794526872653161</v>
      </c>
      <c r="V26" s="94"/>
    </row>
    <row r="27" spans="1:22" x14ac:dyDescent="0.2">
      <c r="A27" s="112"/>
      <c r="B27" s="1">
        <v>30</v>
      </c>
      <c r="C27" s="13">
        <v>92.696376377320107</v>
      </c>
      <c r="D27" s="13">
        <v>92.584335888110431</v>
      </c>
      <c r="E27" s="13">
        <v>92.412840237374951</v>
      </c>
      <c r="F27" s="101">
        <f t="shared" si="22"/>
        <v>92.564517500935153</v>
      </c>
      <c r="G27" s="13">
        <f t="shared" si="23"/>
        <v>0.14280322831232267</v>
      </c>
      <c r="H27" s="94">
        <v>30</v>
      </c>
      <c r="I27" s="13">
        <v>0.9185645960819051</v>
      </c>
      <c r="J27" s="13">
        <v>1.2595347474930176</v>
      </c>
      <c r="K27" s="13">
        <v>1.5075048989041306</v>
      </c>
      <c r="L27" s="101">
        <f t="shared" si="24"/>
        <v>1.2285347474930177</v>
      </c>
      <c r="M27" s="13">
        <f t="shared" si="25"/>
        <v>0.29569142711969798</v>
      </c>
      <c r="N27" s="94">
        <v>30</v>
      </c>
      <c r="O27" s="13">
        <f t="shared" si="26"/>
        <v>5.1088565715173582</v>
      </c>
      <c r="P27" s="13">
        <f t="shared" si="26"/>
        <v>6.996791287478394</v>
      </c>
      <c r="Q27" s="13">
        <f t="shared" si="26"/>
        <v>8.3587685627692512</v>
      </c>
      <c r="R27" s="101">
        <f t="shared" ref="R27:R30" si="28">AVERAGE(O27:Q27)</f>
        <v>6.8214721405883338</v>
      </c>
      <c r="S27" s="13">
        <f t="shared" si="27"/>
        <v>1.6320338814407054</v>
      </c>
      <c r="V27" s="94"/>
    </row>
    <row r="28" spans="1:22" x14ac:dyDescent="0.2">
      <c r="A28" s="112"/>
      <c r="B28" s="1">
        <v>60</v>
      </c>
      <c r="C28" s="13">
        <v>76.079140510115309</v>
      </c>
      <c r="D28" s="13">
        <v>80.87194378675359</v>
      </c>
      <c r="E28" s="13">
        <v>82.708958151417093</v>
      </c>
      <c r="F28" s="101">
        <f t="shared" si="22"/>
        <v>79.886680816095335</v>
      </c>
      <c r="G28" s="13">
        <f t="shared" si="23"/>
        <v>3.4229633112614342</v>
      </c>
      <c r="H28" s="94">
        <v>60</v>
      </c>
      <c r="I28" s="13">
        <v>1.0605628168499106</v>
      </c>
      <c r="J28" s="13">
        <v>1.1607585287705204</v>
      </c>
      <c r="K28" s="13">
        <v>1.1679542406911305</v>
      </c>
      <c r="L28" s="101">
        <f t="shared" si="24"/>
        <v>1.1297585287705205</v>
      </c>
      <c r="M28" s="13">
        <f t="shared" si="25"/>
        <v>6.003315316274109E-2</v>
      </c>
      <c r="N28" s="94">
        <v>60</v>
      </c>
      <c r="O28" s="13">
        <f t="shared" si="26"/>
        <v>4.8412024537756819</v>
      </c>
      <c r="P28" s="13">
        <f t="shared" si="26"/>
        <v>5.6323679093234595</v>
      </c>
      <c r="Q28" s="13">
        <f t="shared" si="26"/>
        <v>5.7960167049655702</v>
      </c>
      <c r="R28" s="101">
        <f t="shared" si="28"/>
        <v>5.4231956893549045</v>
      </c>
      <c r="S28" s="13">
        <f t="shared" si="27"/>
        <v>0.51061955189138331</v>
      </c>
      <c r="V28" s="94"/>
    </row>
    <row r="29" spans="1:22" x14ac:dyDescent="0.2">
      <c r="A29" s="112"/>
      <c r="B29" s="1">
        <v>180</v>
      </c>
      <c r="C29" s="13">
        <v>67.927329293983462</v>
      </c>
      <c r="D29" s="13">
        <v>75.096673564171681</v>
      </c>
      <c r="E29" s="13">
        <v>74.385032700723272</v>
      </c>
      <c r="F29" s="101">
        <f t="shared" si="22"/>
        <v>72.469678519626143</v>
      </c>
      <c r="G29" s="13">
        <f t="shared" si="23"/>
        <v>3.9498494332575342</v>
      </c>
      <c r="H29" s="94">
        <v>180</v>
      </c>
      <c r="I29" s="13">
        <v>0.97325634886644385</v>
      </c>
      <c r="J29" s="13">
        <v>1.2524600665005536</v>
      </c>
      <c r="K29" s="13">
        <v>1.4386637841346634</v>
      </c>
      <c r="L29" s="101">
        <f t="shared" si="24"/>
        <v>1.2214600665005537</v>
      </c>
      <c r="M29" s="13">
        <f t="shared" si="25"/>
        <v>0.2342472416075288</v>
      </c>
      <c r="N29" s="94">
        <v>180</v>
      </c>
      <c r="O29" s="13">
        <f t="shared" si="26"/>
        <v>3.9666422698146588</v>
      </c>
      <c r="P29" s="13">
        <f t="shared" si="26"/>
        <v>5.64333508596917</v>
      </c>
      <c r="Q29" s="13">
        <f t="shared" si="26"/>
        <v>6.4209031576921936</v>
      </c>
      <c r="R29" s="101">
        <f t="shared" si="28"/>
        <v>5.3436268378253411</v>
      </c>
      <c r="S29" s="13">
        <f t="shared" si="27"/>
        <v>1.2542798339865895</v>
      </c>
      <c r="V29" s="94"/>
    </row>
    <row r="30" spans="1:22" x14ac:dyDescent="0.2">
      <c r="A30" s="112"/>
      <c r="B30" s="1">
        <v>600</v>
      </c>
      <c r="C30" s="13">
        <v>59.120285401420709</v>
      </c>
      <c r="D30" s="13">
        <v>64.141225837117943</v>
      </c>
      <c r="E30" s="13">
        <v>63.182961384776981</v>
      </c>
      <c r="F30" s="101">
        <f t="shared" si="22"/>
        <v>62.148157541105206</v>
      </c>
      <c r="G30" s="13">
        <f t="shared" si="23"/>
        <v>2.665628436384802</v>
      </c>
      <c r="H30" s="94">
        <v>600</v>
      </c>
      <c r="I30" s="13">
        <v>1.4973186868746953</v>
      </c>
      <c r="J30" s="13">
        <v>1.9785440235893907</v>
      </c>
      <c r="K30" s="13">
        <v>2.3667693603040849</v>
      </c>
      <c r="L30" s="101">
        <f t="shared" si="24"/>
        <v>1.9475440235893904</v>
      </c>
      <c r="M30" s="13">
        <f t="shared" si="25"/>
        <v>0.43555351953772981</v>
      </c>
      <c r="N30" s="94">
        <v>600</v>
      </c>
      <c r="O30" s="13">
        <f t="shared" si="26"/>
        <v>5.3113144862947479</v>
      </c>
      <c r="P30" s="13">
        <f t="shared" si="26"/>
        <v>7.614374342743627</v>
      </c>
      <c r="Q30" s="13">
        <f t="shared" si="26"/>
        <v>8.972369825925977</v>
      </c>
      <c r="R30" s="101">
        <f t="shared" si="28"/>
        <v>7.2993528849881173</v>
      </c>
      <c r="S30" s="13">
        <f t="shared" si="27"/>
        <v>1.8507459142452218</v>
      </c>
      <c r="V30" s="94"/>
    </row>
    <row r="31" spans="1:22" ht="17" thickBot="1" x14ac:dyDescent="0.25">
      <c r="A31" s="112"/>
      <c r="B31" s="98" t="s">
        <v>3</v>
      </c>
      <c r="C31" s="104"/>
      <c r="D31" s="104"/>
      <c r="E31" s="104"/>
      <c r="F31" s="101"/>
      <c r="G31" s="13"/>
      <c r="H31" s="98" t="s">
        <v>3</v>
      </c>
      <c r="I31" s="104"/>
      <c r="J31" s="104"/>
      <c r="K31" s="104"/>
      <c r="L31" s="101"/>
      <c r="M31" s="13"/>
      <c r="N31" s="98" t="s">
        <v>3</v>
      </c>
      <c r="O31" s="13"/>
      <c r="P31" s="13"/>
      <c r="Q31" s="13"/>
      <c r="R31" s="13"/>
      <c r="S31" s="13"/>
      <c r="V31" s="100"/>
    </row>
    <row r="32" spans="1:22" ht="17" thickTop="1" x14ac:dyDescent="0.2">
      <c r="A32" s="112"/>
      <c r="B32" s="1">
        <v>0</v>
      </c>
      <c r="C32" s="13">
        <v>96.254114640877717</v>
      </c>
      <c r="D32" s="13">
        <v>96.044397247498907</v>
      </c>
      <c r="E32" s="13">
        <v>96.058988158032165</v>
      </c>
      <c r="F32" s="101">
        <f t="shared" ref="F32:F37" si="29">AVERAGE(C32:E32)</f>
        <v>96.119166682136267</v>
      </c>
      <c r="G32" s="13">
        <f t="shared" ref="G32:G37" si="30">STDEV(C32:E32)</f>
        <v>0.11709584682605641</v>
      </c>
      <c r="H32" s="94">
        <v>0</v>
      </c>
      <c r="I32" s="13">
        <v>40.335038913331502</v>
      </c>
      <c r="J32" s="13">
        <v>31.975252844026567</v>
      </c>
      <c r="K32" s="13">
        <v>28.766854944502739</v>
      </c>
      <c r="L32" s="101">
        <f t="shared" ref="L32:L37" si="31">AVERAGE(I32:K32)</f>
        <v>33.692382233953602</v>
      </c>
      <c r="M32" s="13">
        <f t="shared" ref="M32:M37" si="32">STDEV(I32:K32)</f>
        <v>5.9721955837430327</v>
      </c>
      <c r="N32" s="94">
        <v>0</v>
      </c>
      <c r="O32" s="13">
        <f t="shared" ref="O32:Q37" si="33">I32*C32*5/(100)</f>
        <v>194.1206729804037</v>
      </c>
      <c r="P32" s="13">
        <f t="shared" si="33"/>
        <v>153.55219431204534</v>
      </c>
      <c r="Q32" s="13">
        <f t="shared" si="33"/>
        <v>138.16574892289088</v>
      </c>
      <c r="R32" s="101">
        <f>AVERAGE(O32:Q32)</f>
        <v>161.94620540511332</v>
      </c>
      <c r="S32" s="13">
        <f>STDEV(O32:Q32)</f>
        <v>28.906451671615113</v>
      </c>
      <c r="V32" s="94"/>
    </row>
    <row r="33" spans="1:22" x14ac:dyDescent="0.2">
      <c r="A33" s="112"/>
      <c r="B33" s="1">
        <v>10</v>
      </c>
      <c r="C33" s="13">
        <v>94.239644438920891</v>
      </c>
      <c r="D33" s="13">
        <v>94.530490872704547</v>
      </c>
      <c r="E33" s="13">
        <v>94.220098941389367</v>
      </c>
      <c r="F33" s="101">
        <f t="shared" si="29"/>
        <v>94.330078084338268</v>
      </c>
      <c r="G33" s="13">
        <f t="shared" si="30"/>
        <v>0.173837484231678</v>
      </c>
      <c r="H33" s="94">
        <v>10</v>
      </c>
      <c r="I33" s="13">
        <v>12.187530471957658</v>
      </c>
      <c r="J33" s="13">
        <v>10.114759728332876</v>
      </c>
      <c r="K33" s="13">
        <v>7.948988984708091</v>
      </c>
      <c r="L33" s="101">
        <f t="shared" si="31"/>
        <v>10.083759728332875</v>
      </c>
      <c r="M33" s="13">
        <f t="shared" si="32"/>
        <v>2.1194407835049152</v>
      </c>
      <c r="N33" s="94">
        <v>10</v>
      </c>
      <c r="O33" s="13">
        <f t="shared" si="33"/>
        <v>57.427426913290176</v>
      </c>
      <c r="P33" s="13">
        <f t="shared" si="33"/>
        <v>47.807660108938528</v>
      </c>
      <c r="Q33" s="13">
        <f t="shared" si="33"/>
        <v>37.447726431160525</v>
      </c>
      <c r="R33" s="101">
        <f>AVERAGE(O33:Q33)</f>
        <v>47.560937817796408</v>
      </c>
      <c r="S33" s="13">
        <f t="shared" ref="S33:S37" si="34">STDEV(O33:Q33)</f>
        <v>9.9921349948653653</v>
      </c>
      <c r="V33" s="94"/>
    </row>
    <row r="34" spans="1:22" x14ac:dyDescent="0.2">
      <c r="A34" s="112"/>
      <c r="B34" s="1">
        <v>30</v>
      </c>
      <c r="C34" s="13">
        <v>86.468281974605162</v>
      </c>
      <c r="D34" s="13">
        <v>89.826868866621993</v>
      </c>
      <c r="E34" s="13">
        <v>89.287808415122939</v>
      </c>
      <c r="F34" s="101">
        <f t="shared" si="29"/>
        <v>88.527653085450027</v>
      </c>
      <c r="G34" s="13">
        <f t="shared" si="30"/>
        <v>1.8037193716677253</v>
      </c>
      <c r="H34" s="94">
        <v>30</v>
      </c>
      <c r="I34" s="13">
        <v>8.9741705884184189</v>
      </c>
      <c r="J34" s="13">
        <v>8.4775684941286666</v>
      </c>
      <c r="K34" s="13">
        <v>7.8879663998389127</v>
      </c>
      <c r="L34" s="101">
        <f t="shared" si="31"/>
        <v>8.4465684941286661</v>
      </c>
      <c r="M34" s="13">
        <f t="shared" si="32"/>
        <v>0.54376523870317039</v>
      </c>
      <c r="N34" s="94">
        <v>30</v>
      </c>
      <c r="O34" s="13">
        <f t="shared" si="33"/>
        <v>38.799055646378612</v>
      </c>
      <c r="P34" s="13">
        <f t="shared" si="33"/>
        <v>38.075671671495094</v>
      </c>
      <c r="Q34" s="13">
        <f t="shared" si="33"/>
        <v>35.214961634687192</v>
      </c>
      <c r="R34" s="101">
        <f t="shared" ref="R34:R37" si="35">AVERAGE(O34:Q34)</f>
        <v>37.363229650853633</v>
      </c>
      <c r="S34" s="13">
        <f t="shared" si="34"/>
        <v>1.8952869692324537</v>
      </c>
      <c r="V34" s="94"/>
    </row>
    <row r="35" spans="1:22" x14ac:dyDescent="0.2">
      <c r="A35" s="112"/>
      <c r="B35" s="1">
        <v>60</v>
      </c>
      <c r="C35" s="13">
        <v>80.544495618074279</v>
      </c>
      <c r="D35" s="13">
        <v>84.765088184342318</v>
      </c>
      <c r="E35" s="13">
        <v>84.206128687401105</v>
      </c>
      <c r="F35" s="101">
        <f t="shared" si="29"/>
        <v>83.171904163272572</v>
      </c>
      <c r="G35" s="13">
        <f t="shared" si="30"/>
        <v>2.2925020561257807</v>
      </c>
      <c r="H35" s="94">
        <v>60</v>
      </c>
      <c r="I35" s="13">
        <v>11.631560203989155</v>
      </c>
      <c r="J35" s="13">
        <v>9.0111123123050785</v>
      </c>
      <c r="K35" s="13">
        <v>6.2976644206210004</v>
      </c>
      <c r="L35" s="101">
        <f t="shared" si="31"/>
        <v>8.9801123123050779</v>
      </c>
      <c r="M35" s="13">
        <f t="shared" si="32"/>
        <v>2.6670830146356819</v>
      </c>
      <c r="N35" s="94">
        <v>60</v>
      </c>
      <c r="O35" s="13">
        <f t="shared" si="33"/>
        <v>46.842907494078581</v>
      </c>
      <c r="P35" s="13">
        <f t="shared" si="33"/>
        <v>38.191386489577638</v>
      </c>
      <c r="Q35" s="13">
        <f t="shared" si="33"/>
        <v>26.515097031643965</v>
      </c>
      <c r="R35" s="101">
        <f t="shared" si="35"/>
        <v>37.183130338433394</v>
      </c>
      <c r="S35" s="13">
        <f t="shared" si="34"/>
        <v>10.201343288945173</v>
      </c>
      <c r="V35" s="94"/>
    </row>
    <row r="36" spans="1:22" x14ac:dyDescent="0.2">
      <c r="A36" s="112"/>
      <c r="B36" s="1">
        <v>180</v>
      </c>
      <c r="C36" s="13">
        <v>75.685633228195542</v>
      </c>
      <c r="D36" s="13">
        <v>75.346378391228797</v>
      </c>
      <c r="E36" s="13">
        <v>75.05393967142389</v>
      </c>
      <c r="F36" s="101">
        <f t="shared" si="29"/>
        <v>75.361983763616081</v>
      </c>
      <c r="G36" s="13">
        <f t="shared" si="30"/>
        <v>0.3161357827772967</v>
      </c>
      <c r="H36" s="94">
        <v>180</v>
      </c>
      <c r="I36" s="13">
        <v>6.0961236412134241</v>
      </c>
      <c r="J36" s="13">
        <v>5.2878459578099637</v>
      </c>
      <c r="K36" s="13">
        <v>4.3865682744065033</v>
      </c>
      <c r="L36" s="101">
        <f t="shared" si="31"/>
        <v>5.256845957809964</v>
      </c>
      <c r="M36" s="13">
        <f t="shared" si="32"/>
        <v>0.8551991803343747</v>
      </c>
      <c r="N36" s="94">
        <v>180</v>
      </c>
      <c r="O36" s="13">
        <f t="shared" si="33"/>
        <v>23.069448901130553</v>
      </c>
      <c r="P36" s="13">
        <f t="shared" si="33"/>
        <v>19.921002120583957</v>
      </c>
      <c r="Q36" s="13">
        <f t="shared" si="33"/>
        <v>16.461461531594384</v>
      </c>
      <c r="R36" s="101">
        <f t="shared" si="35"/>
        <v>19.817304184436296</v>
      </c>
      <c r="S36" s="13">
        <f t="shared" si="34"/>
        <v>3.3052139439767747</v>
      </c>
      <c r="V36" s="94"/>
    </row>
    <row r="37" spans="1:22" x14ac:dyDescent="0.2">
      <c r="A37" s="112"/>
      <c r="B37" s="1">
        <v>600</v>
      </c>
      <c r="C37" s="13">
        <v>80.969847254004932</v>
      </c>
      <c r="D37" s="13">
        <v>77.468428199966567</v>
      </c>
      <c r="E37" s="13">
        <v>77.676120679264258</v>
      </c>
      <c r="F37" s="101">
        <f t="shared" si="29"/>
        <v>78.704798711078581</v>
      </c>
      <c r="G37" s="13">
        <f t="shared" si="30"/>
        <v>1.9643364573943995</v>
      </c>
      <c r="H37" s="94">
        <v>600</v>
      </c>
      <c r="I37" s="13">
        <v>2.5276175482813819</v>
      </c>
      <c r="J37" s="13">
        <v>2.2629522671922659</v>
      </c>
      <c r="K37" s="13">
        <v>1.9052869861031496</v>
      </c>
      <c r="L37" s="101">
        <f t="shared" si="31"/>
        <v>2.2319522671922658</v>
      </c>
      <c r="M37" s="13">
        <f t="shared" si="32"/>
        <v>0.31232128034328666</v>
      </c>
      <c r="N37" s="94">
        <v>600</v>
      </c>
      <c r="O37" s="13">
        <f t="shared" si="33"/>
        <v>10.233040340044296</v>
      </c>
      <c r="P37" s="13">
        <f t="shared" si="33"/>
        <v>8.7653677615467807</v>
      </c>
      <c r="Q37" s="13">
        <f t="shared" si="33"/>
        <v>7.3997650930589973</v>
      </c>
      <c r="R37" s="101">
        <f t="shared" si="35"/>
        <v>8.7993910648833573</v>
      </c>
      <c r="S37" s="13">
        <f t="shared" si="34"/>
        <v>1.4169440162449576</v>
      </c>
      <c r="V37" s="94"/>
    </row>
    <row r="38" spans="1:22" ht="17" thickBot="1" x14ac:dyDescent="0.25">
      <c r="A38" s="112"/>
      <c r="B38" s="98" t="s">
        <v>4</v>
      </c>
      <c r="C38" s="13"/>
      <c r="D38" s="13"/>
      <c r="E38" s="13"/>
      <c r="F38" s="101"/>
      <c r="G38" s="13"/>
      <c r="H38" s="98" t="s">
        <v>4</v>
      </c>
      <c r="I38" s="13"/>
      <c r="J38" s="13"/>
      <c r="K38" s="13"/>
      <c r="L38" s="101"/>
      <c r="M38" s="13"/>
      <c r="N38" s="98" t="s">
        <v>4</v>
      </c>
      <c r="O38" s="13"/>
      <c r="P38" s="13"/>
      <c r="Q38" s="13"/>
      <c r="R38" s="13"/>
      <c r="S38" s="13"/>
      <c r="V38" s="100"/>
    </row>
    <row r="39" spans="1:22" ht="17" thickTop="1" x14ac:dyDescent="0.2">
      <c r="A39" s="112"/>
      <c r="B39" s="1">
        <v>0</v>
      </c>
      <c r="C39" s="13">
        <v>95.473172910637871</v>
      </c>
      <c r="D39" s="13">
        <v>95.552435027271926</v>
      </c>
      <c r="E39" s="13">
        <v>95.532619498113405</v>
      </c>
      <c r="F39" s="101">
        <f t="shared" ref="F39:F44" si="36">AVERAGE(C39:E39)</f>
        <v>95.519409145341072</v>
      </c>
      <c r="G39" s="13">
        <f t="shared" ref="G39:G44" si="37">STDEV(C39:E39)</f>
        <v>4.124931331070681E-2</v>
      </c>
      <c r="H39" s="94">
        <v>0</v>
      </c>
      <c r="I39" s="13">
        <v>35.428044718523658</v>
      </c>
      <c r="J39" s="13">
        <v>37.324621485678243</v>
      </c>
      <c r="K39" s="13">
        <v>53.445524006492192</v>
      </c>
      <c r="L39" s="101">
        <f t="shared" ref="L39:L44" si="38">AVERAGE(I39:K39)</f>
        <v>42.066063403564698</v>
      </c>
      <c r="M39" s="13">
        <f t="shared" ref="M39:M44" si="39">STDEV(I39:K39)</f>
        <v>9.9004213833862504</v>
      </c>
      <c r="N39" s="94">
        <v>0</v>
      </c>
      <c r="O39" s="13">
        <f t="shared" ref="O39:Q44" si="40">I39*C39*7/(100)</f>
        <v>236.76994875081942</v>
      </c>
      <c r="P39" s="13">
        <f t="shared" si="40"/>
        <v>249.65209285994518</v>
      </c>
      <c r="Q39" s="13">
        <f t="shared" si="40"/>
        <v>357.40536361526529</v>
      </c>
      <c r="R39" s="101">
        <f>AVERAGE(O39:Q39)</f>
        <v>281.27580174200995</v>
      </c>
      <c r="S39" s="13">
        <f>STDEV(O39:Q39)</f>
        <v>66.244018993962271</v>
      </c>
      <c r="V39" s="94"/>
    </row>
    <row r="40" spans="1:22" x14ac:dyDescent="0.2">
      <c r="A40" s="112"/>
      <c r="B40" s="1">
        <v>10</v>
      </c>
      <c r="C40" s="13">
        <v>94.987203435056017</v>
      </c>
      <c r="D40" s="13">
        <v>94.920884288813539</v>
      </c>
      <c r="E40" s="13">
        <v>94.881733609105396</v>
      </c>
      <c r="F40" s="101">
        <f t="shared" si="36"/>
        <v>94.929940444324984</v>
      </c>
      <c r="G40" s="13">
        <f t="shared" si="37"/>
        <v>5.331492765632509E-2</v>
      </c>
      <c r="H40" s="94">
        <v>10</v>
      </c>
      <c r="I40" s="13">
        <v>32.539976560696324</v>
      </c>
      <c r="J40" s="13">
        <v>35.459044718523657</v>
      </c>
      <c r="K40" s="13">
        <v>38.285112876351036</v>
      </c>
      <c r="L40" s="101">
        <f t="shared" si="38"/>
        <v>35.428044718523672</v>
      </c>
      <c r="M40" s="13">
        <f t="shared" si="39"/>
        <v>2.8726936090303203</v>
      </c>
      <c r="N40" s="94">
        <v>10</v>
      </c>
      <c r="O40" s="13">
        <f t="shared" si="40"/>
        <v>216.3616961339971</v>
      </c>
      <c r="P40" s="13">
        <f t="shared" si="40"/>
        <v>235.60627165031943</v>
      </c>
      <c r="Q40" s="13">
        <f t="shared" si="40"/>
        <v>254.27905167899291</v>
      </c>
      <c r="R40" s="101">
        <f>AVERAGE(O40:Q40)</f>
        <v>235.41567315443649</v>
      </c>
      <c r="S40" s="13">
        <f t="shared" ref="S40:S44" si="41">STDEV(O40:Q40)</f>
        <v>18.95939631743007</v>
      </c>
      <c r="V40" s="94"/>
    </row>
    <row r="41" spans="1:22" x14ac:dyDescent="0.2">
      <c r="A41" s="112"/>
      <c r="B41" s="1">
        <v>30</v>
      </c>
      <c r="C41" s="13">
        <v>95.115861419413264</v>
      </c>
      <c r="D41" s="13">
        <v>94.439673241602421</v>
      </c>
      <c r="E41" s="13">
        <v>94.012509340166233</v>
      </c>
      <c r="F41" s="101">
        <f t="shared" si="36"/>
        <v>94.522681333727306</v>
      </c>
      <c r="G41" s="13">
        <f t="shared" si="37"/>
        <v>0.55634001313346759</v>
      </c>
      <c r="H41" s="94">
        <v>30</v>
      </c>
      <c r="I41" s="13">
        <v>22.383346478375934</v>
      </c>
      <c r="J41" s="13">
        <v>27.912054500547267</v>
      </c>
      <c r="K41" s="13">
        <v>33.347762522718654</v>
      </c>
      <c r="L41" s="101">
        <f t="shared" si="38"/>
        <v>27.881054500547283</v>
      </c>
      <c r="M41" s="13">
        <f t="shared" si="39"/>
        <v>5.4822737571522353</v>
      </c>
      <c r="N41" s="94">
        <v>30</v>
      </c>
      <c r="O41" s="13">
        <f t="shared" si="40"/>
        <v>149.03078972179421</v>
      </c>
      <c r="P41" s="13">
        <f t="shared" si="40"/>
        <v>184.52037145734374</v>
      </c>
      <c r="Q41" s="13">
        <f t="shared" si="40"/>
        <v>219.45747849485127</v>
      </c>
      <c r="R41" s="101">
        <f t="shared" ref="R41:R44" si="42">AVERAGE(O41:Q41)</f>
        <v>184.33621322466306</v>
      </c>
      <c r="S41" s="13">
        <f t="shared" si="41"/>
        <v>35.213705550187179</v>
      </c>
      <c r="V41" s="94"/>
    </row>
    <row r="42" spans="1:22" x14ac:dyDescent="0.2">
      <c r="A42" s="112"/>
      <c r="B42" s="1">
        <v>60</v>
      </c>
      <c r="C42" s="13">
        <v>93.952276660501084</v>
      </c>
      <c r="D42" s="13">
        <v>93.425489849263528</v>
      </c>
      <c r="E42" s="13">
        <v>93.823811652519581</v>
      </c>
      <c r="F42" s="101">
        <f t="shared" si="36"/>
        <v>93.733859387428069</v>
      </c>
      <c r="G42" s="13">
        <f t="shared" si="37"/>
        <v>0.27467188356251376</v>
      </c>
      <c r="H42" s="94">
        <v>60</v>
      </c>
      <c r="I42" s="13">
        <v>50.654290691539927</v>
      </c>
      <c r="J42" s="13">
        <v>79.602464746739628</v>
      </c>
      <c r="K42" s="13">
        <v>108.45763880193945</v>
      </c>
      <c r="L42" s="101">
        <f t="shared" si="38"/>
        <v>79.571464746739665</v>
      </c>
      <c r="M42" s="13">
        <f t="shared" si="39"/>
        <v>28.901686524197999</v>
      </c>
      <c r="N42" s="94">
        <v>60</v>
      </c>
      <c r="O42" s="13">
        <f t="shared" si="40"/>
        <v>333.13601531651034</v>
      </c>
      <c r="P42" s="13">
        <f t="shared" si="40"/>
        <v>520.58294835210165</v>
      </c>
      <c r="Q42" s="13">
        <f t="shared" si="40"/>
        <v>712.31363526611165</v>
      </c>
      <c r="R42" s="101">
        <f t="shared" si="42"/>
        <v>522.01086631157455</v>
      </c>
      <c r="S42" s="13">
        <f t="shared" si="41"/>
        <v>189.59284290271955</v>
      </c>
      <c r="V42" s="94"/>
    </row>
    <row r="43" spans="1:22" x14ac:dyDescent="0.2">
      <c r="A43" s="112"/>
      <c r="B43" s="1">
        <v>180</v>
      </c>
      <c r="C43" s="13">
        <v>94.109729200492524</v>
      </c>
      <c r="D43" s="13">
        <v>93.621506627775716</v>
      </c>
      <c r="E43" s="13">
        <v>90.092010382475195</v>
      </c>
      <c r="F43" s="101">
        <f t="shared" si="36"/>
        <v>92.607748736914473</v>
      </c>
      <c r="G43" s="13">
        <f t="shared" si="37"/>
        <v>2.1923263719449277</v>
      </c>
      <c r="H43" s="94">
        <v>180</v>
      </c>
      <c r="I43" s="13">
        <v>41.147485733878582</v>
      </c>
      <c r="J43" s="13">
        <v>45.715557610876118</v>
      </c>
      <c r="K43" s="13">
        <v>50.19062948787375</v>
      </c>
      <c r="L43" s="101">
        <f t="shared" si="38"/>
        <v>45.684557610876148</v>
      </c>
      <c r="M43" s="13">
        <f t="shared" si="39"/>
        <v>4.5216515775605099</v>
      </c>
      <c r="N43" s="94">
        <v>180</v>
      </c>
      <c r="O43" s="13">
        <f t="shared" si="40"/>
        <v>271.06651177875096</v>
      </c>
      <c r="P43" s="13">
        <f t="shared" si="40"/>
        <v>299.5971565901371</v>
      </c>
      <c r="Q43" s="13">
        <f t="shared" si="40"/>
        <v>316.5242299047141</v>
      </c>
      <c r="R43" s="101">
        <f t="shared" si="42"/>
        <v>295.72929942453402</v>
      </c>
      <c r="S43" s="13">
        <f t="shared" si="41"/>
        <v>22.974361222785053</v>
      </c>
      <c r="V43" s="94"/>
    </row>
    <row r="44" spans="1:22" x14ac:dyDescent="0.2">
      <c r="A44" s="112"/>
      <c r="B44" s="1">
        <v>600</v>
      </c>
      <c r="C44" s="13">
        <v>87.709382516603895</v>
      </c>
      <c r="D44" s="13">
        <v>87.835716386470878</v>
      </c>
      <c r="E44" s="13">
        <v>88.224820118167983</v>
      </c>
      <c r="F44" s="101">
        <f t="shared" si="36"/>
        <v>87.923306340414243</v>
      </c>
      <c r="G44" s="13">
        <f t="shared" si="37"/>
        <v>0.26865029369123467</v>
      </c>
      <c r="H44" s="94">
        <v>600</v>
      </c>
      <c r="I44" s="13">
        <v>13.387173573539078</v>
      </c>
      <c r="J44" s="13">
        <v>11.721239707329312</v>
      </c>
      <c r="K44" s="13">
        <v>9.9623058411195586</v>
      </c>
      <c r="L44" s="101">
        <f t="shared" si="38"/>
        <v>11.690239707329317</v>
      </c>
      <c r="M44" s="13">
        <f t="shared" si="39"/>
        <v>1.712644299363453</v>
      </c>
      <c r="N44" s="94">
        <v>600</v>
      </c>
      <c r="O44" s="13">
        <f t="shared" si="40"/>
        <v>82.19265094443972</v>
      </c>
      <c r="P44" s="13">
        <f t="shared" si="40"/>
        <v>72.068044064157277</v>
      </c>
      <c r="Q44" s="13">
        <f t="shared" si="40"/>
        <v>61.52458485564631</v>
      </c>
      <c r="R44" s="101">
        <f t="shared" si="42"/>
        <v>71.928426621414431</v>
      </c>
      <c r="S44" s="13">
        <f t="shared" si="41"/>
        <v>10.33474038064919</v>
      </c>
      <c r="V44" s="94"/>
    </row>
    <row r="45" spans="1:22" ht="17" thickBot="1" x14ac:dyDescent="0.25">
      <c r="A45" s="113" t="s">
        <v>43</v>
      </c>
      <c r="B45" s="98" t="s">
        <v>5</v>
      </c>
      <c r="C45" s="104"/>
      <c r="D45" s="104"/>
      <c r="E45" s="104"/>
      <c r="F45" s="101"/>
      <c r="G45" s="13"/>
      <c r="H45" s="98" t="s">
        <v>5</v>
      </c>
      <c r="I45" s="104"/>
      <c r="J45" s="104"/>
      <c r="K45" s="104"/>
      <c r="L45" s="101"/>
      <c r="M45" s="13"/>
      <c r="N45" s="98" t="s">
        <v>5</v>
      </c>
      <c r="O45" s="13"/>
      <c r="P45" s="13"/>
      <c r="Q45" s="13"/>
      <c r="R45" s="13"/>
      <c r="S45" s="13"/>
      <c r="V45" s="100"/>
    </row>
    <row r="46" spans="1:22" ht="17" thickTop="1" x14ac:dyDescent="0.2">
      <c r="A46" s="113"/>
      <c r="B46" s="1">
        <v>0</v>
      </c>
      <c r="C46" s="13">
        <v>95.276142374212256</v>
      </c>
      <c r="D46" s="13">
        <v>95.920586554581163</v>
      </c>
      <c r="E46" s="13">
        <v>96.335928267885052</v>
      </c>
      <c r="F46" s="101">
        <f t="shared" ref="F46:F51" si="43">AVERAGE(C46:E46)</f>
        <v>95.8442190655595</v>
      </c>
      <c r="G46" s="13">
        <f t="shared" ref="G46:G51" si="44">STDEV(C46:E46)</f>
        <v>0.53400424168874183</v>
      </c>
      <c r="H46" s="94">
        <v>0</v>
      </c>
      <c r="I46" s="13">
        <v>14.674056420150157</v>
      </c>
      <c r="J46" s="13">
        <v>19.082135120046654</v>
      </c>
      <c r="K46" s="13">
        <v>17.05394898564181</v>
      </c>
      <c r="L46" s="101">
        <f t="shared" ref="L46:L51" si="45">AVERAGE(I46:K46)</f>
        <v>16.936713508612872</v>
      </c>
      <c r="M46" s="13">
        <f t="shared" ref="M46:M51" si="46">STDEV(I46:K46)</f>
        <v>2.2063765711967749</v>
      </c>
      <c r="N46" s="94">
        <v>0</v>
      </c>
      <c r="O46" s="13">
        <f t="shared" ref="O46:Q51" si="47">I46*C46*3/(100)</f>
        <v>41.942624660803496</v>
      </c>
      <c r="P46" s="13">
        <f t="shared" si="47"/>
        <v>54.911087802859448</v>
      </c>
      <c r="Q46" s="13">
        <f t="shared" si="47"/>
        <v>49.287240184948814</v>
      </c>
      <c r="R46" s="101">
        <f>AVERAGE(O46:Q46)</f>
        <v>48.713650882870581</v>
      </c>
      <c r="S46" s="13">
        <f>STDEV(O46:Q46)</f>
        <v>6.5032309341058072</v>
      </c>
      <c r="V46" s="94"/>
    </row>
    <row r="47" spans="1:22" x14ac:dyDescent="0.2">
      <c r="A47" s="113"/>
      <c r="B47" s="1">
        <v>10</v>
      </c>
      <c r="C47" s="13">
        <v>96.833613640751608</v>
      </c>
      <c r="D47" s="13">
        <v>95.962879045146636</v>
      </c>
      <c r="E47" s="13">
        <v>95.89327583438245</v>
      </c>
      <c r="F47" s="101">
        <f t="shared" si="43"/>
        <v>96.229922840093579</v>
      </c>
      <c r="G47" s="13">
        <f t="shared" si="44"/>
        <v>0.52396859527698114</v>
      </c>
      <c r="H47" s="94">
        <v>10</v>
      </c>
      <c r="I47" s="13">
        <v>53.080982466927118</v>
      </c>
      <c r="J47" s="13">
        <v>73.401282100750791</v>
      </c>
      <c r="K47" s="13">
        <v>93.628581734574453</v>
      </c>
      <c r="L47" s="101">
        <f t="shared" si="45"/>
        <v>73.370282100750785</v>
      </c>
      <c r="M47" s="13">
        <f t="shared" si="46"/>
        <v>20.273817409220904</v>
      </c>
      <c r="N47" s="94">
        <v>10</v>
      </c>
      <c r="O47" s="13">
        <f t="shared" si="47"/>
        <v>154.20070043621791</v>
      </c>
      <c r="P47" s="13">
        <f t="shared" si="47"/>
        <v>211.31395067979105</v>
      </c>
      <c r="Q47" s="13">
        <f t="shared" si="47"/>
        <v>269.35054242766711</v>
      </c>
      <c r="R47" s="101">
        <f>AVERAGE(O47:Q47)</f>
        <v>211.62173118122533</v>
      </c>
      <c r="S47" s="13">
        <f t="shared" ref="S47:S51" si="48">STDEV(O47:Q47)</f>
        <v>57.575537985256574</v>
      </c>
      <c r="V47" s="94"/>
    </row>
    <row r="48" spans="1:22" x14ac:dyDescent="0.2">
      <c r="A48" s="113"/>
      <c r="B48" s="1">
        <v>30</v>
      </c>
      <c r="C48" s="13">
        <v>96.373457275559204</v>
      </c>
      <c r="D48" s="13">
        <v>96.67197200742288</v>
      </c>
      <c r="E48" s="13">
        <v>96.631576630904121</v>
      </c>
      <c r="F48" s="101">
        <f t="shared" si="43"/>
        <v>96.559001971295402</v>
      </c>
      <c r="G48" s="13">
        <f t="shared" si="44"/>
        <v>0.16195083265578389</v>
      </c>
      <c r="H48" s="94">
        <v>30</v>
      </c>
      <c r="I48" s="13">
        <v>66.498658369872587</v>
      </c>
      <c r="J48" s="13">
        <v>76.316623460264992</v>
      </c>
      <c r="K48" s="13">
        <v>86.041588550657394</v>
      </c>
      <c r="L48" s="101">
        <f t="shared" si="45"/>
        <v>76.285623460264986</v>
      </c>
      <c r="M48" s="13">
        <f t="shared" si="46"/>
        <v>9.771501970667444</v>
      </c>
      <c r="N48" s="94">
        <v>30</v>
      </c>
      <c r="O48" s="13">
        <f t="shared" si="47"/>
        <v>192.26116833872769</v>
      </c>
      <c r="P48" s="13">
        <f t="shared" si="47"/>
        <v>221.33035460555308</v>
      </c>
      <c r="Q48" s="13">
        <f t="shared" si="47"/>
        <v>249.43003072432714</v>
      </c>
      <c r="R48" s="101">
        <f t="shared" ref="R48:R51" si="49">AVERAGE(O48:Q48)</f>
        <v>221.00718455620265</v>
      </c>
      <c r="S48" s="13">
        <f t="shared" si="48"/>
        <v>28.585801296736388</v>
      </c>
      <c r="V48" s="94"/>
    </row>
    <row r="49" spans="1:22" x14ac:dyDescent="0.2">
      <c r="A49" s="113"/>
      <c r="B49" s="1">
        <v>60</v>
      </c>
      <c r="C49" s="13">
        <v>96.336496069972256</v>
      </c>
      <c r="D49" s="13">
        <v>94.619392959199118</v>
      </c>
      <c r="E49" s="13">
        <v>94.050332949261488</v>
      </c>
      <c r="F49" s="101">
        <f t="shared" si="43"/>
        <v>95.002073992810949</v>
      </c>
      <c r="G49" s="13">
        <f t="shared" si="44"/>
        <v>1.1901550460923849</v>
      </c>
      <c r="H49" s="94">
        <v>60</v>
      </c>
      <c r="I49" s="13">
        <v>80.387687478863313</v>
      </c>
      <c r="J49" s="13">
        <v>98.82852690256486</v>
      </c>
      <c r="K49" s="13">
        <v>117.17636632626636</v>
      </c>
      <c r="L49" s="101">
        <f t="shared" si="45"/>
        <v>98.797526902564854</v>
      </c>
      <c r="M49" s="13">
        <f t="shared" si="46"/>
        <v>18.394359015316009</v>
      </c>
      <c r="N49" s="94">
        <v>60</v>
      </c>
      <c r="O49" s="13">
        <f t="shared" si="47"/>
        <v>232.32804416645021</v>
      </c>
      <c r="P49" s="13">
        <f t="shared" si="47"/>
        <v>280.53285667717699</v>
      </c>
      <c r="Q49" s="13">
        <f t="shared" si="47"/>
        <v>330.61428800309949</v>
      </c>
      <c r="R49" s="101">
        <f t="shared" si="49"/>
        <v>281.15839628224222</v>
      </c>
      <c r="S49" s="13">
        <f t="shared" si="48"/>
        <v>49.146107747485544</v>
      </c>
      <c r="V49" s="94"/>
    </row>
    <row r="50" spans="1:22" x14ac:dyDescent="0.2">
      <c r="A50" s="113"/>
      <c r="B50" s="1">
        <v>180</v>
      </c>
      <c r="C50" s="13">
        <v>95.142572182825845</v>
      </c>
      <c r="D50" s="13">
        <v>94.916785097569118</v>
      </c>
      <c r="E50" s="13">
        <v>94.120699903761945</v>
      </c>
      <c r="F50" s="101">
        <f t="shared" si="43"/>
        <v>94.726685728052303</v>
      </c>
      <c r="G50" s="13">
        <f t="shared" si="44"/>
        <v>0.53680449550821574</v>
      </c>
      <c r="H50" s="94">
        <v>180</v>
      </c>
      <c r="I50" s="13">
        <v>55.306802396353</v>
      </c>
      <c r="J50" s="13">
        <v>77.201732582013321</v>
      </c>
      <c r="K50" s="13">
        <v>99.003662767673603</v>
      </c>
      <c r="L50" s="101">
        <f t="shared" si="45"/>
        <v>77.170732582013315</v>
      </c>
      <c r="M50" s="13">
        <f t="shared" si="46"/>
        <v>21.848446679974153</v>
      </c>
      <c r="N50" s="94">
        <v>180</v>
      </c>
      <c r="O50" s="13">
        <f t="shared" si="47"/>
        <v>157.86094317588905</v>
      </c>
      <c r="P50" s="13">
        <f t="shared" si="47"/>
        <v>219.83220781940875</v>
      </c>
      <c r="Q50" s="13">
        <f t="shared" si="47"/>
        <v>279.54882098188369</v>
      </c>
      <c r="R50" s="101">
        <f t="shared" si="49"/>
        <v>219.08065732572717</v>
      </c>
      <c r="S50" s="13">
        <f t="shared" si="48"/>
        <v>60.847420013835233</v>
      </c>
      <c r="V50" s="94"/>
    </row>
    <row r="51" spans="1:22" x14ac:dyDescent="0.2">
      <c r="A51" s="113"/>
      <c r="B51" s="1">
        <v>600</v>
      </c>
      <c r="C51" s="13">
        <v>87.332832253218513</v>
      </c>
      <c r="D51" s="13">
        <v>87.226867024871737</v>
      </c>
      <c r="E51" s="13">
        <v>88.096344171354872</v>
      </c>
      <c r="F51" s="101">
        <f t="shared" si="43"/>
        <v>87.552014483148369</v>
      </c>
      <c r="G51" s="13">
        <f t="shared" si="44"/>
        <v>0.47437144149061455</v>
      </c>
      <c r="H51" s="94">
        <v>600</v>
      </c>
      <c r="I51" s="13">
        <v>88.237462088481365</v>
      </c>
      <c r="J51" s="13">
        <v>97.798451982010974</v>
      </c>
      <c r="K51" s="13">
        <v>107.26644187554055</v>
      </c>
      <c r="L51" s="101">
        <f t="shared" si="45"/>
        <v>97.767451982010968</v>
      </c>
      <c r="M51" s="13">
        <f t="shared" si="46"/>
        <v>9.5145277698936148</v>
      </c>
      <c r="N51" s="94">
        <v>600</v>
      </c>
      <c r="O51" s="13">
        <f t="shared" si="47"/>
        <v>231.18082425069213</v>
      </c>
      <c r="P51" s="13">
        <f t="shared" si="47"/>
        <v>255.91957698819525</v>
      </c>
      <c r="Q51" s="13">
        <f t="shared" si="47"/>
        <v>283.49344144512759</v>
      </c>
      <c r="R51" s="101">
        <f t="shared" si="49"/>
        <v>256.864614228005</v>
      </c>
      <c r="S51" s="13">
        <f t="shared" si="48"/>
        <v>26.169109670971928</v>
      </c>
      <c r="V51" s="94"/>
    </row>
    <row r="52" spans="1:22" ht="17" thickBot="1" x14ac:dyDescent="0.25">
      <c r="A52" s="113"/>
      <c r="B52" s="98" t="s">
        <v>31</v>
      </c>
      <c r="C52" s="104"/>
      <c r="D52" s="104"/>
      <c r="E52" s="104"/>
      <c r="F52" s="101"/>
      <c r="G52" s="13"/>
      <c r="H52" s="98" t="s">
        <v>31</v>
      </c>
      <c r="I52" s="13"/>
      <c r="J52" s="13"/>
      <c r="K52" s="13"/>
      <c r="L52" s="101"/>
      <c r="M52" s="13"/>
      <c r="N52" s="98" t="s">
        <v>31</v>
      </c>
      <c r="O52" s="13"/>
      <c r="P52" s="13"/>
      <c r="Q52" s="13"/>
      <c r="R52" s="13"/>
      <c r="S52" s="13"/>
      <c r="V52" s="100"/>
    </row>
    <row r="53" spans="1:22" ht="17" thickTop="1" x14ac:dyDescent="0.2">
      <c r="A53" s="113"/>
      <c r="B53" s="1">
        <v>0</v>
      </c>
      <c r="C53" s="13">
        <v>34.802862022539692</v>
      </c>
      <c r="D53" s="13">
        <v>30.184790180461437</v>
      </c>
      <c r="E53" s="13">
        <v>25.22997527120431</v>
      </c>
      <c r="F53" s="101">
        <f t="shared" ref="F53:F58" si="50">AVERAGE(C53:E53)</f>
        <v>30.072542491401816</v>
      </c>
      <c r="G53" s="13">
        <f t="shared" ref="G53:G58" si="51">STDEV(C53:E53)</f>
        <v>4.7874304011909574</v>
      </c>
      <c r="H53" s="94">
        <v>0</v>
      </c>
      <c r="I53" s="13">
        <v>92.285753358413231</v>
      </c>
      <c r="J53" s="13">
        <v>80.689806234985141</v>
      </c>
      <c r="K53" s="13">
        <v>122.87529315086681</v>
      </c>
      <c r="L53" s="101">
        <f t="shared" ref="L53:L58" si="52">AVERAGE(I53:K53)</f>
        <v>98.616950914755066</v>
      </c>
      <c r="M53" s="13">
        <f t="shared" ref="M53:M58" si="53">STDEV(I53:K53)</f>
        <v>21.793734729402765</v>
      </c>
      <c r="N53" s="94">
        <v>0</v>
      </c>
      <c r="O53" s="13">
        <f t="shared" ref="O53:Q58" si="54">I53*C53*3/(100)</f>
        <v>96.354250223369533</v>
      </c>
      <c r="P53" s="13">
        <f t="shared" si="54"/>
        <v>73.068146127153469</v>
      </c>
      <c r="Q53" s="13">
        <f t="shared" si="54"/>
        <v>93.004218229150496</v>
      </c>
      <c r="R53" s="101">
        <f>AVERAGE(O53:Q53)</f>
        <v>87.475538193224494</v>
      </c>
      <c r="S53" s="13">
        <f>STDEV(O53:Q53)</f>
        <v>12.589097989915308</v>
      </c>
      <c r="V53" s="94"/>
    </row>
    <row r="54" spans="1:22" x14ac:dyDescent="0.2">
      <c r="A54" s="113"/>
      <c r="B54" s="1">
        <v>10</v>
      </c>
      <c r="C54" s="13">
        <v>38.131534645414497</v>
      </c>
      <c r="D54" s="13">
        <v>33.785402168438118</v>
      </c>
      <c r="E54" s="13">
        <v>34.69222273759204</v>
      </c>
      <c r="F54" s="101">
        <f t="shared" si="50"/>
        <v>35.536386517148223</v>
      </c>
      <c r="G54" s="13">
        <f t="shared" si="51"/>
        <v>2.292744260028392</v>
      </c>
      <c r="H54" s="94">
        <v>10</v>
      </c>
      <c r="I54" s="13">
        <v>219.23064167056862</v>
      </c>
      <c r="J54" s="13">
        <v>276.88826007523971</v>
      </c>
      <c r="K54" s="13">
        <v>334.45287847991074</v>
      </c>
      <c r="L54" s="101">
        <f t="shared" si="52"/>
        <v>276.85726007523971</v>
      </c>
      <c r="M54" s="13">
        <f t="shared" si="53"/>
        <v>57.611124659973747</v>
      </c>
      <c r="N54" s="94">
        <v>10</v>
      </c>
      <c r="O54" s="13">
        <f t="shared" si="54"/>
        <v>250.78802424593215</v>
      </c>
      <c r="P54" s="13">
        <f t="shared" si="54"/>
        <v>280.64343667083187</v>
      </c>
      <c r="Q54" s="13">
        <f t="shared" si="54"/>
        <v>348.08741266361596</v>
      </c>
      <c r="R54" s="101">
        <f>AVERAGE(O54:Q54)</f>
        <v>293.1729578601267</v>
      </c>
      <c r="S54" s="13">
        <f t="shared" ref="S54:S58" si="55">STDEV(O54:Q54)</f>
        <v>49.845104298602521</v>
      </c>
      <c r="V54" s="94"/>
    </row>
    <row r="55" spans="1:22" x14ac:dyDescent="0.2">
      <c r="A55" s="113"/>
      <c r="B55" s="1">
        <v>30</v>
      </c>
      <c r="C55" s="13">
        <v>41.160555090337404</v>
      </c>
      <c r="D55" s="13">
        <v>41.661963699336219</v>
      </c>
      <c r="E55" s="13">
        <v>32.121499905512003</v>
      </c>
      <c r="F55" s="101">
        <f t="shared" si="50"/>
        <v>38.314672898395209</v>
      </c>
      <c r="G55" s="13">
        <f t="shared" si="51"/>
        <v>5.3693012988775166</v>
      </c>
      <c r="H55" s="94">
        <v>30</v>
      </c>
      <c r="I55" s="13">
        <v>340.99124154969047</v>
      </c>
      <c r="J55" s="13">
        <v>363.2773063263993</v>
      </c>
      <c r="K55" s="13">
        <v>385.47037110310816</v>
      </c>
      <c r="L55" s="101">
        <f t="shared" si="52"/>
        <v>363.24630632639929</v>
      </c>
      <c r="M55" s="13">
        <f t="shared" si="53"/>
        <v>22.239580980931922</v>
      </c>
      <c r="N55" s="94">
        <v>30</v>
      </c>
      <c r="O55" s="13">
        <f t="shared" si="54"/>
        <v>421.06166349385751</v>
      </c>
      <c r="P55" s="13">
        <f t="shared" si="54"/>
        <v>454.04537846889275</v>
      </c>
      <c r="Q55" s="13">
        <f t="shared" si="54"/>
        <v>371.45659466898496</v>
      </c>
      <c r="R55" s="101">
        <f t="shared" ref="R55:R58" si="56">AVERAGE(O55:Q55)</f>
        <v>415.52121221057843</v>
      </c>
      <c r="S55" s="13">
        <f t="shared" si="55"/>
        <v>41.572217317624151</v>
      </c>
      <c r="V55" s="94"/>
    </row>
    <row r="56" spans="1:22" x14ac:dyDescent="0.2">
      <c r="A56" s="113"/>
      <c r="B56" s="1">
        <v>60</v>
      </c>
      <c r="C56" s="13">
        <v>55.703910215870536</v>
      </c>
      <c r="D56" s="13">
        <v>53.131908950604533</v>
      </c>
      <c r="E56" s="13">
        <v>46.885726455229552</v>
      </c>
      <c r="F56" s="101">
        <f t="shared" si="50"/>
        <v>51.907181873901543</v>
      </c>
      <c r="G56" s="13">
        <f t="shared" si="51"/>
        <v>4.5348713894018191</v>
      </c>
      <c r="H56" s="94">
        <v>60</v>
      </c>
      <c r="I56" s="13">
        <v>351.89142208560037</v>
      </c>
      <c r="J56" s="13">
        <v>434.77171237706114</v>
      </c>
      <c r="K56" s="13">
        <v>517.559002668522</v>
      </c>
      <c r="L56" s="101">
        <f t="shared" si="52"/>
        <v>434.74071237706113</v>
      </c>
      <c r="M56" s="13">
        <f t="shared" si="53"/>
        <v>82.833794642040516</v>
      </c>
      <c r="N56" s="94">
        <v>60</v>
      </c>
      <c r="O56" s="13">
        <f t="shared" si="54"/>
        <v>588.05184544773863</v>
      </c>
      <c r="P56" s="13">
        <f t="shared" si="54"/>
        <v>693.007531089493</v>
      </c>
      <c r="Q56" s="13">
        <f t="shared" si="54"/>
        <v>727.98389470673237</v>
      </c>
      <c r="R56" s="101">
        <f t="shared" si="56"/>
        <v>669.6810904146547</v>
      </c>
      <c r="S56" s="13">
        <f t="shared" si="55"/>
        <v>72.824012031560898</v>
      </c>
      <c r="V56" s="94"/>
    </row>
    <row r="57" spans="1:22" x14ac:dyDescent="0.2">
      <c r="A57" s="113"/>
      <c r="B57" s="1">
        <v>180</v>
      </c>
      <c r="C57" s="13">
        <v>69.209962716451216</v>
      </c>
      <c r="D57" s="13">
        <v>55.037399518347478</v>
      </c>
      <c r="E57" s="13">
        <v>59.649319359489262</v>
      </c>
      <c r="F57" s="101">
        <f t="shared" si="50"/>
        <v>61.298893864762647</v>
      </c>
      <c r="G57" s="13">
        <f t="shared" si="51"/>
        <v>7.2288456158225625</v>
      </c>
      <c r="H57" s="94">
        <v>180</v>
      </c>
      <c r="I57" s="13">
        <v>568.38097025938634</v>
      </c>
      <c r="J57" s="13">
        <v>492.7983324587716</v>
      </c>
      <c r="K57" s="13">
        <v>417.12269465815689</v>
      </c>
      <c r="L57" s="101">
        <f t="shared" si="52"/>
        <v>492.76733245877159</v>
      </c>
      <c r="M57" s="13">
        <f t="shared" si="53"/>
        <v>75.629142565643434</v>
      </c>
      <c r="N57" s="94">
        <v>180</v>
      </c>
      <c r="O57" s="13">
        <f t="shared" si="54"/>
        <v>1180.128772811775</v>
      </c>
      <c r="P57" s="13">
        <f t="shared" si="54"/>
        <v>813.67016116526497</v>
      </c>
      <c r="Q57" s="13">
        <f t="shared" si="54"/>
        <v>746.43254477265373</v>
      </c>
      <c r="R57" s="101">
        <f t="shared" si="56"/>
        <v>913.41049291656452</v>
      </c>
      <c r="S57" s="13">
        <f t="shared" si="55"/>
        <v>233.41851873241563</v>
      </c>
      <c r="V57" s="94"/>
    </row>
    <row r="58" spans="1:22" x14ac:dyDescent="0.2">
      <c r="A58" s="113"/>
      <c r="B58" s="1">
        <v>600</v>
      </c>
      <c r="C58" s="13">
        <v>48.007172772884473</v>
      </c>
      <c r="D58" s="13">
        <v>44.2012758308827</v>
      </c>
      <c r="E58" s="13">
        <v>35.052478806825491</v>
      </c>
      <c r="F58" s="101">
        <f t="shared" si="50"/>
        <v>42.420309136864226</v>
      </c>
      <c r="G58" s="13">
        <f t="shared" si="51"/>
        <v>6.6584461935547505</v>
      </c>
      <c r="H58" s="94">
        <v>600</v>
      </c>
      <c r="I58" s="13">
        <v>385.1654608048176</v>
      </c>
      <c r="J58" s="13">
        <v>315.26563358688054</v>
      </c>
      <c r="K58" s="13">
        <v>245.27280636894341</v>
      </c>
      <c r="L58" s="101">
        <f t="shared" si="52"/>
        <v>315.23463358688053</v>
      </c>
      <c r="M58" s="13">
        <f t="shared" si="53"/>
        <v>69.9463323701018</v>
      </c>
      <c r="N58" s="94">
        <v>600</v>
      </c>
      <c r="O58" s="13">
        <f t="shared" si="54"/>
        <v>554.72114469013616</v>
      </c>
      <c r="P58" s="13">
        <f t="shared" si="54"/>
        <v>418.05429690515115</v>
      </c>
      <c r="Q58" s="13">
        <f t="shared" si="54"/>
        <v>257.92259541414001</v>
      </c>
      <c r="R58" s="101">
        <f t="shared" si="56"/>
        <v>410.23267900314244</v>
      </c>
      <c r="S58" s="13">
        <f t="shared" si="55"/>
        <v>148.55378821503606</v>
      </c>
      <c r="V58" s="94"/>
    </row>
    <row r="59" spans="1:22" ht="17" thickBot="1" x14ac:dyDescent="0.25">
      <c r="A59" s="113"/>
      <c r="B59" s="98" t="s">
        <v>44</v>
      </c>
      <c r="C59" s="13"/>
      <c r="D59" s="13"/>
      <c r="E59" s="13"/>
      <c r="F59" s="101"/>
      <c r="G59" s="13"/>
      <c r="H59" s="98" t="s">
        <v>44</v>
      </c>
      <c r="I59" s="13"/>
      <c r="J59" s="13"/>
      <c r="K59" s="13"/>
      <c r="L59" s="101"/>
      <c r="M59" s="13"/>
      <c r="N59" s="98" t="s">
        <v>44</v>
      </c>
      <c r="O59" s="13"/>
      <c r="P59" s="13"/>
      <c r="Q59" s="13"/>
      <c r="R59" s="13"/>
      <c r="S59" s="13"/>
      <c r="V59" s="100"/>
    </row>
    <row r="60" spans="1:22" ht="17" thickTop="1" x14ac:dyDescent="0.2">
      <c r="A60" s="113"/>
      <c r="B60" s="1">
        <v>0</v>
      </c>
      <c r="C60" s="13">
        <v>88.750899197371311</v>
      </c>
      <c r="D60" s="13">
        <v>87.387341523199623</v>
      </c>
      <c r="E60" s="13">
        <v>87.728230941742552</v>
      </c>
      <c r="F60" s="101">
        <f t="shared" ref="F60:F65" si="57">AVERAGE(C60:E60)</f>
        <v>87.955490554104486</v>
      </c>
      <c r="G60" s="13">
        <f t="shared" ref="G60:G65" si="58">STDEV(C60:E60)</f>
        <v>0.70961791215857917</v>
      </c>
      <c r="H60" s="94">
        <v>0</v>
      </c>
      <c r="I60" s="13">
        <v>57.217399131530236</v>
      </c>
      <c r="J60" s="13">
        <v>64.559650415534009</v>
      </c>
      <c r="K60" s="13">
        <v>79.287620386624127</v>
      </c>
      <c r="L60" s="101">
        <f t="shared" ref="L60:L65" si="59">AVERAGE(I60:K60)</f>
        <v>67.021556644562793</v>
      </c>
      <c r="M60" s="13">
        <f t="shared" ref="M60:M65" si="60">STDEV(I60:K60)</f>
        <v>11.239190507887875</v>
      </c>
      <c r="N60" s="94">
        <v>0</v>
      </c>
      <c r="O60" s="13">
        <f t="shared" ref="O60:Q65" si="61">I60*C60*6/(100)</f>
        <v>304.68573735949207</v>
      </c>
      <c r="P60" s="13">
        <f t="shared" si="61"/>
        <v>338.50177316883878</v>
      </c>
      <c r="Q60" s="13">
        <f t="shared" si="61"/>
        <v>417.34576032593861</v>
      </c>
      <c r="R60" s="101">
        <f>AVERAGE(O60:Q60)</f>
        <v>353.51109028475656</v>
      </c>
      <c r="S60" s="13">
        <f>STDEV(O60:Q60)</f>
        <v>57.810292283594414</v>
      </c>
      <c r="V60" s="94"/>
    </row>
    <row r="61" spans="1:22" x14ac:dyDescent="0.2">
      <c r="A61" s="113"/>
      <c r="B61" s="1">
        <v>10</v>
      </c>
      <c r="C61" s="13">
        <v>87.487419182088317</v>
      </c>
      <c r="D61" s="13">
        <v>81.607082886755862</v>
      </c>
      <c r="E61" s="13">
        <v>83.699627254622484</v>
      </c>
      <c r="F61" s="101">
        <f t="shared" si="57"/>
        <v>84.264709774488892</v>
      </c>
      <c r="G61" s="13">
        <f t="shared" si="58"/>
        <v>2.9806169541296277</v>
      </c>
      <c r="H61" s="94">
        <v>10</v>
      </c>
      <c r="I61" s="13">
        <v>60.341564588636281</v>
      </c>
      <c r="J61" s="13">
        <v>63.605887923922481</v>
      </c>
      <c r="K61" s="13">
        <v>66.777211259208684</v>
      </c>
      <c r="L61" s="101">
        <f t="shared" si="59"/>
        <v>63.574887923922482</v>
      </c>
      <c r="M61" s="13">
        <f t="shared" si="60"/>
        <v>3.217935326744839</v>
      </c>
      <c r="N61" s="94">
        <v>10</v>
      </c>
      <c r="O61" s="13">
        <f t="shared" si="61"/>
        <v>316.74766531614472</v>
      </c>
      <c r="P61" s="13">
        <f t="shared" si="61"/>
        <v>311.44145807359467</v>
      </c>
      <c r="Q61" s="13">
        <f t="shared" si="61"/>
        <v>335.35366148993677</v>
      </c>
      <c r="R61" s="101">
        <f>AVERAGE(O61:Q61)</f>
        <v>321.18092829322541</v>
      </c>
      <c r="S61" s="13">
        <f t="shared" ref="S61:S65" si="62">STDEV(O61:Q61)</f>
        <v>12.557417470327897</v>
      </c>
      <c r="V61" s="94"/>
    </row>
    <row r="62" spans="1:22" x14ac:dyDescent="0.2">
      <c r="A62" s="113"/>
      <c r="B62" s="1">
        <v>30</v>
      </c>
      <c r="C62" s="13">
        <v>80.840491834836385</v>
      </c>
      <c r="D62" s="13">
        <v>79.348514635369938</v>
      </c>
      <c r="E62" s="13">
        <v>81.0929259891724</v>
      </c>
      <c r="F62" s="101">
        <f t="shared" si="57"/>
        <v>80.427310819792908</v>
      </c>
      <c r="G62" s="13">
        <f t="shared" si="58"/>
        <v>0.9427521711526331</v>
      </c>
      <c r="H62" s="94">
        <v>30</v>
      </c>
      <c r="I62" s="13">
        <v>61.607610165777878</v>
      </c>
      <c r="J62" s="13">
        <v>54.108905555987803</v>
      </c>
      <c r="K62" s="13">
        <v>46.517200946197732</v>
      </c>
      <c r="L62" s="101">
        <f t="shared" si="59"/>
        <v>54.077905555987805</v>
      </c>
      <c r="M62" s="13">
        <f t="shared" si="60"/>
        <v>7.5452523717630831</v>
      </c>
      <c r="N62" s="94">
        <v>30</v>
      </c>
      <c r="O62" s="13">
        <f t="shared" si="61"/>
        <v>298.823370394221</v>
      </c>
      <c r="P62" s="13">
        <f t="shared" si="61"/>
        <v>257.6076770647889</v>
      </c>
      <c r="Q62" s="13">
        <f t="shared" si="61"/>
        <v>226.33295601320839</v>
      </c>
      <c r="R62" s="101">
        <f t="shared" ref="R62:R65" si="63">AVERAGE(O62:Q62)</f>
        <v>260.92133449073941</v>
      </c>
      <c r="S62" s="13">
        <f t="shared" si="62"/>
        <v>36.358634303768049</v>
      </c>
      <c r="V62" s="94"/>
    </row>
    <row r="63" spans="1:22" x14ac:dyDescent="0.2">
      <c r="A63" s="113"/>
      <c r="B63" s="1">
        <v>60</v>
      </c>
      <c r="C63" s="13">
        <v>73.994807794697195</v>
      </c>
      <c r="D63" s="13">
        <v>73.623418026328764</v>
      </c>
      <c r="E63" s="13">
        <v>72.563485447733669</v>
      </c>
      <c r="F63" s="101">
        <f t="shared" si="57"/>
        <v>73.393903756253209</v>
      </c>
      <c r="G63" s="13">
        <f t="shared" si="58"/>
        <v>0.7427506414373064</v>
      </c>
      <c r="H63" s="94">
        <v>60</v>
      </c>
      <c r="I63" s="13">
        <v>56.733606813087455</v>
      </c>
      <c r="J63" s="13">
        <v>63.729104793976845</v>
      </c>
      <c r="K63" s="13">
        <v>70.631602774866224</v>
      </c>
      <c r="L63" s="101">
        <f t="shared" si="59"/>
        <v>63.698104793976846</v>
      </c>
      <c r="M63" s="13">
        <f t="shared" si="60"/>
        <v>6.949049840690793</v>
      </c>
      <c r="N63" s="94">
        <v>60</v>
      </c>
      <c r="O63" s="13">
        <f t="shared" si="61"/>
        <v>251.87953989805973</v>
      </c>
      <c r="P63" s="13">
        <f t="shared" si="61"/>
        <v>281.51727136144012</v>
      </c>
      <c r="Q63" s="13">
        <f t="shared" si="61"/>
        <v>307.51651680624667</v>
      </c>
      <c r="R63" s="101">
        <f t="shared" si="63"/>
        <v>280.30444268858218</v>
      </c>
      <c r="S63" s="13">
        <f t="shared" si="62"/>
        <v>27.838310202180224</v>
      </c>
      <c r="V63" s="94"/>
    </row>
    <row r="64" spans="1:22" x14ac:dyDescent="0.2">
      <c r="A64" s="113"/>
      <c r="B64" s="1">
        <v>180</v>
      </c>
      <c r="C64" s="13">
        <v>67.210215186757367</v>
      </c>
      <c r="D64" s="13">
        <v>66.788630444605076</v>
      </c>
      <c r="E64" s="13">
        <v>66.216138993621669</v>
      </c>
      <c r="F64" s="101">
        <f t="shared" si="57"/>
        <v>66.738328208328028</v>
      </c>
      <c r="G64" s="13">
        <f t="shared" si="58"/>
        <v>0.498943489456114</v>
      </c>
      <c r="H64" s="94">
        <v>180</v>
      </c>
      <c r="I64" s="13">
        <v>49.342805372114121</v>
      </c>
      <c r="J64" s="13">
        <v>59.432874651998439</v>
      </c>
      <c r="K64" s="13">
        <v>69.429943931882761</v>
      </c>
      <c r="L64" s="101">
        <f t="shared" si="59"/>
        <v>59.40187465199844</v>
      </c>
      <c r="M64" s="13">
        <f t="shared" si="60"/>
        <v>10.043605160988569</v>
      </c>
      <c r="N64" s="94">
        <v>180</v>
      </c>
      <c r="O64" s="13">
        <f t="shared" si="61"/>
        <v>198.98043401868463</v>
      </c>
      <c r="P64" s="13">
        <f t="shared" si="61"/>
        <v>238.16641808357161</v>
      </c>
      <c r="Q64" s="13">
        <f t="shared" si="61"/>
        <v>275.8429690627745</v>
      </c>
      <c r="R64" s="101">
        <f t="shared" si="63"/>
        <v>237.66327372167692</v>
      </c>
      <c r="S64" s="13">
        <f t="shared" si="62"/>
        <v>38.433737640745733</v>
      </c>
      <c r="V64" s="94"/>
    </row>
    <row r="65" spans="1:22" x14ac:dyDescent="0.2">
      <c r="A65" s="113"/>
      <c r="B65" s="1">
        <v>600</v>
      </c>
      <c r="C65" s="13">
        <v>48.660873836278967</v>
      </c>
      <c r="D65" s="13">
        <v>48.102054074045192</v>
      </c>
      <c r="E65" s="13">
        <v>50.092604758290527</v>
      </c>
      <c r="F65" s="101">
        <f t="shared" si="57"/>
        <v>48.951844222871557</v>
      </c>
      <c r="G65" s="13">
        <f t="shared" si="58"/>
        <v>1.0266795172023138</v>
      </c>
      <c r="H65" s="94">
        <v>600</v>
      </c>
      <c r="I65" s="13">
        <v>31.762667524244076</v>
      </c>
      <c r="J65" s="13">
        <v>35.999246160351703</v>
      </c>
      <c r="K65" s="13">
        <v>40.142824796459337</v>
      </c>
      <c r="L65" s="101">
        <f t="shared" si="59"/>
        <v>35.968246160351704</v>
      </c>
      <c r="M65" s="13">
        <f t="shared" si="60"/>
        <v>4.1901646419640333</v>
      </c>
      <c r="N65" s="94">
        <v>600</v>
      </c>
      <c r="O65" s="13">
        <f t="shared" si="61"/>
        <v>92.735949426054972</v>
      </c>
      <c r="P65" s="13">
        <f t="shared" si="61"/>
        <v>103.89826112580607</v>
      </c>
      <c r="Q65" s="13">
        <f t="shared" si="61"/>
        <v>120.65151938462051</v>
      </c>
      <c r="R65" s="101">
        <f t="shared" si="63"/>
        <v>105.76190997882718</v>
      </c>
      <c r="S65" s="13">
        <f t="shared" si="62"/>
        <v>14.050788298647891</v>
      </c>
      <c r="V65" s="94"/>
    </row>
    <row r="66" spans="1:22" ht="17" thickBot="1" x14ac:dyDescent="0.25">
      <c r="A66" s="113"/>
      <c r="B66" s="98" t="s">
        <v>13</v>
      </c>
      <c r="C66" s="13"/>
      <c r="D66" s="13"/>
      <c r="E66" s="13"/>
      <c r="F66" s="101"/>
      <c r="G66" s="13"/>
      <c r="H66" s="98" t="s">
        <v>13</v>
      </c>
      <c r="I66" s="13"/>
      <c r="J66" s="13"/>
      <c r="K66" s="13"/>
      <c r="L66" s="101"/>
      <c r="M66" s="13"/>
      <c r="N66" s="98" t="s">
        <v>13</v>
      </c>
      <c r="O66" s="13"/>
      <c r="P66" s="13"/>
      <c r="Q66" s="13"/>
      <c r="R66" s="13"/>
      <c r="S66" s="13"/>
      <c r="V66" s="100"/>
    </row>
    <row r="67" spans="1:22" ht="17" thickTop="1" x14ac:dyDescent="0.2">
      <c r="A67" s="113"/>
      <c r="B67" s="1">
        <v>0</v>
      </c>
      <c r="C67" s="13">
        <v>82.425172716737052</v>
      </c>
      <c r="D67" s="13">
        <v>81.389427849016002</v>
      </c>
      <c r="E67" s="13">
        <v>81.648364065946282</v>
      </c>
      <c r="F67" s="101">
        <f t="shared" ref="F67:F79" si="64">AVERAGE(C67:E67)</f>
        <v>81.820988210566441</v>
      </c>
      <c r="G67" s="13">
        <f t="shared" ref="G67:G79" si="65">STDEV(C67:E67)</f>
        <v>0.53901871881411134</v>
      </c>
      <c r="H67" s="94">
        <v>0</v>
      </c>
      <c r="I67" s="13">
        <v>200.89315525657551</v>
      </c>
      <c r="J67" s="13">
        <v>170.38901397164986</v>
      </c>
      <c r="K67" s="13">
        <v>146.48947417561578</v>
      </c>
      <c r="L67" s="101">
        <f t="shared" ref="L67:L79" si="66">AVERAGE(I67:K67)</f>
        <v>172.59054780128039</v>
      </c>
      <c r="M67" s="13">
        <f t="shared" ref="M67:M79" si="67">STDEV(I67:K67)</f>
        <v>27.268575177151281</v>
      </c>
      <c r="N67" s="94">
        <v>0</v>
      </c>
      <c r="O67" s="13">
        <f t="shared" ref="O67:Q72" si="68">I67*C67*6/(100)</f>
        <v>993.51918117801051</v>
      </c>
      <c r="P67" s="13">
        <f t="shared" si="68"/>
        <v>832.07186153463454</v>
      </c>
      <c r="Q67" s="13">
        <f t="shared" si="68"/>
        <v>717.63755515918285</v>
      </c>
      <c r="R67" s="101">
        <f>AVERAGE(O67:Q67)</f>
        <v>847.74286595727597</v>
      </c>
      <c r="S67" s="13">
        <f>STDEV(O67:Q67)</f>
        <v>138.60682947968027</v>
      </c>
      <c r="V67" s="94"/>
    </row>
    <row r="68" spans="1:22" x14ac:dyDescent="0.2">
      <c r="A68" s="113"/>
      <c r="B68" s="1">
        <v>10</v>
      </c>
      <c r="C68" s="13">
        <v>78.452048326284626</v>
      </c>
      <c r="D68" s="13">
        <v>77.134282449654975</v>
      </c>
      <c r="E68" s="13">
        <v>79.372806380725422</v>
      </c>
      <c r="F68" s="101">
        <f t="shared" si="64"/>
        <v>78.319712385555007</v>
      </c>
      <c r="G68" s="13">
        <f t="shared" si="65"/>
        <v>1.1251141934934275</v>
      </c>
      <c r="H68" s="94">
        <v>10</v>
      </c>
      <c r="I68" s="13">
        <v>261.19203545978201</v>
      </c>
      <c r="J68" s="13">
        <v>241.10278630789063</v>
      </c>
      <c r="K68" s="13">
        <v>220.92053715599923</v>
      </c>
      <c r="L68" s="101">
        <f t="shared" si="66"/>
        <v>241.07178630789062</v>
      </c>
      <c r="M68" s="13">
        <f t="shared" si="67"/>
        <v>20.135767049156453</v>
      </c>
      <c r="N68" s="94">
        <v>10</v>
      </c>
      <c r="O68" s="13">
        <f t="shared" si="68"/>
        <v>1229.463011299888</v>
      </c>
      <c r="P68" s="13">
        <f t="shared" si="68"/>
        <v>1115.8374251082985</v>
      </c>
      <c r="Q68" s="13">
        <f t="shared" si="68"/>
        <v>1052.1049812725389</v>
      </c>
      <c r="R68" s="101">
        <f>AVERAGE(O68:Q68)</f>
        <v>1132.4684725602417</v>
      </c>
      <c r="S68" s="13">
        <f t="shared" ref="S68:S72" si="69">STDEV(O68:Q68)</f>
        <v>89.841034657371935</v>
      </c>
      <c r="V68" s="94"/>
    </row>
    <row r="69" spans="1:22" x14ac:dyDescent="0.2">
      <c r="A69" s="113"/>
      <c r="B69" s="1">
        <v>30</v>
      </c>
      <c r="C69" s="13">
        <v>67.768645097604534</v>
      </c>
      <c r="D69" s="13">
        <v>63.410726402765555</v>
      </c>
      <c r="E69" s="13">
        <v>66.772902408963105</v>
      </c>
      <c r="F69" s="101">
        <f t="shared" si="64"/>
        <v>65.984091303111072</v>
      </c>
      <c r="G69" s="13">
        <f t="shared" si="65"/>
        <v>2.2835347727248223</v>
      </c>
      <c r="H69" s="94">
        <v>30</v>
      </c>
      <c r="I69" s="13">
        <v>247.5476121461262</v>
      </c>
      <c r="J69" s="13">
        <v>229.62939924899638</v>
      </c>
      <c r="K69" s="13">
        <v>211.61818635186648</v>
      </c>
      <c r="L69" s="101">
        <f t="shared" si="66"/>
        <v>229.59839924899634</v>
      </c>
      <c r="M69" s="13">
        <f t="shared" si="67"/>
        <v>17.964732957277818</v>
      </c>
      <c r="N69" s="94">
        <v>30</v>
      </c>
      <c r="O69" s="13">
        <f t="shared" si="68"/>
        <v>1006.5579763374169</v>
      </c>
      <c r="P69" s="13">
        <f t="shared" si="68"/>
        <v>873.65802058857162</v>
      </c>
      <c r="Q69" s="13">
        <f t="shared" si="68"/>
        <v>847.82163031409698</v>
      </c>
      <c r="R69" s="101">
        <f t="shared" ref="R69:R72" si="70">AVERAGE(O69:Q69)</f>
        <v>909.34587574669513</v>
      </c>
      <c r="S69" s="13">
        <f t="shared" si="69"/>
        <v>85.173494360330153</v>
      </c>
      <c r="V69" s="94"/>
    </row>
    <row r="70" spans="1:22" x14ac:dyDescent="0.2">
      <c r="A70" s="113"/>
      <c r="B70" s="1">
        <v>60</v>
      </c>
      <c r="C70" s="13">
        <v>60.429392495144604</v>
      </c>
      <c r="D70" s="13">
        <v>61.553733798501526</v>
      </c>
      <c r="E70" s="13">
        <v>61.736470161652818</v>
      </c>
      <c r="F70" s="101">
        <f t="shared" si="64"/>
        <v>61.239865485099649</v>
      </c>
      <c r="G70" s="13">
        <f t="shared" si="65"/>
        <v>0.70781211856639115</v>
      </c>
      <c r="H70" s="94">
        <v>60</v>
      </c>
      <c r="I70" s="13">
        <v>346.15034205078683</v>
      </c>
      <c r="J70" s="13">
        <v>295.90674309483609</v>
      </c>
      <c r="K70" s="13">
        <v>245.57014413888533</v>
      </c>
      <c r="L70" s="101">
        <f t="shared" si="66"/>
        <v>295.87574309483608</v>
      </c>
      <c r="M70" s="13">
        <f t="shared" si="67"/>
        <v>50.290106121873485</v>
      </c>
      <c r="N70" s="94">
        <v>60</v>
      </c>
      <c r="O70" s="13">
        <f t="shared" si="68"/>
        <v>1255.0592929269333</v>
      </c>
      <c r="P70" s="13">
        <f t="shared" si="68"/>
        <v>1092.8498936184669</v>
      </c>
      <c r="Q70" s="13">
        <f t="shared" si="68"/>
        <v>909.63803257338452</v>
      </c>
      <c r="R70" s="101">
        <f t="shared" si="70"/>
        <v>1085.8490730395949</v>
      </c>
      <c r="S70" s="13">
        <f t="shared" si="69"/>
        <v>172.81701418738282</v>
      </c>
      <c r="V70" s="94"/>
    </row>
    <row r="71" spans="1:22" x14ac:dyDescent="0.2">
      <c r="A71" s="113"/>
      <c r="B71" s="1">
        <v>180</v>
      </c>
      <c r="C71" s="13">
        <v>61.626901842542644</v>
      </c>
      <c r="D71" s="13">
        <v>60.691731713840106</v>
      </c>
      <c r="E71" s="13">
        <v>58.846480628646418</v>
      </c>
      <c r="F71" s="101">
        <f t="shared" si="64"/>
        <v>60.38837139500972</v>
      </c>
      <c r="G71" s="13">
        <f t="shared" si="65"/>
        <v>1.4148166467608778</v>
      </c>
      <c r="H71" s="94">
        <v>180</v>
      </c>
      <c r="I71" s="13">
        <v>271.77257862108826</v>
      </c>
      <c r="J71" s="13">
        <v>220.40476036505964</v>
      </c>
      <c r="K71" s="13">
        <v>168.94394210903101</v>
      </c>
      <c r="L71" s="101">
        <f t="shared" si="66"/>
        <v>220.37376036505964</v>
      </c>
      <c r="M71" s="13">
        <f t="shared" si="67"/>
        <v>51.41432526526242</v>
      </c>
      <c r="N71" s="94">
        <v>180</v>
      </c>
      <c r="O71" s="13">
        <f t="shared" si="68"/>
        <v>1004.9101215705906</v>
      </c>
      <c r="P71" s="13">
        <f t="shared" si="68"/>
        <v>802.60479507176512</v>
      </c>
      <c r="Q71" s="13">
        <f t="shared" si="68"/>
        <v>596.50538499877541</v>
      </c>
      <c r="R71" s="101">
        <f t="shared" si="70"/>
        <v>801.34010054704368</v>
      </c>
      <c r="S71" s="13">
        <f t="shared" si="69"/>
        <v>204.20530552058185</v>
      </c>
      <c r="V71" s="94"/>
    </row>
    <row r="72" spans="1:22" x14ac:dyDescent="0.2">
      <c r="A72" s="113"/>
      <c r="B72" s="1">
        <v>600</v>
      </c>
      <c r="C72" s="13">
        <v>47.218111662378796</v>
      </c>
      <c r="D72" s="13">
        <v>46.535325277561832</v>
      </c>
      <c r="E72" s="13">
        <v>46.026396922303235</v>
      </c>
      <c r="F72" s="101">
        <f t="shared" si="64"/>
        <v>46.593277954081287</v>
      </c>
      <c r="G72" s="13">
        <f t="shared" si="65"/>
        <v>0.5979672984078368</v>
      </c>
      <c r="H72" s="94">
        <v>600</v>
      </c>
      <c r="I72" s="13">
        <v>203.9232392171817</v>
      </c>
      <c r="J72" s="13">
        <v>225.37164002160503</v>
      </c>
      <c r="K72" s="13">
        <v>246.72704082602831</v>
      </c>
      <c r="L72" s="101">
        <f t="shared" si="66"/>
        <v>225.34064002160503</v>
      </c>
      <c r="M72" s="13">
        <f t="shared" si="67"/>
        <v>21.401917642874317</v>
      </c>
      <c r="N72" s="94">
        <v>600</v>
      </c>
      <c r="O72" s="13">
        <f t="shared" si="68"/>
        <v>577.73221679465212</v>
      </c>
      <c r="P72" s="13">
        <f t="shared" si="68"/>
        <v>629.26455460457782</v>
      </c>
      <c r="Q72" s="13">
        <f t="shared" si="68"/>
        <v>681.35740275144565</v>
      </c>
      <c r="R72" s="101">
        <f t="shared" si="70"/>
        <v>629.45139138355853</v>
      </c>
      <c r="S72" s="13">
        <f t="shared" si="69"/>
        <v>51.812845628584178</v>
      </c>
      <c r="V72" s="94"/>
    </row>
    <row r="73" spans="1:22" ht="17" thickBot="1" x14ac:dyDescent="0.25">
      <c r="A73" s="115" t="s">
        <v>34</v>
      </c>
      <c r="B73" s="98" t="s">
        <v>14</v>
      </c>
      <c r="C73" s="13"/>
      <c r="D73" s="13"/>
      <c r="E73" s="13"/>
      <c r="F73" s="101"/>
      <c r="G73" s="13"/>
      <c r="H73" s="98" t="s">
        <v>14</v>
      </c>
      <c r="I73" s="13"/>
      <c r="J73" s="13"/>
      <c r="K73" s="13"/>
      <c r="L73" s="101"/>
      <c r="M73" s="13"/>
      <c r="N73" s="98" t="s">
        <v>14</v>
      </c>
      <c r="O73" s="13"/>
      <c r="P73" s="13"/>
      <c r="Q73" s="13"/>
      <c r="R73" s="13"/>
      <c r="S73" s="13"/>
      <c r="V73" s="100"/>
    </row>
    <row r="74" spans="1:22" ht="17" thickTop="1" x14ac:dyDescent="0.2">
      <c r="A74" s="115"/>
      <c r="B74" s="1">
        <v>0</v>
      </c>
      <c r="C74" s="13">
        <v>97.380406020471014</v>
      </c>
      <c r="D74" s="13">
        <v>96.691372988526226</v>
      </c>
      <c r="E74" s="13">
        <v>94.742622944064976</v>
      </c>
      <c r="F74" s="101">
        <f t="shared" si="64"/>
        <v>96.271467317687396</v>
      </c>
      <c r="G74" s="13">
        <f t="shared" si="65"/>
        <v>1.3681065268631223</v>
      </c>
      <c r="H74" s="94">
        <v>0</v>
      </c>
      <c r="I74" s="13">
        <v>22.633888859232247</v>
      </c>
      <c r="J74" s="13">
        <v>23.791804446466021</v>
      </c>
      <c r="K74" s="13">
        <v>34.954570693570936</v>
      </c>
      <c r="L74" s="101">
        <f t="shared" si="66"/>
        <v>27.126754666423068</v>
      </c>
      <c r="M74" s="13">
        <f t="shared" si="67"/>
        <v>6.8037651299074478</v>
      </c>
      <c r="N74" s="94">
        <v>0</v>
      </c>
      <c r="O74" s="13">
        <f t="shared" ref="O74:Q79" si="71">I74*C74*2/(100)</f>
        <v>44.081945738685036</v>
      </c>
      <c r="P74" s="13">
        <f t="shared" si="71"/>
        <v>46.009244756066458</v>
      </c>
      <c r="Q74" s="13">
        <f t="shared" si="71"/>
        <v>66.233754227853098</v>
      </c>
      <c r="R74" s="101">
        <f>AVERAGE(O74:Q74)</f>
        <v>52.108314907534862</v>
      </c>
      <c r="S74" s="13">
        <f>STDEV(O74:Q74)</f>
        <v>12.270886168879329</v>
      </c>
      <c r="V74" s="94"/>
    </row>
    <row r="75" spans="1:22" x14ac:dyDescent="0.2">
      <c r="A75" s="115"/>
      <c r="B75" s="1">
        <v>10</v>
      </c>
      <c r="C75" s="13">
        <v>95.136586546791918</v>
      </c>
      <c r="D75" s="13">
        <v>91.047334614955631</v>
      </c>
      <c r="E75" s="13">
        <v>89.532964965901684</v>
      </c>
      <c r="F75" s="101">
        <f t="shared" si="64"/>
        <v>91.905628709216401</v>
      </c>
      <c r="G75" s="13">
        <f t="shared" si="65"/>
        <v>2.8987316656836128</v>
      </c>
      <c r="H75" s="94">
        <v>10</v>
      </c>
      <c r="I75" s="13">
        <v>5.1152427234476203</v>
      </c>
      <c r="J75" s="13">
        <v>5.8345612459569862</v>
      </c>
      <c r="K75" s="13">
        <v>6.4608797684663557</v>
      </c>
      <c r="L75" s="101">
        <f t="shared" si="66"/>
        <v>5.8035612459569874</v>
      </c>
      <c r="M75" s="13">
        <f t="shared" si="67"/>
        <v>0.67335392939500138</v>
      </c>
      <c r="N75" s="94">
        <v>10</v>
      </c>
      <c r="O75" s="13">
        <f t="shared" si="71"/>
        <v>9.7329346413424425</v>
      </c>
      <c r="P75" s="13">
        <f t="shared" si="71"/>
        <v>10.624425001841963</v>
      </c>
      <c r="Q75" s="13">
        <f t="shared" si="71"/>
        <v>11.569234439180025</v>
      </c>
      <c r="R75" s="101">
        <f>AVERAGE(O75:Q75)</f>
        <v>10.64219802745481</v>
      </c>
      <c r="S75" s="13">
        <f t="shared" ref="S75:S79" si="72">STDEV(O75:Q75)</f>
        <v>0.91827890491623687</v>
      </c>
      <c r="V75" s="94"/>
    </row>
    <row r="76" spans="1:22" x14ac:dyDescent="0.2">
      <c r="A76" s="115"/>
      <c r="B76" s="1">
        <v>30</v>
      </c>
      <c r="C76" s="13">
        <v>89.682375924807985</v>
      </c>
      <c r="D76" s="13">
        <v>92.544763476107391</v>
      </c>
      <c r="E76" s="13">
        <v>86.746721669945146</v>
      </c>
      <c r="F76" s="101">
        <f t="shared" si="64"/>
        <v>89.657953690286831</v>
      </c>
      <c r="G76" s="13">
        <f t="shared" si="65"/>
        <v>2.8990980546810663</v>
      </c>
      <c r="H76" s="94">
        <v>30</v>
      </c>
      <c r="I76" s="13">
        <v>9.4123618470512014</v>
      </c>
      <c r="J76" s="13">
        <v>10.766055653706296</v>
      </c>
      <c r="K76" s="13">
        <v>12.026749460361387</v>
      </c>
      <c r="L76" s="101">
        <f t="shared" si="66"/>
        <v>10.735055653706295</v>
      </c>
      <c r="M76" s="13">
        <f t="shared" si="67"/>
        <v>1.3074694635659496</v>
      </c>
      <c r="N76" s="94">
        <v>30</v>
      </c>
      <c r="O76" s="13">
        <f t="shared" si="71"/>
        <v>16.882459470151318</v>
      </c>
      <c r="P76" s="13">
        <f t="shared" si="71"/>
        <v>19.92684148085716</v>
      </c>
      <c r="Q76" s="13">
        <f t="shared" si="71"/>
        <v>20.865621760642643</v>
      </c>
      <c r="R76" s="101">
        <f t="shared" ref="R76:R79" si="73">AVERAGE(O76:Q76)</f>
        <v>19.22497423721704</v>
      </c>
      <c r="S76" s="13">
        <f t="shared" si="72"/>
        <v>2.082272479496682</v>
      </c>
      <c r="V76" s="94"/>
    </row>
    <row r="77" spans="1:22" x14ac:dyDescent="0.2">
      <c r="A77" s="115"/>
      <c r="B77" s="1">
        <v>60</v>
      </c>
      <c r="C77" s="13">
        <v>79.076770578279053</v>
      </c>
      <c r="D77" s="13">
        <v>86.617516847755851</v>
      </c>
      <c r="E77" s="13">
        <v>85.641864450563858</v>
      </c>
      <c r="F77" s="101">
        <f t="shared" si="64"/>
        <v>83.778717292199588</v>
      </c>
      <c r="G77" s="13">
        <f t="shared" si="65"/>
        <v>4.1011219898276261</v>
      </c>
      <c r="H77" s="94">
        <v>60</v>
      </c>
      <c r="I77" s="13">
        <v>15.14946311417809</v>
      </c>
      <c r="J77" s="13">
        <v>18.027540763218489</v>
      </c>
      <c r="K77" s="13">
        <v>20.812618412258892</v>
      </c>
      <c r="L77" s="101">
        <f t="shared" si="66"/>
        <v>17.996540763218491</v>
      </c>
      <c r="M77" s="13">
        <f t="shared" si="67"/>
        <v>2.8317049162201262</v>
      </c>
      <c r="N77" s="94">
        <v>60</v>
      </c>
      <c r="O77" s="13">
        <f t="shared" si="71"/>
        <v>23.959412381279236</v>
      </c>
      <c r="P77" s="13">
        <f t="shared" si="71"/>
        <v>31.230016315633655</v>
      </c>
      <c r="Q77" s="13">
        <f t="shared" si="71"/>
        <v>35.648628898479714</v>
      </c>
      <c r="R77" s="101">
        <f t="shared" si="73"/>
        <v>30.279352531797532</v>
      </c>
      <c r="S77" s="13">
        <f t="shared" si="72"/>
        <v>5.9023103035101299</v>
      </c>
      <c r="V77" s="94"/>
    </row>
    <row r="78" spans="1:22" x14ac:dyDescent="0.2">
      <c r="A78" s="115"/>
      <c r="B78" s="1">
        <v>180</v>
      </c>
      <c r="C78" s="13">
        <v>97.3860620223399</v>
      </c>
      <c r="D78" s="13">
        <v>96.988305299550632</v>
      </c>
      <c r="E78" s="13">
        <v>96.624274896461429</v>
      </c>
      <c r="F78" s="101">
        <f t="shared" si="64"/>
        <v>96.999547406117316</v>
      </c>
      <c r="G78" s="13">
        <f t="shared" si="65"/>
        <v>0.38101797202833843</v>
      </c>
      <c r="H78" s="94">
        <v>180</v>
      </c>
      <c r="I78" s="13">
        <v>16.240821644950589</v>
      </c>
      <c r="J78" s="13">
        <v>17.57049385265433</v>
      </c>
      <c r="K78" s="13">
        <v>18.807166060358071</v>
      </c>
      <c r="L78" s="101">
        <f t="shared" si="66"/>
        <v>17.539493852654331</v>
      </c>
      <c r="M78" s="13">
        <f t="shared" si="67"/>
        <v>1.2834530239254152</v>
      </c>
      <c r="N78" s="94">
        <v>180</v>
      </c>
      <c r="O78" s="13">
        <f t="shared" si="71"/>
        <v>31.632593280178366</v>
      </c>
      <c r="P78" s="13">
        <f t="shared" si="71"/>
        <v>34.082648440902318</v>
      </c>
      <c r="Q78" s="13">
        <f t="shared" si="71"/>
        <v>36.344575668788757</v>
      </c>
      <c r="R78" s="101">
        <f t="shared" si="73"/>
        <v>34.019939129956477</v>
      </c>
      <c r="S78" s="13">
        <f t="shared" si="72"/>
        <v>2.356617035265403</v>
      </c>
      <c r="V78" s="94"/>
    </row>
    <row r="79" spans="1:22" x14ac:dyDescent="0.2">
      <c r="A79" s="115"/>
      <c r="B79" s="1">
        <v>600</v>
      </c>
      <c r="C79" s="13">
        <v>97.534176677893413</v>
      </c>
      <c r="D79" s="13">
        <v>97.030319393971709</v>
      </c>
      <c r="E79" s="13">
        <v>97.11875895636517</v>
      </c>
      <c r="F79" s="101">
        <f t="shared" si="64"/>
        <v>97.227751676076764</v>
      </c>
      <c r="G79" s="13">
        <f t="shared" si="65"/>
        <v>0.26903085390496889</v>
      </c>
      <c r="H79" s="94">
        <v>600</v>
      </c>
      <c r="I79" s="13">
        <v>4.3764001429847639</v>
      </c>
      <c r="J79" s="13">
        <v>3.5358500929745262</v>
      </c>
      <c r="K79" s="13">
        <v>2.6023000429642895</v>
      </c>
      <c r="L79" s="101">
        <f t="shared" si="66"/>
        <v>3.5048500929745265</v>
      </c>
      <c r="M79" s="13">
        <f t="shared" si="67"/>
        <v>0.88745621932755969</v>
      </c>
      <c r="N79" s="94">
        <v>600</v>
      </c>
      <c r="O79" s="13">
        <f t="shared" si="71"/>
        <v>8.5369716951806787</v>
      </c>
      <c r="P79" s="13">
        <f t="shared" si="71"/>
        <v>6.8616932770104562</v>
      </c>
      <c r="Q79" s="13">
        <f t="shared" si="71"/>
        <v>5.0546430120957515</v>
      </c>
      <c r="R79" s="101">
        <f t="shared" si="73"/>
        <v>6.8177693280956291</v>
      </c>
      <c r="S79" s="13">
        <f t="shared" si="72"/>
        <v>1.7415798141989358</v>
      </c>
      <c r="V79" s="94"/>
    </row>
    <row r="80" spans="1:22" ht="17" thickBot="1" x14ac:dyDescent="0.25">
      <c r="A80" s="115"/>
      <c r="B80" s="98" t="s">
        <v>20</v>
      </c>
      <c r="C80" s="13"/>
      <c r="D80" s="13"/>
      <c r="E80" s="13"/>
      <c r="F80" s="101"/>
      <c r="G80" s="13"/>
      <c r="H80" s="98" t="s">
        <v>20</v>
      </c>
      <c r="I80" s="13"/>
      <c r="J80" s="13"/>
      <c r="K80" s="13"/>
      <c r="L80" s="101"/>
      <c r="M80" s="13"/>
      <c r="N80" s="98" t="s">
        <v>20</v>
      </c>
      <c r="O80" s="13"/>
      <c r="P80" s="13"/>
      <c r="Q80" s="13"/>
      <c r="R80" s="13"/>
      <c r="S80" s="13"/>
      <c r="V80" s="100"/>
    </row>
    <row r="81" spans="1:22" ht="17" thickTop="1" x14ac:dyDescent="0.2">
      <c r="A81" s="115"/>
      <c r="B81" s="1">
        <v>0</v>
      </c>
      <c r="C81" s="13">
        <v>54.363514564342893</v>
      </c>
      <c r="D81" s="13">
        <v>52.242428466948446</v>
      </c>
      <c r="E81" s="13">
        <v>51.499636640662303</v>
      </c>
      <c r="F81" s="101">
        <f t="shared" ref="F81:F86" si="74">AVERAGE(C81:E81)</f>
        <v>52.701859890651214</v>
      </c>
      <c r="G81" s="13">
        <f t="shared" ref="G81:G86" si="75">STDEV(C81:E81)</f>
        <v>1.4861887885630229</v>
      </c>
      <c r="H81" s="94">
        <v>0</v>
      </c>
      <c r="I81" s="13">
        <v>69.154205893499423</v>
      </c>
      <c r="J81" s="13">
        <v>64.891496118174246</v>
      </c>
      <c r="K81" s="13">
        <v>46.736703587863929</v>
      </c>
      <c r="L81" s="101">
        <f t="shared" ref="L81:L86" si="76">AVERAGE(I81:K81)</f>
        <v>60.26080186651253</v>
      </c>
      <c r="M81" s="13">
        <f t="shared" ref="M81:M86" si="77">STDEV(I81:K81)</f>
        <v>11.904562123197724</v>
      </c>
      <c r="N81" s="94">
        <v>0</v>
      </c>
      <c r="O81" s="13">
        <f t="shared" ref="O81:Q86" si="78">I81*C81*2/(100)</f>
        <v>75.189313585536453</v>
      </c>
      <c r="P81" s="13">
        <f t="shared" si="78"/>
        <v>67.801786881339609</v>
      </c>
      <c r="Q81" s="13">
        <f t="shared" si="78"/>
        <v>48.138465051146611</v>
      </c>
      <c r="R81" s="101">
        <f>AVERAGE(O81:Q81)</f>
        <v>63.709855172674224</v>
      </c>
      <c r="S81" s="13">
        <f>STDEV(O81:Q81)</f>
        <v>13.981953741838486</v>
      </c>
      <c r="V81" s="94"/>
    </row>
    <row r="82" spans="1:22" x14ac:dyDescent="0.2">
      <c r="A82" s="115"/>
      <c r="B82" s="1">
        <v>10</v>
      </c>
      <c r="C82" s="13">
        <v>38.012449633249503</v>
      </c>
      <c r="D82" s="13">
        <v>47.521503957130122</v>
      </c>
      <c r="E82" s="13">
        <v>58.355682510024309</v>
      </c>
      <c r="F82" s="101">
        <f t="shared" si="74"/>
        <v>47.963212033467983</v>
      </c>
      <c r="G82" s="13">
        <f t="shared" si="75"/>
        <v>10.178806928525498</v>
      </c>
      <c r="H82" s="94">
        <v>10</v>
      </c>
      <c r="I82" s="13">
        <v>81.989858025073545</v>
      </c>
      <c r="J82" s="13">
        <v>76.869006548332692</v>
      </c>
      <c r="K82" s="13">
        <v>71.655155071591821</v>
      </c>
      <c r="L82" s="101">
        <f t="shared" si="76"/>
        <v>76.838006548332686</v>
      </c>
      <c r="M82" s="13">
        <f t="shared" si="77"/>
        <v>5.1674212170265319</v>
      </c>
      <c r="N82" s="94">
        <v>10</v>
      </c>
      <c r="O82" s="13">
        <f t="shared" si="78"/>
        <v>62.332706972307712</v>
      </c>
      <c r="P82" s="13">
        <f t="shared" si="78"/>
        <v>73.058615977345056</v>
      </c>
      <c r="Q82" s="13">
        <f t="shared" si="78"/>
        <v>83.629709591287408</v>
      </c>
      <c r="R82" s="101">
        <f>AVERAGE(O82:Q82)</f>
        <v>73.007010846980052</v>
      </c>
      <c r="S82" s="13">
        <f t="shared" ref="S82:S86" si="79">STDEV(O82:Q82)</f>
        <v>10.64859509303073</v>
      </c>
      <c r="V82" s="94"/>
    </row>
    <row r="83" spans="1:22" x14ac:dyDescent="0.2">
      <c r="A83" s="115"/>
      <c r="B83" s="1">
        <v>30</v>
      </c>
      <c r="C83" s="13">
        <v>29.320725351234351</v>
      </c>
      <c r="D83" s="13">
        <v>42.924256716584644</v>
      </c>
      <c r="E83" s="13">
        <v>42.388432062862762</v>
      </c>
      <c r="F83" s="101">
        <f t="shared" si="74"/>
        <v>38.211138043560588</v>
      </c>
      <c r="G83" s="13">
        <f t="shared" si="75"/>
        <v>7.7039830863515348</v>
      </c>
      <c r="H83" s="94">
        <v>30</v>
      </c>
      <c r="I83" s="13">
        <v>97.25835781087477</v>
      </c>
      <c r="J83" s="13">
        <v>84.591689487394902</v>
      </c>
      <c r="K83" s="13">
        <v>71.832021163915044</v>
      </c>
      <c r="L83" s="101">
        <f t="shared" si="76"/>
        <v>84.560689487394896</v>
      </c>
      <c r="M83" s="13">
        <f t="shared" si="77"/>
        <v>12.713196670040734</v>
      </c>
      <c r="N83" s="94">
        <v>30</v>
      </c>
      <c r="O83" s="13">
        <f t="shared" si="78"/>
        <v>57.033711949694741</v>
      </c>
      <c r="P83" s="13">
        <f t="shared" si="78"/>
        <v>72.620707912931067</v>
      </c>
      <c r="Q83" s="13">
        <f t="shared" si="78"/>
        <v>60.896934980894656</v>
      </c>
      <c r="R83" s="101">
        <f t="shared" ref="R83:R86" si="80">AVERAGE(O83:Q83)</f>
        <v>63.517118281173488</v>
      </c>
      <c r="S83" s="13">
        <f t="shared" si="79"/>
        <v>8.1171196359781241</v>
      </c>
      <c r="V83" s="94"/>
    </row>
    <row r="84" spans="1:22" x14ac:dyDescent="0.2">
      <c r="A84" s="115"/>
      <c r="B84" s="1">
        <v>60</v>
      </c>
      <c r="C84" s="13">
        <v>30.194151600578174</v>
      </c>
      <c r="D84" s="13">
        <v>28.567619900771305</v>
      </c>
      <c r="E84" s="13">
        <v>35.626334111667205</v>
      </c>
      <c r="F84" s="101">
        <f t="shared" si="74"/>
        <v>31.46270187100556</v>
      </c>
      <c r="G84" s="13">
        <f t="shared" si="75"/>
        <v>3.6963869412207075</v>
      </c>
      <c r="H84" s="94">
        <v>60</v>
      </c>
      <c r="I84" s="13">
        <v>94.17450800519569</v>
      </c>
      <c r="J84" s="13">
        <v>106.18163011618198</v>
      </c>
      <c r="K84" s="13">
        <v>118.09575222716825</v>
      </c>
      <c r="L84" s="101">
        <f t="shared" si="76"/>
        <v>106.15063011618197</v>
      </c>
      <c r="M84" s="13">
        <f t="shared" si="77"/>
        <v>11.960652241070044</v>
      </c>
      <c r="N84" s="94">
        <v>60</v>
      </c>
      <c r="O84" s="13">
        <f t="shared" si="78"/>
        <v>56.870387432374827</v>
      </c>
      <c r="P84" s="13">
        <f t="shared" si="78"/>
        <v>60.667128992067568</v>
      </c>
      <c r="Q84" s="13">
        <f t="shared" si="78"/>
        <v>84.146374520275259</v>
      </c>
      <c r="R84" s="101">
        <f t="shared" si="80"/>
        <v>67.227963648239225</v>
      </c>
      <c r="S84" s="13">
        <f t="shared" si="79"/>
        <v>14.774243853546086</v>
      </c>
      <c r="V84" s="94"/>
    </row>
    <row r="85" spans="1:22" x14ac:dyDescent="0.2">
      <c r="A85" s="115"/>
      <c r="B85" s="1">
        <v>180</v>
      </c>
      <c r="C85" s="13">
        <v>11.509198729077593</v>
      </c>
      <c r="D85" s="13">
        <v>42.011700441919238</v>
      </c>
      <c r="E85" s="13">
        <v>14.507107095333229</v>
      </c>
      <c r="F85" s="101">
        <f t="shared" si="74"/>
        <v>22.676002088776684</v>
      </c>
      <c r="G85" s="13">
        <f t="shared" si="75"/>
        <v>16.812161870083994</v>
      </c>
      <c r="H85" s="94">
        <v>180</v>
      </c>
      <c r="I85" s="13">
        <v>65.037552761890794</v>
      </c>
      <c r="J85" s="13">
        <v>42.101578976267966</v>
      </c>
      <c r="K85" s="13">
        <v>53.616065869079371</v>
      </c>
      <c r="L85" s="101">
        <f t="shared" si="76"/>
        <v>53.585065869079379</v>
      </c>
      <c r="M85" s="13">
        <f t="shared" si="77"/>
        <v>11.46801831720261</v>
      </c>
      <c r="N85" s="94">
        <v>180</v>
      </c>
      <c r="O85" s="13">
        <f t="shared" si="78"/>
        <v>14.970602391789408</v>
      </c>
      <c r="P85" s="13">
        <f t="shared" si="78"/>
        <v>35.375178481655496</v>
      </c>
      <c r="Q85" s="13">
        <f t="shared" si="78"/>
        <v>15.556280191863502</v>
      </c>
      <c r="R85" s="101">
        <f t="shared" si="80"/>
        <v>21.967353688436134</v>
      </c>
      <c r="S85" s="13">
        <f t="shared" si="79"/>
        <v>11.615208947135905</v>
      </c>
      <c r="V85" s="94"/>
    </row>
    <row r="86" spans="1:22" x14ac:dyDescent="0.2">
      <c r="A86" s="115"/>
      <c r="B86" s="1">
        <v>600</v>
      </c>
      <c r="C86" s="13">
        <v>10.552345855203514</v>
      </c>
      <c r="D86" s="13">
        <v>42.342624182398943</v>
      </c>
      <c r="E86" s="13">
        <v>33.626155482480549</v>
      </c>
      <c r="F86" s="101">
        <f t="shared" si="74"/>
        <v>28.840375173361</v>
      </c>
      <c r="G86" s="13">
        <f t="shared" si="75"/>
        <v>16.426600954108096</v>
      </c>
      <c r="H86" s="94">
        <v>600</v>
      </c>
      <c r="I86" s="13">
        <v>44.886359301908215</v>
      </c>
      <c r="J86" s="13">
        <v>29.66831010252654</v>
      </c>
      <c r="K86" s="13">
        <v>37.323834702217376</v>
      </c>
      <c r="L86" s="101">
        <f t="shared" si="76"/>
        <v>37.29283470221737</v>
      </c>
      <c r="M86" s="13">
        <f t="shared" si="77"/>
        <v>7.6090719610673405</v>
      </c>
      <c r="N86" s="94">
        <v>600</v>
      </c>
      <c r="O86" s="13">
        <f t="shared" si="78"/>
        <v>9.4731277506933367</v>
      </c>
      <c r="P86" s="13">
        <f t="shared" si="78"/>
        <v>25.124682095963021</v>
      </c>
      <c r="Q86" s="13">
        <f t="shared" si="78"/>
        <v>25.101141377983289</v>
      </c>
      <c r="R86" s="101">
        <f t="shared" si="80"/>
        <v>19.899650408213216</v>
      </c>
      <c r="S86" s="13">
        <f t="shared" si="79"/>
        <v>9.0296411660254936</v>
      </c>
      <c r="V86" s="94"/>
    </row>
    <row r="87" spans="1:22" ht="17" thickBot="1" x14ac:dyDescent="0.25">
      <c r="A87" s="115"/>
      <c r="B87" s="98" t="s">
        <v>15</v>
      </c>
      <c r="F87" s="12"/>
      <c r="G87" s="12"/>
      <c r="H87" s="98" t="s">
        <v>15</v>
      </c>
      <c r="I87" s="13"/>
      <c r="J87" s="13"/>
      <c r="K87" s="13"/>
      <c r="L87" s="99"/>
      <c r="M87" s="13"/>
      <c r="N87" s="98" t="s">
        <v>15</v>
      </c>
      <c r="O87" s="13"/>
      <c r="P87" s="13"/>
      <c r="Q87" s="13"/>
      <c r="R87" s="13"/>
      <c r="S87" s="13"/>
      <c r="V87" s="100"/>
    </row>
    <row r="88" spans="1:22" ht="17" thickTop="1" x14ac:dyDescent="0.2">
      <c r="A88" s="115"/>
      <c r="B88" s="1">
        <v>0</v>
      </c>
      <c r="C88" s="13">
        <v>58.649404198562301</v>
      </c>
      <c r="D88" s="13">
        <v>60.547097085218397</v>
      </c>
      <c r="E88" s="13">
        <v>61.576647896896404</v>
      </c>
      <c r="F88" s="101">
        <f>AVERAGE(C88:E88)</f>
        <v>60.257716393559029</v>
      </c>
      <c r="G88" s="13">
        <f>STDEV(C88:E88)</f>
        <v>1.4849224915422747</v>
      </c>
      <c r="H88" s="94">
        <v>0</v>
      </c>
      <c r="I88" s="13">
        <v>345.83517402843898</v>
      </c>
      <c r="J88" s="13">
        <v>349.11358396426021</v>
      </c>
      <c r="K88" s="13">
        <v>227.01135095527002</v>
      </c>
      <c r="L88" s="101">
        <f>AVERAGE(I88:K88)</f>
        <v>307.32003631598974</v>
      </c>
      <c r="M88" s="13">
        <f>STDEV(I88:K88)</f>
        <v>69.568676149558115</v>
      </c>
      <c r="N88" s="94">
        <v>0</v>
      </c>
      <c r="O88" s="13">
        <f t="shared" ref="O88:Q93" si="81">I88*C88*3/(100)</f>
        <v>608.49080723022166</v>
      </c>
      <c r="P88" s="13">
        <f t="shared" si="81"/>
        <v>634.13442186157818</v>
      </c>
      <c r="Q88" s="13">
        <f t="shared" si="81"/>
        <v>419.35794079114316</v>
      </c>
      <c r="R88" s="101">
        <f>AVERAGE(O88:Q88)</f>
        <v>553.99438996098104</v>
      </c>
      <c r="S88" s="13">
        <f>STDEV(O88:Q88)</f>
        <v>117.30144426492417</v>
      </c>
      <c r="V88" s="94"/>
    </row>
    <row r="89" spans="1:22" x14ac:dyDescent="0.2">
      <c r="A89" s="115"/>
      <c r="B89" s="1">
        <v>10</v>
      </c>
      <c r="C89" s="13">
        <v>84.850663239357274</v>
      </c>
      <c r="D89" s="13">
        <v>65.367228518250258</v>
      </c>
      <c r="E89" s="13">
        <v>70.0804810479965</v>
      </c>
      <c r="F89" s="101">
        <f>AVERAGE(C89:E89)</f>
        <v>73.432790935201339</v>
      </c>
      <c r="G89" s="13">
        <f t="shared" ref="G89:G170" si="82">STDEV(C89:E89)</f>
        <v>10.16511403368394</v>
      </c>
      <c r="H89" s="94">
        <v>10</v>
      </c>
      <c r="I89" s="13">
        <v>874.6936726914829</v>
      </c>
      <c r="J89" s="13">
        <v>691.70134805687803</v>
      </c>
      <c r="K89" s="13">
        <v>508.61602342227343</v>
      </c>
      <c r="L89" s="101">
        <f>AVERAGE(I89:K89)</f>
        <v>691.67034805687808</v>
      </c>
      <c r="M89" s="13">
        <f t="shared" ref="M89:M170" si="83">STDEV(I89:K89)</f>
        <v>183.03882660344959</v>
      </c>
      <c r="N89" s="94">
        <v>10</v>
      </c>
      <c r="O89" s="13">
        <f t="shared" si="81"/>
        <v>2226.5501477742487</v>
      </c>
      <c r="P89" s="13">
        <f t="shared" si="81"/>
        <v>1356.4380025444711</v>
      </c>
      <c r="Q89" s="13">
        <f t="shared" si="81"/>
        <v>1069.3216677045593</v>
      </c>
      <c r="R89" s="101">
        <f>AVERAGE(O89:Q89)</f>
        <v>1550.769939341093</v>
      </c>
      <c r="S89" s="13">
        <f t="shared" ref="S89:S93" si="84">STDEV(O89:Q89)</f>
        <v>602.59282688681651</v>
      </c>
      <c r="V89" s="94"/>
    </row>
    <row r="90" spans="1:22" x14ac:dyDescent="0.2">
      <c r="A90" s="115"/>
      <c r="B90" s="1">
        <v>30</v>
      </c>
      <c r="C90" s="13">
        <v>77.855168202379701</v>
      </c>
      <c r="D90" s="13">
        <v>75.798696426827803</v>
      </c>
      <c r="E90" s="13">
        <v>74.811841086064703</v>
      </c>
      <c r="F90" s="101">
        <f t="shared" ref="F90:F170" si="85">AVERAGE(C90:E90)</f>
        <v>76.155235238424069</v>
      </c>
      <c r="G90" s="13">
        <f t="shared" si="82"/>
        <v>1.5526750875039501</v>
      </c>
      <c r="H90" s="94">
        <v>30</v>
      </c>
      <c r="I90" s="13">
        <v>1463.2605670918608</v>
      </c>
      <c r="J90" s="13">
        <v>1781.1602564285363</v>
      </c>
      <c r="K90" s="13">
        <v>2098.9669457652126</v>
      </c>
      <c r="L90" s="101">
        <f t="shared" ref="L90:L170" si="86">AVERAGE(I90:K90)</f>
        <v>1781.1292564285366</v>
      </c>
      <c r="M90" s="13">
        <f t="shared" si="83"/>
        <v>317.85319047045425</v>
      </c>
      <c r="N90" s="94">
        <v>30</v>
      </c>
      <c r="O90" s="13">
        <f t="shared" si="81"/>
        <v>3417.6719272453897</v>
      </c>
      <c r="P90" s="13">
        <f t="shared" si="81"/>
        <v>4050.2887669367215</v>
      </c>
      <c r="Q90" s="13">
        <f t="shared" si="81"/>
        <v>4710.8274477446903</v>
      </c>
      <c r="R90" s="101">
        <f t="shared" ref="R90:R93" si="87">AVERAGE(O90:Q90)</f>
        <v>4059.596047308934</v>
      </c>
      <c r="S90" s="13">
        <f t="shared" si="84"/>
        <v>646.62799904612746</v>
      </c>
      <c r="V90" s="94"/>
    </row>
    <row r="91" spans="1:22" x14ac:dyDescent="0.2">
      <c r="A91" s="115"/>
      <c r="B91" s="1">
        <v>60</v>
      </c>
      <c r="C91" s="13">
        <v>66.041068578417793</v>
      </c>
      <c r="D91" s="13">
        <v>66.447498463636606</v>
      </c>
      <c r="E91" s="13">
        <v>76.733707303753448</v>
      </c>
      <c r="F91" s="101">
        <f t="shared" si="85"/>
        <v>69.740758115269287</v>
      </c>
      <c r="G91" s="13">
        <f t="shared" si="82"/>
        <v>6.0594801821146973</v>
      </c>
      <c r="H91" s="94">
        <v>60</v>
      </c>
      <c r="I91" s="13">
        <v>1378.4485244266978</v>
      </c>
      <c r="J91" s="13">
        <v>1497.8534878038513</v>
      </c>
      <c r="K91" s="13">
        <v>1617.1654511810057</v>
      </c>
      <c r="L91" s="101">
        <f t="shared" si="86"/>
        <v>1497.8224878038516</v>
      </c>
      <c r="M91" s="13">
        <f t="shared" si="83"/>
        <v>119.35846639642033</v>
      </c>
      <c r="N91" s="94">
        <v>60</v>
      </c>
      <c r="O91" s="13">
        <f t="shared" si="81"/>
        <v>2731.0264060044706</v>
      </c>
      <c r="P91" s="13">
        <f t="shared" si="81"/>
        <v>2985.8585198879741</v>
      </c>
      <c r="Q91" s="13">
        <f t="shared" si="81"/>
        <v>3722.7330117799702</v>
      </c>
      <c r="R91" s="101">
        <f t="shared" si="87"/>
        <v>3146.5393125574715</v>
      </c>
      <c r="S91" s="13">
        <f t="shared" si="84"/>
        <v>515.00896675142042</v>
      </c>
      <c r="V91" s="94"/>
    </row>
    <row r="92" spans="1:22" x14ac:dyDescent="0.2">
      <c r="A92" s="115"/>
      <c r="B92" s="1">
        <v>180</v>
      </c>
      <c r="C92" s="13">
        <v>67.996901328554955</v>
      </c>
      <c r="D92" s="13">
        <v>82.233550823926791</v>
      </c>
      <c r="E92" s="13">
        <v>53.937909747391274</v>
      </c>
      <c r="F92" s="101">
        <f t="shared" si="85"/>
        <v>68.056120633291002</v>
      </c>
      <c r="G92" s="13">
        <f t="shared" si="82"/>
        <v>14.147913492016121</v>
      </c>
      <c r="H92" s="94">
        <v>180</v>
      </c>
      <c r="I92" s="13">
        <v>1170.6399781741454</v>
      </c>
      <c r="J92" s="13">
        <v>1056.6406058576308</v>
      </c>
      <c r="K92" s="13">
        <v>1284.5463504906602</v>
      </c>
      <c r="L92" s="101">
        <f t="shared" si="86"/>
        <v>1170.6089781741455</v>
      </c>
      <c r="M92" s="13">
        <f t="shared" si="83"/>
        <v>113.95287547900624</v>
      </c>
      <c r="N92" s="94">
        <v>180</v>
      </c>
      <c r="O92" s="13">
        <f t="shared" si="81"/>
        <v>2387.9967326150727</v>
      </c>
      <c r="P92" s="13">
        <f t="shared" si="81"/>
        <v>2606.7392689325484</v>
      </c>
      <c r="Q92" s="13">
        <f t="shared" si="81"/>
        <v>2078.5723535731818</v>
      </c>
      <c r="R92" s="101">
        <f t="shared" si="87"/>
        <v>2357.769451706934</v>
      </c>
      <c r="S92" s="13">
        <f t="shared" si="84"/>
        <v>265.37772891367831</v>
      </c>
      <c r="V92" s="94"/>
    </row>
    <row r="93" spans="1:22" x14ac:dyDescent="0.2">
      <c r="A93" s="115"/>
      <c r="B93" s="1">
        <v>600</v>
      </c>
      <c r="C93" s="13">
        <v>72.208331874660203</v>
      </c>
      <c r="D93" s="13">
        <v>67.316319682608096</v>
      </c>
      <c r="E93" s="13">
        <v>76.926030050959952</v>
      </c>
      <c r="F93" s="101">
        <f t="shared" si="85"/>
        <v>72.150227202742755</v>
      </c>
      <c r="G93" s="13">
        <f t="shared" si="82"/>
        <v>4.8051186723718136</v>
      </c>
      <c r="H93" s="94">
        <v>600</v>
      </c>
      <c r="I93" s="13">
        <v>612.08685494247584</v>
      </c>
      <c r="J93" s="13">
        <v>773.57714687768419</v>
      </c>
      <c r="K93" s="13">
        <v>934.97443881289246</v>
      </c>
      <c r="L93" s="101">
        <f t="shared" si="86"/>
        <v>773.54614687768424</v>
      </c>
      <c r="M93" s="13">
        <f t="shared" si="83"/>
        <v>161.44379416740856</v>
      </c>
      <c r="N93" s="94">
        <v>600</v>
      </c>
      <c r="O93" s="13">
        <f t="shared" si="81"/>
        <v>1325.9331227340988</v>
      </c>
      <c r="P93" s="13">
        <f t="shared" si="81"/>
        <v>1562.2309955513419</v>
      </c>
      <c r="Q93" s="13">
        <f t="shared" si="81"/>
        <v>2157.7161533099993</v>
      </c>
      <c r="R93" s="101">
        <f t="shared" si="87"/>
        <v>1681.9600905318136</v>
      </c>
      <c r="S93" s="13">
        <f t="shared" si="84"/>
        <v>428.62226333584027</v>
      </c>
      <c r="V93" s="94"/>
    </row>
    <row r="94" spans="1:22" ht="17" thickBot="1" x14ac:dyDescent="0.25">
      <c r="A94" s="115"/>
      <c r="B94" s="98" t="s">
        <v>11</v>
      </c>
      <c r="C94" s="13"/>
      <c r="D94" s="13"/>
      <c r="E94" s="13"/>
      <c r="F94" s="101"/>
      <c r="G94" s="13"/>
      <c r="H94" s="98" t="s">
        <v>11</v>
      </c>
      <c r="I94" s="13"/>
      <c r="J94" s="13"/>
      <c r="K94" s="13"/>
      <c r="L94" s="13"/>
      <c r="M94" s="13"/>
      <c r="N94" s="98" t="s">
        <v>11</v>
      </c>
      <c r="O94" s="13"/>
      <c r="P94" s="13"/>
      <c r="Q94" s="13"/>
      <c r="R94" s="13"/>
      <c r="S94" s="13"/>
      <c r="V94" s="100"/>
    </row>
    <row r="95" spans="1:22" ht="17" thickTop="1" x14ac:dyDescent="0.2">
      <c r="A95" s="115"/>
      <c r="B95" s="1">
        <v>0</v>
      </c>
      <c r="C95" s="13">
        <v>18.761309763643467</v>
      </c>
      <c r="D95" s="13">
        <v>14.92149514415881</v>
      </c>
      <c r="E95" s="13">
        <v>26.59542943760303</v>
      </c>
      <c r="F95" s="101">
        <f t="shared" ref="F95:F100" si="88">AVERAGE(C95:E95)</f>
        <v>20.09274478180177</v>
      </c>
      <c r="G95" s="13">
        <f t="shared" ref="G95:G100" si="89">STDEV(C95:E95)</f>
        <v>5.9497667918664492</v>
      </c>
      <c r="H95" s="94">
        <v>0</v>
      </c>
      <c r="I95" s="13">
        <v>5441.5367043923816</v>
      </c>
      <c r="J95" s="13">
        <v>4483.4856887696842</v>
      </c>
      <c r="K95" s="13">
        <v>2605.1265051155879</v>
      </c>
      <c r="L95" s="101">
        <f t="shared" ref="L95:L100" si="90">AVERAGE(I95:K95)</f>
        <v>4176.7162994258842</v>
      </c>
      <c r="M95" s="13">
        <f t="shared" ref="M95:M100" si="91">STDEV(I95:K95)</f>
        <v>1442.8743182686187</v>
      </c>
      <c r="N95" s="94">
        <v>0</v>
      </c>
      <c r="O95" s="13">
        <f t="shared" ref="O95:Q100" si="92">I95*C95*3/(100)</f>
        <v>3062.7106710402331</v>
      </c>
      <c r="P95" s="13">
        <f t="shared" si="92"/>
        <v>2007.0092980164707</v>
      </c>
      <c r="Q95" s="13">
        <f t="shared" si="92"/>
        <v>2078.5337442849304</v>
      </c>
      <c r="R95" s="101">
        <f>AVERAGE(O95:Q95)</f>
        <v>2382.7512377805447</v>
      </c>
      <c r="S95" s="13">
        <f>STDEV(O95:Q95)</f>
        <v>589.94708217146797</v>
      </c>
      <c r="V95" s="94"/>
    </row>
    <row r="96" spans="1:22" x14ac:dyDescent="0.2">
      <c r="A96" s="115"/>
      <c r="B96" s="1">
        <v>10</v>
      </c>
      <c r="C96" s="13">
        <v>12.500014291776624</v>
      </c>
      <c r="D96" s="13">
        <v>18.374110278142044</v>
      </c>
      <c r="E96" s="13">
        <v>8.3135104957802266</v>
      </c>
      <c r="F96" s="101">
        <f t="shared" si="88"/>
        <v>13.062545021899632</v>
      </c>
      <c r="G96" s="13">
        <f t="shared" si="89"/>
        <v>5.0538349411080068</v>
      </c>
      <c r="H96" s="94">
        <v>10</v>
      </c>
      <c r="I96" s="13">
        <v>8750.9220157651762</v>
      </c>
      <c r="J96" s="13">
        <v>10883.104408784764</v>
      </c>
      <c r="K96" s="13">
        <v>13015.193801804347</v>
      </c>
      <c r="L96" s="101">
        <f t="shared" si="90"/>
        <v>10883.073408784763</v>
      </c>
      <c r="M96" s="13">
        <f t="shared" si="91"/>
        <v>2132.1358931885966</v>
      </c>
      <c r="N96" s="94">
        <v>10</v>
      </c>
      <c r="O96" s="13">
        <f t="shared" si="92"/>
        <v>3281.5995078986221</v>
      </c>
      <c r="P96" s="13">
        <f t="shared" si="92"/>
        <v>5999.0208172663542</v>
      </c>
      <c r="Q96" s="13">
        <f t="shared" si="92"/>
        <v>3246.058508277426</v>
      </c>
      <c r="R96" s="101">
        <f>AVERAGE(O96:Q96)</f>
        <v>4175.559611147467</v>
      </c>
      <c r="S96" s="13">
        <f t="shared" ref="S96:S100" si="93">STDEV(O96:Q96)</f>
        <v>1579.2637108250558</v>
      </c>
      <c r="V96" s="94"/>
    </row>
    <row r="97" spans="1:22" x14ac:dyDescent="0.2">
      <c r="A97" s="115"/>
      <c r="B97" s="1">
        <v>30</v>
      </c>
      <c r="C97" s="13">
        <v>12.069848559962166</v>
      </c>
      <c r="D97" s="13">
        <v>15.08350514894075</v>
      </c>
      <c r="E97" s="13">
        <v>37.765248686288203</v>
      </c>
      <c r="F97" s="101">
        <f t="shared" si="88"/>
        <v>21.639534131730372</v>
      </c>
      <c r="G97" s="13">
        <f t="shared" si="89"/>
        <v>14.046335249109726</v>
      </c>
      <c r="H97" s="94">
        <v>30</v>
      </c>
      <c r="I97" s="13">
        <v>3590.5981899364483</v>
      </c>
      <c r="J97" s="13">
        <v>4764.1809261308781</v>
      </c>
      <c r="K97" s="13">
        <v>5937.6706623253085</v>
      </c>
      <c r="L97" s="101">
        <f t="shared" si="90"/>
        <v>4764.1499261308782</v>
      </c>
      <c r="M97" s="13">
        <f t="shared" si="91"/>
        <v>1173.5362365015153</v>
      </c>
      <c r="N97" s="94">
        <v>30</v>
      </c>
      <c r="O97" s="13">
        <f t="shared" si="92"/>
        <v>1300.139291766216</v>
      </c>
      <c r="P97" s="13">
        <f t="shared" si="92"/>
        <v>2155.8164258934121</v>
      </c>
      <c r="Q97" s="13">
        <f t="shared" si="92"/>
        <v>6727.1282753997857</v>
      </c>
      <c r="R97" s="101">
        <f t="shared" ref="R97:R100" si="94">AVERAGE(O97:Q97)</f>
        <v>3394.3613310198048</v>
      </c>
      <c r="S97" s="13">
        <f t="shared" si="93"/>
        <v>2917.798394103153</v>
      </c>
      <c r="V97" s="94"/>
    </row>
    <row r="98" spans="1:22" x14ac:dyDescent="0.2">
      <c r="A98" s="115"/>
      <c r="B98" s="1">
        <v>60</v>
      </c>
      <c r="C98" s="13">
        <v>11.710531003625979</v>
      </c>
      <c r="D98" s="13">
        <v>23.601020945818917</v>
      </c>
      <c r="E98" s="13">
        <v>13.551124689015722</v>
      </c>
      <c r="F98" s="101">
        <f t="shared" si="88"/>
        <v>16.287558879486873</v>
      </c>
      <c r="G98" s="13">
        <f t="shared" si="89"/>
        <v>6.400155609470163</v>
      </c>
      <c r="H98" s="94">
        <v>60</v>
      </c>
      <c r="I98" s="13">
        <v>10674.903100170848</v>
      </c>
      <c r="J98" s="13">
        <v>13062.877276173993</v>
      </c>
      <c r="K98" s="13">
        <v>15450.758452177135</v>
      </c>
      <c r="L98" s="101">
        <f t="shared" si="90"/>
        <v>13062.846276173992</v>
      </c>
      <c r="M98" s="13">
        <f t="shared" si="91"/>
        <v>2387.9276761540573</v>
      </c>
      <c r="N98" s="94">
        <v>60</v>
      </c>
      <c r="O98" s="13">
        <f t="shared" si="92"/>
        <v>3750.2635114576137</v>
      </c>
      <c r="P98" s="13">
        <f t="shared" si="92"/>
        <v>9248.9172062293292</v>
      </c>
      <c r="Q98" s="13">
        <f t="shared" si="92"/>
        <v>6281.2546297594781</v>
      </c>
      <c r="R98" s="101">
        <f t="shared" si="94"/>
        <v>6426.8117824821411</v>
      </c>
      <c r="S98" s="13">
        <f t="shared" si="93"/>
        <v>2752.2151582476599</v>
      </c>
      <c r="V98" s="94"/>
    </row>
    <row r="99" spans="1:22" x14ac:dyDescent="0.2">
      <c r="A99" s="115"/>
      <c r="B99" s="1">
        <v>180</v>
      </c>
      <c r="C99" s="13">
        <v>21.074189077250477</v>
      </c>
      <c r="D99" s="13">
        <v>11.137794111673834</v>
      </c>
      <c r="E99" s="13">
        <v>24.276501296123254</v>
      </c>
      <c r="F99" s="101">
        <f t="shared" si="88"/>
        <v>18.829494828349187</v>
      </c>
      <c r="G99" s="13">
        <f t="shared" si="89"/>
        <v>6.8509412362801312</v>
      </c>
      <c r="H99" s="94">
        <v>180</v>
      </c>
      <c r="I99" s="13">
        <v>6981.7281134926643</v>
      </c>
      <c r="J99" s="13">
        <v>7501.1978732655534</v>
      </c>
      <c r="K99" s="13">
        <v>5974.8018494205644</v>
      </c>
      <c r="L99" s="101">
        <f t="shared" si="90"/>
        <v>6819.2426120595946</v>
      </c>
      <c r="M99" s="13">
        <f t="shared" si="91"/>
        <v>776.062084523149</v>
      </c>
      <c r="N99" s="94">
        <v>180</v>
      </c>
      <c r="O99" s="13">
        <f t="shared" si="92"/>
        <v>4414.0277504909909</v>
      </c>
      <c r="P99" s="13">
        <f t="shared" si="92"/>
        <v>2506.4039251007212</v>
      </c>
      <c r="Q99" s="13">
        <f t="shared" si="92"/>
        <v>4351.4185452461379</v>
      </c>
      <c r="R99" s="101">
        <f t="shared" si="94"/>
        <v>3757.2834069459495</v>
      </c>
      <c r="S99" s="13">
        <f t="shared" si="93"/>
        <v>1083.7456282363469</v>
      </c>
    </row>
    <row r="100" spans="1:22" ht="15.5" customHeight="1" x14ac:dyDescent="0.2">
      <c r="A100" s="115"/>
      <c r="B100" s="1">
        <v>600</v>
      </c>
      <c r="C100" s="13">
        <v>5.4362666982458521</v>
      </c>
      <c r="D100" s="13">
        <v>9.96394860095441</v>
      </c>
      <c r="E100" s="13">
        <v>15.935128044576665</v>
      </c>
      <c r="F100" s="101">
        <f t="shared" si="88"/>
        <v>10.445114447925642</v>
      </c>
      <c r="G100" s="13">
        <f t="shared" si="89"/>
        <v>5.2659436781633415</v>
      </c>
      <c r="H100" s="94">
        <v>600</v>
      </c>
      <c r="I100" s="13">
        <v>6892.8848597097349</v>
      </c>
      <c r="J100" s="13">
        <v>8387.8839024847985</v>
      </c>
      <c r="K100" s="13">
        <v>9882.7899452598613</v>
      </c>
      <c r="L100" s="101">
        <f t="shared" si="90"/>
        <v>8387.8529024847976</v>
      </c>
      <c r="M100" s="13">
        <f t="shared" si="91"/>
        <v>1494.9525430161257</v>
      </c>
      <c r="N100" s="94">
        <v>600</v>
      </c>
      <c r="O100" s="13">
        <f t="shared" si="92"/>
        <v>1124.1468125304918</v>
      </c>
      <c r="P100" s="13">
        <f t="shared" si="92"/>
        <v>2507.2933222539427</v>
      </c>
      <c r="Q100" s="13">
        <f t="shared" si="92"/>
        <v>4724.5056964611204</v>
      </c>
      <c r="R100" s="101">
        <f t="shared" si="94"/>
        <v>2785.3152770818519</v>
      </c>
      <c r="S100" s="13">
        <f t="shared" si="93"/>
        <v>1816.209838867552</v>
      </c>
      <c r="T100" s="91" t="s">
        <v>148</v>
      </c>
      <c r="U100" s="92"/>
      <c r="V100" s="7"/>
    </row>
    <row r="101" spans="1:22" ht="17" thickBot="1" x14ac:dyDescent="0.25">
      <c r="A101" s="116" t="s">
        <v>40</v>
      </c>
      <c r="B101" s="98" t="s">
        <v>27</v>
      </c>
      <c r="C101" s="13"/>
      <c r="D101" s="13"/>
      <c r="E101" s="13"/>
      <c r="F101" s="101"/>
      <c r="G101" s="13"/>
      <c r="H101" s="98" t="s">
        <v>27</v>
      </c>
      <c r="I101" s="13"/>
      <c r="J101" s="13"/>
      <c r="K101" s="13"/>
      <c r="L101" s="13"/>
      <c r="M101" s="13"/>
      <c r="N101" s="98" t="s">
        <v>27</v>
      </c>
      <c r="O101" s="13"/>
      <c r="P101" s="13"/>
      <c r="Q101" s="13"/>
      <c r="R101" s="13"/>
      <c r="S101" s="13"/>
      <c r="T101" s="7"/>
      <c r="V101" s="7"/>
    </row>
    <row r="102" spans="1:22" ht="17" thickTop="1" x14ac:dyDescent="0.2">
      <c r="A102" s="116"/>
      <c r="B102" s="1">
        <v>0</v>
      </c>
      <c r="C102" s="13">
        <v>9.4093153094573889E-2</v>
      </c>
      <c r="D102" s="13">
        <v>0.52894830611552524</v>
      </c>
      <c r="E102" s="13">
        <v>2.4478014064363268E-2</v>
      </c>
      <c r="F102" s="101">
        <f t="shared" ref="F102:F107" si="95">AVERAGE(C102:E102)</f>
        <v>0.21583982442482078</v>
      </c>
      <c r="G102" s="13">
        <f t="shared" ref="G102:G107" si="96">STDEV(C102:E102)</f>
        <v>0.27338481646854956</v>
      </c>
      <c r="H102" s="94">
        <v>0</v>
      </c>
      <c r="I102" s="13">
        <v>11440.131999913574</v>
      </c>
      <c r="J102" s="13">
        <v>7735.1275634720851</v>
      </c>
      <c r="K102" s="13">
        <v>12269.858979052999</v>
      </c>
      <c r="L102" s="101">
        <f t="shared" ref="L102:L107" si="97">AVERAGE(I102:K102)</f>
        <v>10481.706180812886</v>
      </c>
      <c r="M102" s="13">
        <f t="shared" ref="M102:M107" si="98">STDEV(I102:K102)</f>
        <v>2414.5149183434901</v>
      </c>
      <c r="N102" s="94">
        <v>0</v>
      </c>
      <c r="O102" s="13">
        <f t="shared" ref="O102:Q107" si="99">I102*C102*6/(100)</f>
        <v>64.586285501400113</v>
      </c>
      <c r="P102" s="13">
        <f t="shared" si="99"/>
        <v>245.48895733716418</v>
      </c>
      <c r="Q102" s="13">
        <f t="shared" si="99"/>
        <v>18.02050683942079</v>
      </c>
      <c r="R102" s="101">
        <f>AVERAGE(O102:Q102)</f>
        <v>109.36524989266168</v>
      </c>
      <c r="S102" s="13">
        <f>STDEV(O102:Q102)</f>
        <v>120.16380791206016</v>
      </c>
      <c r="T102" s="66">
        <f>R102/$R$107</f>
        <v>1.3384693680789076E-2</v>
      </c>
      <c r="V102" s="7"/>
    </row>
    <row r="103" spans="1:22" x14ac:dyDescent="0.2">
      <c r="A103" s="116"/>
      <c r="B103" s="1">
        <v>10</v>
      </c>
      <c r="C103" s="13">
        <v>0.30042294331178704</v>
      </c>
      <c r="D103" s="13">
        <v>1.7150080414874562</v>
      </c>
      <c r="E103" s="13">
        <v>1.6240856222255662</v>
      </c>
      <c r="F103" s="101">
        <f t="shared" si="95"/>
        <v>1.2131722023416032</v>
      </c>
      <c r="G103" s="13">
        <f t="shared" si="96"/>
        <v>0.79177025012039781</v>
      </c>
      <c r="H103" s="94">
        <v>10</v>
      </c>
      <c r="I103" s="13">
        <v>20200.474921692061</v>
      </c>
      <c r="J103" s="13">
        <v>22880.294999827147</v>
      </c>
      <c r="K103" s="13">
        <v>25560.022077962232</v>
      </c>
      <c r="L103" s="101">
        <f t="shared" si="97"/>
        <v>22880.263999827148</v>
      </c>
      <c r="M103" s="13">
        <f t="shared" si="98"/>
        <v>2679.7735782695654</v>
      </c>
      <c r="N103" s="94">
        <v>10</v>
      </c>
      <c r="O103" s="13">
        <f t="shared" si="99"/>
        <v>364.12116793624023</v>
      </c>
      <c r="P103" s="13">
        <f t="shared" si="99"/>
        <v>2354.3933949785273</v>
      </c>
      <c r="Q103" s="13">
        <f t="shared" si="99"/>
        <v>2490.6998616351902</v>
      </c>
      <c r="R103" s="101">
        <f>AVERAGE(O103:Q103)</f>
        <v>1736.4048081833191</v>
      </c>
      <c r="S103" s="13">
        <f t="shared" ref="S103:S107" si="100">STDEV(O103:Q103)</f>
        <v>1190.3850869279388</v>
      </c>
      <c r="T103" s="66">
        <f t="shared" ref="T103:T107" si="101">R103/$R$107</f>
        <v>0.21251034022409807</v>
      </c>
      <c r="V103" s="7"/>
    </row>
    <row r="104" spans="1:22" x14ac:dyDescent="0.2">
      <c r="A104" s="116"/>
      <c r="B104" s="1">
        <v>30</v>
      </c>
      <c r="C104" s="13">
        <v>1.312852013316488</v>
      </c>
      <c r="D104" s="13">
        <v>1.4336406752653394</v>
      </c>
      <c r="E104" s="13">
        <v>3.0476950203853135</v>
      </c>
      <c r="F104" s="101">
        <f t="shared" si="95"/>
        <v>1.9313959029890471</v>
      </c>
      <c r="G104" s="13">
        <f t="shared" si="96"/>
        <v>0.96862803223869787</v>
      </c>
      <c r="H104" s="94">
        <v>30</v>
      </c>
      <c r="I104" s="13">
        <v>16128.873002709344</v>
      </c>
      <c r="J104" s="13">
        <v>19149.621253456586</v>
      </c>
      <c r="K104" s="13">
        <v>22170.276504203837</v>
      </c>
      <c r="L104" s="101">
        <f t="shared" si="97"/>
        <v>19149.590253456587</v>
      </c>
      <c r="M104" s="13">
        <f t="shared" si="98"/>
        <v>3020.7017508665676</v>
      </c>
      <c r="N104" s="94">
        <v>30</v>
      </c>
      <c r="O104" s="13">
        <f t="shared" si="99"/>
        <v>1270.4894036479748</v>
      </c>
      <c r="P104" s="13">
        <f t="shared" si="99"/>
        <v>1647.2205566928599</v>
      </c>
      <c r="Q104" s="13">
        <f t="shared" si="99"/>
        <v>4054.0944781456528</v>
      </c>
      <c r="R104" s="101">
        <f t="shared" ref="R104:R107" si="102">AVERAGE(O104:Q104)</f>
        <v>2323.9348128288293</v>
      </c>
      <c r="S104" s="13">
        <f t="shared" si="100"/>
        <v>1510.1559326889221</v>
      </c>
      <c r="T104" s="66">
        <f t="shared" si="101"/>
        <v>0.28441534796806517</v>
      </c>
      <c r="V104" s="7"/>
    </row>
    <row r="105" spans="1:22" x14ac:dyDescent="0.2">
      <c r="A105" s="116"/>
      <c r="B105" s="1">
        <v>60</v>
      </c>
      <c r="C105" s="13">
        <v>1.9280034336410257</v>
      </c>
      <c r="D105" s="13">
        <v>2.2854255728466168</v>
      </c>
      <c r="E105" s="13">
        <v>1.0612761762679606</v>
      </c>
      <c r="F105" s="101">
        <f t="shared" si="95"/>
        <v>1.7582350609185342</v>
      </c>
      <c r="G105" s="13">
        <f t="shared" si="96"/>
        <v>0.62948503681072943</v>
      </c>
      <c r="H105" s="94">
        <v>60</v>
      </c>
      <c r="I105" s="13">
        <v>16290.518351572047</v>
      </c>
      <c r="J105" s="13">
        <v>21657.359820158254</v>
      </c>
      <c r="K105" s="13">
        <v>27024.108288744465</v>
      </c>
      <c r="L105" s="101">
        <f t="shared" si="97"/>
        <v>21657.328820158255</v>
      </c>
      <c r="M105" s="13">
        <f t="shared" si="98"/>
        <v>5366.794968653362</v>
      </c>
      <c r="N105" s="94">
        <v>60</v>
      </c>
      <c r="O105" s="13">
        <f t="shared" si="99"/>
        <v>1884.4905190573832</v>
      </c>
      <c r="P105" s="13">
        <f t="shared" si="99"/>
        <v>2969.7770383998286</v>
      </c>
      <c r="Q105" s="13">
        <f t="shared" si="99"/>
        <v>1720.8025387038015</v>
      </c>
      <c r="R105" s="101">
        <f t="shared" si="102"/>
        <v>2191.6900320536711</v>
      </c>
      <c r="S105" s="13">
        <f t="shared" si="100"/>
        <v>678.79524218397728</v>
      </c>
      <c r="T105" s="66">
        <f t="shared" si="101"/>
        <v>0.26823053713193717</v>
      </c>
      <c r="V105" s="7"/>
    </row>
    <row r="106" spans="1:22" x14ac:dyDescent="0.2">
      <c r="A106" s="116"/>
      <c r="B106" s="1">
        <v>180</v>
      </c>
      <c r="C106" s="13">
        <v>6.5907487347868736</v>
      </c>
      <c r="D106" s="13">
        <v>1.9707853847026844</v>
      </c>
      <c r="E106" s="13">
        <v>3.5820659305002338</v>
      </c>
      <c r="F106" s="101">
        <f t="shared" si="95"/>
        <v>4.0478666833299304</v>
      </c>
      <c r="G106" s="13">
        <f t="shared" si="96"/>
        <v>2.3449398915607236</v>
      </c>
      <c r="H106" s="94">
        <v>180</v>
      </c>
      <c r="I106" s="13">
        <v>12328.260662543733</v>
      </c>
      <c r="J106" s="13">
        <v>19776.258932825789</v>
      </c>
      <c r="K106" s="13">
        <v>16052.306297684763</v>
      </c>
      <c r="L106" s="101">
        <f t="shared" si="97"/>
        <v>16052.275297684762</v>
      </c>
      <c r="M106" s="13">
        <f t="shared" si="98"/>
        <v>3723.9991352377951</v>
      </c>
      <c r="N106" s="94">
        <v>180</v>
      </c>
      <c r="O106" s="13">
        <f t="shared" si="99"/>
        <v>4875.1481018269733</v>
      </c>
      <c r="P106" s="13">
        <f t="shared" si="99"/>
        <v>2338.4857241345385</v>
      </c>
      <c r="Q106" s="13">
        <f t="shared" si="99"/>
        <v>3450.0251696934561</v>
      </c>
      <c r="R106" s="101">
        <f t="shared" si="102"/>
        <v>3554.5529985516555</v>
      </c>
      <c r="S106" s="13">
        <f t="shared" si="100"/>
        <v>1271.5575310832062</v>
      </c>
      <c r="T106" s="66">
        <f t="shared" si="101"/>
        <v>0.43502486488568393</v>
      </c>
      <c r="V106" s="7"/>
    </row>
    <row r="107" spans="1:22" x14ac:dyDescent="0.2">
      <c r="A107" s="116"/>
      <c r="B107" s="1">
        <v>600</v>
      </c>
      <c r="C107" s="13">
        <v>9.2361442778607472</v>
      </c>
      <c r="D107" s="13">
        <v>5.2578546023127783</v>
      </c>
      <c r="E107" s="13">
        <v>5.9562449110784632</v>
      </c>
      <c r="F107" s="101">
        <f t="shared" si="95"/>
        <v>6.8167479304173293</v>
      </c>
      <c r="G107" s="13">
        <f t="shared" si="96"/>
        <v>2.1241577790647712</v>
      </c>
      <c r="H107" s="94">
        <v>600</v>
      </c>
      <c r="I107" s="13">
        <v>17880.726501117868</v>
      </c>
      <c r="J107" s="13">
        <v>23087.208263264623</v>
      </c>
      <c r="K107" s="13">
        <v>20484.013882191244</v>
      </c>
      <c r="L107" s="101">
        <f t="shared" si="97"/>
        <v>20483.982882191242</v>
      </c>
      <c r="M107" s="13">
        <f t="shared" si="98"/>
        <v>2603.240881211851</v>
      </c>
      <c r="N107" s="94">
        <v>600</v>
      </c>
      <c r="O107" s="13">
        <f t="shared" si="99"/>
        <v>9908.9381854375697</v>
      </c>
      <c r="P107" s="13">
        <f t="shared" si="99"/>
        <v>7283.3510532935707</v>
      </c>
      <c r="Q107" s="13">
        <f t="shared" si="99"/>
        <v>7320.4682066557316</v>
      </c>
      <c r="R107" s="101">
        <f t="shared" si="102"/>
        <v>8170.9191484622907</v>
      </c>
      <c r="S107" s="13">
        <f t="shared" si="100"/>
        <v>1505.2830466177393</v>
      </c>
      <c r="T107" s="66">
        <f t="shared" si="101"/>
        <v>1</v>
      </c>
      <c r="V107" s="7"/>
    </row>
    <row r="108" spans="1:22" ht="17" thickBot="1" x14ac:dyDescent="0.25">
      <c r="A108" s="116"/>
      <c r="B108" s="98" t="s">
        <v>24</v>
      </c>
      <c r="C108" s="104"/>
      <c r="D108" s="104"/>
      <c r="E108" s="104"/>
      <c r="F108" s="101"/>
      <c r="G108" s="13"/>
      <c r="H108" s="98" t="s">
        <v>24</v>
      </c>
      <c r="I108" s="104"/>
      <c r="J108" s="13"/>
      <c r="K108" s="13"/>
      <c r="L108" s="13"/>
      <c r="M108" s="13"/>
      <c r="N108" s="98" t="s">
        <v>24</v>
      </c>
      <c r="O108" s="13"/>
      <c r="P108" s="13"/>
      <c r="Q108" s="13"/>
      <c r="R108" s="13"/>
      <c r="S108" s="13"/>
      <c r="T108" s="66"/>
      <c r="V108" s="7"/>
    </row>
    <row r="109" spans="1:22" ht="17" thickTop="1" x14ac:dyDescent="0.2">
      <c r="A109" s="116"/>
      <c r="B109" s="1">
        <v>0</v>
      </c>
      <c r="C109" s="13">
        <v>3.2023028916886964E-2</v>
      </c>
      <c r="D109" s="13">
        <v>0.87088912625931569</v>
      </c>
      <c r="E109" s="13">
        <v>0.90145008654267511</v>
      </c>
      <c r="F109" s="101">
        <f t="shared" ref="F109:F114" si="103">AVERAGE(C109:E109)</f>
        <v>0.60145408057295924</v>
      </c>
      <c r="G109" s="13">
        <f t="shared" ref="G109:G114" si="104">STDEV(C109:E109)</f>
        <v>0.49337843995858344</v>
      </c>
      <c r="H109" s="94">
        <v>0</v>
      </c>
      <c r="I109" s="13">
        <v>109.55204423000237</v>
      </c>
      <c r="J109" s="13">
        <v>133.49750565055729</v>
      </c>
      <c r="K109" s="13">
        <v>116.13237142776416</v>
      </c>
      <c r="L109" s="101">
        <f t="shared" ref="L109:L114" si="105">AVERAGE(I109:K109)</f>
        <v>119.7273071027746</v>
      </c>
      <c r="M109" s="13">
        <f t="shared" ref="M109:M114" si="106">STDEV(I109:K109)</f>
        <v>12.370891339811296</v>
      </c>
      <c r="N109" s="94">
        <v>0</v>
      </c>
      <c r="O109" s="13">
        <f t="shared" ref="O109:Q114" si="107">I109*C109*4/(100)</f>
        <v>0.14032753121125782</v>
      </c>
      <c r="P109" s="13">
        <f t="shared" si="107"/>
        <v>4.6504610421524752</v>
      </c>
      <c r="Q109" s="13">
        <f t="shared" si="107"/>
        <v>4.1875014509585631</v>
      </c>
      <c r="R109" s="101">
        <f>AVERAGE(O109:Q109)</f>
        <v>2.9927633414407655</v>
      </c>
      <c r="S109" s="13">
        <f>STDEV(O109:Q109)</f>
        <v>2.4811036726383193</v>
      </c>
      <c r="T109" s="66">
        <f>R109/$R$114</f>
        <v>0.10012364137451561</v>
      </c>
      <c r="V109" s="7"/>
    </row>
    <row r="110" spans="1:22" x14ac:dyDescent="0.2">
      <c r="A110" s="116"/>
      <c r="B110" s="1">
        <v>10</v>
      </c>
      <c r="C110" s="13">
        <v>0.16960238423911467</v>
      </c>
      <c r="D110" s="13">
        <v>0.28089259530005328</v>
      </c>
      <c r="E110" s="13">
        <v>1.2198959349027747</v>
      </c>
      <c r="F110" s="101">
        <f t="shared" si="103"/>
        <v>0.55679697148064755</v>
      </c>
      <c r="G110" s="13">
        <f t="shared" si="104"/>
        <v>0.57695021816281666</v>
      </c>
      <c r="H110" s="94">
        <v>10</v>
      </c>
      <c r="I110" s="13">
        <v>241.06912730473169</v>
      </c>
      <c r="J110" s="13">
        <v>219.13508846000471</v>
      </c>
      <c r="K110" s="13">
        <v>197.10804961527765</v>
      </c>
      <c r="L110" s="101">
        <f t="shared" si="105"/>
        <v>219.1040884600047</v>
      </c>
      <c r="M110" s="13">
        <f t="shared" si="106"/>
        <v>21.980555239905872</v>
      </c>
      <c r="N110" s="94">
        <v>10</v>
      </c>
      <c r="O110" s="13">
        <f t="shared" si="107"/>
        <v>1.635435950293006</v>
      </c>
      <c r="P110" s="13">
        <f t="shared" si="107"/>
        <v>2.462136948753499</v>
      </c>
      <c r="Q110" s="13">
        <f t="shared" si="107"/>
        <v>9.6180523384916654</v>
      </c>
      <c r="R110" s="101">
        <f>AVERAGE(O110:Q110)</f>
        <v>4.5718750791793896</v>
      </c>
      <c r="S110" s="13">
        <f t="shared" ref="S110:S114" si="108">STDEV(O110:Q110)</f>
        <v>4.3896226870329249</v>
      </c>
      <c r="T110" s="66">
        <f t="shared" ref="T110:T114" si="109">R110/$R$114</f>
        <v>0.15295321701463793</v>
      </c>
      <c r="V110" s="7"/>
    </row>
    <row r="111" spans="1:22" x14ac:dyDescent="0.2">
      <c r="A111" s="116"/>
      <c r="B111" s="1">
        <v>30</v>
      </c>
      <c r="C111" s="13">
        <v>1.0003118109506017</v>
      </c>
      <c r="D111" s="13">
        <v>0.64381956947935692</v>
      </c>
      <c r="E111" s="13">
        <v>0.52536153507248251</v>
      </c>
      <c r="F111" s="101">
        <f t="shared" si="103"/>
        <v>0.72316430516748031</v>
      </c>
      <c r="G111" s="13">
        <f t="shared" si="104"/>
        <v>0.24721677016383681</v>
      </c>
      <c r="H111" s="94">
        <v>30</v>
      </c>
      <c r="I111" s="13">
        <v>126.4118095439038</v>
      </c>
      <c r="J111" s="13">
        <v>116.96885551481975</v>
      </c>
      <c r="K111" s="13">
        <v>107.43290148573573</v>
      </c>
      <c r="L111" s="101">
        <f t="shared" si="105"/>
        <v>116.93785551481976</v>
      </c>
      <c r="M111" s="13">
        <f t="shared" si="106"/>
        <v>9.4894920053762224</v>
      </c>
      <c r="N111" s="94">
        <v>30</v>
      </c>
      <c r="O111" s="13">
        <f t="shared" si="107"/>
        <v>5.0580490452161992</v>
      </c>
      <c r="P111" s="13">
        <f t="shared" si="107"/>
        <v>3.0122735280017743</v>
      </c>
      <c r="Q111" s="13">
        <f t="shared" si="107"/>
        <v>2.2576445616734766</v>
      </c>
      <c r="R111" s="101">
        <f t="shared" ref="R111:R114" si="110">AVERAGE(O111:Q111)</f>
        <v>3.4426557116304832</v>
      </c>
      <c r="S111" s="13">
        <f t="shared" si="108"/>
        <v>1.4489609849303415</v>
      </c>
      <c r="T111" s="66">
        <f t="shared" si="109"/>
        <v>0.11517490243023303</v>
      </c>
      <c r="V111" s="7"/>
    </row>
    <row r="112" spans="1:22" x14ac:dyDescent="0.2">
      <c r="A112" s="116"/>
      <c r="B112" s="1">
        <v>60</v>
      </c>
      <c r="C112" s="13">
        <v>1.6240607274818415</v>
      </c>
      <c r="D112" s="13">
        <v>4.4539976220138788</v>
      </c>
      <c r="E112" s="13">
        <v>0.11328175035108075</v>
      </c>
      <c r="F112" s="101">
        <f t="shared" si="103"/>
        <v>2.0637800332822667</v>
      </c>
      <c r="G112" s="13">
        <f t="shared" si="104"/>
        <v>2.2035127343735814</v>
      </c>
      <c r="H112" s="94">
        <v>60</v>
      </c>
      <c r="I112" s="13">
        <v>439.64607924969215</v>
      </c>
      <c r="J112" s="13">
        <v>308.80157793903811</v>
      </c>
      <c r="K112" s="13">
        <v>570.39758056034611</v>
      </c>
      <c r="L112" s="101">
        <f t="shared" si="105"/>
        <v>439.61507924969214</v>
      </c>
      <c r="M112" s="13">
        <f t="shared" si="106"/>
        <v>130.7980040658565</v>
      </c>
      <c r="N112" s="94">
        <v>60</v>
      </c>
      <c r="O112" s="13">
        <f t="shared" si="107"/>
        <v>28.560477252031774</v>
      </c>
      <c r="P112" s="13">
        <f t="shared" si="107"/>
        <v>55.016059752584368</v>
      </c>
      <c r="Q112" s="13">
        <f t="shared" si="107"/>
        <v>2.5846254528759038</v>
      </c>
      <c r="R112" s="101">
        <f t="shared" si="110"/>
        <v>28.720387485830681</v>
      </c>
      <c r="S112" s="13">
        <f t="shared" si="108"/>
        <v>26.21608292905934</v>
      </c>
      <c r="T112" s="66">
        <f t="shared" si="109"/>
        <v>0.96084770116974272</v>
      </c>
      <c r="V112" s="7"/>
    </row>
    <row r="113" spans="1:22" x14ac:dyDescent="0.2">
      <c r="A113" s="116"/>
      <c r="B113" s="1">
        <v>180</v>
      </c>
      <c r="C113" s="13">
        <v>3.5017127774751176</v>
      </c>
      <c r="D113" s="13">
        <v>1.3826251195257817</v>
      </c>
      <c r="E113" s="13">
        <v>1.1825191071251044</v>
      </c>
      <c r="F113" s="101">
        <f t="shared" si="103"/>
        <v>2.0222856680420009</v>
      </c>
      <c r="G113" s="13">
        <f t="shared" si="104"/>
        <v>1.2851221860756836</v>
      </c>
      <c r="H113" s="94">
        <v>180</v>
      </c>
      <c r="I113" s="13">
        <v>104.1397599954154</v>
      </c>
      <c r="J113" s="13">
        <v>134.71552765405445</v>
      </c>
      <c r="K113" s="13">
        <v>165.19829531269346</v>
      </c>
      <c r="L113" s="101">
        <f t="shared" si="105"/>
        <v>134.68452765405445</v>
      </c>
      <c r="M113" s="13">
        <f t="shared" si="106"/>
        <v>30.529279462883135</v>
      </c>
      <c r="N113" s="94">
        <v>180</v>
      </c>
      <c r="O113" s="13">
        <f t="shared" si="107"/>
        <v>14.586701128765528</v>
      </c>
      <c r="P113" s="13">
        <f t="shared" si="107"/>
        <v>7.4504429009866318</v>
      </c>
      <c r="Q113" s="13">
        <f t="shared" si="107"/>
        <v>7.814005626870224</v>
      </c>
      <c r="R113" s="101">
        <f t="shared" si="110"/>
        <v>9.9503832188741281</v>
      </c>
      <c r="S113" s="13">
        <f t="shared" si="108"/>
        <v>4.0192819365028134</v>
      </c>
      <c r="T113" s="66">
        <f t="shared" si="109"/>
        <v>0.3328925435400219</v>
      </c>
      <c r="V113" s="7"/>
    </row>
    <row r="114" spans="1:22" x14ac:dyDescent="0.2">
      <c r="A114" s="116"/>
      <c r="B114" s="1">
        <v>600</v>
      </c>
      <c r="C114" s="13">
        <v>5.6693137599691159</v>
      </c>
      <c r="D114" s="13">
        <v>2.9322438781747673</v>
      </c>
      <c r="E114" s="13">
        <v>3.5979691482644753</v>
      </c>
      <c r="F114" s="101">
        <f t="shared" si="103"/>
        <v>4.0665089288027865</v>
      </c>
      <c r="G114" s="13">
        <f t="shared" si="104"/>
        <v>1.4274225124035971</v>
      </c>
      <c r="H114" s="94">
        <v>600</v>
      </c>
      <c r="I114" s="13">
        <v>156.28446339443778</v>
      </c>
      <c r="J114" s="13">
        <v>189.41368843486222</v>
      </c>
      <c r="K114" s="13">
        <v>222.44991347528668</v>
      </c>
      <c r="L114" s="101">
        <f t="shared" si="105"/>
        <v>189.38268843486222</v>
      </c>
      <c r="M114" s="13">
        <f t="shared" si="106"/>
        <v>33.082735933570035</v>
      </c>
      <c r="N114" s="94">
        <v>600</v>
      </c>
      <c r="O114" s="13">
        <f t="shared" si="107"/>
        <v>35.441026351659026</v>
      </c>
      <c r="P114" s="13">
        <f t="shared" si="107"/>
        <v>22.2162851342251</v>
      </c>
      <c r="Q114" s="13">
        <f t="shared" si="107"/>
        <v>32.01471702872734</v>
      </c>
      <c r="R114" s="101">
        <f t="shared" si="110"/>
        <v>29.890676171537155</v>
      </c>
      <c r="S114" s="13">
        <f t="shared" si="108"/>
        <v>6.8634617533198217</v>
      </c>
      <c r="T114" s="66">
        <f t="shared" si="109"/>
        <v>1</v>
      </c>
      <c r="V114" s="7"/>
    </row>
    <row r="115" spans="1:22" ht="17" thickBot="1" x14ac:dyDescent="0.25">
      <c r="A115" s="116"/>
      <c r="B115" s="98" t="s">
        <v>25</v>
      </c>
      <c r="C115" s="104"/>
      <c r="D115" s="104"/>
      <c r="E115" s="104"/>
      <c r="F115" s="101"/>
      <c r="G115" s="13"/>
      <c r="H115" s="98" t="s">
        <v>25</v>
      </c>
      <c r="I115" s="13"/>
      <c r="J115" s="13"/>
      <c r="K115" s="104"/>
      <c r="L115" s="101"/>
      <c r="M115" s="13"/>
      <c r="N115" s="98" t="s">
        <v>25</v>
      </c>
      <c r="O115" s="13"/>
      <c r="P115" s="13"/>
      <c r="Q115" s="13"/>
      <c r="R115" s="13"/>
      <c r="S115" s="13"/>
      <c r="T115" s="66"/>
      <c r="V115" s="7"/>
    </row>
    <row r="116" spans="1:22" ht="17" thickTop="1" x14ac:dyDescent="0.2">
      <c r="A116" s="116"/>
      <c r="B116" s="1">
        <v>0</v>
      </c>
      <c r="C116" s="13">
        <v>0.64135088303001009</v>
      </c>
      <c r="D116" s="13">
        <v>3.8496511084102587</v>
      </c>
      <c r="E116" s="13">
        <v>2.885793346422032</v>
      </c>
      <c r="F116" s="101">
        <f t="shared" ref="F116:F121" si="111">AVERAGE(C116:E116)</f>
        <v>2.4589317792874339</v>
      </c>
      <c r="G116" s="13">
        <f t="shared" ref="G116:G121" si="112">STDEV(C116:E116)</f>
        <v>1.6461943026769934</v>
      </c>
      <c r="H116" s="94">
        <v>0</v>
      </c>
      <c r="I116" s="13">
        <v>319.19807604618433</v>
      </c>
      <c r="J116" s="13">
        <v>263.59675594486487</v>
      </c>
      <c r="K116" s="13">
        <v>292.09297023251753</v>
      </c>
      <c r="L116" s="101">
        <f t="shared" ref="L116:L121" si="113">AVERAGE(I116:K116)</f>
        <v>291.62926740785559</v>
      </c>
      <c r="M116" s="13">
        <f t="shared" ref="M116:M121" si="114">STDEV(I116:K116)</f>
        <v>27.803560284333145</v>
      </c>
      <c r="N116" s="94">
        <v>0</v>
      </c>
      <c r="O116" s="13">
        <f t="shared" ref="O116:Q121" si="115">I116*C116*4/(100)</f>
        <v>8.188718717348026</v>
      </c>
      <c r="P116" s="13">
        <f t="shared" si="115"/>
        <v>40.5902217478599</v>
      </c>
      <c r="Q116" s="13">
        <f t="shared" si="115"/>
        <v>33.716798001345907</v>
      </c>
      <c r="R116" s="101">
        <f>AVERAGE(O116:Q116)</f>
        <v>27.498579488851277</v>
      </c>
      <c r="S116" s="13">
        <f>STDEV(O116:Q116)</f>
        <v>17.072317673969039</v>
      </c>
      <c r="T116" s="66">
        <f>R116/$R$119</f>
        <v>0.49382080345631035</v>
      </c>
      <c r="V116" s="7"/>
    </row>
    <row r="117" spans="1:22" x14ac:dyDescent="0.2">
      <c r="A117" s="116"/>
      <c r="B117" s="1">
        <v>10</v>
      </c>
      <c r="C117" s="13">
        <v>0.8672055011685802</v>
      </c>
      <c r="D117" s="13">
        <v>1.7752351988378381</v>
      </c>
      <c r="E117" s="13">
        <v>3.3749392890147019</v>
      </c>
      <c r="F117" s="101">
        <f t="shared" si="111"/>
        <v>2.0057933296737067</v>
      </c>
      <c r="G117" s="13">
        <f t="shared" si="112"/>
        <v>1.2696653009542165</v>
      </c>
      <c r="H117" s="94">
        <v>10</v>
      </c>
      <c r="I117" s="13">
        <v>466.38978414149881</v>
      </c>
      <c r="J117" s="13">
        <v>414.98849886003967</v>
      </c>
      <c r="K117" s="13">
        <v>363.49421357858046</v>
      </c>
      <c r="L117" s="101">
        <f t="shared" si="113"/>
        <v>414.95749886003961</v>
      </c>
      <c r="M117" s="13">
        <f t="shared" si="114"/>
        <v>51.447792286133435</v>
      </c>
      <c r="N117" s="94">
        <v>10</v>
      </c>
      <c r="O117" s="13">
        <f t="shared" si="115"/>
        <v>16.178231459853375</v>
      </c>
      <c r="P117" s="13">
        <f t="shared" si="115"/>
        <v>29.468087611568741</v>
      </c>
      <c r="Q117" s="13">
        <f t="shared" si="115"/>
        <v>49.070836109434104</v>
      </c>
      <c r="R117" s="101">
        <f>AVERAGE(O117:Q117)</f>
        <v>31.572385060285409</v>
      </c>
      <c r="S117" s="13">
        <f t="shared" ref="S117:S121" si="116">STDEV(O117:Q117)</f>
        <v>16.546960777523811</v>
      </c>
      <c r="T117" s="66">
        <f t="shared" ref="T117:T121" si="117">R117/$R$119</f>
        <v>0.56697839842320708</v>
      </c>
      <c r="V117" s="7"/>
    </row>
    <row r="118" spans="1:22" x14ac:dyDescent="0.2">
      <c r="A118" s="116"/>
      <c r="B118" s="1">
        <v>30</v>
      </c>
      <c r="C118" s="13">
        <v>1.4949152867126898</v>
      </c>
      <c r="D118" s="13">
        <v>1.8543433458209893</v>
      </c>
      <c r="E118" s="13">
        <v>3.266741338692754</v>
      </c>
      <c r="F118" s="101">
        <f t="shared" si="111"/>
        <v>2.2053333237421442</v>
      </c>
      <c r="G118" s="13">
        <f t="shared" si="112"/>
        <v>0.93660950404618237</v>
      </c>
      <c r="H118" s="94">
        <v>30</v>
      </c>
      <c r="I118" s="13">
        <v>370.44130568140815</v>
      </c>
      <c r="J118" s="13">
        <v>370.44130568140815</v>
      </c>
      <c r="K118" s="13">
        <v>283.96711617335643</v>
      </c>
      <c r="L118" s="101">
        <f t="shared" si="113"/>
        <v>341.61657584539097</v>
      </c>
      <c r="M118" s="13">
        <f t="shared" si="114"/>
        <v>49.925896590428209</v>
      </c>
      <c r="N118" s="94">
        <v>30</v>
      </c>
      <c r="O118" s="13">
        <f t="shared" si="115"/>
        <v>22.151134827717819</v>
      </c>
      <c r="P118" s="13">
        <f t="shared" si="115"/>
        <v>27.477014808302329</v>
      </c>
      <c r="Q118" s="13">
        <f t="shared" si="115"/>
        <v>37.105884689314848</v>
      </c>
      <c r="R118" s="101">
        <f t="shared" ref="R118:R121" si="118">AVERAGE(O118:Q118)</f>
        <v>28.911344775111662</v>
      </c>
      <c r="S118" s="13">
        <f t="shared" si="116"/>
        <v>7.5798491209258128</v>
      </c>
      <c r="T118" s="66">
        <f t="shared" si="117"/>
        <v>0.51919130992334939</v>
      </c>
      <c r="V118" s="7"/>
    </row>
    <row r="119" spans="1:22" x14ac:dyDescent="0.2">
      <c r="A119" s="116"/>
      <c r="B119" s="1">
        <v>60</v>
      </c>
      <c r="C119" s="13">
        <v>1.1684621092073235</v>
      </c>
      <c r="D119" s="13">
        <v>2.3727553717292338</v>
      </c>
      <c r="E119" s="13">
        <v>2.0640877099530615</v>
      </c>
      <c r="F119" s="101">
        <f t="shared" si="111"/>
        <v>1.8684350636298728</v>
      </c>
      <c r="G119" s="13">
        <f t="shared" si="112"/>
        <v>0.62553220064906967</v>
      </c>
      <c r="H119" s="94">
        <v>60</v>
      </c>
      <c r="I119" s="13">
        <v>1031.4675162721974</v>
      </c>
      <c r="J119" s="13">
        <v>559.96080656553909</v>
      </c>
      <c r="K119" s="13">
        <v>795.76066141886815</v>
      </c>
      <c r="L119" s="101">
        <f t="shared" si="113"/>
        <v>795.7296614188682</v>
      </c>
      <c r="M119" s="13">
        <f t="shared" si="114"/>
        <v>235.7533563819394</v>
      </c>
      <c r="N119" s="94">
        <v>60</v>
      </c>
      <c r="O119" s="13">
        <f t="shared" si="115"/>
        <v>48.209228385690039</v>
      </c>
      <c r="P119" s="13">
        <f t="shared" si="115"/>
        <v>53.146000469448694</v>
      </c>
      <c r="Q119" s="13">
        <f t="shared" si="115"/>
        <v>65.700792051952206</v>
      </c>
      <c r="R119" s="101">
        <f t="shared" si="118"/>
        <v>55.685340302363649</v>
      </c>
      <c r="S119" s="13">
        <f t="shared" si="116"/>
        <v>9.0180311023524578</v>
      </c>
      <c r="T119" s="66">
        <f t="shared" si="117"/>
        <v>1</v>
      </c>
      <c r="V119" s="7"/>
    </row>
    <row r="120" spans="1:22" x14ac:dyDescent="0.2">
      <c r="A120" s="116"/>
      <c r="B120" s="1">
        <v>180</v>
      </c>
      <c r="C120" s="13">
        <v>2.0061101503645675</v>
      </c>
      <c r="D120" s="13">
        <v>1.726668349227537</v>
      </c>
      <c r="E120" s="13">
        <v>1.894021210841208</v>
      </c>
      <c r="F120" s="101">
        <f t="shared" si="111"/>
        <v>1.8755999034777708</v>
      </c>
      <c r="G120" s="13">
        <f t="shared" si="112"/>
        <v>0.14062872565521811</v>
      </c>
      <c r="H120" s="94">
        <v>180</v>
      </c>
      <c r="I120" s="13">
        <v>507.20529459912262</v>
      </c>
      <c r="J120" s="13">
        <v>397.78881608638278</v>
      </c>
      <c r="K120" s="13">
        <v>288.27933757364303</v>
      </c>
      <c r="L120" s="101">
        <f t="shared" si="113"/>
        <v>397.75781608638277</v>
      </c>
      <c r="M120" s="13">
        <f t="shared" si="114"/>
        <v>109.46298180494881</v>
      </c>
      <c r="N120" s="94">
        <v>180</v>
      </c>
      <c r="O120" s="13">
        <f t="shared" si="115"/>
        <v>40.70038759255803</v>
      </c>
      <c r="P120" s="13">
        <f t="shared" si="115"/>
        <v>27.473974336522033</v>
      </c>
      <c r="Q120" s="13">
        <f t="shared" si="115"/>
        <v>21.840287200469312</v>
      </c>
      <c r="R120" s="101">
        <f t="shared" si="118"/>
        <v>30.004883043183128</v>
      </c>
      <c r="S120" s="13">
        <f t="shared" si="116"/>
        <v>9.6814240099794091</v>
      </c>
      <c r="T120" s="66">
        <f t="shared" si="117"/>
        <v>0.53882912235537739</v>
      </c>
      <c r="V120" s="7"/>
    </row>
    <row r="121" spans="1:22" x14ac:dyDescent="0.2">
      <c r="A121" s="116"/>
      <c r="B121" s="1">
        <v>600</v>
      </c>
      <c r="C121" s="13">
        <v>3.1200071523723683</v>
      </c>
      <c r="D121" s="13">
        <v>2.3286351347038057</v>
      </c>
      <c r="E121" s="13">
        <v>1.9568446942470619</v>
      </c>
      <c r="F121" s="101">
        <f t="shared" si="111"/>
        <v>2.4684956604410786</v>
      </c>
      <c r="G121" s="13">
        <f t="shared" si="112"/>
        <v>0.59406014088866022</v>
      </c>
      <c r="H121" s="94">
        <v>600</v>
      </c>
      <c r="I121" s="13">
        <v>423.43664967727273</v>
      </c>
      <c r="J121" s="13">
        <v>484.07460832069501</v>
      </c>
      <c r="K121" s="13">
        <v>544.61956696411721</v>
      </c>
      <c r="L121" s="101">
        <f t="shared" si="113"/>
        <v>484.043608320695</v>
      </c>
      <c r="M121" s="13">
        <f t="shared" si="114"/>
        <v>60.591464591042502</v>
      </c>
      <c r="N121" s="94">
        <v>600</v>
      </c>
      <c r="O121" s="13">
        <f t="shared" si="115"/>
        <v>52.845015022787351</v>
      </c>
      <c r="P121" s="13">
        <f t="shared" si="115"/>
        <v>45.089325630142149</v>
      </c>
      <c r="Q121" s="13">
        <f t="shared" si="115"/>
        <v>42.629436399874606</v>
      </c>
      <c r="R121" s="101">
        <f t="shared" si="118"/>
        <v>46.854592350934702</v>
      </c>
      <c r="S121" s="13">
        <f t="shared" si="116"/>
        <v>5.331663586244094</v>
      </c>
      <c r="T121" s="66">
        <f t="shared" si="117"/>
        <v>0.84141700663982277</v>
      </c>
      <c r="V121" s="7"/>
    </row>
    <row r="122" spans="1:22" ht="17" thickBot="1" x14ac:dyDescent="0.25">
      <c r="A122" s="116"/>
      <c r="B122" s="98" t="s">
        <v>26</v>
      </c>
      <c r="C122" s="104"/>
      <c r="D122" s="104"/>
      <c r="E122" s="104"/>
      <c r="F122" s="101"/>
      <c r="G122" s="13"/>
      <c r="H122" s="98" t="s">
        <v>26</v>
      </c>
      <c r="I122" s="13"/>
      <c r="J122" s="13"/>
      <c r="K122" s="13"/>
      <c r="L122" s="101"/>
      <c r="M122" s="13"/>
      <c r="N122" s="98" t="s">
        <v>26</v>
      </c>
      <c r="O122" s="13"/>
      <c r="P122" s="13"/>
      <c r="Q122" s="13"/>
      <c r="R122" s="13"/>
      <c r="S122" s="13"/>
      <c r="T122" s="66"/>
      <c r="V122" s="7"/>
    </row>
    <row r="123" spans="1:22" ht="17" thickTop="1" x14ac:dyDescent="0.2">
      <c r="A123" s="116"/>
      <c r="B123" s="1">
        <v>0</v>
      </c>
      <c r="C123" s="13">
        <v>0.75414826450486383</v>
      </c>
      <c r="D123" s="13">
        <v>7.1423453073989274</v>
      </c>
      <c r="E123" s="13">
        <v>6.1252250213989408</v>
      </c>
      <c r="F123" s="101">
        <f t="shared" ref="F123:F128" si="119">AVERAGE(C123:E123)</f>
        <v>4.673906197767578</v>
      </c>
      <c r="G123" s="13">
        <f t="shared" ref="G123:G128" si="120">STDEV(C123:E123)</f>
        <v>3.4324932790291305</v>
      </c>
      <c r="H123" s="94">
        <v>0</v>
      </c>
      <c r="I123" s="13">
        <v>18801.821144711528</v>
      </c>
      <c r="J123" s="13">
        <v>11942.246229182922</v>
      </c>
      <c r="K123" s="13">
        <v>18079.760627287465</v>
      </c>
      <c r="L123" s="101">
        <f t="shared" ref="L123:L128" si="121">AVERAGE(I123:K123)</f>
        <v>16274.609333727305</v>
      </c>
      <c r="M123" s="13">
        <f t="shared" ref="M123:M128" si="122">STDEV(I123:K123)</f>
        <v>3769.2665599448833</v>
      </c>
      <c r="N123" s="94">
        <v>0</v>
      </c>
      <c r="O123" s="13">
        <f t="shared" ref="O123:Q128" si="123">I123*C123*4/(100)</f>
        <v>567.17443143260209</v>
      </c>
      <c r="P123" s="13">
        <f t="shared" si="123"/>
        <v>3411.825852592287</v>
      </c>
      <c r="Q123" s="13">
        <f t="shared" si="123"/>
        <v>4429.7040870065839</v>
      </c>
      <c r="R123" s="101">
        <f>AVERAGE(O123:Q123)</f>
        <v>2802.9014570104905</v>
      </c>
      <c r="S123" s="13">
        <f>STDEV(O123:Q123)</f>
        <v>2001.9679130041295</v>
      </c>
      <c r="T123" s="66">
        <f>R123/$R$126</f>
        <v>0.67832965475468388</v>
      </c>
      <c r="V123" s="7"/>
    </row>
    <row r="124" spans="1:22" x14ac:dyDescent="0.2">
      <c r="A124" s="116"/>
      <c r="B124" s="1">
        <v>10</v>
      </c>
      <c r="C124" s="13">
        <v>4.3958907626632069</v>
      </c>
      <c r="D124" s="13">
        <v>3.1151325375987811</v>
      </c>
      <c r="E124" s="13">
        <v>7.7235312562003289</v>
      </c>
      <c r="F124" s="101">
        <f t="shared" si="119"/>
        <v>5.0781848521541058</v>
      </c>
      <c r="G124" s="13">
        <f t="shared" si="120"/>
        <v>2.3787556843479636</v>
      </c>
      <c r="H124" s="94">
        <v>10</v>
      </c>
      <c r="I124" s="13">
        <v>18801.852144711527</v>
      </c>
      <c r="J124" s="13">
        <v>21103.689831258329</v>
      </c>
      <c r="K124" s="13">
        <v>16499.921458164725</v>
      </c>
      <c r="L124" s="101">
        <f t="shared" si="121"/>
        <v>18801.821144711528</v>
      </c>
      <c r="M124" s="13">
        <f t="shared" si="122"/>
        <v>2301.8841867033584</v>
      </c>
      <c r="N124" s="94">
        <v>10</v>
      </c>
      <c r="O124" s="13">
        <f t="shared" si="123"/>
        <v>3306.0355265558719</v>
      </c>
      <c r="P124" s="13">
        <f t="shared" si="123"/>
        <v>2629.6316342698142</v>
      </c>
      <c r="Q124" s="13">
        <f t="shared" si="123"/>
        <v>5097.5063642794303</v>
      </c>
      <c r="R124" s="101">
        <f>AVERAGE(O124:Q124)</f>
        <v>3677.724508368372</v>
      </c>
      <c r="S124" s="13">
        <f t="shared" ref="S124:S128" si="124">STDEV(O124:Q124)</f>
        <v>1275.2317221413607</v>
      </c>
      <c r="T124" s="66">
        <f t="shared" ref="T124:T128" si="125">R124/$R$126</f>
        <v>0.8900454169748645</v>
      </c>
      <c r="V124" s="7"/>
    </row>
    <row r="125" spans="1:22" x14ac:dyDescent="0.2">
      <c r="A125" s="116"/>
      <c r="B125" s="1">
        <v>30</v>
      </c>
      <c r="C125" s="13">
        <v>7.6828332789710352</v>
      </c>
      <c r="D125" s="13">
        <v>2.4273414586485766</v>
      </c>
      <c r="E125" s="13">
        <v>6.0449439626189605</v>
      </c>
      <c r="F125" s="101">
        <f t="shared" si="119"/>
        <v>5.3850395667461912</v>
      </c>
      <c r="G125" s="13">
        <f t="shared" si="120"/>
        <v>2.6891734654235671</v>
      </c>
      <c r="H125" s="94">
        <v>30</v>
      </c>
      <c r="I125" s="13">
        <v>10799.194794754876</v>
      </c>
      <c r="J125" s="13">
        <v>20894.750506316144</v>
      </c>
      <c r="K125" s="13">
        <v>15847.019150535512</v>
      </c>
      <c r="L125" s="101">
        <f t="shared" si="121"/>
        <v>15846.98815053551</v>
      </c>
      <c r="M125" s="13">
        <f t="shared" si="122"/>
        <v>5047.7778558520349</v>
      </c>
      <c r="N125" s="94">
        <v>30</v>
      </c>
      <c r="O125" s="13">
        <f t="shared" si="123"/>
        <v>3318.7365262093417</v>
      </c>
      <c r="P125" s="13">
        <f t="shared" si="123"/>
        <v>2028.7477668839806</v>
      </c>
      <c r="Q125" s="13">
        <f t="shared" si="123"/>
        <v>3831.7737095814678</v>
      </c>
      <c r="R125" s="101">
        <f t="shared" ref="R125:R128" si="126">AVERAGE(O125:Q125)</f>
        <v>3059.7526675582635</v>
      </c>
      <c r="S125" s="13">
        <f t="shared" si="124"/>
        <v>928.99414249573613</v>
      </c>
      <c r="T125" s="66">
        <f t="shared" si="125"/>
        <v>0.74049016793948308</v>
      </c>
      <c r="V125" s="7"/>
    </row>
    <row r="126" spans="1:22" x14ac:dyDescent="0.2">
      <c r="A126" s="116"/>
      <c r="B126" s="1">
        <v>60</v>
      </c>
      <c r="C126" s="13">
        <v>7.5577717610410167</v>
      </c>
      <c r="D126" s="13">
        <v>4.8190212527651068</v>
      </c>
      <c r="E126" s="13">
        <v>5.072680012676603</v>
      </c>
      <c r="F126" s="101">
        <f t="shared" si="119"/>
        <v>5.8164910088275761</v>
      </c>
      <c r="G126" s="13">
        <f t="shared" si="120"/>
        <v>1.5133174436124408</v>
      </c>
      <c r="H126" s="94">
        <v>60</v>
      </c>
      <c r="I126" s="13">
        <v>15278.435111101096</v>
      </c>
      <c r="J126" s="13">
        <v>21165.829535051962</v>
      </c>
      <c r="K126" s="13">
        <v>18222.178823076531</v>
      </c>
      <c r="L126" s="101">
        <f t="shared" si="121"/>
        <v>18222.147823076531</v>
      </c>
      <c r="M126" s="13">
        <f t="shared" si="122"/>
        <v>2943.6972120978448</v>
      </c>
      <c r="N126" s="94">
        <v>60</v>
      </c>
      <c r="O126" s="13">
        <f t="shared" si="123"/>
        <v>4618.8370174230977</v>
      </c>
      <c r="P126" s="13">
        <f t="shared" si="123"/>
        <v>4079.9432944727519</v>
      </c>
      <c r="Q126" s="13">
        <f t="shared" si="123"/>
        <v>3697.4112921295668</v>
      </c>
      <c r="R126" s="101">
        <f t="shared" si="126"/>
        <v>4132.0638680084721</v>
      </c>
      <c r="S126" s="13">
        <f t="shared" si="124"/>
        <v>462.91873741235258</v>
      </c>
      <c r="T126" s="66">
        <f t="shared" si="125"/>
        <v>1</v>
      </c>
      <c r="V126" s="7"/>
    </row>
    <row r="127" spans="1:22" x14ac:dyDescent="0.2">
      <c r="A127" s="116"/>
      <c r="B127" s="1">
        <v>180</v>
      </c>
      <c r="C127" s="13">
        <v>9.4757511201529887</v>
      </c>
      <c r="D127" s="13">
        <v>1.6641497890116375</v>
      </c>
      <c r="E127" s="13">
        <v>5.1033115024152087</v>
      </c>
      <c r="F127" s="101">
        <f t="shared" si="119"/>
        <v>5.4144041371932792</v>
      </c>
      <c r="G127" s="13">
        <f t="shared" si="120"/>
        <v>3.9150814563342351</v>
      </c>
      <c r="H127" s="94">
        <v>180</v>
      </c>
      <c r="I127" s="13">
        <v>12921.81020412995</v>
      </c>
      <c r="J127" s="13">
        <v>19757.645870685039</v>
      </c>
      <c r="K127" s="13">
        <v>16339.774537407498</v>
      </c>
      <c r="L127" s="101">
        <f t="shared" si="121"/>
        <v>16339.743537407494</v>
      </c>
      <c r="M127" s="13">
        <f t="shared" si="122"/>
        <v>3417.9178333829786</v>
      </c>
      <c r="N127" s="94">
        <v>180</v>
      </c>
      <c r="O127" s="13">
        <f t="shared" si="123"/>
        <v>4897.754300647548</v>
      </c>
      <c r="P127" s="13">
        <f t="shared" si="123"/>
        <v>1315.1872882826863</v>
      </c>
      <c r="Q127" s="13">
        <f t="shared" si="123"/>
        <v>3335.4783737449134</v>
      </c>
      <c r="R127" s="101">
        <f t="shared" si="126"/>
        <v>3182.806654225049</v>
      </c>
      <c r="S127" s="13">
        <f t="shared" si="124"/>
        <v>1796.1564770300747</v>
      </c>
      <c r="T127" s="66">
        <f t="shared" si="125"/>
        <v>0.77027044012247181</v>
      </c>
      <c r="V127" s="7"/>
    </row>
    <row r="128" spans="1:22" x14ac:dyDescent="0.2">
      <c r="A128" s="116"/>
      <c r="B128" s="1">
        <v>600</v>
      </c>
      <c r="C128" s="13">
        <v>6.0690604697799646</v>
      </c>
      <c r="D128" s="13">
        <v>4.7660812458233668</v>
      </c>
      <c r="E128" s="13">
        <v>4.8623047327645779</v>
      </c>
      <c r="F128" s="101">
        <f t="shared" si="119"/>
        <v>5.2324821494559695</v>
      </c>
      <c r="G128" s="13">
        <f t="shared" si="120"/>
        <v>0.72609379861480061</v>
      </c>
      <c r="H128" s="94">
        <v>600</v>
      </c>
      <c r="I128" s="13">
        <v>14316.980001706797</v>
      </c>
      <c r="J128" s="13">
        <v>20726.258258578495</v>
      </c>
      <c r="K128" s="13">
        <v>17521.665630142645</v>
      </c>
      <c r="L128" s="101">
        <f t="shared" si="121"/>
        <v>17521.634630142642</v>
      </c>
      <c r="M128" s="13">
        <f t="shared" si="122"/>
        <v>3204.6391285483187</v>
      </c>
      <c r="N128" s="94">
        <v>600</v>
      </c>
      <c r="O128" s="13">
        <f t="shared" si="123"/>
        <v>3475.6246949995607</v>
      </c>
      <c r="P128" s="13">
        <f t="shared" si="123"/>
        <v>3951.3212312921055</v>
      </c>
      <c r="Q128" s="13">
        <f t="shared" si="123"/>
        <v>3407.8271087744406</v>
      </c>
      <c r="R128" s="101">
        <f t="shared" si="126"/>
        <v>3611.5910116887026</v>
      </c>
      <c r="S128" s="13">
        <f t="shared" si="124"/>
        <v>296.16143361065866</v>
      </c>
      <c r="T128" s="66">
        <f t="shared" si="125"/>
        <v>0.87404046187441398</v>
      </c>
      <c r="V128" s="7"/>
    </row>
    <row r="129" spans="1:22" ht="17" thickBot="1" x14ac:dyDescent="0.25">
      <c r="A129" s="108" t="s">
        <v>142</v>
      </c>
      <c r="B129" s="98" t="s">
        <v>23</v>
      </c>
      <c r="C129" s="104"/>
      <c r="D129" s="104"/>
      <c r="E129" s="104"/>
      <c r="F129" s="101"/>
      <c r="G129" s="13"/>
      <c r="H129" s="98" t="s">
        <v>23</v>
      </c>
      <c r="I129" s="104"/>
      <c r="J129" s="13"/>
      <c r="K129" s="13"/>
      <c r="L129" s="13"/>
      <c r="M129" s="13"/>
      <c r="N129" s="98" t="s">
        <v>23</v>
      </c>
      <c r="O129" s="13"/>
      <c r="P129" s="13"/>
      <c r="Q129" s="13"/>
      <c r="R129" s="13"/>
      <c r="S129" s="13"/>
      <c r="T129" s="66"/>
      <c r="V129" s="7"/>
    </row>
    <row r="130" spans="1:22" ht="17" thickTop="1" x14ac:dyDescent="0.2">
      <c r="A130" s="108"/>
      <c r="B130" s="1">
        <v>0</v>
      </c>
      <c r="C130" s="13">
        <v>0.3704076492550718</v>
      </c>
      <c r="D130" s="13">
        <v>4.6483641880200794</v>
      </c>
      <c r="E130" s="13">
        <v>3.4169620384186152</v>
      </c>
      <c r="F130" s="101">
        <f t="shared" ref="F130:F135" si="127">AVERAGE(C130:E130)</f>
        <v>2.8119112918979225</v>
      </c>
      <c r="G130" s="13">
        <f t="shared" ref="G130:G135" si="128">STDEV(C130:E130)</f>
        <v>2.2022245210898697</v>
      </c>
      <c r="H130" s="94">
        <v>0</v>
      </c>
      <c r="I130" s="13">
        <v>2324.7988564989728</v>
      </c>
      <c r="J130" s="13">
        <v>1525.5135873658623</v>
      </c>
      <c r="K130" s="13">
        <v>2031.4857552048338</v>
      </c>
      <c r="L130" s="101">
        <f t="shared" ref="L130:L135" si="129">AVERAGE(I130:K130)</f>
        <v>1960.5993996898897</v>
      </c>
      <c r="M130" s="13">
        <f t="shared" ref="M130:M135" si="130">STDEV(I130:K130)</f>
        <v>404.33017685048026</v>
      </c>
      <c r="N130" s="94">
        <v>0</v>
      </c>
      <c r="O130" s="13">
        <f t="shared" ref="O130:Q135" si="131">I130*C130*5/(100)</f>
        <v>43.056163971333177</v>
      </c>
      <c r="P130" s="13">
        <f t="shared" si="131"/>
        <v>354.55713639247574</v>
      </c>
      <c r="Q130" s="13">
        <f t="shared" si="131"/>
        <v>347.07548535615445</v>
      </c>
      <c r="R130" s="101">
        <f>AVERAGE(O130:Q130)</f>
        <v>248.22959523998779</v>
      </c>
      <c r="S130" s="13">
        <f>STDEV(O130:Q130)</f>
        <v>177.72477725256078</v>
      </c>
      <c r="T130" s="66">
        <f>R130/$R$135</f>
        <v>4.8330888021338392E-2</v>
      </c>
      <c r="V130" s="7"/>
    </row>
    <row r="131" spans="1:22" x14ac:dyDescent="0.2">
      <c r="A131" s="108"/>
      <c r="B131" s="1">
        <v>10</v>
      </c>
      <c r="C131" s="13">
        <v>2.2362699606961294</v>
      </c>
      <c r="D131" s="13">
        <v>5.1717082726540138</v>
      </c>
      <c r="E131" s="13">
        <v>1.9464281667317498</v>
      </c>
      <c r="F131" s="101">
        <f t="shared" si="127"/>
        <v>3.118135466693964</v>
      </c>
      <c r="G131" s="13">
        <f t="shared" si="128"/>
        <v>1.7843410600039726</v>
      </c>
      <c r="H131" s="94">
        <v>10</v>
      </c>
      <c r="I131" s="13">
        <v>4145.5445544745726</v>
      </c>
      <c r="J131" s="13">
        <v>3487.2292847484591</v>
      </c>
      <c r="K131" s="13">
        <v>2828.8210150223458</v>
      </c>
      <c r="L131" s="101">
        <f t="shared" si="129"/>
        <v>3487.1982847484592</v>
      </c>
      <c r="M131" s="13">
        <f t="shared" si="130"/>
        <v>658.36177027349663</v>
      </c>
      <c r="N131" s="94">
        <v>10</v>
      </c>
      <c r="O131" s="13">
        <f t="shared" si="131"/>
        <v>463.52783789494526</v>
      </c>
      <c r="P131" s="13">
        <f t="shared" si="131"/>
        <v>901.74662702874718</v>
      </c>
      <c r="Q131" s="13">
        <f t="shared" si="131"/>
        <v>275.30484511410958</v>
      </c>
      <c r="R131" s="101">
        <f>AVERAGE(O131:Q131)</f>
        <v>546.85977001260073</v>
      </c>
      <c r="S131" s="13">
        <f t="shared" ref="S131:S135" si="132">STDEV(O131:Q131)</f>
        <v>321.42726193486254</v>
      </c>
      <c r="T131" s="66">
        <f t="shared" ref="T131:T135" si="133">R131/$R$135</f>
        <v>0.10647488782431924</v>
      </c>
      <c r="V131" s="7"/>
    </row>
    <row r="132" spans="1:22" x14ac:dyDescent="0.2">
      <c r="A132" s="108"/>
      <c r="B132" s="1">
        <v>30</v>
      </c>
      <c r="C132" s="13">
        <v>5.2606729564372916</v>
      </c>
      <c r="D132" s="13">
        <v>4.5201223696256481</v>
      </c>
      <c r="E132" s="13">
        <v>1.6154016668143378</v>
      </c>
      <c r="F132" s="101">
        <f t="shared" si="127"/>
        <v>3.7987323309590924</v>
      </c>
      <c r="G132" s="13">
        <f t="shared" si="128"/>
        <v>1.9267338645108338</v>
      </c>
      <c r="H132" s="94">
        <v>30</v>
      </c>
      <c r="I132" s="13">
        <v>2851.6230461698865</v>
      </c>
      <c r="J132" s="13">
        <v>3630.9018571935112</v>
      </c>
      <c r="K132" s="13">
        <v>4410.0876682171365</v>
      </c>
      <c r="L132" s="101">
        <f t="shared" si="129"/>
        <v>3630.8708571935113</v>
      </c>
      <c r="M132" s="13">
        <f t="shared" si="130"/>
        <v>779.23231148610068</v>
      </c>
      <c r="N132" s="94">
        <v>30</v>
      </c>
      <c r="O132" s="13">
        <f t="shared" si="131"/>
        <v>750.07281204696267</v>
      </c>
      <c r="P132" s="13">
        <f t="shared" si="131"/>
        <v>820.60603533078506</v>
      </c>
      <c r="Q132" s="13">
        <f t="shared" si="131"/>
        <v>356.20314850176595</v>
      </c>
      <c r="R132" s="101">
        <f t="shared" ref="R132:R135" si="134">AVERAGE(O132:Q132)</f>
        <v>642.29399862650462</v>
      </c>
      <c r="S132" s="13">
        <f t="shared" si="132"/>
        <v>250.25929511313447</v>
      </c>
      <c r="T132" s="66">
        <f t="shared" si="133"/>
        <v>0.12505615736263564</v>
      </c>
      <c r="V132" s="7"/>
    </row>
    <row r="133" spans="1:22" x14ac:dyDescent="0.2">
      <c r="A133" s="108"/>
      <c r="B133" s="1">
        <v>60</v>
      </c>
      <c r="C133" s="13">
        <v>7.9321774878844646</v>
      </c>
      <c r="D133" s="13">
        <v>5.4976055336981657</v>
      </c>
      <c r="E133" s="13">
        <v>3.2814494870440591</v>
      </c>
      <c r="F133" s="101">
        <f t="shared" si="127"/>
        <v>5.5704108362088967</v>
      </c>
      <c r="G133" s="13">
        <f t="shared" si="128"/>
        <v>2.3262186469688313</v>
      </c>
      <c r="H133" s="94">
        <v>60</v>
      </c>
      <c r="I133" s="13">
        <v>4152.4111423932809</v>
      </c>
      <c r="J133" s="13">
        <v>5972.2727258259083</v>
      </c>
      <c r="K133" s="13">
        <v>7792.0413092585368</v>
      </c>
      <c r="L133" s="101">
        <f t="shared" si="129"/>
        <v>5972.2417258259084</v>
      </c>
      <c r="M133" s="13">
        <f t="shared" si="130"/>
        <v>1819.8150836306581</v>
      </c>
      <c r="N133" s="94">
        <v>60</v>
      </c>
      <c r="O133" s="13">
        <f t="shared" si="131"/>
        <v>1646.88310920663</v>
      </c>
      <c r="P133" s="13">
        <f t="shared" si="131"/>
        <v>1641.6599793127568</v>
      </c>
      <c r="Q133" s="13">
        <f t="shared" si="131"/>
        <v>1278.4594978646271</v>
      </c>
      <c r="R133" s="101">
        <f t="shared" si="134"/>
        <v>1522.3341954613379</v>
      </c>
      <c r="S133" s="13">
        <f t="shared" si="132"/>
        <v>211.21782918917515</v>
      </c>
      <c r="T133" s="66">
        <f t="shared" si="133"/>
        <v>0.29640206060346397</v>
      </c>
      <c r="V133" s="7"/>
    </row>
    <row r="134" spans="1:22" x14ac:dyDescent="0.2">
      <c r="A134" s="108"/>
      <c r="B134" s="1">
        <v>180</v>
      </c>
      <c r="C134" s="13">
        <v>10.596501094085429</v>
      </c>
      <c r="D134" s="13">
        <v>4.2558409083786071</v>
      </c>
      <c r="E134" s="13">
        <v>3.957578252763752</v>
      </c>
      <c r="F134" s="101">
        <f t="shared" si="127"/>
        <v>6.2699734184092621</v>
      </c>
      <c r="G134" s="13">
        <f t="shared" si="128"/>
        <v>3.7498495235445737</v>
      </c>
      <c r="H134" s="94">
        <v>180</v>
      </c>
      <c r="I134" s="13">
        <v>4897.471691272679</v>
      </c>
      <c r="J134" s="13">
        <v>5540.0894227837198</v>
      </c>
      <c r="K134" s="13">
        <v>6182.6141542947589</v>
      </c>
      <c r="L134" s="101">
        <f t="shared" si="129"/>
        <v>5540.0584227837198</v>
      </c>
      <c r="M134" s="13">
        <f t="shared" si="130"/>
        <v>642.57123207187271</v>
      </c>
      <c r="N134" s="94">
        <v>180</v>
      </c>
      <c r="O134" s="13">
        <f t="shared" si="131"/>
        <v>2594.8032067411682</v>
      </c>
      <c r="P134" s="13">
        <f t="shared" si="131"/>
        <v>1178.886960077929</v>
      </c>
      <c r="Q134" s="13">
        <f t="shared" si="131"/>
        <v>1223.4089661133146</v>
      </c>
      <c r="R134" s="101">
        <f t="shared" si="134"/>
        <v>1665.6997109774704</v>
      </c>
      <c r="S134" s="13">
        <f t="shared" si="132"/>
        <v>804.93511020180802</v>
      </c>
      <c r="T134" s="66">
        <f t="shared" si="133"/>
        <v>0.32431566482069168</v>
      </c>
      <c r="V134" s="7"/>
    </row>
    <row r="135" spans="1:22" x14ac:dyDescent="0.2">
      <c r="A135" s="108"/>
      <c r="B135" s="1">
        <v>600</v>
      </c>
      <c r="C135" s="13">
        <v>13.278805753921855</v>
      </c>
      <c r="D135" s="13">
        <v>11.518025269953373</v>
      </c>
      <c r="E135" s="13">
        <v>8.8227702908520733</v>
      </c>
      <c r="F135" s="101">
        <f t="shared" si="127"/>
        <v>11.206533771575769</v>
      </c>
      <c r="G135" s="13">
        <f t="shared" si="128"/>
        <v>2.2442890248818208</v>
      </c>
      <c r="H135" s="94">
        <v>600</v>
      </c>
      <c r="I135" s="13">
        <v>7472.7662291957058</v>
      </c>
      <c r="J135" s="13">
        <v>9424.9305831612601</v>
      </c>
      <c r="K135" s="13">
        <v>11377.00193712681</v>
      </c>
      <c r="L135" s="101">
        <f t="shared" si="129"/>
        <v>9424.8995831612592</v>
      </c>
      <c r="M135" s="13">
        <f t="shared" si="130"/>
        <v>1952.1178541501522</v>
      </c>
      <c r="N135" s="94">
        <v>600</v>
      </c>
      <c r="O135" s="13">
        <f t="shared" si="131"/>
        <v>4961.4705600978432</v>
      </c>
      <c r="P135" s="13">
        <f t="shared" si="131"/>
        <v>5427.8294312203889</v>
      </c>
      <c r="Q135" s="13">
        <f t="shared" si="131"/>
        <v>5018.8337344924457</v>
      </c>
      <c r="R135" s="101">
        <f t="shared" si="134"/>
        <v>5136.0445752702262</v>
      </c>
      <c r="S135" s="13">
        <f t="shared" si="132"/>
        <v>254.3156209625146</v>
      </c>
      <c r="T135" s="66">
        <f t="shared" si="133"/>
        <v>1</v>
      </c>
      <c r="V135" s="7"/>
    </row>
    <row r="136" spans="1:22" ht="17" thickBot="1" x14ac:dyDescent="0.25">
      <c r="A136" s="108"/>
      <c r="B136" s="98" t="s">
        <v>30</v>
      </c>
      <c r="C136" s="104"/>
      <c r="D136" s="104"/>
      <c r="E136" s="104"/>
      <c r="F136" s="101"/>
      <c r="G136" s="13"/>
      <c r="H136" s="98" t="s">
        <v>30</v>
      </c>
      <c r="I136" s="104"/>
      <c r="J136" s="104"/>
      <c r="K136" s="104"/>
      <c r="L136" s="101"/>
      <c r="M136" s="13"/>
      <c r="N136" s="98" t="s">
        <v>30</v>
      </c>
      <c r="O136" s="13"/>
      <c r="P136" s="13"/>
      <c r="Q136" s="13"/>
      <c r="R136" s="13"/>
      <c r="S136" s="13"/>
      <c r="T136" s="66"/>
      <c r="V136" s="7"/>
    </row>
    <row r="137" spans="1:22" ht="17" thickTop="1" x14ac:dyDescent="0.2">
      <c r="A137" s="108"/>
      <c r="B137" s="1">
        <v>0</v>
      </c>
      <c r="C137" s="13">
        <v>1.6139869572641736</v>
      </c>
      <c r="D137" s="13">
        <v>4.6167663658575426</v>
      </c>
      <c r="E137" s="13">
        <v>2.5119433168085972</v>
      </c>
      <c r="F137" s="101">
        <f t="shared" ref="F137:F142" si="135">AVERAGE(C137:E137)</f>
        <v>2.9142322133101044</v>
      </c>
      <c r="G137" s="13">
        <f t="shared" ref="G137:G142" si="136">STDEV(C137:E137)</f>
        <v>1.5412813861700874</v>
      </c>
      <c r="H137" s="94">
        <v>0</v>
      </c>
      <c r="I137" s="13">
        <v>1242.544268830226</v>
      </c>
      <c r="J137" s="13">
        <v>804.55007627487248</v>
      </c>
      <c r="K137" s="13">
        <v>955.04051489490178</v>
      </c>
      <c r="L137" s="101">
        <f t="shared" ref="L137:L142" si="137">AVERAGE(I137:K137)</f>
        <v>1000.71162</v>
      </c>
      <c r="M137" s="13">
        <f t="shared" ref="M137:M142" si="138">STDEV(I137:K137)</f>
        <v>222.54014370264736</v>
      </c>
      <c r="N137" s="94">
        <v>0</v>
      </c>
      <c r="O137" s="13">
        <f t="shared" ref="O137:Q142" si="139">I137*C137*5/(100)</f>
        <v>100.27251218576669</v>
      </c>
      <c r="P137" s="13">
        <f t="shared" si="139"/>
        <v>185.72098658969756</v>
      </c>
      <c r="Q137" s="13">
        <f t="shared" si="139"/>
        <v>119.95038193358451</v>
      </c>
      <c r="R137" s="101">
        <f>AVERAGE(O137:Q137)</f>
        <v>135.31462690301623</v>
      </c>
      <c r="S137" s="13">
        <f>STDEV(O137:Q137)</f>
        <v>44.7482453521962</v>
      </c>
      <c r="T137" s="66">
        <f>R137/$R$142</f>
        <v>0.29066676226116572</v>
      </c>
      <c r="V137" s="7"/>
    </row>
    <row r="138" spans="1:22" x14ac:dyDescent="0.2">
      <c r="A138" s="108"/>
      <c r="B138" s="1">
        <v>10</v>
      </c>
      <c r="C138" s="13">
        <v>1.7638850921742748</v>
      </c>
      <c r="D138" s="13">
        <v>3.9966795186885617</v>
      </c>
      <c r="E138" s="13">
        <v>1.9000317245646194</v>
      </c>
      <c r="F138" s="101">
        <f t="shared" si="135"/>
        <v>2.5535321118091518</v>
      </c>
      <c r="G138" s="13">
        <f t="shared" si="136"/>
        <v>1.2516548265655676</v>
      </c>
      <c r="H138" s="94">
        <v>10</v>
      </c>
      <c r="I138" s="13">
        <v>1930.8216489962381</v>
      </c>
      <c r="J138" s="13">
        <v>1382.5987345510312</v>
      </c>
      <c r="K138" s="13">
        <v>1656.7566917736347</v>
      </c>
      <c r="L138" s="101">
        <f t="shared" si="137"/>
        <v>1656.7256917736347</v>
      </c>
      <c r="M138" s="13">
        <f t="shared" si="138"/>
        <v>274.11145853730625</v>
      </c>
      <c r="N138" s="94">
        <v>10</v>
      </c>
      <c r="O138" s="13">
        <f t="shared" si="139"/>
        <v>170.28737611559075</v>
      </c>
      <c r="P138" s="13">
        <f t="shared" si="139"/>
        <v>276.2902022472415</v>
      </c>
      <c r="Q138" s="13">
        <f t="shared" si="139"/>
        <v>157.39451371273165</v>
      </c>
      <c r="R138" s="101">
        <f>AVERAGE(O138:Q138)</f>
        <v>201.32403069185463</v>
      </c>
      <c r="S138" s="13">
        <f t="shared" ref="S138:S142" si="140">STDEV(O138:Q138)</f>
        <v>65.241870248242762</v>
      </c>
      <c r="T138" s="66">
        <f t="shared" ref="T138:T142" si="141">R138/$R$142</f>
        <v>0.43246030016038522</v>
      </c>
      <c r="V138" s="7"/>
    </row>
    <row r="139" spans="1:22" x14ac:dyDescent="0.2">
      <c r="A139" s="108"/>
      <c r="B139" s="1">
        <v>30</v>
      </c>
      <c r="C139" s="13">
        <v>4.3492741775014823</v>
      </c>
      <c r="D139" s="13">
        <v>3.9053208944066222</v>
      </c>
      <c r="E139" s="13">
        <v>1.0847301176225888</v>
      </c>
      <c r="F139" s="101">
        <f t="shared" si="135"/>
        <v>3.1131083965102313</v>
      </c>
      <c r="G139" s="13">
        <f t="shared" si="136"/>
        <v>1.7705966398618487</v>
      </c>
      <c r="H139" s="94">
        <v>30</v>
      </c>
      <c r="I139" s="13">
        <v>1464.231093717879</v>
      </c>
      <c r="J139" s="13">
        <v>1959.2608908840796</v>
      </c>
      <c r="K139" s="13">
        <v>2454.1976880502807</v>
      </c>
      <c r="L139" s="101">
        <f t="shared" si="137"/>
        <v>1959.2298908840796</v>
      </c>
      <c r="M139" s="13">
        <f t="shared" si="138"/>
        <v>494.98329789425594</v>
      </c>
      <c r="N139" s="94">
        <v>30</v>
      </c>
      <c r="O139" s="13">
        <f t="shared" si="139"/>
        <v>318.41712429009624</v>
      </c>
      <c r="P139" s="13">
        <f t="shared" si="139"/>
        <v>382.57712473816645</v>
      </c>
      <c r="Q139" s="13">
        <f t="shared" si="139"/>
        <v>133.10710734139332</v>
      </c>
      <c r="R139" s="101">
        <f t="shared" ref="R139:R142" si="142">AVERAGE(O139:Q139)</f>
        <v>278.03378545655198</v>
      </c>
      <c r="S139" s="13">
        <f t="shared" si="140"/>
        <v>129.54510000959209</v>
      </c>
      <c r="T139" s="66">
        <f t="shared" si="141"/>
        <v>0.59723905735478278</v>
      </c>
      <c r="V139" s="7"/>
    </row>
    <row r="140" spans="1:22" x14ac:dyDescent="0.2">
      <c r="A140" s="108"/>
      <c r="B140" s="1">
        <v>60</v>
      </c>
      <c r="C140" s="13">
        <v>7.1128850886503443</v>
      </c>
      <c r="D140" s="13">
        <v>3.5029642282544371</v>
      </c>
      <c r="E140" s="13">
        <v>1.8637554701596588</v>
      </c>
      <c r="F140" s="101">
        <f t="shared" si="135"/>
        <v>4.1598682623548138</v>
      </c>
      <c r="G140" s="13">
        <f t="shared" si="136"/>
        <v>2.6855134742618691</v>
      </c>
      <c r="H140" s="94">
        <v>60</v>
      </c>
      <c r="I140" s="13">
        <v>1466.5003939864246</v>
      </c>
      <c r="J140" s="13">
        <v>1892.2375181070702</v>
      </c>
      <c r="K140" s="13">
        <v>2317.8816422277159</v>
      </c>
      <c r="L140" s="101">
        <f t="shared" si="137"/>
        <v>1892.2065181070702</v>
      </c>
      <c r="M140" s="13">
        <f t="shared" si="138"/>
        <v>425.69062496721136</v>
      </c>
      <c r="N140" s="94">
        <v>60</v>
      </c>
      <c r="O140" s="13">
        <f t="shared" si="139"/>
        <v>521.55243924429465</v>
      </c>
      <c r="P140" s="13">
        <f t="shared" si="139"/>
        <v>331.42201686450119</v>
      </c>
      <c r="Q140" s="13">
        <f t="shared" si="139"/>
        <v>215.99822949422793</v>
      </c>
      <c r="R140" s="101">
        <f t="shared" si="142"/>
        <v>356.32422853434127</v>
      </c>
      <c r="S140" s="13">
        <f t="shared" si="140"/>
        <v>154.29171683384067</v>
      </c>
      <c r="T140" s="66">
        <f t="shared" si="141"/>
        <v>0.76541326088507278</v>
      </c>
      <c r="V140" s="7"/>
    </row>
    <row r="141" spans="1:22" x14ac:dyDescent="0.2">
      <c r="A141" s="108"/>
      <c r="B141" s="1">
        <v>180</v>
      </c>
      <c r="C141" s="13">
        <v>5.1166414444212531</v>
      </c>
      <c r="D141" s="13">
        <v>3.6425280606207826</v>
      </c>
      <c r="E141" s="13">
        <v>1.0649030734268741</v>
      </c>
      <c r="F141" s="101">
        <f t="shared" si="135"/>
        <v>3.2746908594896365</v>
      </c>
      <c r="G141" s="13">
        <f t="shared" si="136"/>
        <v>2.0507618368911209</v>
      </c>
      <c r="H141" s="94">
        <v>180</v>
      </c>
      <c r="I141" s="13">
        <v>1459.9737715279589</v>
      </c>
      <c r="J141" s="13">
        <v>1760.6208028703525</v>
      </c>
      <c r="K141" s="13">
        <v>2061.1748342127462</v>
      </c>
      <c r="L141" s="101">
        <f t="shared" si="137"/>
        <v>1760.5898028703523</v>
      </c>
      <c r="M141" s="13">
        <f t="shared" si="138"/>
        <v>300.60053254124506</v>
      </c>
      <c r="N141" s="94">
        <v>180</v>
      </c>
      <c r="O141" s="13">
        <f t="shared" si="139"/>
        <v>373.50811535839807</v>
      </c>
      <c r="P141" s="13">
        <f t="shared" si="139"/>
        <v>320.65553392839752</v>
      </c>
      <c r="Q141" s="13">
        <f t="shared" si="139"/>
        <v>109.74757079116405</v>
      </c>
      <c r="R141" s="101">
        <f t="shared" si="142"/>
        <v>267.97040669265323</v>
      </c>
      <c r="S141" s="13">
        <f t="shared" si="140"/>
        <v>139.54998456282922</v>
      </c>
      <c r="T141" s="66">
        <f t="shared" si="141"/>
        <v>0.57562210588650797</v>
      </c>
      <c r="V141" s="7"/>
    </row>
    <row r="142" spans="1:22" x14ac:dyDescent="0.2">
      <c r="A142" s="108"/>
      <c r="B142" s="1">
        <v>600</v>
      </c>
      <c r="C142" s="13">
        <v>5.8954493674688537</v>
      </c>
      <c r="D142" s="13">
        <v>6.0748939551269991</v>
      </c>
      <c r="E142" s="13">
        <v>3.2079536306507705</v>
      </c>
      <c r="F142" s="101">
        <f t="shared" si="135"/>
        <v>5.0594323177488745</v>
      </c>
      <c r="G142" s="13">
        <f t="shared" si="136"/>
        <v>1.6059358911842796</v>
      </c>
      <c r="H142" s="94">
        <v>600</v>
      </c>
      <c r="I142" s="13">
        <v>1891.4408855591812</v>
      </c>
      <c r="J142" s="13">
        <v>1620.5444622712857</v>
      </c>
      <c r="K142" s="13">
        <v>2162.2443088470768</v>
      </c>
      <c r="L142" s="101">
        <f t="shared" si="137"/>
        <v>1891.4098855591812</v>
      </c>
      <c r="M142" s="13">
        <f t="shared" si="138"/>
        <v>270.84992461842938</v>
      </c>
      <c r="N142" s="94">
        <v>600</v>
      </c>
      <c r="O142" s="13">
        <f t="shared" si="139"/>
        <v>557.54469861873008</v>
      </c>
      <c r="P142" s="13">
        <f t="shared" si="139"/>
        <v>492.23178789331831</v>
      </c>
      <c r="Q142" s="13">
        <f t="shared" si="139"/>
        <v>346.81897404599732</v>
      </c>
      <c r="R142" s="101">
        <f t="shared" si="142"/>
        <v>465.53182018601524</v>
      </c>
      <c r="S142" s="13">
        <f t="shared" si="140"/>
        <v>107.87028764147288</v>
      </c>
      <c r="T142" s="66">
        <f t="shared" si="141"/>
        <v>1</v>
      </c>
      <c r="V142" s="7"/>
    </row>
    <row r="143" spans="1:22" ht="18" customHeight="1" thickBot="1" x14ac:dyDescent="0.25">
      <c r="A143" s="109" t="s">
        <v>143</v>
      </c>
      <c r="B143" s="98" t="s">
        <v>22</v>
      </c>
      <c r="C143" s="104"/>
      <c r="D143" s="104"/>
      <c r="E143" s="104"/>
      <c r="F143" s="101"/>
      <c r="G143" s="13"/>
      <c r="H143" s="98" t="s">
        <v>22</v>
      </c>
      <c r="I143" s="104"/>
      <c r="J143" s="104"/>
      <c r="K143" s="104"/>
      <c r="L143" s="101"/>
      <c r="M143" s="13"/>
      <c r="N143" s="98" t="s">
        <v>22</v>
      </c>
      <c r="O143" s="13"/>
      <c r="P143" s="13"/>
      <c r="Q143" s="13"/>
      <c r="R143" s="13"/>
      <c r="S143" s="13"/>
      <c r="T143" s="66"/>
      <c r="V143" s="7"/>
    </row>
    <row r="144" spans="1:22" ht="17" thickTop="1" x14ac:dyDescent="0.2">
      <c r="A144" s="109"/>
      <c r="B144" s="1">
        <v>0</v>
      </c>
      <c r="C144" s="13">
        <v>38.476106919880969</v>
      </c>
      <c r="D144" s="13">
        <v>38.79696072171884</v>
      </c>
      <c r="E144" s="13">
        <v>38.393750870704274</v>
      </c>
      <c r="F144" s="101">
        <f t="shared" ref="F144:F149" si="143">AVERAGE(C144:E144)</f>
        <v>38.555606170768023</v>
      </c>
      <c r="G144" s="13">
        <f t="shared" ref="G144:G149" si="144">STDEV(C144:E144)</f>
        <v>0.21303672020921574</v>
      </c>
      <c r="H144" s="94">
        <v>0</v>
      </c>
      <c r="I144" s="13">
        <v>881.02568851243677</v>
      </c>
      <c r="J144" s="13">
        <v>847.35123722687877</v>
      </c>
      <c r="K144" s="13">
        <v>561.11840129963593</v>
      </c>
      <c r="L144" s="101">
        <f t="shared" ref="L144:L149" si="145">AVERAGE(I144:K144)</f>
        <v>763.16510901298386</v>
      </c>
      <c r="M144" s="13">
        <f t="shared" ref="M144:M149" si="146">STDEV(I144:K144)</f>
        <v>175.78579647030125</v>
      </c>
      <c r="N144" s="94">
        <v>0</v>
      </c>
      <c r="O144" s="13">
        <f t="shared" ref="O144:Q149" si="147">I144*C144*4/(100)</f>
        <v>1355.9375436146504</v>
      </c>
      <c r="P144" s="13">
        <f t="shared" si="147"/>
        <v>1314.9861067276431</v>
      </c>
      <c r="Q144" s="13">
        <f t="shared" si="147"/>
        <v>861.73760433864345</v>
      </c>
      <c r="R144" s="101">
        <f>AVERAGE(O144:Q144)</f>
        <v>1177.5537515603123</v>
      </c>
      <c r="S144" s="13">
        <f>STDEV(O144:Q144)</f>
        <v>274.27018463593834</v>
      </c>
      <c r="T144" s="66">
        <f>R144/$R$147</f>
        <v>0.5986168415031341</v>
      </c>
      <c r="V144" s="7"/>
    </row>
    <row r="145" spans="1:22" x14ac:dyDescent="0.2">
      <c r="A145" s="109"/>
      <c r="B145" s="1">
        <v>10</v>
      </c>
      <c r="C145" s="13">
        <v>32.458974362556141</v>
      </c>
      <c r="D145" s="13">
        <v>32.84208121032168</v>
      </c>
      <c r="E145" s="13">
        <v>35.199290769251881</v>
      </c>
      <c r="F145" s="101">
        <f t="shared" si="143"/>
        <v>33.500115447376572</v>
      </c>
      <c r="G145" s="13">
        <f t="shared" si="144"/>
        <v>1.4839441684422527</v>
      </c>
      <c r="H145" s="94">
        <v>10</v>
      </c>
      <c r="I145" s="13">
        <v>1023.1905074637225</v>
      </c>
      <c r="J145" s="13">
        <v>881.05668851243672</v>
      </c>
      <c r="K145" s="13">
        <v>738.8298695611511</v>
      </c>
      <c r="L145" s="101">
        <f t="shared" si="145"/>
        <v>881.02568851243677</v>
      </c>
      <c r="M145" s="13">
        <f t="shared" si="146"/>
        <v>142.18032148591828</v>
      </c>
      <c r="N145" s="94">
        <v>10</v>
      </c>
      <c r="O145" s="13">
        <f t="shared" si="147"/>
        <v>1328.468577991031</v>
      </c>
      <c r="P145" s="13">
        <f t="shared" si="147"/>
        <v>1157.4294126009015</v>
      </c>
      <c r="Q145" s="13">
        <f t="shared" si="147"/>
        <v>1040.251496307656</v>
      </c>
      <c r="R145" s="101">
        <f>AVERAGE(O145:Q145)</f>
        <v>1175.3831622998628</v>
      </c>
      <c r="S145" s="13">
        <f t="shared" ref="S145:S149" si="148">STDEV(O145:Q145)</f>
        <v>144.94490122011976</v>
      </c>
      <c r="T145" s="66">
        <f t="shared" ref="T145:T149" si="149">R145/$R$147</f>
        <v>0.59751340882707216</v>
      </c>
      <c r="V145" s="7"/>
    </row>
    <row r="146" spans="1:22" x14ac:dyDescent="0.2">
      <c r="A146" s="109"/>
      <c r="B146" s="1">
        <v>30</v>
      </c>
      <c r="C146" s="13">
        <v>32.151135660120502</v>
      </c>
      <c r="D146" s="13">
        <v>33.34973353173973</v>
      </c>
      <c r="E146" s="13">
        <v>41.202148365379649</v>
      </c>
      <c r="F146" s="101">
        <f t="shared" si="143"/>
        <v>35.567672519079963</v>
      </c>
      <c r="G146" s="13">
        <f t="shared" si="144"/>
        <v>4.9162635976281237</v>
      </c>
      <c r="H146" s="94">
        <v>30</v>
      </c>
      <c r="I146" s="13">
        <v>618.3066438982471</v>
      </c>
      <c r="J146" s="13">
        <v>778.12815769987469</v>
      </c>
      <c r="K146" s="13">
        <v>937.85667150150266</v>
      </c>
      <c r="L146" s="101">
        <f t="shared" si="145"/>
        <v>778.09715769987486</v>
      </c>
      <c r="M146" s="13">
        <f t="shared" si="146"/>
        <v>159.77501605714295</v>
      </c>
      <c r="N146" s="94">
        <v>30</v>
      </c>
      <c r="O146" s="13">
        <f t="shared" si="147"/>
        <v>795.1704315010544</v>
      </c>
      <c r="P146" s="13">
        <f t="shared" si="147"/>
        <v>1038.014668513375</v>
      </c>
      <c r="Q146" s="13">
        <f t="shared" si="147"/>
        <v>1545.6683889866413</v>
      </c>
      <c r="R146" s="101">
        <f t="shared" ref="R146:R149" si="150">AVERAGE(O146:Q146)</f>
        <v>1126.2844963336902</v>
      </c>
      <c r="S146" s="13">
        <f t="shared" si="148"/>
        <v>382.95622194329314</v>
      </c>
      <c r="T146" s="66">
        <f t="shared" si="149"/>
        <v>0.57255379377447446</v>
      </c>
      <c r="V146" s="7"/>
    </row>
    <row r="147" spans="1:22" x14ac:dyDescent="0.2">
      <c r="A147" s="109"/>
      <c r="B147" s="1">
        <v>60</v>
      </c>
      <c r="C147" s="13">
        <v>29.912826425119636</v>
      </c>
      <c r="D147" s="13">
        <v>34.834713423781949</v>
      </c>
      <c r="E147" s="13">
        <v>39.356114666798476</v>
      </c>
      <c r="F147" s="101">
        <f t="shared" si="143"/>
        <v>34.701218171900017</v>
      </c>
      <c r="G147" s="13">
        <f t="shared" si="144"/>
        <v>4.7230592776889768</v>
      </c>
      <c r="H147" s="94">
        <v>60</v>
      </c>
      <c r="I147" s="13">
        <v>1428.3257973840939</v>
      </c>
      <c r="J147" s="13">
        <v>1683.9878432780283</v>
      </c>
      <c r="K147" s="13">
        <v>1172.5707514901599</v>
      </c>
      <c r="L147" s="101">
        <f t="shared" si="145"/>
        <v>1428.294797384094</v>
      </c>
      <c r="M147" s="13">
        <f t="shared" si="146"/>
        <v>255.7085473032536</v>
      </c>
      <c r="N147" s="94">
        <v>60</v>
      </c>
      <c r="O147" s="13">
        <f t="shared" si="147"/>
        <v>1709.01046622684</v>
      </c>
      <c r="P147" s="13">
        <f t="shared" si="147"/>
        <v>2346.4493571889097</v>
      </c>
      <c r="Q147" s="13">
        <f t="shared" si="147"/>
        <v>1845.9131580232317</v>
      </c>
      <c r="R147" s="101">
        <f t="shared" si="150"/>
        <v>1967.1243271463272</v>
      </c>
      <c r="S147" s="13">
        <f t="shared" si="148"/>
        <v>335.56101616230524</v>
      </c>
      <c r="T147" s="66">
        <f t="shared" si="149"/>
        <v>1</v>
      </c>
      <c r="V147" s="7"/>
    </row>
    <row r="148" spans="1:22" x14ac:dyDescent="0.2">
      <c r="A148" s="109"/>
      <c r="B148" s="1">
        <v>180</v>
      </c>
      <c r="C148" s="13">
        <v>33.397015333538754</v>
      </c>
      <c r="D148" s="13">
        <v>28.211503185158168</v>
      </c>
      <c r="E148" s="13">
        <v>31.545555790899797</v>
      </c>
      <c r="F148" s="101">
        <f t="shared" si="143"/>
        <v>31.051358103198908</v>
      </c>
      <c r="G148" s="13">
        <f t="shared" si="144"/>
        <v>2.6278427609252688</v>
      </c>
      <c r="H148" s="94">
        <v>180</v>
      </c>
      <c r="I148" s="13">
        <v>835.44756013976246</v>
      </c>
      <c r="J148" s="13">
        <v>910.29184458730833</v>
      </c>
      <c r="K148" s="13">
        <v>985.04312903485425</v>
      </c>
      <c r="L148" s="101">
        <f t="shared" si="145"/>
        <v>910.26084458730838</v>
      </c>
      <c r="M148" s="13">
        <f t="shared" si="146"/>
        <v>74.797789265536039</v>
      </c>
      <c r="N148" s="94">
        <v>180</v>
      </c>
      <c r="O148" s="13">
        <f t="shared" si="147"/>
        <v>1116.0581990542075</v>
      </c>
      <c r="P148" s="13">
        <f t="shared" si="147"/>
        <v>1027.2280509199343</v>
      </c>
      <c r="Q148" s="13">
        <f t="shared" si="147"/>
        <v>1242.9493193364601</v>
      </c>
      <c r="R148" s="101">
        <f t="shared" si="150"/>
        <v>1128.7451897702006</v>
      </c>
      <c r="S148" s="13">
        <f t="shared" si="148"/>
        <v>108.41880008503814</v>
      </c>
      <c r="T148" s="66">
        <f t="shared" si="149"/>
        <v>0.57380470272951756</v>
      </c>
      <c r="V148" s="7"/>
    </row>
    <row r="149" spans="1:22" x14ac:dyDescent="0.2">
      <c r="A149" s="109"/>
      <c r="B149" s="1">
        <v>600</v>
      </c>
      <c r="C149" s="13">
        <v>20.270625811044635</v>
      </c>
      <c r="D149" s="13">
        <v>29.982416032876529</v>
      </c>
      <c r="E149" s="13">
        <v>25.354402959814738</v>
      </c>
      <c r="F149" s="101">
        <f t="shared" si="143"/>
        <v>25.202481601245299</v>
      </c>
      <c r="G149" s="13">
        <f t="shared" si="144"/>
        <v>4.8576771612170564</v>
      </c>
      <c r="H149" s="94">
        <v>600</v>
      </c>
      <c r="I149" s="13">
        <v>890.13707010155463</v>
      </c>
      <c r="J149" s="13">
        <v>1141.6285645070998</v>
      </c>
      <c r="K149" s="13">
        <v>1393.0270589126451</v>
      </c>
      <c r="L149" s="101">
        <f t="shared" si="145"/>
        <v>1141.5975645070998</v>
      </c>
      <c r="M149" s="13">
        <f t="shared" si="146"/>
        <v>251.44499583876129</v>
      </c>
      <c r="N149" s="94">
        <v>600</v>
      </c>
      <c r="O149" s="13">
        <f t="shared" si="147"/>
        <v>721.74541874272882</v>
      </c>
      <c r="P149" s="13">
        <f t="shared" si="147"/>
        <v>1369.1513030426993</v>
      </c>
      <c r="Q149" s="13">
        <f t="shared" si="147"/>
        <v>1412.7747754238715</v>
      </c>
      <c r="R149" s="101">
        <f t="shared" si="150"/>
        <v>1167.8904990697665</v>
      </c>
      <c r="S149" s="13">
        <f t="shared" si="148"/>
        <v>386.98814757129452</v>
      </c>
      <c r="T149" s="66">
        <f t="shared" si="149"/>
        <v>0.59370446644010788</v>
      </c>
      <c r="V149" s="7"/>
    </row>
    <row r="150" spans="1:22" ht="17" thickBot="1" x14ac:dyDescent="0.25">
      <c r="A150" s="109"/>
      <c r="B150" s="98" t="s">
        <v>29</v>
      </c>
      <c r="C150" s="104"/>
      <c r="D150" s="104"/>
      <c r="E150" s="104"/>
      <c r="F150" s="101"/>
      <c r="G150" s="13"/>
      <c r="H150" s="98" t="s">
        <v>29</v>
      </c>
      <c r="I150" s="104"/>
      <c r="J150" s="13"/>
      <c r="K150" s="104"/>
      <c r="L150" s="13"/>
      <c r="M150" s="13"/>
      <c r="N150" s="98" t="s">
        <v>29</v>
      </c>
      <c r="O150" s="13"/>
      <c r="P150" s="13"/>
      <c r="Q150" s="13"/>
      <c r="R150" s="13"/>
      <c r="S150" s="13"/>
      <c r="T150" s="66"/>
      <c r="V150" s="7"/>
    </row>
    <row r="151" spans="1:22" ht="17" thickTop="1" x14ac:dyDescent="0.2">
      <c r="A151" s="109"/>
      <c r="B151" s="1">
        <v>0</v>
      </c>
      <c r="C151" s="13">
        <v>8.0534717175530979</v>
      </c>
      <c r="D151" s="13">
        <v>11.042639737962997</v>
      </c>
      <c r="E151" s="13">
        <v>8.2381572684884219</v>
      </c>
      <c r="F151" s="101">
        <f t="shared" ref="F151:F156" si="151">AVERAGE(C151:E151)</f>
        <v>9.1114229080015061</v>
      </c>
      <c r="G151" s="13">
        <f t="shared" ref="G151:G156" si="152">STDEV(C151:E151)</f>
        <v>1.6750301553780917</v>
      </c>
      <c r="H151" s="94">
        <v>0</v>
      </c>
      <c r="I151" s="13">
        <v>82.921430203146556</v>
      </c>
      <c r="J151" s="13">
        <v>59.095793599903175</v>
      </c>
      <c r="K151" s="13">
        <v>64.115606934303457</v>
      </c>
      <c r="L151" s="101">
        <f t="shared" ref="L151:L156" si="153">AVERAGE(I151:K151)</f>
        <v>68.710943579117725</v>
      </c>
      <c r="M151" s="13">
        <f t="shared" ref="M151:M156" si="154">STDEV(I151:K151)</f>
        <v>12.559979261401413</v>
      </c>
      <c r="N151" s="94">
        <v>0</v>
      </c>
      <c r="O151" s="13">
        <f t="shared" ref="O151:Q156" si="155">I151*C151*4/(100)</f>
        <v>26.712215716803762</v>
      </c>
      <c r="P151" s="13">
        <f t="shared" si="155"/>
        <v>26.102942350110006</v>
      </c>
      <c r="Q151" s="13">
        <f t="shared" si="155"/>
        <v>21.127778131575145</v>
      </c>
      <c r="R151" s="101">
        <f>AVERAGE(O151:Q151)</f>
        <v>24.647645399496302</v>
      </c>
      <c r="S151" s="13">
        <f>STDEV(O151:Q151)</f>
        <v>3.0634788552685674</v>
      </c>
      <c r="T151" s="66">
        <f>R151/$R$156</f>
        <v>0.20549537628810394</v>
      </c>
      <c r="V151" s="7"/>
    </row>
    <row r="152" spans="1:22" x14ac:dyDescent="0.2">
      <c r="A152" s="109"/>
      <c r="B152" s="1">
        <v>180</v>
      </c>
      <c r="C152" s="13">
        <v>11.287646604497739</v>
      </c>
      <c r="D152" s="13">
        <v>12.628228287102191</v>
      </c>
      <c r="E152" s="13">
        <v>8.6257037440366275</v>
      </c>
      <c r="F152" s="101">
        <f t="shared" si="151"/>
        <v>10.847192878545519</v>
      </c>
      <c r="G152" s="13">
        <f t="shared" si="152"/>
        <v>2.0372899383714298</v>
      </c>
      <c r="H152" s="94">
        <v>180</v>
      </c>
      <c r="I152" s="13">
        <v>55.64009318770529</v>
      </c>
      <c r="J152" s="13">
        <v>41.491715101573277</v>
      </c>
      <c r="K152" s="13">
        <v>27.250337015441275</v>
      </c>
      <c r="L152" s="101">
        <f t="shared" si="153"/>
        <v>41.460715101573278</v>
      </c>
      <c r="M152" s="13">
        <f t="shared" si="154"/>
        <v>14.194903473787724</v>
      </c>
      <c r="N152" s="94">
        <v>180</v>
      </c>
      <c r="O152" s="13">
        <f t="shared" si="155"/>
        <v>25.121828357765576</v>
      </c>
      <c r="P152" s="13">
        <f t="shared" si="155"/>
        <v>20.958674013042913</v>
      </c>
      <c r="Q152" s="13">
        <f t="shared" si="155"/>
        <v>9.4021333608140694</v>
      </c>
      <c r="R152" s="101">
        <f>AVERAGE(O152:Q152)</f>
        <v>18.494211910540852</v>
      </c>
      <c r="S152" s="13">
        <f t="shared" ref="S152:S156" si="156">STDEV(O152:Q152)</f>
        <v>8.144469460333017</v>
      </c>
      <c r="T152" s="66">
        <f t="shared" ref="T152:T156" si="157">R152/$R$156</f>
        <v>0.15419221487932444</v>
      </c>
      <c r="V152" s="7"/>
    </row>
    <row r="153" spans="1:22" x14ac:dyDescent="0.2">
      <c r="A153" s="109"/>
      <c r="B153" s="1">
        <v>420</v>
      </c>
      <c r="C153" s="13">
        <v>14.030178304521183</v>
      </c>
      <c r="D153" s="13">
        <v>10.628217102949659</v>
      </c>
      <c r="E153" s="13">
        <v>14.82339880534105</v>
      </c>
      <c r="F153" s="101">
        <f t="shared" si="151"/>
        <v>13.160598070937297</v>
      </c>
      <c r="G153" s="13">
        <f t="shared" si="152"/>
        <v>2.2286800389467549</v>
      </c>
      <c r="H153" s="94">
        <v>420</v>
      </c>
      <c r="I153" s="13">
        <v>55.578474929039103</v>
      </c>
      <c r="J153" s="13">
        <v>65.764463293991867</v>
      </c>
      <c r="K153" s="13">
        <v>75.857451658944612</v>
      </c>
      <c r="L153" s="101">
        <f t="shared" si="153"/>
        <v>65.733463293991861</v>
      </c>
      <c r="M153" s="13">
        <f t="shared" si="154"/>
        <v>10.139523906624639</v>
      </c>
      <c r="N153" s="94">
        <v>420</v>
      </c>
      <c r="O153" s="13">
        <f t="shared" si="155"/>
        <v>31.191036525911159</v>
      </c>
      <c r="P153" s="13">
        <f t="shared" si="155"/>
        <v>27.958359741900377</v>
      </c>
      <c r="Q153" s="13">
        <f t="shared" si="155"/>
        <v>44.978610331896647</v>
      </c>
      <c r="R153" s="101">
        <f t="shared" ref="R153:R156" si="158">AVERAGE(O153:Q153)</f>
        <v>34.709335533236064</v>
      </c>
      <c r="S153" s="13">
        <f t="shared" si="156"/>
        <v>9.0391400843926739</v>
      </c>
      <c r="T153" s="66">
        <f t="shared" si="157"/>
        <v>0.28938293498242895</v>
      </c>
      <c r="V153" s="7"/>
    </row>
    <row r="154" spans="1:22" x14ac:dyDescent="0.2">
      <c r="A154" s="109"/>
      <c r="B154" s="1">
        <v>600</v>
      </c>
      <c r="C154" s="13">
        <v>24.714763697889243</v>
      </c>
      <c r="D154" s="13">
        <v>13.03387317512038</v>
      </c>
      <c r="E154" s="13">
        <v>11.236903455575458</v>
      </c>
      <c r="F154" s="101">
        <f t="shared" si="151"/>
        <v>16.328513442861695</v>
      </c>
      <c r="G154" s="13">
        <f t="shared" si="152"/>
        <v>7.3180714705585155</v>
      </c>
      <c r="H154" s="94">
        <v>600</v>
      </c>
      <c r="I154" s="13">
        <v>80.884403055662872</v>
      </c>
      <c r="J154" s="13">
        <v>100.07233685299828</v>
      </c>
      <c r="K154" s="13">
        <v>119.16727065033368</v>
      </c>
      <c r="L154" s="101">
        <f t="shared" si="153"/>
        <v>100.04133685299827</v>
      </c>
      <c r="M154" s="13">
        <f t="shared" si="154"/>
        <v>19.141452624285648</v>
      </c>
      <c r="N154" s="94">
        <v>600</v>
      </c>
      <c r="O154" s="13">
        <f t="shared" si="155"/>
        <v>79.961556334621534</v>
      </c>
      <c r="P154" s="13">
        <f t="shared" si="155"/>
        <v>52.173205875196203</v>
      </c>
      <c r="Q154" s="13">
        <f t="shared" si="155"/>
        <v>53.562844614489215</v>
      </c>
      <c r="R154" s="101">
        <f t="shared" si="158"/>
        <v>61.899202274768982</v>
      </c>
      <c r="S154" s="13">
        <f t="shared" si="156"/>
        <v>15.65788138906537</v>
      </c>
      <c r="T154" s="66">
        <f t="shared" si="157"/>
        <v>0.51607363126244332</v>
      </c>
      <c r="V154" s="7"/>
    </row>
    <row r="155" spans="1:22" x14ac:dyDescent="0.2">
      <c r="A155" s="109"/>
      <c r="B155" s="1">
        <v>900</v>
      </c>
      <c r="C155" s="13">
        <v>21.428050556308033</v>
      </c>
      <c r="D155" s="13">
        <v>15.144910249805603</v>
      </c>
      <c r="E155" s="13">
        <v>10.741073242101855</v>
      </c>
      <c r="F155" s="101">
        <f t="shared" si="151"/>
        <v>15.771344682738496</v>
      </c>
      <c r="G155" s="13">
        <f t="shared" si="152"/>
        <v>5.3709576522871991</v>
      </c>
      <c r="H155" s="94">
        <v>900</v>
      </c>
      <c r="I155" s="13">
        <v>93.377301750089927</v>
      </c>
      <c r="J155" s="13">
        <v>76.311318156363271</v>
      </c>
      <c r="K155" s="13">
        <v>59.152334562636611</v>
      </c>
      <c r="L155" s="101">
        <f t="shared" si="153"/>
        <v>76.280318156363265</v>
      </c>
      <c r="M155" s="13">
        <f t="shared" si="154"/>
        <v>17.112504652901176</v>
      </c>
      <c r="N155" s="94">
        <v>900</v>
      </c>
      <c r="O155" s="13">
        <f t="shared" si="155"/>
        <v>80.0357417085023</v>
      </c>
      <c r="P155" s="13">
        <f t="shared" si="155"/>
        <v>46.2291225808993</v>
      </c>
      <c r="Q155" s="13">
        <f t="shared" si="155"/>
        <v>25.414382319143716</v>
      </c>
      <c r="R155" s="101">
        <f t="shared" si="158"/>
        <v>50.559748869515111</v>
      </c>
      <c r="S155" s="13">
        <f t="shared" si="156"/>
        <v>27.566990557986276</v>
      </c>
      <c r="T155" s="66">
        <f t="shared" si="157"/>
        <v>0.4215329476942804</v>
      </c>
      <c r="V155" s="7"/>
    </row>
    <row r="156" spans="1:22" x14ac:dyDescent="0.2">
      <c r="A156" s="109"/>
      <c r="B156" s="1">
        <v>3600</v>
      </c>
      <c r="C156" s="13">
        <v>26.523780838204907</v>
      </c>
      <c r="D156" s="13">
        <v>21.023792655220618</v>
      </c>
      <c r="E156" s="13">
        <v>16.184643731654816</v>
      </c>
      <c r="F156" s="101">
        <f t="shared" si="151"/>
        <v>21.244072408360115</v>
      </c>
      <c r="G156" s="13">
        <f t="shared" si="152"/>
        <v>5.1730872217895758</v>
      </c>
      <c r="H156" s="94">
        <v>3600</v>
      </c>
      <c r="I156" s="13">
        <v>116.81765758493805</v>
      </c>
      <c r="J156" s="13">
        <v>145.88790906024207</v>
      </c>
      <c r="K156" s="13">
        <v>174.8651605355461</v>
      </c>
      <c r="L156" s="101">
        <f t="shared" si="153"/>
        <v>145.85690906024206</v>
      </c>
      <c r="M156" s="13">
        <f t="shared" si="154"/>
        <v>29.023763891856184</v>
      </c>
      <c r="N156" s="94">
        <v>3600</v>
      </c>
      <c r="O156" s="13">
        <f t="shared" si="155"/>
        <v>123.93783791261447</v>
      </c>
      <c r="P156" s="13">
        <f t="shared" si="155"/>
        <v>122.68468603944842</v>
      </c>
      <c r="Q156" s="13">
        <f t="shared" si="155"/>
        <v>113.20521297385758</v>
      </c>
      <c r="R156" s="101">
        <f t="shared" si="158"/>
        <v>119.94257897530683</v>
      </c>
      <c r="S156" s="13">
        <f t="shared" si="156"/>
        <v>5.8682768239422716</v>
      </c>
      <c r="T156" s="66">
        <f t="shared" si="157"/>
        <v>1</v>
      </c>
      <c r="V156" s="7"/>
    </row>
    <row r="157" spans="1:22" ht="17" thickBot="1" x14ac:dyDescent="0.25">
      <c r="A157" s="109"/>
      <c r="B157" s="98" t="s">
        <v>28</v>
      </c>
      <c r="C157" s="104"/>
      <c r="D157" s="104"/>
      <c r="E157" s="104"/>
      <c r="F157" s="101"/>
      <c r="G157" s="13"/>
      <c r="H157" s="98" t="s">
        <v>28</v>
      </c>
      <c r="I157" s="104"/>
      <c r="J157" s="13"/>
      <c r="K157" s="104"/>
      <c r="L157" s="101"/>
      <c r="M157" s="104"/>
      <c r="N157" s="98" t="s">
        <v>28</v>
      </c>
      <c r="O157" s="13"/>
      <c r="P157" s="13"/>
      <c r="Q157" s="13"/>
      <c r="R157" s="13"/>
      <c r="S157" s="13"/>
      <c r="T157" s="66"/>
      <c r="V157" s="7"/>
    </row>
    <row r="158" spans="1:22" ht="17" thickTop="1" x14ac:dyDescent="0.2">
      <c r="A158" s="109"/>
      <c r="B158" s="1">
        <v>0</v>
      </c>
      <c r="C158" s="13">
        <v>0.28338440733682729</v>
      </c>
      <c r="D158" s="13">
        <v>4.0892647390024868</v>
      </c>
      <c r="E158" s="13">
        <v>4.0769142756740671</v>
      </c>
      <c r="F158" s="101">
        <f t="shared" ref="F158:F163" si="159">AVERAGE(C158:E158)</f>
        <v>2.8165211406711266</v>
      </c>
      <c r="G158" s="13">
        <f t="shared" ref="G158:G163" si="160">STDEV(C158:E158)</f>
        <v>2.1937694536600203</v>
      </c>
      <c r="H158" s="94">
        <v>0</v>
      </c>
      <c r="I158" s="13">
        <v>232.38612847009725</v>
      </c>
      <c r="J158" s="13">
        <v>208.24092227928392</v>
      </c>
      <c r="K158" s="13">
        <v>161.45175725061881</v>
      </c>
      <c r="L158" s="101">
        <f t="shared" ref="L158:L163" si="161">AVERAGE(I158:K158)</f>
        <v>200.692936</v>
      </c>
      <c r="M158" s="13">
        <f t="shared" ref="M158:M163" si="162">STDEV(I158:K158)</f>
        <v>36.064530050035081</v>
      </c>
      <c r="N158" s="94">
        <v>0</v>
      </c>
      <c r="O158" s="13">
        <f t="shared" ref="O158:Q163" si="163">I158*C158*4/(100)</f>
        <v>2.6341842115919327</v>
      </c>
      <c r="P158" s="13">
        <f t="shared" si="163"/>
        <v>34.062090427761319</v>
      </c>
      <c r="Q158" s="13">
        <f t="shared" si="163"/>
        <v>26.328998958708475</v>
      </c>
      <c r="R158" s="101">
        <f>AVERAGE(O158:Q158)</f>
        <v>21.00842453268724</v>
      </c>
      <c r="S158" s="13">
        <f>STDEV(O158:Q158)</f>
        <v>16.375582629335913</v>
      </c>
      <c r="T158" s="66">
        <f>R158/$R$163</f>
        <v>0.38049284713369391</v>
      </c>
      <c r="V158" s="7"/>
    </row>
    <row r="159" spans="1:22" x14ac:dyDescent="0.2">
      <c r="A159" s="109"/>
      <c r="B159" s="1">
        <v>10</v>
      </c>
      <c r="C159" s="13">
        <v>3.9171022785392799</v>
      </c>
      <c r="D159" s="13">
        <v>2.3714372047503769</v>
      </c>
      <c r="E159" s="13">
        <v>3.3392105814887465</v>
      </c>
      <c r="F159" s="101">
        <f t="shared" si="159"/>
        <v>3.2092500215928013</v>
      </c>
      <c r="G159" s="13">
        <f t="shared" si="160"/>
        <v>0.78098491690240779</v>
      </c>
      <c r="H159" s="94">
        <v>10</v>
      </c>
      <c r="I159" s="13">
        <v>185.69117956433789</v>
      </c>
      <c r="J159" s="13">
        <v>236.79805401765702</v>
      </c>
      <c r="K159" s="13">
        <v>211.29111679099748</v>
      </c>
      <c r="L159" s="101">
        <f t="shared" si="161"/>
        <v>211.26011679099747</v>
      </c>
      <c r="M159" s="13">
        <f t="shared" si="162"/>
        <v>25.553451329455108</v>
      </c>
      <c r="N159" s="94">
        <v>10</v>
      </c>
      <c r="O159" s="13">
        <f t="shared" si="163"/>
        <v>29.094853703044581</v>
      </c>
      <c r="P159" s="13">
        <f t="shared" si="163"/>
        <v>22.462068612398454</v>
      </c>
      <c r="Q159" s="13">
        <f t="shared" si="163"/>
        <v>28.221821318522935</v>
      </c>
      <c r="R159" s="101">
        <f>AVERAGE(O159:Q159)</f>
        <v>26.592914544655326</v>
      </c>
      <c r="S159" s="13">
        <f t="shared" ref="S159:S163" si="164">STDEV(O159:Q159)</f>
        <v>3.6039509532093068</v>
      </c>
      <c r="T159" s="66">
        <f t="shared" ref="T159:T163" si="165">R159/$R$163</f>
        <v>0.48163601001758</v>
      </c>
      <c r="V159" s="7"/>
    </row>
    <row r="160" spans="1:22" x14ac:dyDescent="0.2">
      <c r="A160" s="109"/>
      <c r="B160" s="1">
        <v>30</v>
      </c>
      <c r="C160" s="13">
        <v>7.1809206650771609</v>
      </c>
      <c r="D160" s="13">
        <v>1.340882195878961</v>
      </c>
      <c r="E160" s="13">
        <v>4.1998731498828219</v>
      </c>
      <c r="F160" s="101">
        <f t="shared" si="159"/>
        <v>4.2405586702796478</v>
      </c>
      <c r="G160" s="13">
        <f t="shared" si="160"/>
        <v>2.9202318082827228</v>
      </c>
      <c r="H160" s="94">
        <v>30</v>
      </c>
      <c r="I160" s="13">
        <v>167.15987754376806</v>
      </c>
      <c r="J160" s="13">
        <v>272.45383885722867</v>
      </c>
      <c r="K160" s="13">
        <v>219.85335820049841</v>
      </c>
      <c r="L160" s="101">
        <f t="shared" si="161"/>
        <v>219.82235820049837</v>
      </c>
      <c r="M160" s="13">
        <f t="shared" si="162"/>
        <v>52.646987501851726</v>
      </c>
      <c r="N160" s="94">
        <v>30</v>
      </c>
      <c r="O160" s="13">
        <f t="shared" si="163"/>
        <v>48.014472761032465</v>
      </c>
      <c r="P160" s="13">
        <f t="shared" si="163"/>
        <v>14.613140068901334</v>
      </c>
      <c r="Q160" s="13">
        <f t="shared" si="163"/>
        <v>36.934248640713747</v>
      </c>
      <c r="R160" s="101">
        <f t="shared" ref="R160:R163" si="166">AVERAGE(O160:Q160)</f>
        <v>33.187287156882512</v>
      </c>
      <c r="S160" s="13">
        <f t="shared" si="164"/>
        <v>17.01299640491332</v>
      </c>
      <c r="T160" s="66">
        <f t="shared" si="165"/>
        <v>0.60106960230732176</v>
      </c>
      <c r="V160" s="7"/>
    </row>
    <row r="161" spans="1:22" x14ac:dyDescent="0.2">
      <c r="A161" s="109"/>
      <c r="B161" s="1">
        <v>60</v>
      </c>
      <c r="C161" s="13">
        <v>2.7760366420727398</v>
      </c>
      <c r="D161" s="13">
        <v>4.5149897033166893</v>
      </c>
      <c r="E161" s="13">
        <v>7.1897163506053348</v>
      </c>
      <c r="F161" s="101">
        <f t="shared" si="159"/>
        <v>4.8269142319982548</v>
      </c>
      <c r="G161" s="13">
        <f t="shared" si="160"/>
        <v>2.2233116799209705</v>
      </c>
      <c r="H161" s="94">
        <v>60</v>
      </c>
      <c r="I161" s="13">
        <v>257.65849546222421</v>
      </c>
      <c r="J161" s="13">
        <v>233.51171979995928</v>
      </c>
      <c r="K161" s="13">
        <v>209.27194413769433</v>
      </c>
      <c r="L161" s="101">
        <f t="shared" si="161"/>
        <v>233.48071979995927</v>
      </c>
      <c r="M161" s="13">
        <f t="shared" si="162"/>
        <v>24.193290557928268</v>
      </c>
      <c r="N161" s="94">
        <v>60</v>
      </c>
      <c r="O161" s="13">
        <f t="shared" si="163"/>
        <v>28.610776981778685</v>
      </c>
      <c r="P161" s="13">
        <f t="shared" si="163"/>
        <v>42.172120420023518</v>
      </c>
      <c r="Q161" s="13">
        <f t="shared" si="163"/>
        <v>60.184236739589885</v>
      </c>
      <c r="R161" s="101">
        <f t="shared" si="166"/>
        <v>43.655711380464027</v>
      </c>
      <c r="S161" s="13">
        <f t="shared" si="164"/>
        <v>15.838927421797138</v>
      </c>
      <c r="T161" s="66">
        <f t="shared" si="165"/>
        <v>0.79066785283945551</v>
      </c>
      <c r="V161" s="7"/>
    </row>
    <row r="162" spans="1:22" x14ac:dyDescent="0.2">
      <c r="A162" s="109"/>
      <c r="B162" s="1">
        <v>180</v>
      </c>
      <c r="C162" s="13">
        <v>2.7773654854444616</v>
      </c>
      <c r="D162" s="13">
        <v>1.8835896335032347</v>
      </c>
      <c r="E162" s="13">
        <v>2.6491151951859768</v>
      </c>
      <c r="F162" s="101">
        <f t="shared" si="159"/>
        <v>2.4366901047112246</v>
      </c>
      <c r="G162" s="13">
        <f t="shared" si="160"/>
        <v>0.48327231730746006</v>
      </c>
      <c r="H162" s="94">
        <v>180</v>
      </c>
      <c r="I162" s="13">
        <v>261.45050491274264</v>
      </c>
      <c r="J162" s="13">
        <v>448.26768504285138</v>
      </c>
      <c r="K162" s="13">
        <v>354.90559497779708</v>
      </c>
      <c r="L162" s="101">
        <f t="shared" si="161"/>
        <v>354.87459497779702</v>
      </c>
      <c r="M162" s="13">
        <f t="shared" si="162"/>
        <v>93.408593923104206</v>
      </c>
      <c r="N162" s="94">
        <v>180</v>
      </c>
      <c r="O162" s="13">
        <f t="shared" si="163"/>
        <v>29.045744339867166</v>
      </c>
      <c r="P162" s="13">
        <f t="shared" si="163"/>
        <v>33.774094583248313</v>
      </c>
      <c r="Q162" s="13">
        <f t="shared" si="163"/>
        <v>37.607432180488082</v>
      </c>
      <c r="R162" s="101">
        <f t="shared" si="166"/>
        <v>33.475757034534524</v>
      </c>
      <c r="S162" s="13">
        <f t="shared" si="164"/>
        <v>4.288633656514409</v>
      </c>
      <c r="T162" s="66">
        <f t="shared" si="165"/>
        <v>0.60629420755505681</v>
      </c>
      <c r="V162" s="7"/>
    </row>
    <row r="163" spans="1:22" x14ac:dyDescent="0.2">
      <c r="A163" s="109"/>
      <c r="B163" s="1">
        <v>600</v>
      </c>
      <c r="C163" s="13">
        <v>6.764718149486483</v>
      </c>
      <c r="D163" s="13">
        <v>2.4835097305250153</v>
      </c>
      <c r="E163" s="13">
        <v>8.4452753477772671</v>
      </c>
      <c r="F163" s="101">
        <f t="shared" si="159"/>
        <v>5.8978344092629227</v>
      </c>
      <c r="G163" s="13">
        <f t="shared" si="160"/>
        <v>3.0739677752150816</v>
      </c>
      <c r="H163" s="94">
        <v>600</v>
      </c>
      <c r="I163" s="13">
        <v>247.57664699146864</v>
      </c>
      <c r="J163" s="13">
        <v>287.61243550025762</v>
      </c>
      <c r="K163" s="13">
        <v>207.44785848267964</v>
      </c>
      <c r="L163" s="101">
        <f t="shared" si="161"/>
        <v>247.54564699146863</v>
      </c>
      <c r="M163" s="13">
        <f t="shared" si="162"/>
        <v>40.082297499667007</v>
      </c>
      <c r="N163" s="94">
        <v>600</v>
      </c>
      <c r="O163" s="13">
        <f t="shared" si="163"/>
        <v>66.991449491687831</v>
      </c>
      <c r="P163" s="13">
        <f t="shared" si="163"/>
        <v>28.57153128739553</v>
      </c>
      <c r="Q163" s="13">
        <f t="shared" si="163"/>
        <v>70.078171407718457</v>
      </c>
      <c r="R163" s="101">
        <f t="shared" si="166"/>
        <v>55.213717395600611</v>
      </c>
      <c r="S163" s="13">
        <f t="shared" si="164"/>
        <v>23.124370770139926</v>
      </c>
      <c r="T163" s="66">
        <f t="shared" si="165"/>
        <v>1</v>
      </c>
      <c r="V163" s="7"/>
    </row>
    <row r="164" spans="1:22" ht="17" thickBot="1" x14ac:dyDescent="0.25">
      <c r="A164" s="109"/>
      <c r="B164" s="98" t="s">
        <v>21</v>
      </c>
      <c r="C164" s="13"/>
      <c r="D164" s="13"/>
      <c r="E164" s="13"/>
      <c r="F164" s="101"/>
      <c r="G164" s="13"/>
      <c r="H164" s="98" t="s">
        <v>21</v>
      </c>
      <c r="I164" s="101"/>
      <c r="J164" s="13"/>
      <c r="K164" s="13"/>
      <c r="L164" s="13"/>
      <c r="M164" s="13"/>
      <c r="N164" s="98" t="s">
        <v>21</v>
      </c>
      <c r="O164" s="13"/>
      <c r="P164" s="13"/>
      <c r="Q164" s="13"/>
      <c r="R164" s="13"/>
      <c r="S164" s="13"/>
      <c r="T164" s="66"/>
      <c r="V164" s="7"/>
    </row>
    <row r="165" spans="1:22" ht="17" thickTop="1" x14ac:dyDescent="0.2">
      <c r="A165" s="109"/>
      <c r="B165" s="1">
        <v>0</v>
      </c>
      <c r="C165" s="13">
        <v>59.40589193396297</v>
      </c>
      <c r="D165" s="13">
        <v>64.915840527734588</v>
      </c>
      <c r="E165" s="13">
        <v>56.477541935942881</v>
      </c>
      <c r="F165" s="101">
        <f t="shared" si="85"/>
        <v>60.266424799213475</v>
      </c>
      <c r="G165" s="13">
        <f t="shared" si="82"/>
        <v>4.2844612718742905</v>
      </c>
      <c r="H165" s="94">
        <v>0</v>
      </c>
      <c r="I165" s="13">
        <v>313.17421967571096</v>
      </c>
      <c r="J165" s="13">
        <v>234.07219650926132</v>
      </c>
      <c r="K165" s="13">
        <v>167.68780126978209</v>
      </c>
      <c r="L165" s="101">
        <f t="shared" si="86"/>
        <v>238.31140581825147</v>
      </c>
      <c r="M165" s="13">
        <f t="shared" si="83"/>
        <v>72.835792415682008</v>
      </c>
      <c r="N165" s="94">
        <v>0</v>
      </c>
      <c r="O165" s="13">
        <f t="shared" ref="O165:Q170" si="167">I165*C165*3/(100)</f>
        <v>558.13181551675405</v>
      </c>
      <c r="P165" s="13">
        <f t="shared" si="167"/>
        <v>455.84980141715283</v>
      </c>
      <c r="Q165" s="13">
        <f t="shared" si="167"/>
        <v>284.11784485080517</v>
      </c>
      <c r="R165" s="101">
        <f>AVERAGE(O165:Q165)</f>
        <v>432.699820594904</v>
      </c>
      <c r="S165" s="13">
        <f>STDEV(O165:Q165)</f>
        <v>138.46607974187313</v>
      </c>
      <c r="T165" s="66">
        <f>R165/$R$169</f>
        <v>0.12029236003976064</v>
      </c>
      <c r="V165" s="7"/>
    </row>
    <row r="166" spans="1:22" x14ac:dyDescent="0.2">
      <c r="A166" s="109"/>
      <c r="B166" s="1">
        <v>10</v>
      </c>
      <c r="C166" s="13">
        <v>73.913837158784716</v>
      </c>
      <c r="D166" s="13">
        <v>53.055582474894941</v>
      </c>
      <c r="E166" s="13">
        <v>62.350301858777158</v>
      </c>
      <c r="F166" s="101">
        <f t="shared" si="85"/>
        <v>63.106573830818938</v>
      </c>
      <c r="G166" s="13">
        <f t="shared" si="82"/>
        <v>10.449672606654959</v>
      </c>
      <c r="H166" s="94">
        <v>10</v>
      </c>
      <c r="I166" s="13">
        <v>288.42499141609204</v>
      </c>
      <c r="J166" s="13">
        <v>239.095289828787</v>
      </c>
      <c r="K166" s="13">
        <v>189.672588241482</v>
      </c>
      <c r="L166" s="101">
        <f t="shared" si="86"/>
        <v>239.064289828787</v>
      </c>
      <c r="M166" s="13">
        <f t="shared" si="83"/>
        <v>49.376208885861089</v>
      </c>
      <c r="N166" s="94">
        <v>10</v>
      </c>
      <c r="O166" s="13">
        <f t="shared" si="167"/>
        <v>639.55793544158723</v>
      </c>
      <c r="P166" s="13">
        <f t="shared" si="167"/>
        <v>380.56019606610352</v>
      </c>
      <c r="Q166" s="13">
        <f t="shared" si="167"/>
        <v>354.78429393575846</v>
      </c>
      <c r="R166" s="101">
        <f>AVERAGE(O166:Q166)</f>
        <v>458.30080848114977</v>
      </c>
      <c r="S166" s="13">
        <f t="shared" ref="S166:S170" si="168">STDEV(O166:Q166)</f>
        <v>157.50145662222383</v>
      </c>
      <c r="T166" s="66">
        <f t="shared" ref="T166:T170" si="169">R166/$R$169</f>
        <v>0.12740954175698849</v>
      </c>
      <c r="V166" s="7"/>
    </row>
    <row r="167" spans="1:22" x14ac:dyDescent="0.2">
      <c r="A167" s="109"/>
      <c r="B167" s="1">
        <v>30</v>
      </c>
      <c r="C167" s="13">
        <v>69.580618854135921</v>
      </c>
      <c r="D167" s="13">
        <v>60.41033923867186</v>
      </c>
      <c r="E167" s="13">
        <v>58.010268758584608</v>
      </c>
      <c r="F167" s="101">
        <f t="shared" si="85"/>
        <v>62.667075617130791</v>
      </c>
      <c r="G167" s="13">
        <f t="shared" si="82"/>
        <v>6.1063814689880802</v>
      </c>
      <c r="H167" s="94">
        <v>30</v>
      </c>
      <c r="I167" s="13">
        <v>403.65691361757268</v>
      </c>
      <c r="J167" s="13">
        <v>307.00487188977604</v>
      </c>
      <c r="K167" s="13">
        <v>210.25983016197938</v>
      </c>
      <c r="L167" s="101">
        <f t="shared" si="86"/>
        <v>306.97387188977604</v>
      </c>
      <c r="M167" s="13">
        <f t="shared" si="83"/>
        <v>96.69854545458513</v>
      </c>
      <c r="N167" s="94">
        <v>30</v>
      </c>
      <c r="O167" s="13">
        <f t="shared" si="167"/>
        <v>842.60093562783584</v>
      </c>
      <c r="P167" s="13">
        <f t="shared" si="167"/>
        <v>556.38805376359096</v>
      </c>
      <c r="Q167" s="13">
        <f t="shared" si="167"/>
        <v>365.91687770492337</v>
      </c>
      <c r="R167" s="101">
        <f t="shared" ref="R167:R170" si="170">AVERAGE(O167:Q167)</f>
        <v>588.30195569878344</v>
      </c>
      <c r="S167" s="13">
        <f t="shared" si="168"/>
        <v>239.93914983180719</v>
      </c>
      <c r="T167" s="66">
        <f t="shared" si="169"/>
        <v>0.16355040445756733</v>
      </c>
      <c r="V167" s="7"/>
    </row>
    <row r="168" spans="1:22" x14ac:dyDescent="0.2">
      <c r="A168" s="109"/>
      <c r="B168" s="1">
        <v>60</v>
      </c>
      <c r="C168" s="13">
        <v>60.455725639111442</v>
      </c>
      <c r="D168" s="13">
        <v>53.28722222844555</v>
      </c>
      <c r="E168" s="13">
        <v>56.286056424072918</v>
      </c>
      <c r="F168" s="101">
        <f t="shared" si="85"/>
        <v>56.676334763876639</v>
      </c>
      <c r="G168" s="13">
        <f t="shared" si="82"/>
        <v>3.6001525209457572</v>
      </c>
      <c r="H168" s="94">
        <v>60</v>
      </c>
      <c r="I168" s="13">
        <v>273.4489358781766</v>
      </c>
      <c r="J168" s="13">
        <v>314.83982426027717</v>
      </c>
      <c r="K168" s="13">
        <v>356.13771264237778</v>
      </c>
      <c r="L168" s="101">
        <f t="shared" si="86"/>
        <v>314.80882426027716</v>
      </c>
      <c r="M168" s="13">
        <f t="shared" si="83"/>
        <v>41.344397098518101</v>
      </c>
      <c r="N168" s="94">
        <v>60</v>
      </c>
      <c r="O168" s="13">
        <f t="shared" si="167"/>
        <v>495.94661531274062</v>
      </c>
      <c r="P168" s="13">
        <f t="shared" si="167"/>
        <v>503.30819045166396</v>
      </c>
      <c r="Q168" s="13">
        <f t="shared" si="167"/>
        <v>601.36762165587436</v>
      </c>
      <c r="R168" s="101">
        <f t="shared" si="170"/>
        <v>533.54080914009307</v>
      </c>
      <c r="S168" s="13">
        <f t="shared" si="168"/>
        <v>58.854953650221503</v>
      </c>
      <c r="T168" s="66">
        <f t="shared" si="169"/>
        <v>0.14832657665710425</v>
      </c>
      <c r="V168" s="7"/>
    </row>
    <row r="169" spans="1:22" x14ac:dyDescent="0.2">
      <c r="A169" s="109"/>
      <c r="B169" s="1">
        <v>180</v>
      </c>
      <c r="C169" s="13">
        <v>76.162082486805957</v>
      </c>
      <c r="D169" s="13">
        <v>80.711751139743996</v>
      </c>
      <c r="E169" s="13">
        <v>50.80247555635188</v>
      </c>
      <c r="F169" s="101">
        <f t="shared" si="85"/>
        <v>69.225436394300615</v>
      </c>
      <c r="G169" s="13">
        <f t="shared" si="82"/>
        <v>16.116109510062461</v>
      </c>
      <c r="H169" s="94">
        <v>180</v>
      </c>
      <c r="I169" s="13">
        <v>1778.0320013787161</v>
      </c>
      <c r="J169" s="13">
        <v>1458.9476758623578</v>
      </c>
      <c r="K169" s="13">
        <v>2097.0233268950751</v>
      </c>
      <c r="L169" s="101">
        <f t="shared" si="86"/>
        <v>1778.0010013787162</v>
      </c>
      <c r="M169" s="13">
        <f t="shared" si="83"/>
        <v>319.03782664592813</v>
      </c>
      <c r="N169" s="94">
        <v>180</v>
      </c>
      <c r="O169" s="13">
        <f t="shared" si="167"/>
        <v>4062.5585985955931</v>
      </c>
      <c r="P169" s="13">
        <f t="shared" si="167"/>
        <v>3532.6266522033152</v>
      </c>
      <c r="Q169" s="13">
        <f t="shared" si="167"/>
        <v>3196.0192891706024</v>
      </c>
      <c r="R169" s="101">
        <f t="shared" si="170"/>
        <v>3597.0681799898371</v>
      </c>
      <c r="S169" s="13">
        <f t="shared" si="168"/>
        <v>436.84908901390736</v>
      </c>
      <c r="T169" s="66">
        <f t="shared" si="169"/>
        <v>1</v>
      </c>
      <c r="V169" s="7"/>
    </row>
    <row r="170" spans="1:22" x14ac:dyDescent="0.2">
      <c r="A170" s="109"/>
      <c r="B170" s="1">
        <v>600</v>
      </c>
      <c r="C170" s="13">
        <v>73.929147567214869</v>
      </c>
      <c r="D170" s="13">
        <v>70.32886583232154</v>
      </c>
      <c r="E170" s="13">
        <v>59.969238608842225</v>
      </c>
      <c r="F170" s="101">
        <f t="shared" si="85"/>
        <v>68.075750669459552</v>
      </c>
      <c r="G170" s="13">
        <f t="shared" si="82"/>
        <v>7.2475623822325375</v>
      </c>
      <c r="H170" s="94">
        <v>600</v>
      </c>
      <c r="I170" s="13">
        <v>453.92186920560698</v>
      </c>
      <c r="J170" s="13">
        <v>549.45009838279691</v>
      </c>
      <c r="K170" s="13">
        <v>644.88532755998688</v>
      </c>
      <c r="L170" s="101">
        <f t="shared" si="86"/>
        <v>549.41909838279696</v>
      </c>
      <c r="M170" s="13">
        <f t="shared" si="83"/>
        <v>95.481732951472381</v>
      </c>
      <c r="N170" s="94">
        <v>600</v>
      </c>
      <c r="O170" s="13">
        <f t="shared" si="167"/>
        <v>1006.7417055746197</v>
      </c>
      <c r="P170" s="13">
        <f t="shared" si="167"/>
        <v>1159.2660675215877</v>
      </c>
      <c r="Q170" s="13">
        <f t="shared" si="167"/>
        <v>1160.1984625135869</v>
      </c>
      <c r="R170" s="101">
        <f t="shared" si="170"/>
        <v>1108.7354118699316</v>
      </c>
      <c r="S170" s="13">
        <f t="shared" si="168"/>
        <v>88.330370954706268</v>
      </c>
      <c r="T170" s="66">
        <f t="shared" si="169"/>
        <v>0.30823308216333672</v>
      </c>
      <c r="V170" s="7"/>
    </row>
    <row r="171" spans="1:22" x14ac:dyDescent="0.2">
      <c r="H171" s="95"/>
      <c r="L171" s="103"/>
      <c r="M171" s="34"/>
      <c r="N171" s="95"/>
      <c r="V171" s="95"/>
    </row>
    <row r="172" spans="1:22" x14ac:dyDescent="0.2">
      <c r="H172" s="95"/>
      <c r="L172" s="103"/>
      <c r="M172" s="34"/>
      <c r="N172" s="95"/>
      <c r="V172" s="95"/>
    </row>
  </sheetData>
  <mergeCells count="11">
    <mergeCell ref="T2:U2"/>
    <mergeCell ref="A1:U1"/>
    <mergeCell ref="N2:S2"/>
    <mergeCell ref="A73:A100"/>
    <mergeCell ref="A101:A128"/>
    <mergeCell ref="A129:A142"/>
    <mergeCell ref="A143:A170"/>
    <mergeCell ref="B2:G2"/>
    <mergeCell ref="H2:M2"/>
    <mergeCell ref="A3:A44"/>
    <mergeCell ref="A45:A7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BC3AF-D678-D746-AC23-D5501AF8E73C}">
  <dimension ref="A1:CF173"/>
  <sheetViews>
    <sheetView tabSelected="1" zoomScale="82" zoomScaleNormal="82" workbookViewId="0">
      <selection sqref="A1:V1"/>
    </sheetView>
  </sheetViews>
  <sheetFormatPr baseColWidth="10" defaultColWidth="11.1640625" defaultRowHeight="16" x14ac:dyDescent="0.2"/>
  <cols>
    <col min="2" max="2" width="13.83203125" customWidth="1"/>
    <col min="3" max="3" width="7.83203125" customWidth="1"/>
    <col min="4" max="4" width="5.83203125" style="22" customWidth="1"/>
    <col min="5" max="5" width="9.33203125" customWidth="1"/>
    <col min="6" max="6" width="8" customWidth="1"/>
    <col min="7" max="7" width="10" customWidth="1"/>
    <col min="8" max="8" width="7.1640625" style="22" customWidth="1"/>
    <col min="9" max="9" width="7.83203125" customWidth="1"/>
    <col min="10" max="10" width="5.83203125" style="22" customWidth="1"/>
    <col min="11" max="13" width="7.83203125" customWidth="1"/>
    <col min="14" max="14" width="6.6640625" customWidth="1"/>
    <col min="15" max="15" width="6.1640625" customWidth="1"/>
    <col min="16" max="16" width="7.83203125" customWidth="1"/>
    <col min="17" max="17" width="6.83203125" style="22" customWidth="1"/>
    <col min="18" max="18" width="7.83203125" customWidth="1"/>
    <col min="19" max="19" width="7" customWidth="1"/>
    <col min="20" max="20" width="7.83203125" customWidth="1"/>
    <col min="21" max="21" width="5.83203125" style="22" customWidth="1"/>
    <col min="22" max="22" width="9.1640625" customWidth="1"/>
    <col min="23" max="23" width="7.33203125" style="22" customWidth="1"/>
    <col min="24" max="24" width="6.83203125" customWidth="1"/>
    <col min="25" max="25" width="7.83203125" customWidth="1"/>
    <col min="26" max="26" width="5.83203125" style="22" customWidth="1"/>
    <col min="27" max="27" width="7.83203125" customWidth="1"/>
    <col min="28" max="28" width="7.6640625" style="22" customWidth="1"/>
    <col min="29" max="29" width="10.33203125" customWidth="1"/>
    <col min="30" max="30" width="7" style="22" customWidth="1"/>
    <col min="31" max="31" width="9.6640625" bestFit="1" customWidth="1"/>
    <col min="32" max="33" width="7.83203125" style="22" customWidth="1"/>
    <col min="35" max="35" width="8.83203125" customWidth="1"/>
    <col min="36" max="36" width="7.83203125" customWidth="1"/>
    <col min="37" max="37" width="5.83203125" style="22" customWidth="1"/>
    <col min="38" max="38" width="7.83203125" customWidth="1"/>
    <col min="39" max="39" width="7.1640625" style="22" customWidth="1"/>
    <col min="40" max="40" width="9.33203125" customWidth="1"/>
    <col min="41" max="41" width="8.1640625" customWidth="1"/>
    <col min="42" max="42" width="5.83203125" customWidth="1"/>
    <col min="43" max="43" width="7.83203125" customWidth="1"/>
    <col min="44" max="44" width="9.1640625" style="22" customWidth="1"/>
    <col min="45" max="45" width="9.6640625" customWidth="1"/>
    <col min="46" max="46" width="7.33203125" style="22" customWidth="1"/>
    <col min="48" max="48" width="5.83203125" style="22" customWidth="1"/>
    <col min="49" max="49" width="7.83203125" customWidth="1"/>
    <col min="50" max="50" width="7.5" style="22" customWidth="1"/>
    <col min="51" max="51" width="7.83203125" customWidth="1"/>
    <col min="52" max="52" width="5.83203125" style="22" customWidth="1"/>
    <col min="53" max="53" width="7.83203125" customWidth="1"/>
    <col min="54" max="54" width="5.83203125" style="22" customWidth="1"/>
    <col min="55" max="55" width="16.83203125" bestFit="1" customWidth="1"/>
    <col min="56" max="56" width="28.33203125" customWidth="1"/>
    <col min="57" max="57" width="15.6640625" customWidth="1"/>
    <col min="58" max="58" width="11.33203125" customWidth="1"/>
    <col min="59" max="59" width="11.33203125" bestFit="1" customWidth="1"/>
    <col min="61" max="61" width="11.33203125" bestFit="1" customWidth="1"/>
    <col min="63" max="63" width="11.33203125" bestFit="1" customWidth="1"/>
    <col min="66" max="66" width="11.33203125" bestFit="1" customWidth="1"/>
    <col min="68" max="68" width="11.33203125" bestFit="1" customWidth="1"/>
    <col min="70" max="70" width="11.33203125" bestFit="1" customWidth="1"/>
    <col min="72" max="72" width="11.33203125" bestFit="1" customWidth="1"/>
    <col min="74" max="74" width="11.33203125" bestFit="1" customWidth="1"/>
    <col min="76" max="78" width="13.5" bestFit="1" customWidth="1"/>
    <col min="79" max="79" width="14.1640625" bestFit="1" customWidth="1"/>
    <col min="80" max="80" width="13.5" bestFit="1" customWidth="1"/>
    <col min="82" max="84" width="11.33203125" bestFit="1" customWidth="1"/>
  </cols>
  <sheetData>
    <row r="1" spans="1:80" ht="45.5" customHeight="1" thickBot="1" x14ac:dyDescent="0.25">
      <c r="A1" s="117" t="s">
        <v>153</v>
      </c>
      <c r="B1" s="117"/>
      <c r="C1" s="117"/>
      <c r="D1" s="117"/>
      <c r="E1" s="117"/>
      <c r="F1" s="117"/>
      <c r="G1" s="117"/>
      <c r="H1" s="117"/>
      <c r="I1" s="117"/>
      <c r="J1" s="117"/>
      <c r="K1" s="117"/>
      <c r="L1" s="117"/>
      <c r="M1" s="117"/>
      <c r="N1" s="117"/>
      <c r="O1" s="117"/>
      <c r="P1" s="117"/>
      <c r="Q1" s="117"/>
      <c r="R1" s="117"/>
      <c r="S1" s="117"/>
      <c r="T1" s="117"/>
      <c r="U1" s="117"/>
      <c r="V1" s="117"/>
    </row>
    <row r="2" spans="1:80" ht="19" x14ac:dyDescent="0.2">
      <c r="B2" s="88" t="s">
        <v>72</v>
      </c>
      <c r="Y2" s="119" t="s">
        <v>34</v>
      </c>
      <c r="Z2" s="119"/>
      <c r="AA2" s="119"/>
      <c r="AB2" s="119"/>
      <c r="AC2" s="119"/>
      <c r="AD2" s="119"/>
      <c r="AE2" s="119"/>
      <c r="AF2" s="119"/>
      <c r="AH2" s="119" t="s">
        <v>40</v>
      </c>
      <c r="AI2" s="119"/>
      <c r="AJ2" s="119"/>
      <c r="AK2" s="119"/>
      <c r="AL2" s="119"/>
      <c r="AM2" s="119"/>
      <c r="AN2" s="119"/>
      <c r="AO2" s="119"/>
      <c r="AQ2" s="119" t="s">
        <v>67</v>
      </c>
      <c r="AR2" s="119"/>
      <c r="AS2" s="119"/>
      <c r="AT2" s="119"/>
      <c r="AU2" s="119"/>
      <c r="AV2" s="119"/>
      <c r="AW2" s="119"/>
      <c r="AX2" s="119"/>
      <c r="AY2" s="119"/>
      <c r="AZ2" s="119"/>
      <c r="BA2" s="119"/>
    </row>
    <row r="3" spans="1:80" x14ac:dyDescent="0.2">
      <c r="C3" s="118" t="s">
        <v>10</v>
      </c>
      <c r="D3" s="118"/>
      <c r="E3" s="118"/>
      <c r="F3" s="118"/>
      <c r="G3" s="118"/>
      <c r="H3" s="118"/>
      <c r="I3" s="118"/>
      <c r="J3" s="118"/>
      <c r="K3" s="118"/>
      <c r="L3" s="118"/>
      <c r="M3" s="118"/>
      <c r="N3" s="4"/>
      <c r="O3" s="28"/>
      <c r="P3" s="119" t="s">
        <v>43</v>
      </c>
      <c r="Q3" s="119"/>
      <c r="R3" s="119"/>
      <c r="S3" s="119"/>
      <c r="T3" s="119"/>
      <c r="U3" s="119"/>
      <c r="V3" s="119"/>
      <c r="X3" s="28"/>
      <c r="Y3" t="s">
        <v>8</v>
      </c>
      <c r="AG3" s="35"/>
      <c r="AP3" s="19"/>
      <c r="AQ3" s="119" t="s">
        <v>41</v>
      </c>
      <c r="AR3" s="119"/>
      <c r="AS3" s="119"/>
      <c r="AU3" s="119" t="s">
        <v>42</v>
      </c>
      <c r="AV3" s="119"/>
      <c r="AW3" s="119"/>
      <c r="AX3" s="119"/>
      <c r="AY3" s="119"/>
      <c r="AZ3" s="119"/>
      <c r="BW3">
        <v>1</v>
      </c>
      <c r="BX3" t="s">
        <v>51</v>
      </c>
    </row>
    <row r="4" spans="1:80" s="4" customFormat="1" x14ac:dyDescent="0.2">
      <c r="B4" s="4" t="s">
        <v>35</v>
      </c>
      <c r="C4" s="25" t="s">
        <v>0</v>
      </c>
      <c r="D4" s="25"/>
      <c r="E4" s="25" t="s">
        <v>1</v>
      </c>
      <c r="F4" s="25"/>
      <c r="G4" s="25" t="s">
        <v>2</v>
      </c>
      <c r="H4" s="25"/>
      <c r="I4" s="25" t="s">
        <v>12</v>
      </c>
      <c r="J4" s="25"/>
      <c r="K4" s="25" t="s">
        <v>3</v>
      </c>
      <c r="L4" s="25"/>
      <c r="M4" s="25" t="s">
        <v>4</v>
      </c>
      <c r="O4" s="28"/>
      <c r="P4" s="4" t="s">
        <v>5</v>
      </c>
      <c r="Q4" s="22"/>
      <c r="R4" s="4" t="s">
        <v>6</v>
      </c>
      <c r="T4" s="4" t="s">
        <v>36</v>
      </c>
      <c r="U4" s="22"/>
      <c r="V4" s="4" t="s">
        <v>13</v>
      </c>
      <c r="W4" s="22"/>
      <c r="X4" s="31"/>
      <c r="Y4" s="11" t="s">
        <v>14</v>
      </c>
      <c r="Z4" s="18"/>
      <c r="AA4" s="11" t="s">
        <v>20</v>
      </c>
      <c r="AB4" s="18"/>
      <c r="AC4" s="11" t="s">
        <v>15</v>
      </c>
      <c r="AD4" s="18"/>
      <c r="AE4" s="11" t="s">
        <v>11</v>
      </c>
      <c r="AF4" s="18"/>
      <c r="AG4" s="36"/>
      <c r="AH4" s="11" t="s">
        <v>27</v>
      </c>
      <c r="AI4" s="11"/>
      <c r="AJ4" s="11" t="s">
        <v>24</v>
      </c>
      <c r="AK4" s="18"/>
      <c r="AL4" s="11" t="s">
        <v>25</v>
      </c>
      <c r="AM4" s="18"/>
      <c r="AN4" s="11" t="s">
        <v>26</v>
      </c>
      <c r="AO4" s="11"/>
      <c r="AP4" s="31"/>
      <c r="AQ4" s="11" t="s">
        <v>23</v>
      </c>
      <c r="AR4" s="18"/>
      <c r="AS4" s="11" t="s">
        <v>30</v>
      </c>
      <c r="AT4" s="18"/>
      <c r="AU4" s="11" t="s">
        <v>22</v>
      </c>
      <c r="AV4" s="18"/>
      <c r="AW4" s="11" t="s">
        <v>29</v>
      </c>
      <c r="AX4" s="10"/>
      <c r="AY4" s="11" t="s">
        <v>28</v>
      </c>
      <c r="AZ4" s="18"/>
      <c r="BA4" s="11" t="s">
        <v>21</v>
      </c>
      <c r="BB4" s="22"/>
      <c r="BC4" s="4" t="s">
        <v>56</v>
      </c>
      <c r="BX4" s="45" t="s">
        <v>52</v>
      </c>
      <c r="BY4" t="s">
        <v>53</v>
      </c>
      <c r="BZ4" t="s">
        <v>54</v>
      </c>
      <c r="CA4"/>
      <c r="CB4" t="s">
        <v>55</v>
      </c>
    </row>
    <row r="5" spans="1:80" x14ac:dyDescent="0.2">
      <c r="B5" s="4">
        <v>0</v>
      </c>
      <c r="C5" s="21">
        <v>90.011755978156316</v>
      </c>
      <c r="D5" s="24">
        <v>15.085286160167728</v>
      </c>
      <c r="E5" s="21">
        <v>152.3472660463803</v>
      </c>
      <c r="F5" s="21">
        <v>31.334661024956457</v>
      </c>
      <c r="G5" s="21">
        <v>187.38701766710449</v>
      </c>
      <c r="H5" s="21">
        <v>35.288240205308526</v>
      </c>
      <c r="I5" s="21">
        <v>7.0492582240801509</v>
      </c>
      <c r="J5" s="84">
        <v>88.977531721287562</v>
      </c>
      <c r="K5" s="21">
        <v>33.692382233953602</v>
      </c>
      <c r="L5" s="21">
        <v>5.9721955837430327</v>
      </c>
      <c r="M5" s="21">
        <v>42.066063403564698</v>
      </c>
      <c r="N5" s="4">
        <v>9.9004213833862504</v>
      </c>
      <c r="O5" s="29"/>
      <c r="P5" s="10">
        <v>16.936713508612872</v>
      </c>
      <c r="Q5" s="34">
        <v>2.2063765711967749</v>
      </c>
      <c r="R5" s="10">
        <v>98.616950914755066</v>
      </c>
      <c r="S5" s="34">
        <v>21.793734729402765</v>
      </c>
      <c r="T5" s="10">
        <v>67.021556644562793</v>
      </c>
      <c r="U5" s="10">
        <v>11.239190507887875</v>
      </c>
      <c r="V5" s="11">
        <v>172.59054780128039</v>
      </c>
      <c r="W5" s="18">
        <v>27.268575177151281</v>
      </c>
      <c r="X5" s="29"/>
      <c r="Y5" s="10">
        <v>27.126754666423068</v>
      </c>
      <c r="Z5" s="10">
        <v>6.8037651299074478</v>
      </c>
      <c r="AA5" s="85">
        <v>16.965259898165257</v>
      </c>
      <c r="AB5" s="5">
        <v>11.904562123197724</v>
      </c>
      <c r="AC5" s="11">
        <v>307.32003631598974</v>
      </c>
      <c r="AD5" s="8">
        <v>69.568676149558115</v>
      </c>
      <c r="AE5" s="11">
        <v>4176.7162994258842</v>
      </c>
      <c r="AF5" s="82">
        <v>1442.87</v>
      </c>
      <c r="AG5" s="37"/>
      <c r="AH5" s="11">
        <v>10481.7061808129</v>
      </c>
      <c r="AI5" s="11">
        <v>2414.5149183434901</v>
      </c>
      <c r="AJ5" s="11">
        <v>119.7273071027746</v>
      </c>
      <c r="AK5" s="11">
        <v>12.370891339811296</v>
      </c>
      <c r="AL5" s="11">
        <v>291.62926740785559</v>
      </c>
      <c r="AM5" s="86">
        <v>1356.9494897980294</v>
      </c>
      <c r="AN5" s="11">
        <v>16274.609333727305</v>
      </c>
      <c r="AO5" s="11">
        <v>3769.2665599448833</v>
      </c>
      <c r="AP5" s="29"/>
      <c r="AQ5" s="11">
        <v>1960.5993996898897</v>
      </c>
      <c r="AR5" s="11">
        <v>404.33017685048026</v>
      </c>
      <c r="AS5" s="11">
        <v>1000.71162</v>
      </c>
      <c r="AT5" s="11">
        <v>222.54014370264736</v>
      </c>
      <c r="AU5" s="10">
        <v>763.16510901298375</v>
      </c>
      <c r="AV5" s="11">
        <v>175.78579647030125</v>
      </c>
      <c r="AW5" s="11">
        <v>68.710943579117725</v>
      </c>
      <c r="AX5" s="10">
        <v>12.559979261401413</v>
      </c>
      <c r="AY5" s="11">
        <v>200.692936</v>
      </c>
      <c r="AZ5" s="82">
        <v>36.06</v>
      </c>
      <c r="BA5" s="11">
        <v>238.31140581825147</v>
      </c>
      <c r="BB5" s="11">
        <v>72.835792415682008</v>
      </c>
      <c r="BC5" s="8">
        <v>36795.711365879994</v>
      </c>
      <c r="BX5" s="8">
        <v>3993.8800082819912</v>
      </c>
      <c r="BY5" s="8">
        <v>238.31140581825147</v>
      </c>
      <c r="CB5" s="8">
        <v>4232.1914141002426</v>
      </c>
    </row>
    <row r="6" spans="1:80" x14ac:dyDescent="0.2">
      <c r="B6" s="4">
        <v>10</v>
      </c>
      <c r="C6" s="21">
        <v>12.617324142286744</v>
      </c>
      <c r="D6" s="24">
        <v>2.9068744265987849</v>
      </c>
      <c r="E6" s="21">
        <v>747.58639276692111</v>
      </c>
      <c r="F6" s="21">
        <v>90.997110890089687</v>
      </c>
      <c r="G6" s="21">
        <v>22.218679123301253</v>
      </c>
      <c r="H6" s="21">
        <v>2.5430933067034176</v>
      </c>
      <c r="I6" s="21">
        <v>0.7499813538963408</v>
      </c>
      <c r="J6" s="84">
        <v>46.443001948924959</v>
      </c>
      <c r="K6" s="21">
        <v>10.083759728332875</v>
      </c>
      <c r="L6" s="21">
        <v>2.1194407835049152</v>
      </c>
      <c r="M6" s="21">
        <v>35.428044718523672</v>
      </c>
      <c r="N6" s="4">
        <v>2.8726936090303203</v>
      </c>
      <c r="O6" s="29"/>
      <c r="P6" s="10">
        <v>73.370282100750785</v>
      </c>
      <c r="Q6" s="34">
        <v>20.273817409220904</v>
      </c>
      <c r="R6" s="10">
        <v>276.85726007523999</v>
      </c>
      <c r="S6" s="34">
        <v>57.611124659973747</v>
      </c>
      <c r="T6" s="10">
        <v>63.574887923922482</v>
      </c>
      <c r="U6" s="10">
        <v>3.217935326744839</v>
      </c>
      <c r="V6" s="11">
        <v>241.07178630789062</v>
      </c>
      <c r="W6" s="18">
        <v>20.135767049156453</v>
      </c>
      <c r="X6" s="29"/>
      <c r="Y6" s="10">
        <v>5.8035612459569865</v>
      </c>
      <c r="Z6" s="10">
        <v>0.67335392939500138</v>
      </c>
      <c r="AA6" s="85">
        <v>3.238457587675994</v>
      </c>
      <c r="AB6" s="5">
        <v>5.1674212170265319</v>
      </c>
      <c r="AC6" s="11">
        <v>691.67034805687808</v>
      </c>
      <c r="AD6" s="8">
        <v>183.03882660344959</v>
      </c>
      <c r="AE6" s="11">
        <v>10883.073408784763</v>
      </c>
      <c r="AF6" s="82">
        <v>2132.14</v>
      </c>
      <c r="AG6" s="37"/>
      <c r="AH6" s="11">
        <v>22880.263999827148</v>
      </c>
      <c r="AI6" s="11">
        <v>2679.7735782695654</v>
      </c>
      <c r="AJ6" s="11">
        <v>219.1040884600047</v>
      </c>
      <c r="AK6" s="11">
        <v>21.980555239905872</v>
      </c>
      <c r="AL6" s="11">
        <v>414.95749886003966</v>
      </c>
      <c r="AM6" s="83">
        <v>1480.8564964626585</v>
      </c>
      <c r="AN6" s="11">
        <v>18801.821144711528</v>
      </c>
      <c r="AO6" s="11">
        <v>2301.8841867033584</v>
      </c>
      <c r="AP6" s="29"/>
      <c r="AQ6" s="11">
        <v>3487.1982847484592</v>
      </c>
      <c r="AR6" s="11">
        <v>658.36177027349663</v>
      </c>
      <c r="AS6" s="11">
        <v>1656.7256917736347</v>
      </c>
      <c r="AT6" s="11">
        <v>274.1114585373054</v>
      </c>
      <c r="AU6" s="10">
        <v>881.02568851243677</v>
      </c>
      <c r="AV6" s="11">
        <v>142.18032148591828</v>
      </c>
      <c r="AW6" s="11">
        <v>41.460715101573278</v>
      </c>
      <c r="AX6" s="10">
        <v>14.194903473787724</v>
      </c>
      <c r="AY6" s="11">
        <v>211.26011679099747</v>
      </c>
      <c r="AZ6" s="82">
        <v>25.55</v>
      </c>
      <c r="BA6" s="11">
        <v>239.064289828787</v>
      </c>
      <c r="BB6" s="11">
        <v>49.376208885861089</v>
      </c>
      <c r="BC6" s="8">
        <v>61900.225692530956</v>
      </c>
      <c r="BF6" s="8"/>
      <c r="BG6" s="8"/>
      <c r="BX6" s="8">
        <v>6277.6704969271013</v>
      </c>
      <c r="BY6" s="8">
        <v>239.064289828787</v>
      </c>
      <c r="BZ6" s="8">
        <v>2283.7904886451101</v>
      </c>
      <c r="CA6" s="8">
        <v>0.75288401053552434</v>
      </c>
      <c r="CB6" s="8">
        <v>6516.7347867558883</v>
      </c>
    </row>
    <row r="7" spans="1:80" x14ac:dyDescent="0.2">
      <c r="B7" s="4">
        <v>30</v>
      </c>
      <c r="C7" s="21">
        <v>9.8329165037919513</v>
      </c>
      <c r="D7" s="24">
        <v>1.676314711420634</v>
      </c>
      <c r="E7" s="21">
        <v>671.84145705413425</v>
      </c>
      <c r="F7" s="21">
        <v>105.88821485745528</v>
      </c>
      <c r="G7" s="21">
        <v>31.801816643369321</v>
      </c>
      <c r="H7" s="21">
        <v>7.0545928870338113</v>
      </c>
      <c r="I7" s="21">
        <v>1.2285347474930177</v>
      </c>
      <c r="J7" s="84">
        <v>51.428436225779535</v>
      </c>
      <c r="K7" s="21">
        <v>8.4465684941286661</v>
      </c>
      <c r="L7" s="21">
        <v>0.54376523870317039</v>
      </c>
      <c r="M7" s="21">
        <v>27.881054500547283</v>
      </c>
      <c r="N7" s="4">
        <v>5.4822737571522353</v>
      </c>
      <c r="O7" s="29"/>
      <c r="P7" s="10">
        <v>76.285623460264986</v>
      </c>
      <c r="Q7" s="34">
        <v>9.771501970667444</v>
      </c>
      <c r="R7" s="10">
        <v>363.24630632639929</v>
      </c>
      <c r="S7" s="34">
        <v>22.239580980931922</v>
      </c>
      <c r="T7" s="10">
        <v>54.077905555987805</v>
      </c>
      <c r="U7" s="10">
        <v>7.5452523717630831</v>
      </c>
      <c r="V7" s="11">
        <v>229.59839924899634</v>
      </c>
      <c r="W7" s="18">
        <v>17.964732957277818</v>
      </c>
      <c r="X7" s="29"/>
      <c r="Y7" s="10">
        <v>10.735055653706295</v>
      </c>
      <c r="Z7" s="10">
        <v>1.3074694635659496</v>
      </c>
      <c r="AA7" s="85">
        <v>6.0212625586361224</v>
      </c>
      <c r="AB7" s="5">
        <v>12.713196670040734</v>
      </c>
      <c r="AC7" s="11">
        <v>1781.1292564285366</v>
      </c>
      <c r="AD7" s="8">
        <v>317.85319047045425</v>
      </c>
      <c r="AE7" s="11">
        <v>4764.1499261308782</v>
      </c>
      <c r="AF7" s="82">
        <v>1173.54</v>
      </c>
      <c r="AG7" s="37"/>
      <c r="AH7" s="11">
        <v>19149.590253456587</v>
      </c>
      <c r="AI7" s="11">
        <v>3020.7017508665676</v>
      </c>
      <c r="AJ7" s="11">
        <v>116.93785551481974</v>
      </c>
      <c r="AK7" s="11">
        <v>9.4894920053762224</v>
      </c>
      <c r="AL7" s="11">
        <v>283.93611617335642</v>
      </c>
      <c r="AM7" s="83">
        <v>1708.3515045546656</v>
      </c>
      <c r="AN7" s="11">
        <v>15846.988150535512</v>
      </c>
      <c r="AO7" s="11">
        <v>5047.7778558520349</v>
      </c>
      <c r="AP7" s="29"/>
      <c r="AQ7" s="11">
        <v>3630.8708571935113</v>
      </c>
      <c r="AR7" s="11">
        <v>779.23231148610068</v>
      </c>
      <c r="AS7" s="11">
        <v>1959.2298908840796</v>
      </c>
      <c r="AT7" s="11">
        <v>494.98329789425691</v>
      </c>
      <c r="AU7" s="10">
        <v>778.09715769987474</v>
      </c>
      <c r="AV7" s="11">
        <v>159.77501605714295</v>
      </c>
      <c r="AW7" s="11">
        <v>65.733463293991861</v>
      </c>
      <c r="AX7" s="10">
        <v>10.139523906624639</v>
      </c>
      <c r="AY7" s="11">
        <v>219.8223582004984</v>
      </c>
      <c r="AZ7" s="82">
        <v>52.65</v>
      </c>
      <c r="BA7" s="11">
        <v>306.97387188977604</v>
      </c>
      <c r="BB7" s="11">
        <v>96.69854545458513</v>
      </c>
      <c r="BC7" s="8">
        <v>50394.456058148891</v>
      </c>
      <c r="BF7" s="8"/>
      <c r="BX7" s="8">
        <v>6653.7537272719555</v>
      </c>
      <c r="BY7" s="8">
        <v>306.97387188977604</v>
      </c>
      <c r="BZ7" s="8">
        <v>376.0832303448542</v>
      </c>
      <c r="CA7" s="8">
        <v>67.909582060989038</v>
      </c>
      <c r="CB7" s="8">
        <v>6960.7275991617316</v>
      </c>
    </row>
    <row r="8" spans="1:80" x14ac:dyDescent="0.2">
      <c r="B8" s="4">
        <v>60</v>
      </c>
      <c r="C8" s="21">
        <v>8.6059524564100514</v>
      </c>
      <c r="D8" s="24">
        <v>1.2765268765361351</v>
      </c>
      <c r="E8" s="21">
        <v>293.65627987955151</v>
      </c>
      <c r="F8" s="21">
        <v>21.410032757235548</v>
      </c>
      <c r="G8" s="21">
        <v>47.735674654077634</v>
      </c>
      <c r="H8" s="21">
        <v>14.868421751985313</v>
      </c>
      <c r="I8" s="21">
        <v>1.1297585287705205</v>
      </c>
      <c r="J8" s="84">
        <v>17.397741276551177</v>
      </c>
      <c r="K8" s="21">
        <v>8.9801123123050779</v>
      </c>
      <c r="L8" s="21">
        <v>2.6670830146356819</v>
      </c>
      <c r="M8" s="21">
        <v>79.571464746739665</v>
      </c>
      <c r="N8" s="4">
        <v>28.901686524197999</v>
      </c>
      <c r="O8" s="29"/>
      <c r="P8" s="10">
        <v>98.797526902564854</v>
      </c>
      <c r="Q8" s="34">
        <v>18.394359015316009</v>
      </c>
      <c r="R8" s="10">
        <v>434.74071237706113</v>
      </c>
      <c r="S8" s="34">
        <v>82.833794642040516</v>
      </c>
      <c r="T8" s="10">
        <v>63.698104793976846</v>
      </c>
      <c r="U8" s="10">
        <v>6.949049840690793</v>
      </c>
      <c r="V8" s="11">
        <v>295.87574309483608</v>
      </c>
      <c r="W8" s="18">
        <v>50.290106121873485</v>
      </c>
      <c r="X8" s="29"/>
      <c r="Y8" s="10">
        <v>17.996540763218491</v>
      </c>
      <c r="Z8" s="10">
        <v>2.8317049162201262</v>
      </c>
      <c r="AA8" s="85">
        <v>10.414122839719308</v>
      </c>
      <c r="AB8" s="5">
        <v>11.960652241070044</v>
      </c>
      <c r="AC8" s="11">
        <v>1497.8224878038516</v>
      </c>
      <c r="AD8" s="8">
        <v>119.35846639642033</v>
      </c>
      <c r="AE8" s="11">
        <v>13062.846276173992</v>
      </c>
      <c r="AF8" s="82">
        <v>2387.9299999999998</v>
      </c>
      <c r="AG8" s="37"/>
      <c r="AH8" s="11">
        <v>21657.328820158255</v>
      </c>
      <c r="AI8" s="11">
        <v>5366.794968653362</v>
      </c>
      <c r="AJ8" s="11">
        <v>439.61507924969214</v>
      </c>
      <c r="AK8" s="11">
        <v>130.7980040658565</v>
      </c>
      <c r="AL8" s="11">
        <v>795.7296614188682</v>
      </c>
      <c r="AM8" s="83">
        <v>2937.9168884783721</v>
      </c>
      <c r="AN8" s="11">
        <v>18222.147823076531</v>
      </c>
      <c r="AO8" s="11">
        <v>2943.6972120978548</v>
      </c>
      <c r="AP8" s="29"/>
      <c r="AQ8" s="11">
        <v>5972.2417258259084</v>
      </c>
      <c r="AR8" s="11">
        <v>1819.8150836306581</v>
      </c>
      <c r="AS8" s="11">
        <v>1892.2065181070702</v>
      </c>
      <c r="AT8" s="11">
        <v>425.69062496721136</v>
      </c>
      <c r="AU8" s="10">
        <v>1428.294797384094</v>
      </c>
      <c r="AV8" s="11">
        <v>255.70854730325269</v>
      </c>
      <c r="AW8" s="11">
        <v>100.04133685299827</v>
      </c>
      <c r="AX8" s="10">
        <v>19.141452624285648</v>
      </c>
      <c r="AY8" s="11">
        <v>233.48071979995927</v>
      </c>
      <c r="AZ8" s="82">
        <v>24.19</v>
      </c>
      <c r="BA8" s="11">
        <v>314.80882426027716</v>
      </c>
      <c r="BB8" s="11">
        <v>41.344397098518101</v>
      </c>
      <c r="BC8" s="8">
        <v>66977.766063460745</v>
      </c>
      <c r="BF8" s="2"/>
      <c r="BX8" s="8">
        <v>9626.2650979700302</v>
      </c>
      <c r="BY8" s="8">
        <v>314.80882426027716</v>
      </c>
      <c r="BZ8" s="8">
        <v>2972.5113706980746</v>
      </c>
      <c r="CA8" s="8">
        <v>7.8349523705011279</v>
      </c>
      <c r="CB8" s="8">
        <v>9941.0739222303073</v>
      </c>
    </row>
    <row r="9" spans="1:80" x14ac:dyDescent="0.2">
      <c r="B9" s="4">
        <v>180</v>
      </c>
      <c r="C9" s="21">
        <v>10.587654700453397</v>
      </c>
      <c r="D9" s="24">
        <v>1.0815724283017438</v>
      </c>
      <c r="E9" s="21">
        <v>196.40308768782131</v>
      </c>
      <c r="F9" s="21">
        <v>25.791739660748426</v>
      </c>
      <c r="G9" s="21">
        <v>77.308560172159588</v>
      </c>
      <c r="H9" s="21">
        <v>11.124765526740136</v>
      </c>
      <c r="I9" s="21">
        <v>1.2214600665005537</v>
      </c>
      <c r="J9" s="84">
        <v>34.75964518307515</v>
      </c>
      <c r="K9" s="21">
        <v>5.256845957809964</v>
      </c>
      <c r="L9" s="21">
        <v>0.8551991803343747</v>
      </c>
      <c r="M9" s="21">
        <v>45.684557610876148</v>
      </c>
      <c r="N9" s="4">
        <v>4.5216515775605099</v>
      </c>
      <c r="O9" s="29"/>
      <c r="P9" s="10">
        <v>77.170732582013315</v>
      </c>
      <c r="Q9" s="34">
        <v>21.848446679974153</v>
      </c>
      <c r="R9" s="10">
        <v>492.76733245877159</v>
      </c>
      <c r="S9" s="34">
        <v>75.629142565643434</v>
      </c>
      <c r="T9" s="10">
        <v>59.40187465199844</v>
      </c>
      <c r="U9" s="10">
        <v>10.043605160988569</v>
      </c>
      <c r="V9" s="11">
        <v>220.37376036505964</v>
      </c>
      <c r="W9" s="18">
        <v>51.41432526526242</v>
      </c>
      <c r="X9" s="29"/>
      <c r="Y9" s="10">
        <v>17.539493852654331</v>
      </c>
      <c r="Z9" s="10">
        <v>1.2834530239254152</v>
      </c>
      <c r="AA9" s="85">
        <v>9.4114734382898728</v>
      </c>
      <c r="AB9" s="5">
        <v>11.46801831720261</v>
      </c>
      <c r="AC9" s="11">
        <v>1170.6089781741455</v>
      </c>
      <c r="AD9" s="8">
        <v>113.95287547900624</v>
      </c>
      <c r="AE9" s="11">
        <v>6819.2426120595937</v>
      </c>
      <c r="AF9" s="82">
        <v>776.06</v>
      </c>
      <c r="AG9" s="37"/>
      <c r="AH9" s="11">
        <v>16052.275297684762</v>
      </c>
      <c r="AI9" s="11">
        <v>3723.9991352377951</v>
      </c>
      <c r="AJ9" s="11">
        <v>134.68452765405445</v>
      </c>
      <c r="AK9" s="11">
        <v>30.529279462883135</v>
      </c>
      <c r="AL9" s="11">
        <v>397.75781608638277</v>
      </c>
      <c r="AM9" s="83">
        <v>2103.0036948555962</v>
      </c>
      <c r="AN9" s="11">
        <v>16339.743537407498</v>
      </c>
      <c r="AO9" s="11">
        <v>3417.9178333829786</v>
      </c>
      <c r="AP9" s="29"/>
      <c r="AQ9" s="11">
        <v>5540.0584227837198</v>
      </c>
      <c r="AR9" s="11">
        <v>642.57123207187271</v>
      </c>
      <c r="AS9" s="11">
        <v>1760.5898028703525</v>
      </c>
      <c r="AT9" s="11">
        <v>300.60053254124347</v>
      </c>
      <c r="AU9" s="10">
        <v>910.26084458730838</v>
      </c>
      <c r="AV9" s="11">
        <v>74.797789265536039</v>
      </c>
      <c r="AW9" s="11">
        <v>76.280318156363265</v>
      </c>
      <c r="AX9" s="10">
        <v>17.112504652901176</v>
      </c>
      <c r="AY9" s="11">
        <v>354.87459497779707</v>
      </c>
      <c r="AZ9" s="82">
        <v>93.41</v>
      </c>
      <c r="BA9" s="11">
        <v>1778.0010013787162</v>
      </c>
      <c r="BB9" s="11">
        <v>319.03782664592813</v>
      </c>
      <c r="BC9" s="8">
        <v>52547.504587365103</v>
      </c>
      <c r="BX9" s="8">
        <v>8642.0639833755413</v>
      </c>
      <c r="BY9" s="8">
        <v>1778.0010013787162</v>
      </c>
      <c r="BZ9" s="8">
        <v>-984.2011145944889</v>
      </c>
      <c r="CA9" s="8">
        <v>1463.1921771184391</v>
      </c>
      <c r="CB9" s="8">
        <v>10420.064984754257</v>
      </c>
    </row>
    <row r="10" spans="1:80" x14ac:dyDescent="0.2">
      <c r="B10" s="4">
        <v>600</v>
      </c>
      <c r="C10" s="21">
        <v>4.8078054884347159</v>
      </c>
      <c r="D10" s="24">
        <v>1.1487563641462633</v>
      </c>
      <c r="E10" s="21">
        <v>130.04533821360562</v>
      </c>
      <c r="F10" s="21">
        <v>25.198114699165192</v>
      </c>
      <c r="G10" s="21">
        <v>19.94144272244429</v>
      </c>
      <c r="H10" s="21">
        <v>4.6386698158322917</v>
      </c>
      <c r="I10" s="21">
        <v>1.9475440235893904</v>
      </c>
      <c r="J10" s="84">
        <v>10.680966192351891</v>
      </c>
      <c r="K10" s="21">
        <v>2.2319522671922658</v>
      </c>
      <c r="L10" s="21">
        <v>0.31232128034328666</v>
      </c>
      <c r="M10" s="21">
        <v>11.690239707329317</v>
      </c>
      <c r="N10" s="4">
        <v>1.712644299363453</v>
      </c>
      <c r="O10" s="29"/>
      <c r="P10" s="10">
        <v>97.767451982010968</v>
      </c>
      <c r="Q10" s="34">
        <v>9.5145277698936148</v>
      </c>
      <c r="R10" s="10">
        <v>315.23463358688053</v>
      </c>
      <c r="S10" s="34">
        <v>69.9463323701018</v>
      </c>
      <c r="T10" s="10">
        <v>35.968246160351704</v>
      </c>
      <c r="U10" s="10">
        <v>4.1901646419640333</v>
      </c>
      <c r="V10" s="11">
        <v>225.34064002160503</v>
      </c>
      <c r="W10" s="18">
        <v>21.401917642874317</v>
      </c>
      <c r="X10" s="29"/>
      <c r="Y10" s="10">
        <v>3.5048500929745261</v>
      </c>
      <c r="Z10" s="10">
        <v>0.88745621932755969</v>
      </c>
      <c r="AA10" s="85">
        <v>2.196153156151043</v>
      </c>
      <c r="AB10" s="5">
        <v>7.6090719610672508</v>
      </c>
      <c r="AC10" s="11">
        <v>773.54614687768424</v>
      </c>
      <c r="AD10" s="8">
        <v>161.44379416740856</v>
      </c>
      <c r="AE10" s="11">
        <v>8387.8529024847976</v>
      </c>
      <c r="AF10" s="82">
        <v>1494.95</v>
      </c>
      <c r="AG10" s="37"/>
      <c r="AH10" s="11">
        <v>20483.982882191245</v>
      </c>
      <c r="AI10" s="11">
        <v>2603.2408812118283</v>
      </c>
      <c r="AJ10" s="11">
        <v>189.38268843486222</v>
      </c>
      <c r="AK10" s="11">
        <v>33.082735933570035</v>
      </c>
      <c r="AL10" s="11">
        <v>484.043608320695</v>
      </c>
      <c r="AM10" s="83">
        <v>1440.8824808503389</v>
      </c>
      <c r="AN10" s="11">
        <v>17521.634630142646</v>
      </c>
      <c r="AO10" s="11">
        <v>3204.6391285483091</v>
      </c>
      <c r="AP10" s="29"/>
      <c r="AQ10" s="11">
        <v>9424.8995831612592</v>
      </c>
      <c r="AR10" s="11">
        <v>1952.1178541501522</v>
      </c>
      <c r="AS10" s="11">
        <v>1891.4098855591812</v>
      </c>
      <c r="AT10" s="11">
        <v>270.84992461842938</v>
      </c>
      <c r="AU10" s="10">
        <v>1141.5975645070998</v>
      </c>
      <c r="AV10" s="11">
        <v>251.44499583876129</v>
      </c>
      <c r="AW10" s="11">
        <v>145.85690906024206</v>
      </c>
      <c r="AX10" s="10">
        <v>29.023763891856248</v>
      </c>
      <c r="AY10" s="11">
        <v>247.54564699146863</v>
      </c>
      <c r="AZ10" s="82">
        <v>40.08</v>
      </c>
      <c r="BA10" s="11">
        <v>549.41909838279696</v>
      </c>
      <c r="BB10" s="11">
        <v>95.481732951472381</v>
      </c>
      <c r="BC10" s="8">
        <v>62091.847843536547</v>
      </c>
      <c r="BX10" s="8">
        <v>12851.309589279252</v>
      </c>
      <c r="BY10" s="8">
        <v>549.41909838279696</v>
      </c>
      <c r="BZ10" s="8">
        <v>4209.2456059037104</v>
      </c>
      <c r="CA10" s="8">
        <v>-1228.5819029959193</v>
      </c>
      <c r="CB10" s="8">
        <v>13400.728687662049</v>
      </c>
    </row>
    <row r="11" spans="1:80" ht="27" customHeight="1" x14ac:dyDescent="0.2">
      <c r="D11"/>
      <c r="H11"/>
      <c r="J11"/>
      <c r="Q11"/>
      <c r="U11"/>
      <c r="W11"/>
      <c r="Z11"/>
      <c r="AB11"/>
      <c r="AD11"/>
      <c r="AF11"/>
      <c r="AG11"/>
      <c r="AK11"/>
      <c r="AM11"/>
      <c r="AR11"/>
      <c r="AT11"/>
      <c r="AV11"/>
      <c r="AX11" s="11"/>
      <c r="AZ11"/>
      <c r="BB11"/>
    </row>
    <row r="12" spans="1:80" x14ac:dyDescent="0.2">
      <c r="B12" s="47" t="s">
        <v>7</v>
      </c>
      <c r="C12" s="48" t="s">
        <v>9</v>
      </c>
      <c r="D12" s="24"/>
      <c r="E12" s="17"/>
      <c r="F12" s="17"/>
      <c r="G12" s="17"/>
      <c r="H12" s="24"/>
      <c r="I12" s="17"/>
      <c r="J12" s="24"/>
      <c r="K12" s="17"/>
      <c r="L12" s="17"/>
      <c r="M12" s="17"/>
      <c r="N12" s="10"/>
      <c r="O12" s="29"/>
      <c r="P12" s="10"/>
      <c r="Q12" s="26"/>
      <c r="R12" s="10"/>
      <c r="S12" s="49" t="s">
        <v>62</v>
      </c>
      <c r="T12" s="10"/>
      <c r="U12" s="26"/>
      <c r="V12" s="10"/>
      <c r="W12" s="26"/>
      <c r="X12" s="29"/>
      <c r="Y12" s="47" t="s">
        <v>7</v>
      </c>
      <c r="Z12" s="48" t="s">
        <v>9</v>
      </c>
      <c r="AA12" s="10"/>
      <c r="AB12" s="26"/>
      <c r="AC12" s="10"/>
      <c r="AD12" s="26"/>
      <c r="AE12" s="10"/>
      <c r="AF12" s="26"/>
      <c r="AG12" s="37"/>
      <c r="AH12" s="47" t="s">
        <v>7</v>
      </c>
      <c r="AI12" s="48" t="s">
        <v>9</v>
      </c>
      <c r="AJ12" s="10"/>
      <c r="AK12" s="26"/>
      <c r="AL12" s="10"/>
      <c r="AM12" s="26"/>
      <c r="AN12" s="10"/>
      <c r="AO12" s="10"/>
      <c r="AP12" s="29"/>
      <c r="AQ12" s="47" t="s">
        <v>7</v>
      </c>
      <c r="AR12" s="48" t="s">
        <v>9</v>
      </c>
      <c r="AS12" s="10"/>
      <c r="AT12" s="26"/>
      <c r="AU12" s="10"/>
      <c r="AV12" s="18"/>
      <c r="AW12" s="11"/>
      <c r="AX12" s="18"/>
      <c r="AY12" s="11"/>
      <c r="AZ12" s="18"/>
      <c r="BA12" s="11"/>
      <c r="BB12" s="18"/>
    </row>
    <row r="13" spans="1:80" s="4" customFormat="1" x14ac:dyDescent="0.2">
      <c r="B13" s="11" t="s">
        <v>35</v>
      </c>
      <c r="C13" s="21" t="s">
        <v>0</v>
      </c>
      <c r="D13" s="21"/>
      <c r="E13" s="21" t="s">
        <v>1</v>
      </c>
      <c r="F13" s="21"/>
      <c r="G13" s="21" t="s">
        <v>2</v>
      </c>
      <c r="H13" s="21"/>
      <c r="I13" s="21" t="s">
        <v>12</v>
      </c>
      <c r="J13" s="21"/>
      <c r="K13" s="21" t="s">
        <v>3</v>
      </c>
      <c r="L13" s="21"/>
      <c r="M13" s="21" t="s">
        <v>4</v>
      </c>
      <c r="N13" s="10"/>
      <c r="O13" s="29"/>
      <c r="P13" s="10" t="s">
        <v>5</v>
      </c>
      <c r="Q13" s="26"/>
      <c r="R13" s="10" t="s">
        <v>6</v>
      </c>
      <c r="S13" s="10"/>
      <c r="T13" s="10" t="s">
        <v>36</v>
      </c>
      <c r="U13" s="26"/>
      <c r="V13" s="10" t="s">
        <v>13</v>
      </c>
      <c r="W13" s="26"/>
      <c r="X13" s="29"/>
      <c r="Y13" s="10" t="s">
        <v>14</v>
      </c>
      <c r="Z13" s="26"/>
      <c r="AA13" s="10" t="s">
        <v>20</v>
      </c>
      <c r="AB13" s="26"/>
      <c r="AC13" s="10" t="s">
        <v>15</v>
      </c>
      <c r="AD13" s="26"/>
      <c r="AE13" s="10" t="s">
        <v>11</v>
      </c>
      <c r="AF13" s="26"/>
      <c r="AG13" s="37"/>
      <c r="AH13" s="10" t="s">
        <v>27</v>
      </c>
      <c r="AI13" s="10"/>
      <c r="AJ13" s="10" t="s">
        <v>24</v>
      </c>
      <c r="AK13" s="26"/>
      <c r="AL13" s="10" t="s">
        <v>25</v>
      </c>
      <c r="AM13" s="26"/>
      <c r="AN13" s="10" t="s">
        <v>26</v>
      </c>
      <c r="AO13" s="10"/>
      <c r="AP13" s="29"/>
      <c r="AQ13" s="10" t="s">
        <v>23</v>
      </c>
      <c r="AR13" s="26"/>
      <c r="AS13" s="10" t="s">
        <v>30</v>
      </c>
      <c r="AT13" s="26"/>
      <c r="AU13" s="10" t="s">
        <v>22</v>
      </c>
      <c r="AV13" s="18"/>
      <c r="AW13" s="11" t="s">
        <v>29</v>
      </c>
      <c r="AX13" s="18"/>
      <c r="AY13" s="11" t="s">
        <v>28</v>
      </c>
      <c r="AZ13" s="18"/>
      <c r="BA13" s="11" t="s">
        <v>21</v>
      </c>
      <c r="BB13" s="22"/>
    </row>
    <row r="14" spans="1:80" x14ac:dyDescent="0.2">
      <c r="B14" s="4">
        <v>0</v>
      </c>
      <c r="C14" s="21">
        <v>95.529170491457137</v>
      </c>
      <c r="D14" s="21">
        <v>0.24209611141925366</v>
      </c>
      <c r="E14" s="21">
        <v>93.664578126236606</v>
      </c>
      <c r="F14" s="21">
        <v>9.5548239573347737E-2</v>
      </c>
      <c r="G14" s="21">
        <v>87.955490554104486</v>
      </c>
      <c r="H14" s="21">
        <v>0.12632325355744517</v>
      </c>
      <c r="I14" s="21">
        <v>95.705273204816422</v>
      </c>
      <c r="J14" s="21">
        <v>0.12637726371686556</v>
      </c>
      <c r="K14" s="21">
        <v>96.119166682136267</v>
      </c>
      <c r="L14" s="21">
        <v>0.11709584682605641</v>
      </c>
      <c r="M14" s="21">
        <v>87.955490554104486</v>
      </c>
      <c r="N14" s="10">
        <v>4.124931331070681E-2</v>
      </c>
      <c r="O14" s="29"/>
      <c r="P14" s="10">
        <v>95.8442190655595</v>
      </c>
      <c r="Q14" s="26">
        <v>0.53400424168874183</v>
      </c>
      <c r="R14" s="10">
        <v>30.072542491401816</v>
      </c>
      <c r="S14" s="26">
        <v>4.7874304011909574</v>
      </c>
      <c r="T14" s="10">
        <v>87.955490554104486</v>
      </c>
      <c r="U14" s="26">
        <v>0.70961791215857917</v>
      </c>
      <c r="V14" s="10">
        <v>81.820988210566441</v>
      </c>
      <c r="W14" s="26">
        <v>0.53901871881411134</v>
      </c>
      <c r="X14" s="29"/>
      <c r="Y14" s="10">
        <v>34.314181381372734</v>
      </c>
      <c r="Z14" s="26">
        <v>1.3681065268631223</v>
      </c>
      <c r="AA14" s="10">
        <v>52.701859890651214</v>
      </c>
      <c r="AB14" s="26">
        <v>1.4861887885630229</v>
      </c>
      <c r="AC14" s="5">
        <v>60.257716393559029</v>
      </c>
      <c r="AD14" s="5">
        <v>1.4849224915423016</v>
      </c>
      <c r="AE14" s="5">
        <v>20.09274478180177</v>
      </c>
      <c r="AF14" s="34">
        <v>5.9497667918664492</v>
      </c>
      <c r="AG14" s="37"/>
      <c r="AH14" s="10">
        <v>0.21583982442482078</v>
      </c>
      <c r="AI14" s="10">
        <v>0.27338481646854956</v>
      </c>
      <c r="AJ14" s="10">
        <v>0.60145408057295924</v>
      </c>
      <c r="AK14" s="26">
        <v>0.49337843995858344</v>
      </c>
      <c r="AL14" s="10">
        <v>2.4589317792874339</v>
      </c>
      <c r="AM14" s="10">
        <v>1.6461943026769934</v>
      </c>
      <c r="AN14" s="10">
        <v>4.673906197767578</v>
      </c>
      <c r="AO14" s="10">
        <v>3.4324932790291305</v>
      </c>
      <c r="AP14" s="29"/>
      <c r="AQ14" s="10">
        <v>2.8119112918979225</v>
      </c>
      <c r="AR14" s="10">
        <v>2.2022245210898697</v>
      </c>
      <c r="AS14" s="10">
        <v>2.9142322133101044</v>
      </c>
      <c r="AT14" s="26">
        <v>1.5412813861700874</v>
      </c>
      <c r="AU14" s="10">
        <v>38.555606170768023</v>
      </c>
      <c r="AV14" s="26">
        <v>0.21303672020921574</v>
      </c>
      <c r="AW14" s="10">
        <v>9.1114229080015061</v>
      </c>
      <c r="AX14" s="26">
        <v>1.6750301553780917</v>
      </c>
      <c r="AY14" s="10">
        <v>2.8165211406711266</v>
      </c>
      <c r="AZ14" s="26">
        <v>2.1937694536600203</v>
      </c>
      <c r="BA14" s="10">
        <v>60.266424799213475</v>
      </c>
      <c r="BB14" s="32">
        <v>3.4729858256109436</v>
      </c>
      <c r="BC14" s="8">
        <v>1144.4151627877873</v>
      </c>
      <c r="BD14" s="10"/>
      <c r="BE14" s="21"/>
      <c r="BF14" s="24"/>
      <c r="BG14" s="2"/>
    </row>
    <row r="15" spans="1:80" x14ac:dyDescent="0.2">
      <c r="B15" s="4">
        <v>10</v>
      </c>
      <c r="C15" s="21">
        <v>91.420878007155849</v>
      </c>
      <c r="D15" s="21">
        <v>0.49823728155011782</v>
      </c>
      <c r="E15" s="21">
        <v>93.156057440535619</v>
      </c>
      <c r="F15" s="21">
        <v>0.2363448305480387</v>
      </c>
      <c r="G15" s="21">
        <v>84.264709774488892</v>
      </c>
      <c r="H15" s="21">
        <v>0.76978951228710224</v>
      </c>
      <c r="I15" s="21">
        <v>89.210331448394882</v>
      </c>
      <c r="J15" s="21">
        <v>3.9411643786675405</v>
      </c>
      <c r="K15" s="21">
        <v>94.330078084338268</v>
      </c>
      <c r="L15" s="21">
        <v>0.173837484231678</v>
      </c>
      <c r="M15" s="21">
        <v>84.264709774488892</v>
      </c>
      <c r="N15" s="10">
        <v>5.331492765632509E-2</v>
      </c>
      <c r="O15" s="29"/>
      <c r="P15" s="10">
        <v>96.229922840093579</v>
      </c>
      <c r="Q15" s="26">
        <v>0.52396859527698114</v>
      </c>
      <c r="R15" s="10">
        <v>35.536386517148223</v>
      </c>
      <c r="S15" s="26">
        <v>2.292744260028392</v>
      </c>
      <c r="T15" s="10">
        <v>84.264709774488892</v>
      </c>
      <c r="U15" s="26">
        <v>2.9806169541296277</v>
      </c>
      <c r="V15" s="10">
        <v>78.319712385555007</v>
      </c>
      <c r="W15" s="26">
        <v>1.1251141934934275</v>
      </c>
      <c r="X15" s="29"/>
      <c r="Y15" s="10">
        <v>34.086547347473932</v>
      </c>
      <c r="Z15" s="26">
        <v>2.8987316656836128</v>
      </c>
      <c r="AA15" s="10">
        <v>47.963212033467983</v>
      </c>
      <c r="AB15" s="26">
        <v>10.178806928525498</v>
      </c>
      <c r="AC15" s="5">
        <v>73.432790935201339</v>
      </c>
      <c r="AD15" s="5">
        <v>10.16511403368394</v>
      </c>
      <c r="AE15" s="5">
        <v>13.062545021899632</v>
      </c>
      <c r="AF15" s="34">
        <v>5.0538349411080068</v>
      </c>
      <c r="AG15" s="37"/>
      <c r="AH15" s="10">
        <v>1.2131722023416032</v>
      </c>
      <c r="AI15" s="10">
        <v>0.79177025012039781</v>
      </c>
      <c r="AJ15" s="10">
        <v>0.55679697148064755</v>
      </c>
      <c r="AK15" s="26">
        <v>0.57695021816281666</v>
      </c>
      <c r="AL15" s="10">
        <v>2.0057933296737067</v>
      </c>
      <c r="AM15" s="10">
        <v>1.2696653009542165</v>
      </c>
      <c r="AN15" s="10">
        <v>5.0781848521541058</v>
      </c>
      <c r="AO15" s="10">
        <v>2.3787556843479636</v>
      </c>
      <c r="AP15" s="29"/>
      <c r="AQ15" s="10">
        <v>3.118135466693964</v>
      </c>
      <c r="AR15" s="10">
        <v>1.7843410600039726</v>
      </c>
      <c r="AS15" s="10">
        <v>2.5535321118091518</v>
      </c>
      <c r="AT15" s="26">
        <v>1.2516548265655676</v>
      </c>
      <c r="AU15" s="10">
        <v>33.500115447376572</v>
      </c>
      <c r="AV15" s="26">
        <v>1.4839441684422527</v>
      </c>
      <c r="AW15" s="10">
        <v>10.847192878545519</v>
      </c>
      <c r="AX15" s="26">
        <v>2.0372899383714298</v>
      </c>
      <c r="AY15" s="10">
        <v>3.2092500215928013</v>
      </c>
      <c r="AZ15" s="26">
        <v>0.78098491690240779</v>
      </c>
      <c r="BA15" s="10">
        <v>63.106573830818938</v>
      </c>
      <c r="BB15" s="32">
        <v>4.5288829361361262</v>
      </c>
      <c r="BC15" s="8">
        <v>1124.7313384972178</v>
      </c>
      <c r="BD15" s="11"/>
      <c r="BE15" s="21"/>
      <c r="BF15" s="24"/>
      <c r="BG15" s="2"/>
    </row>
    <row r="16" spans="1:80" x14ac:dyDescent="0.2">
      <c r="B16" s="4">
        <v>30</v>
      </c>
      <c r="C16" s="21">
        <v>88.771075893708826</v>
      </c>
      <c r="D16" s="21">
        <v>1.3053454896982555</v>
      </c>
      <c r="E16" s="21">
        <v>93.538527082466274</v>
      </c>
      <c r="F16" s="21">
        <v>0.21856256296272336</v>
      </c>
      <c r="G16" s="21">
        <v>80.427310819792908</v>
      </c>
      <c r="H16" s="21">
        <v>1.1521047188355211</v>
      </c>
      <c r="I16" s="21">
        <v>92.564517500935153</v>
      </c>
      <c r="J16" s="21">
        <v>0.14280322831232267</v>
      </c>
      <c r="K16" s="21">
        <v>88.527653085450027</v>
      </c>
      <c r="L16" s="21">
        <v>1.8037193716677253</v>
      </c>
      <c r="M16" s="21">
        <v>80.427310819792908</v>
      </c>
      <c r="N16" s="10">
        <v>0.55634001313346759</v>
      </c>
      <c r="O16" s="29"/>
      <c r="P16" s="10">
        <v>96.559001971295402</v>
      </c>
      <c r="Q16" s="26">
        <v>0.16195083265578389</v>
      </c>
      <c r="R16" s="10">
        <v>38.314672898395209</v>
      </c>
      <c r="S16" s="26">
        <v>5.3693012988775166</v>
      </c>
      <c r="T16" s="10">
        <v>80.427310819792908</v>
      </c>
      <c r="U16" s="26">
        <v>0.9427521711526331</v>
      </c>
      <c r="V16" s="10">
        <v>65.984091303111072</v>
      </c>
      <c r="W16" s="26">
        <v>2.2835347727248223</v>
      </c>
      <c r="X16" s="29"/>
      <c r="Y16" s="10">
        <v>32.220277210675697</v>
      </c>
      <c r="Z16" s="26">
        <v>2.8990980546810663</v>
      </c>
      <c r="AA16" s="10">
        <v>38.211138043560588</v>
      </c>
      <c r="AB16" s="26">
        <v>7.7039830863515348</v>
      </c>
      <c r="AC16" s="5">
        <v>76.155235238424069</v>
      </c>
      <c r="AD16" s="5">
        <v>1.5526750875039501</v>
      </c>
      <c r="AE16" s="5">
        <v>21.639534131730372</v>
      </c>
      <c r="AF16" s="34">
        <v>14.046335249109726</v>
      </c>
      <c r="AG16" s="37"/>
      <c r="AH16" s="10">
        <v>1.9313959029890471</v>
      </c>
      <c r="AI16" s="10">
        <v>0.96862803223869787</v>
      </c>
      <c r="AJ16" s="10">
        <v>0.72316430516748031</v>
      </c>
      <c r="AK16" s="26">
        <v>0.24721677016383681</v>
      </c>
      <c r="AL16" s="10">
        <v>2.2053333237421442</v>
      </c>
      <c r="AM16" s="10">
        <v>0.93660950404618237</v>
      </c>
      <c r="AN16" s="10">
        <v>5.3850395667461912</v>
      </c>
      <c r="AO16" s="10">
        <v>2.6891734654235671</v>
      </c>
      <c r="AP16" s="29"/>
      <c r="AQ16" s="10">
        <v>3.7987323309590924</v>
      </c>
      <c r="AR16" s="10">
        <v>1.9267338645108338</v>
      </c>
      <c r="AS16" s="10">
        <v>3.1131083965102313</v>
      </c>
      <c r="AT16" s="26">
        <v>1.7705966398618487</v>
      </c>
      <c r="AU16" s="10">
        <v>35.567672519079963</v>
      </c>
      <c r="AV16" s="26">
        <v>4.9162635976281237</v>
      </c>
      <c r="AW16" s="10">
        <v>13.160598070937297</v>
      </c>
      <c r="AX16" s="26">
        <v>2.2286800389467549</v>
      </c>
      <c r="AY16" s="10">
        <v>4.2405586702796478</v>
      </c>
      <c r="AZ16" s="26">
        <v>2.9202318082827228</v>
      </c>
      <c r="BA16" s="10">
        <v>62.667075617130791</v>
      </c>
      <c r="BB16" s="32">
        <v>5.0843567149653186</v>
      </c>
      <c r="BC16" s="8">
        <v>1106.5603355226733</v>
      </c>
      <c r="BD16" s="11"/>
      <c r="BE16" s="21"/>
      <c r="BF16" s="24"/>
      <c r="BG16" s="2"/>
    </row>
    <row r="17" spans="2:84" x14ac:dyDescent="0.2">
      <c r="B17" s="4">
        <v>60</v>
      </c>
      <c r="C17" s="21">
        <v>85.325620753278187</v>
      </c>
      <c r="D17" s="21">
        <v>1.0684250953106214</v>
      </c>
      <c r="E17" s="21">
        <v>92.548018979145425</v>
      </c>
      <c r="F17" s="21">
        <v>0.2888683000817705</v>
      </c>
      <c r="G17" s="21">
        <v>73.393903756253209</v>
      </c>
      <c r="H17" s="21">
        <v>2.1903111859300299</v>
      </c>
      <c r="I17" s="21">
        <v>79.886680816095335</v>
      </c>
      <c r="J17" s="21">
        <v>3.4229633112614342</v>
      </c>
      <c r="K17" s="21">
        <v>83.171904163272572</v>
      </c>
      <c r="L17" s="21">
        <v>2.2925020561257807</v>
      </c>
      <c r="M17" s="21">
        <v>73.393903756253209</v>
      </c>
      <c r="N17" s="10">
        <v>0.27467188356251376</v>
      </c>
      <c r="O17" s="29"/>
      <c r="P17" s="10">
        <v>95.002073992810949</v>
      </c>
      <c r="Q17" s="26">
        <v>1.1901550460923849</v>
      </c>
      <c r="R17" s="10">
        <v>51.907181873901543</v>
      </c>
      <c r="S17" s="26">
        <v>4.5348713894018191</v>
      </c>
      <c r="T17" s="10">
        <v>73.393903756253209</v>
      </c>
      <c r="U17" s="26">
        <v>0.7427506414373064</v>
      </c>
      <c r="V17" s="10">
        <v>61.239865485099649</v>
      </c>
      <c r="W17" s="26">
        <v>0.70781211856639115</v>
      </c>
      <c r="X17" s="29"/>
      <c r="Y17" s="10">
        <v>32.08773087744332</v>
      </c>
      <c r="Z17" s="26">
        <v>4.1011219898276261</v>
      </c>
      <c r="AA17" s="10">
        <v>31.46270187100556</v>
      </c>
      <c r="AB17" s="26">
        <v>3.6963869412207075</v>
      </c>
      <c r="AC17" s="5">
        <v>69.740758115269287</v>
      </c>
      <c r="AD17" s="5">
        <v>6.0594801821146973</v>
      </c>
      <c r="AE17" s="5">
        <v>16.287558879486873</v>
      </c>
      <c r="AF17" s="34">
        <v>6.400155609470163</v>
      </c>
      <c r="AG17" s="37"/>
      <c r="AH17" s="10">
        <v>1.7582350609185342</v>
      </c>
      <c r="AI17" s="10">
        <v>0.62948503681072943</v>
      </c>
      <c r="AJ17" s="10">
        <v>2.0637800332822667</v>
      </c>
      <c r="AK17" s="26">
        <v>2.2035127343735814</v>
      </c>
      <c r="AL17" s="10">
        <v>1.8684350636298728</v>
      </c>
      <c r="AM17" s="10">
        <v>0.62553220064906967</v>
      </c>
      <c r="AN17" s="10">
        <v>5.8164910088275761</v>
      </c>
      <c r="AO17" s="10">
        <v>1.5133174436124408</v>
      </c>
      <c r="AP17" s="29"/>
      <c r="AQ17" s="10">
        <v>5.5704108362088967</v>
      </c>
      <c r="AR17" s="10">
        <v>2.3262186469688313</v>
      </c>
      <c r="AS17" s="10">
        <v>4.1598682623548138</v>
      </c>
      <c r="AT17" s="26">
        <v>2.6855134742618691</v>
      </c>
      <c r="AU17" s="10">
        <v>34.701218171900017</v>
      </c>
      <c r="AV17" s="26">
        <v>4.7230592776889768</v>
      </c>
      <c r="AW17" s="10">
        <v>16.328513442861695</v>
      </c>
      <c r="AX17" s="26">
        <v>7.3180714705585155</v>
      </c>
      <c r="AY17" s="10">
        <v>4.8269142319982548</v>
      </c>
      <c r="AZ17" s="26">
        <v>2.2233116799209705</v>
      </c>
      <c r="BA17" s="10">
        <v>56.676334763876639</v>
      </c>
      <c r="BB17" s="32">
        <v>6.1330576501282161</v>
      </c>
      <c r="BC17" s="8">
        <v>1052.6120079514267</v>
      </c>
      <c r="BD17" s="11"/>
      <c r="BE17" s="21"/>
      <c r="BF17" s="24"/>
      <c r="BG17" s="2"/>
    </row>
    <row r="18" spans="2:84" x14ac:dyDescent="0.2">
      <c r="B18" s="4">
        <v>180</v>
      </c>
      <c r="C18" s="21">
        <v>79.887176006765216</v>
      </c>
      <c r="D18" s="21">
        <v>0.74808402893020809</v>
      </c>
      <c r="E18" s="21">
        <v>92.201155834807722</v>
      </c>
      <c r="F18" s="21">
        <v>0.65738906727309443</v>
      </c>
      <c r="G18" s="21">
        <v>66.738328208328028</v>
      </c>
      <c r="H18" s="21">
        <v>1.0015789792040575</v>
      </c>
      <c r="I18" s="21">
        <v>72.469678519626143</v>
      </c>
      <c r="J18" s="21">
        <v>3.9498494332575342</v>
      </c>
      <c r="K18" s="21">
        <v>75.361983763616081</v>
      </c>
      <c r="L18" s="21">
        <v>0.3161357827772967</v>
      </c>
      <c r="M18" s="21">
        <v>66.738328208328028</v>
      </c>
      <c r="N18" s="10">
        <v>2.1923263719449277</v>
      </c>
      <c r="O18" s="29"/>
      <c r="P18" s="10">
        <v>94.726685728052303</v>
      </c>
      <c r="Q18" s="26">
        <v>0.53680449550821574</v>
      </c>
      <c r="R18" s="10">
        <v>61.298893864762647</v>
      </c>
      <c r="S18" s="26">
        <v>7.2288456158225625</v>
      </c>
      <c r="T18" s="10">
        <v>66.738328208328028</v>
      </c>
      <c r="U18" s="26">
        <v>0.498943489456114</v>
      </c>
      <c r="V18" s="10">
        <v>60.38837139500972</v>
      </c>
      <c r="W18" s="26">
        <v>1.4148166467608778</v>
      </c>
      <c r="X18" s="29"/>
      <c r="Y18" s="10">
        <v>32.928033203356655</v>
      </c>
      <c r="Z18" s="26">
        <v>0.38101797202833843</v>
      </c>
      <c r="AA18" s="10">
        <v>22.676002088776684</v>
      </c>
      <c r="AB18" s="26">
        <v>16.812161870083994</v>
      </c>
      <c r="AC18" s="5">
        <v>68.056120633291002</v>
      </c>
      <c r="AD18" s="5">
        <v>14.147913492016121</v>
      </c>
      <c r="AE18" s="5">
        <v>18.829494828349187</v>
      </c>
      <c r="AF18" s="34">
        <v>6.8509412362801312</v>
      </c>
      <c r="AG18" s="37"/>
      <c r="AH18" s="10">
        <v>4.0478666833299304</v>
      </c>
      <c r="AI18" s="10">
        <v>2.3449398915607236</v>
      </c>
      <c r="AJ18" s="10">
        <v>2.0222856680420009</v>
      </c>
      <c r="AK18" s="26">
        <v>1.2851221860756836</v>
      </c>
      <c r="AL18" s="10">
        <v>1.8755999034777708</v>
      </c>
      <c r="AM18" s="10">
        <v>0.14062872565521811</v>
      </c>
      <c r="AN18" s="10">
        <v>5.4144041371932792</v>
      </c>
      <c r="AO18" s="10">
        <v>3.9150814563342351</v>
      </c>
      <c r="AP18" s="29"/>
      <c r="AQ18" s="10">
        <v>6.2699734184092621</v>
      </c>
      <c r="AR18" s="10">
        <v>3.7498495235445737</v>
      </c>
      <c r="AS18" s="10">
        <v>3.2746908594896365</v>
      </c>
      <c r="AT18" s="26">
        <v>2.0507618368911209</v>
      </c>
      <c r="AU18" s="10">
        <v>31.051358103198908</v>
      </c>
      <c r="AV18" s="26">
        <v>2.6278427609252688</v>
      </c>
      <c r="AW18" s="10">
        <v>15.771344682738496</v>
      </c>
      <c r="AX18" s="26">
        <v>5.3709576522871991</v>
      </c>
      <c r="AY18" s="10">
        <v>2.4366901047112246</v>
      </c>
      <c r="AZ18" s="26">
        <v>0.48327231730746006</v>
      </c>
      <c r="BA18" s="10">
        <v>69.225436394300615</v>
      </c>
      <c r="BB18" s="32">
        <v>6.8069906148986412</v>
      </c>
      <c r="BC18" s="8">
        <v>1020.4282304462886</v>
      </c>
      <c r="BD18" s="11"/>
      <c r="BE18" s="21"/>
      <c r="BF18" s="24"/>
      <c r="BG18" s="2"/>
    </row>
    <row r="19" spans="2:84" x14ac:dyDescent="0.2">
      <c r="B19" s="4">
        <v>600</v>
      </c>
      <c r="C19" s="21">
        <v>77.512991128319058</v>
      </c>
      <c r="D19" s="21">
        <v>8.6213990795628817E-2</v>
      </c>
      <c r="E19" s="21">
        <v>83.021114238606685</v>
      </c>
      <c r="F19" s="21">
        <v>1.387157152321822</v>
      </c>
      <c r="G19" s="21">
        <v>48.951844222871557</v>
      </c>
      <c r="H19" s="21">
        <v>0.93383179024092955</v>
      </c>
      <c r="I19" s="21">
        <v>62.148157541105206</v>
      </c>
      <c r="J19" s="21">
        <v>2.665628436384802</v>
      </c>
      <c r="K19" s="21">
        <v>78.704798711078581</v>
      </c>
      <c r="L19" s="21">
        <v>1.9643364573943995</v>
      </c>
      <c r="M19" s="21">
        <v>48.951844222871557</v>
      </c>
      <c r="N19" s="10">
        <v>0.26865029369123467</v>
      </c>
      <c r="O19" s="29"/>
      <c r="P19" s="10">
        <v>87.552014483148369</v>
      </c>
      <c r="Q19" s="26">
        <v>0.47437144149061455</v>
      </c>
      <c r="R19" s="10">
        <v>42.420309136864226</v>
      </c>
      <c r="S19" s="26">
        <v>6.6584461935547505</v>
      </c>
      <c r="T19" s="10">
        <v>48.951844222871557</v>
      </c>
      <c r="U19" s="26">
        <v>1.0266795172023138</v>
      </c>
      <c r="V19" s="10">
        <v>46.593277954081287</v>
      </c>
      <c r="W19" s="26">
        <v>0.5979672984078368</v>
      </c>
      <c r="X19" s="29"/>
      <c r="Y19" s="10">
        <v>24.37475405383033</v>
      </c>
      <c r="Z19" s="26">
        <v>0.26903085390496889</v>
      </c>
      <c r="AA19" s="10">
        <v>28.840375173361</v>
      </c>
      <c r="AB19" s="26">
        <v>16.426600954108096</v>
      </c>
      <c r="AC19" s="5">
        <v>72.150227202742755</v>
      </c>
      <c r="AD19" s="5">
        <v>4.8051186723718136</v>
      </c>
      <c r="AE19" s="5">
        <v>10.445114447925642</v>
      </c>
      <c r="AF19" s="34">
        <v>5.2659436781633415</v>
      </c>
      <c r="AG19" s="37"/>
      <c r="AH19" s="10">
        <v>6.8167479304173293</v>
      </c>
      <c r="AI19" s="10">
        <v>2.1241577790647712</v>
      </c>
      <c r="AJ19" s="10">
        <v>4.0665089288027865</v>
      </c>
      <c r="AK19" s="26">
        <v>1.4274225124035971</v>
      </c>
      <c r="AL19" s="10">
        <v>2.4684956604410786</v>
      </c>
      <c r="AM19" s="10">
        <v>0.59406014088866022</v>
      </c>
      <c r="AN19" s="10">
        <v>5.2324821494559695</v>
      </c>
      <c r="AO19" s="10">
        <v>0.72609379861480061</v>
      </c>
      <c r="AP19" s="29"/>
      <c r="AQ19" s="10">
        <v>11.206533771575769</v>
      </c>
      <c r="AR19" s="10">
        <v>2.2442890248818208</v>
      </c>
      <c r="AS19" s="10">
        <v>5.0594323177488745</v>
      </c>
      <c r="AT19" s="26">
        <v>1.6059358911842796</v>
      </c>
      <c r="AU19" s="10">
        <v>25.202481601245299</v>
      </c>
      <c r="AV19" s="26">
        <v>4.8576771612170564</v>
      </c>
      <c r="AW19" s="10">
        <v>21.244072408360115</v>
      </c>
      <c r="AX19" s="26">
        <v>5.1730872217895758</v>
      </c>
      <c r="AY19" s="10">
        <v>5.8978344092629227</v>
      </c>
      <c r="AZ19" s="26">
        <v>3.0739677752150816</v>
      </c>
      <c r="BA19" s="10">
        <v>68.075750669459552</v>
      </c>
      <c r="BB19" s="32">
        <v>8.3508585969496227</v>
      </c>
      <c r="BC19" s="8">
        <v>915.88900658644786</v>
      </c>
      <c r="BD19" s="11"/>
      <c r="BE19" s="21"/>
      <c r="BF19" s="24"/>
      <c r="BG19" s="2"/>
    </row>
    <row r="20" spans="2:84" ht="21" customHeight="1" x14ac:dyDescent="0.2">
      <c r="D20"/>
      <c r="H20"/>
      <c r="J20"/>
      <c r="Q20"/>
      <c r="U20"/>
      <c r="W20"/>
      <c r="Z20"/>
      <c r="AB20"/>
      <c r="AD20"/>
      <c r="AF20"/>
      <c r="AG20"/>
      <c r="AK20"/>
      <c r="AM20"/>
      <c r="AR20"/>
      <c r="AT20"/>
      <c r="AV20"/>
      <c r="AX20"/>
      <c r="AZ20"/>
      <c r="BB20"/>
    </row>
    <row r="21" spans="2:84" ht="23" customHeight="1" x14ac:dyDescent="0.2">
      <c r="B21" s="53"/>
      <c r="C21" s="48" t="s">
        <v>71</v>
      </c>
      <c r="D21" s="51"/>
      <c r="E21" s="17"/>
      <c r="F21" s="17"/>
      <c r="G21" s="17"/>
      <c r="H21" s="24"/>
      <c r="I21" s="17"/>
      <c r="J21" s="24"/>
      <c r="K21" s="17"/>
      <c r="L21" s="17"/>
      <c r="M21" s="17"/>
      <c r="N21" s="2"/>
      <c r="O21" s="20"/>
      <c r="P21" s="2"/>
      <c r="Q21" s="26"/>
      <c r="R21" s="54" t="s">
        <v>38</v>
      </c>
      <c r="S21" s="2"/>
      <c r="T21" s="2"/>
      <c r="U21" s="26"/>
      <c r="V21" s="2"/>
      <c r="W21" s="26"/>
      <c r="X21" s="20"/>
      <c r="Y21" s="2"/>
      <c r="Z21" s="26"/>
      <c r="AA21" s="2"/>
      <c r="AB21" s="26"/>
      <c r="AC21" s="2"/>
      <c r="AD21" s="26"/>
      <c r="AE21" s="2"/>
      <c r="AF21" s="26"/>
      <c r="AG21" s="37"/>
      <c r="AH21" s="54" t="s">
        <v>38</v>
      </c>
      <c r="AI21" s="2"/>
      <c r="AJ21" s="2"/>
      <c r="AK21" s="26"/>
      <c r="AL21" s="2"/>
      <c r="AM21" s="26"/>
      <c r="AN21" s="2"/>
      <c r="AO21" s="2"/>
      <c r="AP21" s="20"/>
      <c r="AQ21" s="54" t="s">
        <v>38</v>
      </c>
      <c r="AR21" s="55"/>
      <c r="AS21" s="54" t="s">
        <v>76</v>
      </c>
      <c r="AT21" s="55"/>
      <c r="AU21" s="54"/>
    </row>
    <row r="22" spans="2:84" x14ac:dyDescent="0.2">
      <c r="B22" s="8" t="s">
        <v>35</v>
      </c>
      <c r="C22" s="21" t="s">
        <v>0</v>
      </c>
      <c r="D22" s="21"/>
      <c r="E22" s="21" t="s">
        <v>1</v>
      </c>
      <c r="F22" s="21"/>
      <c r="G22" s="21" t="s">
        <v>2</v>
      </c>
      <c r="H22" s="21"/>
      <c r="I22" s="21" t="s">
        <v>12</v>
      </c>
      <c r="J22" s="21"/>
      <c r="K22" s="21" t="s">
        <v>3</v>
      </c>
      <c r="L22" s="21"/>
      <c r="M22" s="21" t="s">
        <v>4</v>
      </c>
      <c r="N22" s="10"/>
      <c r="O22" s="29"/>
      <c r="P22" s="10" t="s">
        <v>5</v>
      </c>
      <c r="Q22" s="26"/>
      <c r="R22" s="10" t="s">
        <v>6</v>
      </c>
      <c r="S22" s="10"/>
      <c r="T22" s="10" t="s">
        <v>36</v>
      </c>
      <c r="U22" s="26"/>
      <c r="V22" s="10" t="s">
        <v>13</v>
      </c>
      <c r="W22" s="26"/>
      <c r="X22" s="29"/>
      <c r="Y22" s="10" t="s">
        <v>14</v>
      </c>
      <c r="Z22" s="26"/>
      <c r="AA22" s="10" t="s">
        <v>20</v>
      </c>
      <c r="AB22" s="26"/>
      <c r="AC22" s="10" t="s">
        <v>15</v>
      </c>
      <c r="AD22" s="26"/>
      <c r="AE22" s="10" t="s">
        <v>11</v>
      </c>
      <c r="AF22" s="26"/>
      <c r="AG22" s="37"/>
      <c r="AH22" s="10" t="s">
        <v>27</v>
      </c>
      <c r="AI22" s="10"/>
      <c r="AJ22" s="10" t="s">
        <v>24</v>
      </c>
      <c r="AK22" s="26"/>
      <c r="AL22" s="10" t="s">
        <v>25</v>
      </c>
      <c r="AM22" s="26"/>
      <c r="AN22" s="10" t="s">
        <v>26</v>
      </c>
      <c r="AO22" s="10"/>
      <c r="AP22" s="29"/>
      <c r="AQ22" s="10" t="s">
        <v>23</v>
      </c>
      <c r="AR22" s="26"/>
      <c r="AS22" s="10" t="s">
        <v>30</v>
      </c>
      <c r="AT22" s="26"/>
      <c r="AU22" s="10" t="s">
        <v>22</v>
      </c>
      <c r="AV22" s="18"/>
      <c r="AW22" s="11" t="s">
        <v>29</v>
      </c>
      <c r="AX22" s="18"/>
      <c r="AY22" s="11" t="s">
        <v>28</v>
      </c>
      <c r="AZ22" s="18"/>
      <c r="BA22" s="11" t="s">
        <v>21</v>
      </c>
      <c r="BC22" s="8"/>
    </row>
    <row r="23" spans="2:84" x14ac:dyDescent="0.2">
      <c r="B23" s="11">
        <v>0</v>
      </c>
      <c r="C23" s="21">
        <v>85.9874838307273</v>
      </c>
      <c r="D23" s="24"/>
      <c r="E23" s="17">
        <v>142.6954240291974</v>
      </c>
      <c r="F23" s="17"/>
      <c r="G23" s="17">
        <v>164.81717062380821</v>
      </c>
      <c r="H23" s="24"/>
      <c r="I23" s="17">
        <v>6.746511842268899</v>
      </c>
      <c r="J23" s="24"/>
      <c r="K23" s="17">
        <v>32.384837038636327</v>
      </c>
      <c r="L23" s="17"/>
      <c r="M23" s="17">
        <v>36.99941242340595</v>
      </c>
      <c r="N23" s="16"/>
      <c r="O23" s="30"/>
      <c r="P23" s="16">
        <v>16.232860797701129</v>
      </c>
      <c r="Q23" s="27"/>
      <c r="R23" s="16">
        <v>29.656624467564587</v>
      </c>
      <c r="S23" s="16"/>
      <c r="T23" s="16">
        <v>58.949138923722209</v>
      </c>
      <c r="U23" s="27"/>
      <c r="V23" s="16">
        <v>141.21529176903766</v>
      </c>
      <c r="W23" s="27"/>
      <c r="X23" s="30"/>
      <c r="Y23" s="16">
        <v>9.308323799116403</v>
      </c>
      <c r="Z23" s="27"/>
      <c r="AA23" s="16">
        <v>8.941007501615891</v>
      </c>
      <c r="AB23" s="27"/>
      <c r="AC23" s="46">
        <v>185.18403590387169</v>
      </c>
      <c r="AD23" s="27"/>
      <c r="AE23" s="46">
        <v>839.21694630355842</v>
      </c>
      <c r="AF23" s="26"/>
      <c r="AG23" s="37"/>
      <c r="AH23" s="16">
        <v>22.623696217392151</v>
      </c>
      <c r="AI23" s="16"/>
      <c r="AJ23" s="16">
        <v>0.72010477412975638</v>
      </c>
      <c r="AK23" s="27"/>
      <c r="AL23" s="16">
        <v>7.1709647339948921</v>
      </c>
      <c r="AM23" s="27"/>
      <c r="AN23" s="16">
        <v>760.6599743115413</v>
      </c>
      <c r="AO23" s="16"/>
      <c r="AP23" s="30"/>
      <c r="AQ23" s="16">
        <v>55.130315908762888</v>
      </c>
      <c r="AR23" s="27"/>
      <c r="AS23" s="16">
        <v>29.163060392377403</v>
      </c>
      <c r="AT23" s="27"/>
      <c r="AU23" s="16">
        <v>294.24293386375848</v>
      </c>
      <c r="AV23" s="33"/>
      <c r="AW23" s="16">
        <v>6.2605446535717224</v>
      </c>
      <c r="AX23" s="27"/>
      <c r="AY23" s="16">
        <v>5.6525589702735735</v>
      </c>
      <c r="AZ23" s="33"/>
      <c r="BA23" s="6">
        <v>143.62176417540496</v>
      </c>
      <c r="BC23" s="8">
        <v>3083.5809872554391</v>
      </c>
      <c r="BE23" s="14"/>
      <c r="BF23" s="14"/>
      <c r="BG23" s="14"/>
      <c r="BH23" s="14"/>
      <c r="BI23" s="14"/>
      <c r="BJ23" s="14"/>
      <c r="BK23" s="14"/>
      <c r="BL23" s="14"/>
      <c r="BM23" s="14"/>
    </row>
    <row r="24" spans="2:84" x14ac:dyDescent="0.2">
      <c r="B24" s="11">
        <v>10</v>
      </c>
      <c r="C24" s="21">
        <v>11.534868511887387</v>
      </c>
      <c r="D24" s="24"/>
      <c r="E24" s="17">
        <v>696.42200946358116</v>
      </c>
      <c r="F24" s="17"/>
      <c r="G24" s="17">
        <v>18.722505478974753</v>
      </c>
      <c r="H24" s="24"/>
      <c r="I24" s="17">
        <v>0.66906085161208506</v>
      </c>
      <c r="J24" s="24"/>
      <c r="K24" s="17">
        <v>9.5120184255734586</v>
      </c>
      <c r="L24" s="17"/>
      <c r="M24" s="17">
        <v>29.853339060840113</v>
      </c>
      <c r="N24" s="16"/>
      <c r="O24" s="30"/>
      <c r="P24" s="16">
        <v>70.604165853111468</v>
      </c>
      <c r="Q24" s="27"/>
      <c r="R24" s="16">
        <v>98.385066041123579</v>
      </c>
      <c r="S24" s="16"/>
      <c r="T24" s="16">
        <v>53.571194798549868</v>
      </c>
      <c r="U24" s="27"/>
      <c r="V24" s="16">
        <v>188.80672967905971</v>
      </c>
      <c r="W24" s="27"/>
      <c r="X24" s="30"/>
      <c r="Y24" s="16">
        <v>1.9782336519427761</v>
      </c>
      <c r="Z24" s="27"/>
      <c r="AA24" s="16">
        <v>1.5532682793909693</v>
      </c>
      <c r="AB24" s="27"/>
      <c r="AC24" s="46">
        <v>507.91284064938668</v>
      </c>
      <c r="AD24" s="27"/>
      <c r="AE24" s="46">
        <v>1421.6063637888967</v>
      </c>
      <c r="AF24" s="26"/>
      <c r="AG24" s="37"/>
      <c r="AH24" s="16">
        <v>277.57700266827601</v>
      </c>
      <c r="AI24" s="16"/>
      <c r="AJ24" s="16">
        <v>1.2199649289355852</v>
      </c>
      <c r="AK24" s="27"/>
      <c r="AL24" s="16">
        <v>8.3231898331155225</v>
      </c>
      <c r="AM24" s="27"/>
      <c r="AN24" s="16">
        <v>954.7912332998485</v>
      </c>
      <c r="AO24" s="16"/>
      <c r="AP24" s="30"/>
      <c r="AQ24" s="16">
        <v>108.73556651068527</v>
      </c>
      <c r="AR24" s="27"/>
      <c r="AS24" s="16">
        <v>42.30502254403207</v>
      </c>
      <c r="AT24" s="27"/>
      <c r="AU24" s="16">
        <v>295.14462277271065</v>
      </c>
      <c r="AV24" s="33"/>
      <c r="AW24" s="16">
        <v>4.4973237358919036</v>
      </c>
      <c r="AX24" s="27"/>
      <c r="AY24" s="16">
        <v>6.7798653437320642</v>
      </c>
      <c r="AZ24" s="33"/>
      <c r="BA24" s="6">
        <v>150.86528256392643</v>
      </c>
      <c r="BC24" s="8">
        <v>4961.3707387350851</v>
      </c>
      <c r="BE24" s="14"/>
      <c r="BF24" s="14"/>
      <c r="BG24" s="14"/>
      <c r="BH24" s="14"/>
      <c r="BI24" s="14"/>
      <c r="BJ24" s="14"/>
      <c r="BK24" s="14"/>
      <c r="BL24" s="14"/>
      <c r="BM24" s="14"/>
    </row>
    <row r="25" spans="2:84" x14ac:dyDescent="0.2">
      <c r="B25" s="11">
        <v>30</v>
      </c>
      <c r="C25" s="21">
        <v>8.7287857721461748</v>
      </c>
      <c r="D25" s="24"/>
      <c r="E25" s="17">
        <v>628.43060325781744</v>
      </c>
      <c r="F25" s="17"/>
      <c r="G25" s="17">
        <v>25.577345918103273</v>
      </c>
      <c r="H25" s="24"/>
      <c r="I25" s="17">
        <v>1.1371872613482439</v>
      </c>
      <c r="J25" s="24"/>
      <c r="K25" s="17">
        <v>7.4775488541071455</v>
      </c>
      <c r="L25" s="17"/>
      <c r="M25" s="17">
        <v>22.423982362991023</v>
      </c>
      <c r="N25" s="16"/>
      <c r="O25" s="30"/>
      <c r="P25" s="16">
        <v>73.660636660812258</v>
      </c>
      <c r="Q25" s="27"/>
      <c r="R25" s="16">
        <v>139.17663408446253</v>
      </c>
      <c r="S25" s="16"/>
      <c r="T25" s="16">
        <v>43.493405186348376</v>
      </c>
      <c r="U25" s="27"/>
      <c r="V25" s="16">
        <v>151.49841739093924</v>
      </c>
      <c r="W25" s="27"/>
      <c r="X25" s="30"/>
      <c r="Y25" s="16">
        <v>3.4588646903444822</v>
      </c>
      <c r="Z25" s="27"/>
      <c r="AA25" s="16">
        <v>2.300792948245677</v>
      </c>
      <c r="AB25" s="27"/>
      <c r="AC25" s="46">
        <v>1356.4231751335456</v>
      </c>
      <c r="AD25" s="27"/>
      <c r="AE25" s="46">
        <v>1030.9398493518988</v>
      </c>
      <c r="AF25" s="26"/>
      <c r="AG25" s="37"/>
      <c r="AH25" s="16">
        <v>369.85440159445039</v>
      </c>
      <c r="AI25" s="16"/>
      <c r="AJ25" s="16">
        <v>0.84565283031149829</v>
      </c>
      <c r="AK25" s="27"/>
      <c r="AL25" s="16">
        <v>6.2617377881102367</v>
      </c>
      <c r="AM25" s="27"/>
      <c r="AN25" s="16">
        <v>853.36658204391779</v>
      </c>
      <c r="AO25" s="16"/>
      <c r="AP25" s="30"/>
      <c r="AQ25" s="16">
        <v>137.92706514758146</v>
      </c>
      <c r="AR25" s="27"/>
      <c r="AS25" s="16">
        <v>60.992950240050526</v>
      </c>
      <c r="AT25" s="27"/>
      <c r="AU25" s="16">
        <v>276.75104893096062</v>
      </c>
      <c r="AV25" s="33"/>
      <c r="AW25" s="16">
        <v>8.650916902229369</v>
      </c>
      <c r="AX25" s="27"/>
      <c r="AY25" s="16">
        <v>9.3216960698844193</v>
      </c>
      <c r="AZ25" s="33"/>
      <c r="BA25" s="6">
        <v>192.37154842200016</v>
      </c>
      <c r="BC25" s="8">
        <v>5411.0708288426076</v>
      </c>
      <c r="BE25" s="14"/>
      <c r="BF25" s="14"/>
      <c r="BG25" s="14"/>
      <c r="BH25" s="14"/>
      <c r="BI25" s="14"/>
      <c r="BJ25" s="14"/>
      <c r="BK25" s="14"/>
      <c r="BL25" s="14"/>
      <c r="BM25" s="14"/>
    </row>
    <row r="26" spans="2:84" x14ac:dyDescent="0.2">
      <c r="B26" s="11">
        <v>60</v>
      </c>
      <c r="C26" s="21">
        <v>7.3430823551638689</v>
      </c>
      <c r="D26" s="24"/>
      <c r="E26" s="17">
        <v>271.77306963637972</v>
      </c>
      <c r="F26" s="17"/>
      <c r="G26" s="17">
        <v>35.035075113011892</v>
      </c>
      <c r="H26" s="24"/>
      <c r="I26" s="17">
        <v>0.90252658987152035</v>
      </c>
      <c r="J26" s="24"/>
      <c r="K26" s="17">
        <v>7.4689304061446196</v>
      </c>
      <c r="L26" s="17"/>
      <c r="M26" s="17">
        <v>58.400604253663062</v>
      </c>
      <c r="N26" s="16"/>
      <c r="O26" s="30"/>
      <c r="P26" s="16">
        <v>93.859699611041961</v>
      </c>
      <c r="Q26" s="27"/>
      <c r="R26" s="16">
        <v>225.66165225345631</v>
      </c>
      <c r="S26" s="16"/>
      <c r="T26" s="16">
        <v>46.750525727048682</v>
      </c>
      <c r="U26" s="27"/>
      <c r="V26" s="16">
        <v>181.19390707431663</v>
      </c>
      <c r="W26" s="27"/>
      <c r="X26" s="30"/>
      <c r="Y26" s="16">
        <v>5.7746815673509335</v>
      </c>
      <c r="Z26" s="27"/>
      <c r="AA26" s="16">
        <v>3.2765644215411838</v>
      </c>
      <c r="AB26" s="27"/>
      <c r="AC26" s="46">
        <v>1044.5927582153929</v>
      </c>
      <c r="AD26" s="27"/>
      <c r="AE26" s="46">
        <v>2127.6187785686975</v>
      </c>
      <c r="AF26" s="26"/>
      <c r="AG26" s="37"/>
      <c r="AH26" s="16">
        <v>380.78674857443679</v>
      </c>
      <c r="AI26" s="16"/>
      <c r="AJ26" s="16">
        <v>9.0726882288531598</v>
      </c>
      <c r="AK26" s="27"/>
      <c r="AL26" s="16">
        <v>14.867692005653401</v>
      </c>
      <c r="AM26" s="27"/>
      <c r="AN26" s="16">
        <v>1059.8895897445163</v>
      </c>
      <c r="AO26" s="16"/>
      <c r="AP26" s="30"/>
      <c r="AQ26" s="16">
        <v>332.67840025999561</v>
      </c>
      <c r="AR26" s="27"/>
      <c r="AS26" s="16">
        <v>78.713298404945107</v>
      </c>
      <c r="AT26" s="27"/>
      <c r="AU26" s="16">
        <v>495.63569377815179</v>
      </c>
      <c r="AV26" s="33"/>
      <c r="AW26" s="16">
        <v>16.335263136460373</v>
      </c>
      <c r="AX26" s="27"/>
      <c r="AY26" s="16">
        <v>11.269914092996201</v>
      </c>
      <c r="AZ26" s="33"/>
      <c r="BA26" s="6">
        <v>178.42210310397877</v>
      </c>
      <c r="BC26" s="8">
        <v>6687.3232471230676</v>
      </c>
      <c r="BE26" s="14"/>
      <c r="BF26" s="14"/>
      <c r="BG26" s="14"/>
      <c r="BH26" s="14"/>
      <c r="BI26" s="14"/>
      <c r="BJ26" s="14"/>
      <c r="BK26" s="14"/>
      <c r="BL26" s="14"/>
      <c r="BM26" s="14"/>
    </row>
    <row r="27" spans="2:84" x14ac:dyDescent="0.2">
      <c r="B27" s="11">
        <v>180</v>
      </c>
      <c r="C27" s="21">
        <v>8.4581783455397552</v>
      </c>
      <c r="D27" s="24"/>
      <c r="E27" s="17">
        <v>181.08591694342221</v>
      </c>
      <c r="F27" s="17"/>
      <c r="G27" s="17">
        <v>51.594440620828628</v>
      </c>
      <c r="H27" s="24"/>
      <c r="I27" s="17">
        <v>0.88518818343856298</v>
      </c>
      <c r="J27" s="24"/>
      <c r="K27" s="17">
        <v>3.9616633972030537</v>
      </c>
      <c r="L27" s="17"/>
      <c r="M27" s="17">
        <v>30.489109998869225</v>
      </c>
      <c r="N27" s="16"/>
      <c r="O27" s="30"/>
      <c r="P27" s="16">
        <v>73.101277326999423</v>
      </c>
      <c r="Q27" s="27"/>
      <c r="R27" s="16">
        <v>302.06092412412448</v>
      </c>
      <c r="S27" s="16"/>
      <c r="T27" s="16">
        <v>39.643818067150335</v>
      </c>
      <c r="U27" s="27"/>
      <c r="V27" s="16">
        <v>133.08012486640095</v>
      </c>
      <c r="W27" s="27"/>
      <c r="X27" s="30"/>
      <c r="Y27" s="16">
        <v>5.7754103595027173</v>
      </c>
      <c r="Z27" s="27"/>
      <c r="AA27" s="16">
        <v>2.1341459134512744</v>
      </c>
      <c r="AB27" s="27"/>
      <c r="AC27" s="46">
        <v>796.67105833033156</v>
      </c>
      <c r="AD27" s="27"/>
      <c r="AE27" s="46">
        <v>1284.0289349703451</v>
      </c>
      <c r="AF27" s="26"/>
      <c r="AG27" s="37"/>
      <c r="AH27" s="16">
        <v>649.77470369138189</v>
      </c>
      <c r="AI27" s="16"/>
      <c r="AJ27" s="16">
        <v>2.7237058998180084</v>
      </c>
      <c r="AK27" s="27"/>
      <c r="AL27" s="16">
        <v>7.4603452145914844</v>
      </c>
      <c r="AM27" s="27"/>
      <c r="AN27" s="16">
        <v>884.69975009616303</v>
      </c>
      <c r="AO27" s="16"/>
      <c r="AP27" s="30"/>
      <c r="AQ27" s="16">
        <v>347.36019047288266</v>
      </c>
      <c r="AR27" s="27"/>
      <c r="AS27" s="16">
        <v>57.653873347702046</v>
      </c>
      <c r="AT27" s="27"/>
      <c r="AU27" s="16">
        <v>282.64835452600801</v>
      </c>
      <c r="AV27" s="33"/>
      <c r="AW27" s="16">
        <v>12.030431901529605</v>
      </c>
      <c r="AX27" s="27"/>
      <c r="AY27" s="16">
        <v>8.6471941399580174</v>
      </c>
      <c r="AZ27" s="33"/>
      <c r="BA27" s="6">
        <v>1230.8289522994512</v>
      </c>
      <c r="BC27" s="8">
        <v>6396.7976930370933</v>
      </c>
      <c r="BE27" s="14"/>
      <c r="BF27" s="14"/>
      <c r="BG27" s="14"/>
      <c r="BH27" s="14"/>
      <c r="BI27" s="14"/>
      <c r="BJ27" s="14"/>
      <c r="BK27" s="14"/>
      <c r="BL27" s="14"/>
      <c r="BM27" s="14"/>
    </row>
    <row r="28" spans="2:84" x14ac:dyDescent="0.2">
      <c r="B28" s="11">
        <v>600</v>
      </c>
      <c r="C28" s="21">
        <v>3.726673841717238</v>
      </c>
      <c r="D28" s="24"/>
      <c r="E28" s="17">
        <v>107.96508880029995</v>
      </c>
      <c r="F28" s="17"/>
      <c r="G28" s="17">
        <v>9.7617039772840855</v>
      </c>
      <c r="H28" s="24"/>
      <c r="I28" s="17">
        <v>1.2103627279627134</v>
      </c>
      <c r="J28" s="24"/>
      <c r="K28" s="17">
        <v>1.7566535392210276</v>
      </c>
      <c r="L28" s="17"/>
      <c r="M28" s="17">
        <v>5.7225879308121224</v>
      </c>
      <c r="N28" s="16"/>
      <c r="O28" s="30"/>
      <c r="P28" s="16">
        <v>85.597373719095373</v>
      </c>
      <c r="Q28" s="27"/>
      <c r="R28" s="16">
        <v>133.72350607401594</v>
      </c>
      <c r="S28" s="16"/>
      <c r="T28" s="16">
        <v>17.607119830114346</v>
      </c>
      <c r="U28" s="27"/>
      <c r="V28" s="16">
        <v>104.99359074877216</v>
      </c>
      <c r="W28" s="27"/>
      <c r="X28" s="30"/>
      <c r="Y28" s="16">
        <v>0.85429859011798437</v>
      </c>
      <c r="Z28" s="27"/>
      <c r="AA28" s="16">
        <v>0.63337880961556936</v>
      </c>
      <c r="AB28" s="27"/>
      <c r="AC28" s="46">
        <v>558.11530249031136</v>
      </c>
      <c r="AD28" s="27"/>
      <c r="AE28" s="46">
        <v>876.1208353881899</v>
      </c>
      <c r="AF28" s="26"/>
      <c r="AG28" s="37"/>
      <c r="AH28" s="16">
        <v>1396.3414791888117</v>
      </c>
      <c r="AI28" s="16"/>
      <c r="AJ28" s="16">
        <v>7.7012639348104344</v>
      </c>
      <c r="AK28" s="27"/>
      <c r="AL28" s="16">
        <v>11.948595466038769</v>
      </c>
      <c r="AM28" s="27"/>
      <c r="AN28" s="16">
        <v>916.81640431510937</v>
      </c>
      <c r="AO28" s="16"/>
      <c r="AP28" s="30"/>
      <c r="AQ28" s="16">
        <v>1056.2045547240702</v>
      </c>
      <c r="AR28" s="27"/>
      <c r="AS28" s="16">
        <v>95.694603011078215</v>
      </c>
      <c r="AT28" s="27"/>
      <c r="AU28" s="16">
        <v>287.71091615516627</v>
      </c>
      <c r="AV28" s="33"/>
      <c r="AW28" s="16">
        <v>30.985947373353788</v>
      </c>
      <c r="AX28" s="27"/>
      <c r="AY28" s="16">
        <v>14.599832346895363</v>
      </c>
      <c r="AZ28" s="33"/>
      <c r="BA28" s="6">
        <v>374.0211755454655</v>
      </c>
      <c r="BC28" s="8">
        <v>6099.8132485283304</v>
      </c>
      <c r="BE28" s="14"/>
      <c r="BF28" s="14"/>
      <c r="BG28" s="14"/>
      <c r="BH28" s="14"/>
      <c r="BI28" s="14"/>
      <c r="BJ28" s="14"/>
      <c r="BK28" s="14"/>
      <c r="BL28" s="14"/>
      <c r="BM28" s="14"/>
    </row>
    <row r="29" spans="2:84" ht="29" customHeight="1" x14ac:dyDescent="0.2">
      <c r="D29"/>
      <c r="H29"/>
      <c r="J29"/>
      <c r="Q29"/>
      <c r="U29"/>
      <c r="W29"/>
      <c r="Z29"/>
      <c r="AB29"/>
      <c r="AD29"/>
      <c r="AF29"/>
      <c r="AG29"/>
      <c r="AK29"/>
      <c r="AM29"/>
      <c r="AR29"/>
      <c r="AT29"/>
      <c r="AV29"/>
      <c r="AX29"/>
      <c r="AZ29"/>
      <c r="BB29"/>
    </row>
    <row r="30" spans="2:84" x14ac:dyDescent="0.2">
      <c r="B30" s="5" t="s">
        <v>135</v>
      </c>
      <c r="C30" s="17"/>
      <c r="E30" s="24" t="s">
        <v>136</v>
      </c>
      <c r="F30" s="17"/>
      <c r="G30" s="17"/>
      <c r="H30" s="24"/>
      <c r="I30" s="17"/>
      <c r="J30" s="24"/>
      <c r="K30" s="17"/>
      <c r="L30" s="17"/>
      <c r="M30" s="17"/>
      <c r="N30" s="2"/>
      <c r="O30" s="20"/>
      <c r="P30" s="2"/>
      <c r="Q30" s="26"/>
      <c r="R30" s="2"/>
      <c r="S30" s="2"/>
      <c r="T30" s="2"/>
      <c r="U30" s="26"/>
      <c r="V30" s="2"/>
      <c r="W30" s="26"/>
      <c r="X30" s="20"/>
      <c r="Y30" s="2"/>
      <c r="Z30" s="26"/>
      <c r="AA30" s="2"/>
      <c r="AB30" s="26"/>
      <c r="AC30" s="2"/>
      <c r="AD30" s="26"/>
      <c r="AE30" s="2"/>
      <c r="AF30" s="26"/>
      <c r="AG30" s="37"/>
      <c r="AH30" s="2"/>
      <c r="AI30" s="2"/>
      <c r="AJ30" s="2"/>
      <c r="AK30" s="26"/>
      <c r="AL30" s="2"/>
      <c r="AM30" s="26"/>
      <c r="AN30" s="2"/>
      <c r="AO30" s="2"/>
      <c r="AP30" s="20"/>
      <c r="AQ30" s="2"/>
      <c r="AR30" s="26"/>
      <c r="AS30" s="2"/>
      <c r="AT30" s="26"/>
      <c r="AU30" s="2"/>
    </row>
    <row r="31" spans="2:84" ht="19" x14ac:dyDescent="0.2">
      <c r="B31" s="52" t="s">
        <v>33</v>
      </c>
      <c r="C31" s="50" t="s">
        <v>134</v>
      </c>
      <c r="D31" s="51"/>
      <c r="E31" s="17"/>
      <c r="F31" s="17"/>
      <c r="G31" s="17"/>
      <c r="H31" s="24"/>
      <c r="I31" s="17"/>
      <c r="J31" s="24"/>
      <c r="K31" s="17"/>
      <c r="L31" s="17"/>
      <c r="M31" s="17"/>
      <c r="N31" s="2"/>
      <c r="O31" s="20"/>
      <c r="P31" s="2"/>
      <c r="Q31" s="26"/>
      <c r="R31" s="54" t="s">
        <v>39</v>
      </c>
      <c r="S31" s="2"/>
      <c r="T31" s="2" t="s">
        <v>73</v>
      </c>
      <c r="U31" s="26"/>
      <c r="V31" s="2"/>
      <c r="W31" s="26"/>
      <c r="X31" s="20"/>
      <c r="Y31" s="2"/>
      <c r="Z31" s="26"/>
      <c r="AA31" s="2"/>
      <c r="AB31" s="26" t="s">
        <v>74</v>
      </c>
      <c r="AC31" s="2"/>
      <c r="AD31" s="26"/>
      <c r="AE31" s="2"/>
      <c r="AF31" s="26"/>
      <c r="AG31" s="37"/>
      <c r="AH31" s="54" t="s">
        <v>39</v>
      </c>
      <c r="AI31" s="2"/>
      <c r="AJ31" s="2"/>
      <c r="AK31" s="26" t="s">
        <v>75</v>
      </c>
      <c r="AL31" s="2"/>
      <c r="AM31" s="26"/>
      <c r="AN31" s="2"/>
      <c r="AO31" s="2"/>
      <c r="AP31" s="20"/>
      <c r="AQ31" s="54" t="s">
        <v>39</v>
      </c>
      <c r="AR31" s="26"/>
      <c r="AS31" s="2"/>
      <c r="AT31" s="26"/>
      <c r="AU31" s="2" t="s">
        <v>133</v>
      </c>
      <c r="BE31" s="44" t="s">
        <v>50</v>
      </c>
      <c r="BF31" s="44"/>
      <c r="BG31" s="44"/>
      <c r="BH31" s="44"/>
      <c r="BI31" s="44"/>
      <c r="BJ31" s="44"/>
      <c r="BK31" s="44"/>
      <c r="BL31" s="44"/>
      <c r="BM31" s="44"/>
      <c r="BN31" s="44"/>
      <c r="BO31" s="44"/>
      <c r="BP31" s="44"/>
      <c r="BQ31" s="44"/>
      <c r="BR31" s="44"/>
      <c r="BS31" s="44"/>
      <c r="BT31" s="44"/>
      <c r="BU31" s="44"/>
      <c r="BV31" s="44"/>
      <c r="BX31" t="s">
        <v>51</v>
      </c>
    </row>
    <row r="32" spans="2:84" x14ac:dyDescent="0.2">
      <c r="B32" t="s">
        <v>35</v>
      </c>
      <c r="C32" s="21" t="s">
        <v>0</v>
      </c>
      <c r="D32" s="21" t="s">
        <v>137</v>
      </c>
      <c r="E32" s="21" t="s">
        <v>1</v>
      </c>
      <c r="F32" s="17" t="s">
        <v>137</v>
      </c>
      <c r="G32" s="17" t="s">
        <v>2</v>
      </c>
      <c r="H32" s="24" t="s">
        <v>137</v>
      </c>
      <c r="I32" s="21" t="s">
        <v>12</v>
      </c>
      <c r="J32" s="21"/>
      <c r="K32" s="21" t="s">
        <v>3</v>
      </c>
      <c r="L32" s="21"/>
      <c r="M32" s="21" t="s">
        <v>4</v>
      </c>
      <c r="N32" s="10"/>
      <c r="O32" s="29"/>
      <c r="P32" s="10" t="s">
        <v>5</v>
      </c>
      <c r="Q32" s="26"/>
      <c r="R32" s="10" t="s">
        <v>6</v>
      </c>
      <c r="S32" s="10"/>
      <c r="T32" s="10" t="s">
        <v>36</v>
      </c>
      <c r="U32" s="26"/>
      <c r="V32" s="10" t="s">
        <v>13</v>
      </c>
      <c r="W32" s="26"/>
      <c r="X32" s="29"/>
      <c r="Y32" s="10" t="s">
        <v>14</v>
      </c>
      <c r="Z32" s="26"/>
      <c r="AA32" s="10" t="s">
        <v>20</v>
      </c>
      <c r="AB32" s="26"/>
      <c r="AC32" s="10" t="s">
        <v>15</v>
      </c>
      <c r="AD32" s="26"/>
      <c r="AE32" s="10" t="s">
        <v>11</v>
      </c>
      <c r="AF32" s="26"/>
      <c r="AG32" s="37"/>
      <c r="AH32" s="10" t="s">
        <v>27</v>
      </c>
      <c r="AI32" s="10"/>
      <c r="AJ32" s="10" t="s">
        <v>24</v>
      </c>
      <c r="AK32"/>
      <c r="AL32" t="s">
        <v>25</v>
      </c>
      <c r="AM32"/>
      <c r="AN32" t="s">
        <v>26</v>
      </c>
      <c r="AQ32" t="s">
        <v>23</v>
      </c>
      <c r="AR32"/>
      <c r="AS32" t="s">
        <v>30</v>
      </c>
      <c r="AT32"/>
      <c r="AU32" t="s">
        <v>22</v>
      </c>
      <c r="AV32"/>
      <c r="AW32" t="s">
        <v>29</v>
      </c>
      <c r="AX32"/>
      <c r="AY32" t="s">
        <v>28</v>
      </c>
      <c r="AZ32"/>
      <c r="BA32" t="s">
        <v>21</v>
      </c>
      <c r="BB32"/>
      <c r="BE32" t="s">
        <v>27</v>
      </c>
      <c r="BG32" t="s">
        <v>24</v>
      </c>
      <c r="BI32" t="s">
        <v>45</v>
      </c>
      <c r="BK32" t="s">
        <v>46</v>
      </c>
      <c r="BN32" t="s">
        <v>47</v>
      </c>
      <c r="BP32" t="s">
        <v>60</v>
      </c>
      <c r="BR32" t="s">
        <v>22</v>
      </c>
      <c r="BT32" t="s">
        <v>29</v>
      </c>
      <c r="BV32" t="s">
        <v>48</v>
      </c>
      <c r="BX32" s="45" t="s">
        <v>52</v>
      </c>
      <c r="BY32" t="s">
        <v>53</v>
      </c>
      <c r="BZ32" t="s">
        <v>54</v>
      </c>
      <c r="CB32" t="s">
        <v>57</v>
      </c>
      <c r="CD32" t="s">
        <v>58</v>
      </c>
      <c r="CE32" t="s">
        <v>59</v>
      </c>
      <c r="CF32" t="s">
        <v>21</v>
      </c>
    </row>
    <row r="33" spans="2:84" x14ac:dyDescent="0.2">
      <c r="B33" s="4">
        <v>0</v>
      </c>
      <c r="C33" s="21">
        <v>429.83836521976929</v>
      </c>
      <c r="D33" s="21">
        <v>71.207846174116554</v>
      </c>
      <c r="E33" s="13">
        <v>428.13750359122554</v>
      </c>
      <c r="F33" s="13">
        <v>88.470920932841452</v>
      </c>
      <c r="G33" s="21">
        <v>512.62287161748736</v>
      </c>
      <c r="H33" s="21">
        <v>97.136770737054732</v>
      </c>
      <c r="I33" s="21">
        <v>40.47561265350835</v>
      </c>
      <c r="J33" s="21">
        <v>3.8937321489128935</v>
      </c>
      <c r="K33" s="21">
        <v>161.94620540511332</v>
      </c>
      <c r="L33" s="21">
        <v>28.906451671615113</v>
      </c>
      <c r="M33" s="87">
        <v>281.27580174200995</v>
      </c>
      <c r="N33" s="87">
        <v>66.244018993962271</v>
      </c>
      <c r="O33" s="30"/>
      <c r="P33" s="10">
        <v>48.713650882870581</v>
      </c>
      <c r="Q33" s="10">
        <v>6.5032309341058072</v>
      </c>
      <c r="R33" s="10">
        <v>87.475538193224494</v>
      </c>
      <c r="S33" s="10">
        <v>12.589097989915308</v>
      </c>
      <c r="T33" s="66">
        <v>353.51109028475656</v>
      </c>
      <c r="U33" s="66">
        <v>57.810292283594414</v>
      </c>
      <c r="V33" s="11">
        <v>847.74286595727597</v>
      </c>
      <c r="W33" s="11">
        <v>138.60682947968027</v>
      </c>
      <c r="X33" s="29"/>
      <c r="Y33" s="10">
        <v>52.108314907534862</v>
      </c>
      <c r="Z33" s="10">
        <v>12.270886168879329</v>
      </c>
      <c r="AA33" s="10">
        <v>63.709855172674224</v>
      </c>
      <c r="AB33" s="10">
        <v>13.981953741838486</v>
      </c>
      <c r="AC33" s="11">
        <v>553.99438996098104</v>
      </c>
      <c r="AD33" s="11">
        <v>117.30144426492417</v>
      </c>
      <c r="AE33" s="11">
        <v>2382.7512377805447</v>
      </c>
      <c r="AF33" s="11">
        <v>589.94708217146797</v>
      </c>
      <c r="AG33" s="37"/>
      <c r="AH33" s="11">
        <v>109.36524989266168</v>
      </c>
      <c r="AI33" s="11">
        <v>120.16380791206016</v>
      </c>
      <c r="AJ33" s="10">
        <v>2.9927633414407655</v>
      </c>
      <c r="AK33" s="10">
        <v>2.4811036726383193</v>
      </c>
      <c r="AL33" s="2">
        <v>27.498579488851277</v>
      </c>
      <c r="AM33" s="2">
        <v>17.072317673969039</v>
      </c>
      <c r="AN33" s="2">
        <v>2802.9014570104905</v>
      </c>
      <c r="AO33" s="2">
        <v>2001.9679130041295</v>
      </c>
      <c r="AQ33" s="8">
        <v>248.22959523998779</v>
      </c>
      <c r="AR33" s="8">
        <v>177.72477725256078</v>
      </c>
      <c r="AS33" s="2">
        <v>135.31462690301623</v>
      </c>
      <c r="AT33" s="2">
        <v>44.7482453521962</v>
      </c>
      <c r="AU33" s="8">
        <v>1177.5537515603123</v>
      </c>
      <c r="AV33" s="8">
        <v>274.27018463593834</v>
      </c>
      <c r="AW33" s="2">
        <v>24.647645399496302</v>
      </c>
      <c r="AX33" s="2">
        <v>3.0634788552685674</v>
      </c>
      <c r="AY33" s="2">
        <v>21.00842453268724</v>
      </c>
      <c r="AZ33" s="2">
        <v>16.375582629335913</v>
      </c>
      <c r="BA33">
        <v>432.699820594904</v>
      </c>
      <c r="BB33">
        <v>138.46607974187313</v>
      </c>
      <c r="BD33" s="8">
        <v>11226.515217332824</v>
      </c>
      <c r="BE33" s="2">
        <v>1.3384693680789076E-2</v>
      </c>
      <c r="BF33" s="2"/>
      <c r="BG33" s="2">
        <v>0.10420344582458219</v>
      </c>
      <c r="BH33" s="2"/>
      <c r="BI33" s="2">
        <v>0.49382080345631035</v>
      </c>
      <c r="BJ33" s="2"/>
      <c r="BK33" s="2">
        <v>0.67832965475468388</v>
      </c>
      <c r="BL33" s="2"/>
      <c r="BM33" s="2"/>
      <c r="BN33" s="2">
        <v>4.8330888021338392E-2</v>
      </c>
      <c r="BO33" s="2"/>
      <c r="BP33" s="2">
        <v>0.29066676226116572</v>
      </c>
      <c r="BQ33" s="2"/>
      <c r="BR33" s="2">
        <v>0.5986168415031341</v>
      </c>
      <c r="BS33" s="2"/>
      <c r="BT33" s="2">
        <v>0.20549537628810394</v>
      </c>
      <c r="BU33" s="2"/>
      <c r="BV33" s="2">
        <v>0.38049284713369391</v>
      </c>
      <c r="BW33" s="2"/>
      <c r="BX33" s="2">
        <v>1606.7540436354998</v>
      </c>
      <c r="BY33" s="2">
        <v>432.699820594904</v>
      </c>
      <c r="BZ33" s="2"/>
      <c r="CA33" s="2"/>
      <c r="CB33" s="2">
        <v>2039.4538642304037</v>
      </c>
      <c r="CC33" s="2"/>
      <c r="CD33" s="2">
        <v>0.87265393328056784</v>
      </c>
      <c r="CE33" s="2">
        <v>0.13646539791273529</v>
      </c>
      <c r="CF33" s="2">
        <v>0.12029236003976064</v>
      </c>
    </row>
    <row r="34" spans="2:84" x14ac:dyDescent="0.2">
      <c r="B34" s="4">
        <v>10</v>
      </c>
      <c r="C34" s="21">
        <v>57.632665018573711</v>
      </c>
      <c r="D34" s="21">
        <v>13.038771986721645</v>
      </c>
      <c r="E34" s="13">
        <v>2089.258996276842</v>
      </c>
      <c r="F34" s="13">
        <v>254.64880579428714</v>
      </c>
      <c r="G34" s="21">
        <v>57.815528420568832</v>
      </c>
      <c r="H34" s="21">
        <v>7.0205453396311803</v>
      </c>
      <c r="I34" s="21">
        <v>4.0020910122430271</v>
      </c>
      <c r="J34" s="21">
        <v>0.37794526872653161</v>
      </c>
      <c r="K34" s="21">
        <v>47.560937817796408</v>
      </c>
      <c r="L34" s="21">
        <v>9.9921349948653653</v>
      </c>
      <c r="M34" s="87">
        <v>235.41567315443649</v>
      </c>
      <c r="N34" s="87">
        <v>18.95939631743007</v>
      </c>
      <c r="O34" s="30"/>
      <c r="P34" s="10">
        <v>211.62173118122533</v>
      </c>
      <c r="Q34" s="10">
        <v>57.575537985256574</v>
      </c>
      <c r="R34" s="10">
        <v>293.1729578601267</v>
      </c>
      <c r="S34" s="10">
        <v>49.845104298602521</v>
      </c>
      <c r="T34" s="66">
        <v>321.18092829322541</v>
      </c>
      <c r="U34" s="66">
        <v>12.557417470327897</v>
      </c>
      <c r="V34" s="11">
        <v>1132.4684725602417</v>
      </c>
      <c r="W34" s="11">
        <v>89.841034657371935</v>
      </c>
      <c r="X34" s="29"/>
      <c r="Y34" s="10">
        <v>10.64219802745481</v>
      </c>
      <c r="Z34" s="10">
        <v>0.91827890491623687</v>
      </c>
      <c r="AA34" s="10">
        <v>73.007010846980052</v>
      </c>
      <c r="AB34" s="10">
        <v>10.64859509303073</v>
      </c>
      <c r="AC34" s="11">
        <v>1550.769939341093</v>
      </c>
      <c r="AD34" s="11">
        <v>602.59282688681651</v>
      </c>
      <c r="AE34" s="11">
        <v>4175.559611147467</v>
      </c>
      <c r="AF34" s="11">
        <v>1579.2637108250558</v>
      </c>
      <c r="AG34" s="37"/>
      <c r="AH34" s="11">
        <v>1736.4048081833191</v>
      </c>
      <c r="AI34" s="11">
        <v>1190.3850869279388</v>
      </c>
      <c r="AJ34" s="10">
        <v>4.5718750791793896</v>
      </c>
      <c r="AK34" s="10">
        <v>4.3896226870329249</v>
      </c>
      <c r="AL34" s="2">
        <v>31.572385060285409</v>
      </c>
      <c r="AM34" s="2">
        <v>16.546960777523811</v>
      </c>
      <c r="AN34" s="2">
        <v>3677.724508368372</v>
      </c>
      <c r="AO34" s="2">
        <v>1275.2317221413607</v>
      </c>
      <c r="AQ34" s="8">
        <v>546.85977001260073</v>
      </c>
      <c r="AR34" s="8">
        <v>321.42726193486254</v>
      </c>
      <c r="AS34" s="2">
        <v>201.32403069185463</v>
      </c>
      <c r="AT34" s="2">
        <v>65.241870248242762</v>
      </c>
      <c r="AU34" s="8">
        <v>1175.3831622998628</v>
      </c>
      <c r="AV34" s="8">
        <v>144.94490122011976</v>
      </c>
      <c r="AW34" s="2">
        <v>18.494211910540852</v>
      </c>
      <c r="AX34" s="2">
        <v>8.144469460333017</v>
      </c>
      <c r="AY34" s="2">
        <v>26.592914544655326</v>
      </c>
      <c r="AZ34" s="2">
        <v>3.6039509532093068</v>
      </c>
      <c r="BA34">
        <v>458.30080848114977</v>
      </c>
      <c r="BB34">
        <v>157.50145662222383</v>
      </c>
      <c r="BD34" s="8">
        <v>18137.337215590094</v>
      </c>
      <c r="BE34" s="2">
        <v>0.21251034022409807</v>
      </c>
      <c r="BF34" s="2"/>
      <c r="BG34" s="2">
        <v>0.15918570323728892</v>
      </c>
      <c r="BH34" s="2"/>
      <c r="BI34" s="2">
        <v>0.56697839842320708</v>
      </c>
      <c r="BJ34" s="2"/>
      <c r="BK34" s="2">
        <v>0.8900454169748645</v>
      </c>
      <c r="BL34" s="2"/>
      <c r="BM34" s="2"/>
      <c r="BN34" s="2">
        <v>0.10647488782431924</v>
      </c>
      <c r="BO34" s="2"/>
      <c r="BP34" s="2">
        <v>0.43246030016038522</v>
      </c>
      <c r="BQ34" s="2"/>
      <c r="BR34" s="2">
        <v>0.59751340882707216</v>
      </c>
      <c r="BS34" s="2"/>
      <c r="BT34" s="2">
        <v>0.15419221487932444</v>
      </c>
      <c r="BU34" s="2"/>
      <c r="BV34" s="2">
        <v>0.48163601001758</v>
      </c>
      <c r="BW34" s="2"/>
      <c r="BX34" s="2">
        <v>1968.6540894595141</v>
      </c>
      <c r="BY34" s="2">
        <v>458.30080848114977</v>
      </c>
      <c r="BZ34" s="2">
        <v>361.90004582401434</v>
      </c>
      <c r="CA34" s="2">
        <v>25.600987886245775</v>
      </c>
      <c r="CB34" s="2">
        <v>2426.9548979406641</v>
      </c>
      <c r="CC34" s="2"/>
      <c r="CD34" s="2">
        <v>1</v>
      </c>
      <c r="CE34" s="2">
        <v>0.38200104672214447</v>
      </c>
      <c r="CF34" s="2">
        <v>0.12740954175698849</v>
      </c>
    </row>
    <row r="35" spans="2:84" x14ac:dyDescent="0.2">
      <c r="B35" s="4">
        <v>30</v>
      </c>
      <c r="C35" s="21">
        <v>43.690621842349067</v>
      </c>
      <c r="D35" s="21">
        <v>7.8140930689125385</v>
      </c>
      <c r="E35" s="13">
        <v>1885.0376742064864</v>
      </c>
      <c r="F35" s="13">
        <v>294.41116417445897</v>
      </c>
      <c r="G35" s="21">
        <v>82.315306249511011</v>
      </c>
      <c r="H35" s="21">
        <v>19.307754232228373</v>
      </c>
      <c r="I35" s="21">
        <v>6.8214721405883338</v>
      </c>
      <c r="J35" s="21">
        <v>1.6320338814407054</v>
      </c>
      <c r="K35" s="21">
        <v>37.363229650853633</v>
      </c>
      <c r="L35" s="21">
        <v>1.8952869692324537</v>
      </c>
      <c r="M35" s="87">
        <v>184.33621322466306</v>
      </c>
      <c r="N35" s="87">
        <v>35.213705550187179</v>
      </c>
      <c r="O35" s="30"/>
      <c r="P35" s="10">
        <v>221.00718455620265</v>
      </c>
      <c r="Q35" s="10">
        <v>28.585801296736388</v>
      </c>
      <c r="R35" s="10">
        <v>415.52121221057843</v>
      </c>
      <c r="S35" s="10">
        <v>41.572217317624151</v>
      </c>
      <c r="T35" s="66">
        <v>260.92133449073941</v>
      </c>
      <c r="U35" s="66">
        <v>36.358634303768049</v>
      </c>
      <c r="V35" s="11">
        <v>909.34587574669513</v>
      </c>
      <c r="W35" s="11">
        <v>85.173494360330153</v>
      </c>
      <c r="X35" s="29"/>
      <c r="Y35" s="10">
        <v>19.22497423721704</v>
      </c>
      <c r="Z35" s="10">
        <v>2.082272479496682</v>
      </c>
      <c r="AA35" s="10">
        <v>63.517118281173488</v>
      </c>
      <c r="AB35" s="10">
        <v>8.1171196359781241</v>
      </c>
      <c r="AC35" s="11">
        <v>4059.596047308934</v>
      </c>
      <c r="AD35" s="11">
        <v>646.62799904612746</v>
      </c>
      <c r="AE35" s="11">
        <v>3394.3613310198048</v>
      </c>
      <c r="AF35" s="11">
        <v>2917.798394103153</v>
      </c>
      <c r="AG35" s="37"/>
      <c r="AH35" s="11">
        <v>2323.9348128288293</v>
      </c>
      <c r="AI35" s="11">
        <v>1510.1559326889221</v>
      </c>
      <c r="AJ35" s="10">
        <v>3.4426557116304832</v>
      </c>
      <c r="AK35" s="10">
        <v>1.4489609849303415</v>
      </c>
      <c r="AL35" s="2">
        <v>28.911344775111662</v>
      </c>
      <c r="AM35" s="2">
        <v>7.5798491209258128</v>
      </c>
      <c r="AN35" s="2">
        <v>3059.7526675582635</v>
      </c>
      <c r="AO35" s="2">
        <v>928.99414249573613</v>
      </c>
      <c r="AQ35" s="8">
        <v>642.29399862650462</v>
      </c>
      <c r="AR35" s="8">
        <v>250.25929511313447</v>
      </c>
      <c r="AS35" s="2">
        <v>278.03378545655198</v>
      </c>
      <c r="AT35" s="2">
        <v>129.54510000959209</v>
      </c>
      <c r="AU35" s="8">
        <v>1126.2844963336902</v>
      </c>
      <c r="AV35" s="8">
        <v>382.95622194329314</v>
      </c>
      <c r="AW35" s="2">
        <v>34.709335533236064</v>
      </c>
      <c r="AX35" s="2">
        <v>9.0391400843926739</v>
      </c>
      <c r="AY35" s="2">
        <v>33.187287156882512</v>
      </c>
      <c r="AZ35" s="2">
        <v>17.01299640491332</v>
      </c>
      <c r="BA35">
        <v>588.30195569878344</v>
      </c>
      <c r="BB35">
        <v>239.93914983180719</v>
      </c>
      <c r="BD35" s="8">
        <v>19701.911934845277</v>
      </c>
      <c r="BE35" s="2">
        <v>0.28441534796806517</v>
      </c>
      <c r="BF35" s="2"/>
      <c r="BG35" s="2">
        <v>0.11986801060149106</v>
      </c>
      <c r="BH35" s="2"/>
      <c r="BI35" s="2">
        <v>0.51919130992334939</v>
      </c>
      <c r="BJ35" s="2"/>
      <c r="BK35" s="2">
        <v>0.74049016793948308</v>
      </c>
      <c r="BL35" s="2"/>
      <c r="BM35" s="2"/>
      <c r="BN35" s="2">
        <v>0.12505615736263564</v>
      </c>
      <c r="BO35" s="2"/>
      <c r="BP35" s="2">
        <v>0.59723905735478278</v>
      </c>
      <c r="BQ35" s="2"/>
      <c r="BR35" s="2">
        <v>0.57255379377447446</v>
      </c>
      <c r="BS35" s="2"/>
      <c r="BT35" s="2">
        <v>0.28938293498242895</v>
      </c>
      <c r="BU35" s="2"/>
      <c r="BV35" s="2">
        <v>0.60106960230732176</v>
      </c>
      <c r="BW35" s="2"/>
      <c r="BX35" s="2">
        <v>2114.5089031068655</v>
      </c>
      <c r="BY35" s="2">
        <v>588.30195569878344</v>
      </c>
      <c r="BZ35" s="2">
        <v>145.85481364735142</v>
      </c>
      <c r="CA35" s="2">
        <v>130.00114721763367</v>
      </c>
      <c r="CB35" s="2">
        <v>2702.8108588056489</v>
      </c>
      <c r="CC35" s="2"/>
      <c r="CD35" s="2">
        <v>0.87001395543097881</v>
      </c>
      <c r="CE35" s="2">
        <v>1</v>
      </c>
      <c r="CF35" s="2">
        <v>0.16355040445756733</v>
      </c>
    </row>
    <row r="36" spans="2:84" x14ac:dyDescent="0.2">
      <c r="B36" s="4">
        <v>60</v>
      </c>
      <c r="C36" s="21">
        <v>36.73495250609075</v>
      </c>
      <c r="D36" s="21">
        <v>5.621365511898837</v>
      </c>
      <c r="E36" s="13">
        <v>815.43296382414394</v>
      </c>
      <c r="F36" s="13">
        <v>61.748181693971105</v>
      </c>
      <c r="G36" s="21">
        <v>115.2437728261247</v>
      </c>
      <c r="H36" s="21">
        <v>38.661234682538606</v>
      </c>
      <c r="I36" s="21">
        <v>5.4231956893549045</v>
      </c>
      <c r="J36" s="21">
        <v>0.51061955189138331</v>
      </c>
      <c r="K36" s="21">
        <v>37.183130338433394</v>
      </c>
      <c r="L36" s="21">
        <v>10.201343288945173</v>
      </c>
      <c r="M36" s="87">
        <v>522.01086631157455</v>
      </c>
      <c r="N36" s="87">
        <v>189.59284290271955</v>
      </c>
      <c r="O36" s="30"/>
      <c r="P36" s="10">
        <v>281.15839628224222</v>
      </c>
      <c r="Q36" s="10">
        <v>49.146107747485544</v>
      </c>
      <c r="R36" s="10">
        <v>669.6810904146547</v>
      </c>
      <c r="S36" s="10">
        <v>72.824012031560898</v>
      </c>
      <c r="T36" s="66">
        <v>280.30444268858218</v>
      </c>
      <c r="U36" s="66">
        <v>27.838310202180224</v>
      </c>
      <c r="V36" s="11">
        <v>1085.8490730395949</v>
      </c>
      <c r="W36" s="11">
        <v>172.81701418738282</v>
      </c>
      <c r="X36" s="29"/>
      <c r="Y36" s="10">
        <v>30.279352531797532</v>
      </c>
      <c r="Z36" s="10">
        <v>5.9023103035101299</v>
      </c>
      <c r="AA36" s="10">
        <v>67.227963648239225</v>
      </c>
      <c r="AB36" s="10">
        <v>14.774243853546086</v>
      </c>
      <c r="AC36" s="11">
        <v>3146.5393125574715</v>
      </c>
      <c r="AD36" s="11">
        <v>515.00896675142042</v>
      </c>
      <c r="AE36" s="11">
        <v>6426.8117824821411</v>
      </c>
      <c r="AF36" s="11">
        <v>2752.2151582476599</v>
      </c>
      <c r="AG36" s="37"/>
      <c r="AH36" s="11">
        <v>2191.6900320536711</v>
      </c>
      <c r="AI36" s="11">
        <v>678.79524218397728</v>
      </c>
      <c r="AJ36" s="10">
        <v>28.720387485830681</v>
      </c>
      <c r="AK36" s="10">
        <v>26.21608292905934</v>
      </c>
      <c r="AL36" s="2">
        <v>55.685340302363649</v>
      </c>
      <c r="AM36" s="2">
        <v>9.0180311023524578</v>
      </c>
      <c r="AN36" s="2">
        <v>4132.0638680084721</v>
      </c>
      <c r="AO36" s="2">
        <v>462.91873741235258</v>
      </c>
      <c r="AQ36" s="8">
        <v>1522.3341954613379</v>
      </c>
      <c r="AR36" s="8">
        <v>211.21782918917515</v>
      </c>
      <c r="AS36" s="2">
        <v>356.32422853434127</v>
      </c>
      <c r="AT36" s="2">
        <v>154.29171683384067</v>
      </c>
      <c r="AU36" s="8">
        <v>1967.1243271463272</v>
      </c>
      <c r="AV36" s="8">
        <v>335.56101616230524</v>
      </c>
      <c r="AW36" s="2">
        <v>61.899202274768982</v>
      </c>
      <c r="AX36" s="2">
        <v>15.65788138906537</v>
      </c>
      <c r="AY36" s="2">
        <v>43.655711380464027</v>
      </c>
      <c r="AZ36" s="2">
        <v>15.838927421797138</v>
      </c>
      <c r="BA36">
        <v>533.54080914009307</v>
      </c>
      <c r="BB36">
        <v>58.854953650221503</v>
      </c>
      <c r="BD36" s="8">
        <v>24412.918396928118</v>
      </c>
      <c r="BE36" s="2">
        <v>0.26823053713193717</v>
      </c>
      <c r="BF36" s="2"/>
      <c r="BG36" s="2">
        <v>1</v>
      </c>
      <c r="BH36" s="2"/>
      <c r="BI36" s="2">
        <v>1</v>
      </c>
      <c r="BJ36" s="2"/>
      <c r="BK36" s="2">
        <v>1</v>
      </c>
      <c r="BL36" s="2"/>
      <c r="BM36" s="2"/>
      <c r="BN36" s="2">
        <v>0.29640206060346397</v>
      </c>
      <c r="BO36" s="2"/>
      <c r="BP36" s="2">
        <v>0.76541326088507278</v>
      </c>
      <c r="BQ36" s="2"/>
      <c r="BR36" s="2">
        <v>1</v>
      </c>
      <c r="BS36" s="2"/>
      <c r="BT36" s="2">
        <v>0.51607363126244332</v>
      </c>
      <c r="BU36" s="2"/>
      <c r="BV36" s="2">
        <v>0.79066785283945551</v>
      </c>
      <c r="BW36" s="2"/>
      <c r="BX36" s="2">
        <v>3951.3376647972395</v>
      </c>
      <c r="BY36" s="2">
        <v>533.54080914009307</v>
      </c>
      <c r="BZ36" s="2">
        <v>1836.828761690374</v>
      </c>
      <c r="CA36" s="2">
        <v>-54.761146558690371</v>
      </c>
      <c r="CB36" s="2">
        <v>4484.8784739373323</v>
      </c>
      <c r="CC36" s="2"/>
      <c r="CD36" s="2">
        <v>0.92084257208046094</v>
      </c>
      <c r="CE36" s="2">
        <v>0.77508680072818603</v>
      </c>
      <c r="CF36" s="2">
        <v>0.14832657665710425</v>
      </c>
    </row>
    <row r="37" spans="2:84" x14ac:dyDescent="0.2">
      <c r="B37" s="4">
        <v>180</v>
      </c>
      <c r="C37" s="21">
        <v>42.283844330715588</v>
      </c>
      <c r="D37" s="21">
        <v>4.2127713404238385</v>
      </c>
      <c r="E37" s="13">
        <v>542.91867069525915</v>
      </c>
      <c r="F37" s="13">
        <v>67.47258960565722</v>
      </c>
      <c r="G37" s="21">
        <v>174.49573647183925</v>
      </c>
      <c r="H37" s="21">
        <v>27.39634708205773</v>
      </c>
      <c r="I37" s="21">
        <v>5.3436268378253411</v>
      </c>
      <c r="J37" s="21">
        <v>1.2542798339865895</v>
      </c>
      <c r="K37" s="21">
        <v>19.817304184436296</v>
      </c>
      <c r="L37" s="21">
        <v>3.3052139439767747</v>
      </c>
      <c r="M37" s="87">
        <v>295.72929942453402</v>
      </c>
      <c r="N37" s="87">
        <v>22.974361222785053</v>
      </c>
      <c r="O37" s="30"/>
      <c r="P37" s="10">
        <v>219.08065732572717</v>
      </c>
      <c r="Q37" s="10">
        <v>60.847420013835233</v>
      </c>
      <c r="R37" s="10">
        <v>913.41049291656452</v>
      </c>
      <c r="S37" s="10">
        <v>233.41851873241563</v>
      </c>
      <c r="T37" s="66">
        <v>237.66327372167692</v>
      </c>
      <c r="U37" s="66">
        <v>38.433737640745733</v>
      </c>
      <c r="V37" s="11">
        <v>801.34010054704368</v>
      </c>
      <c r="W37" s="11">
        <v>204.20530552058185</v>
      </c>
      <c r="X37" s="29"/>
      <c r="Y37" s="10">
        <v>34.019939129956477</v>
      </c>
      <c r="Z37" s="10">
        <v>2.356617035265403</v>
      </c>
      <c r="AA37" s="10">
        <v>21.967353688436134</v>
      </c>
      <c r="AB37" s="10">
        <v>11.615208947135905</v>
      </c>
      <c r="AC37" s="11">
        <v>2357.769451706934</v>
      </c>
      <c r="AD37" s="11">
        <v>265.37772891367831</v>
      </c>
      <c r="AE37" s="11">
        <v>3757.2834069459495</v>
      </c>
      <c r="AF37" s="11">
        <v>1083.7456282363469</v>
      </c>
      <c r="AG37" s="37"/>
      <c r="AH37" s="11">
        <v>3554.5529985516555</v>
      </c>
      <c r="AI37" s="11">
        <v>1271.5575310832062</v>
      </c>
      <c r="AJ37" s="10">
        <v>9.9503832188741281</v>
      </c>
      <c r="AK37" s="10">
        <v>4.0192819365028134</v>
      </c>
      <c r="AL37" s="2">
        <v>30.004883043183128</v>
      </c>
      <c r="AM37" s="2">
        <v>9.6814240099794091</v>
      </c>
      <c r="AN37" s="2">
        <v>3182.806654225049</v>
      </c>
      <c r="AO37" s="2">
        <v>1796.1564770300747</v>
      </c>
      <c r="AQ37" s="8">
        <v>1665.6997109774704</v>
      </c>
      <c r="AR37" s="8">
        <v>804.93511020180802</v>
      </c>
      <c r="AS37" s="2">
        <v>267.97040669265323</v>
      </c>
      <c r="AT37" s="2">
        <v>139.54998456282922</v>
      </c>
      <c r="AU37" s="8">
        <v>1128.7451897702006</v>
      </c>
      <c r="AV37" s="8">
        <v>108.41880008503814</v>
      </c>
      <c r="AW37" s="2">
        <v>50.559748869515111</v>
      </c>
      <c r="AX37" s="2">
        <v>27.566990557986276</v>
      </c>
      <c r="AY37" s="2">
        <v>33.475757034534524</v>
      </c>
      <c r="AZ37" s="2">
        <v>4.288633656514409</v>
      </c>
      <c r="BA37">
        <v>3597.0681799898371</v>
      </c>
      <c r="BB37">
        <v>436.84908901390736</v>
      </c>
      <c r="BD37" s="8">
        <v>22943.957070299872</v>
      </c>
      <c r="BE37" s="2">
        <v>0.43502486488568393</v>
      </c>
      <c r="BF37" s="2"/>
      <c r="BG37" s="2">
        <v>0.34645713689563518</v>
      </c>
      <c r="BH37" s="2"/>
      <c r="BI37" s="2">
        <v>0.53882912235537739</v>
      </c>
      <c r="BJ37" s="2"/>
      <c r="BK37" s="2">
        <v>0.77027044012247181</v>
      </c>
      <c r="BL37" s="2"/>
      <c r="BM37" s="2"/>
      <c r="BN37" s="2">
        <v>0.32431566482069168</v>
      </c>
      <c r="BO37" s="2"/>
      <c r="BP37" s="2">
        <v>0.57562210588650797</v>
      </c>
      <c r="BQ37" s="2"/>
      <c r="BR37" s="2">
        <v>0.57380470272951756</v>
      </c>
      <c r="BS37" s="2"/>
      <c r="BT37" s="2">
        <v>0.4215329476942804</v>
      </c>
      <c r="BU37" s="2"/>
      <c r="BV37" s="2">
        <v>0.60629420755505681</v>
      </c>
      <c r="BW37" s="2"/>
      <c r="BX37" s="2">
        <v>3146.4508133443742</v>
      </c>
      <c r="BY37" s="2">
        <v>3597.0681799898371</v>
      </c>
      <c r="BZ37" s="2">
        <v>-804.88685145286536</v>
      </c>
      <c r="CA37" s="2">
        <v>3063.5273708497439</v>
      </c>
      <c r="CB37" s="2">
        <v>6743.5189933342117</v>
      </c>
      <c r="CC37" s="2"/>
      <c r="CD37" s="2">
        <v>0.30089375573092397</v>
      </c>
      <c r="CE37" s="2">
        <v>0.58078917809319375</v>
      </c>
      <c r="CF37" s="2">
        <v>1</v>
      </c>
    </row>
    <row r="38" spans="2:84" x14ac:dyDescent="0.2">
      <c r="B38" s="4">
        <v>600</v>
      </c>
      <c r="C38" s="21">
        <v>18.635746017938725</v>
      </c>
      <c r="D38" s="21">
        <v>4.4689641633679447</v>
      </c>
      <c r="E38" s="13">
        <v>324.25356602395067</v>
      </c>
      <c r="F38" s="13">
        <v>66.237739181419826</v>
      </c>
      <c r="G38" s="21">
        <v>42.16321265418518</v>
      </c>
      <c r="H38" s="21">
        <v>10.030184554325283</v>
      </c>
      <c r="I38" s="21">
        <v>7.2993528849881173</v>
      </c>
      <c r="J38" s="21">
        <v>1.8507459142452218</v>
      </c>
      <c r="K38" s="21">
        <v>8.7993910648833573</v>
      </c>
      <c r="L38" s="21">
        <v>1.4169440162449576</v>
      </c>
      <c r="M38" s="87">
        <v>71.928426621414431</v>
      </c>
      <c r="N38" s="87">
        <v>10.33474038064919</v>
      </c>
      <c r="O38" s="30"/>
      <c r="P38" s="10">
        <v>256.864614228005</v>
      </c>
      <c r="Q38" s="10">
        <v>26.169109670971928</v>
      </c>
      <c r="R38" s="10">
        <v>410.23267900314244</v>
      </c>
      <c r="S38" s="10">
        <v>148.55378821503606</v>
      </c>
      <c r="T38" s="66">
        <v>105.76190997882718</v>
      </c>
      <c r="U38" s="66">
        <v>14.050788298647891</v>
      </c>
      <c r="V38" s="11">
        <v>629.45139138355853</v>
      </c>
      <c r="W38" s="11">
        <v>51.812845628584178</v>
      </c>
      <c r="X38" s="29"/>
      <c r="Y38" s="10">
        <v>6.8177693280956291</v>
      </c>
      <c r="Z38" s="10">
        <v>1.7415798141989358</v>
      </c>
      <c r="AA38" s="10">
        <v>19.899650408213216</v>
      </c>
      <c r="AB38" s="10">
        <v>9.0296411660254936</v>
      </c>
      <c r="AC38" s="11">
        <v>1681.9600905318136</v>
      </c>
      <c r="AD38" s="11">
        <v>428.62226333584027</v>
      </c>
      <c r="AE38" s="11">
        <v>2785.3152770818519</v>
      </c>
      <c r="AF38" s="11">
        <v>1816.209838867552</v>
      </c>
      <c r="AG38" s="37"/>
      <c r="AH38" s="11">
        <v>8170.9191484622907</v>
      </c>
      <c r="AI38" s="11">
        <v>1505.2830466177393</v>
      </c>
      <c r="AJ38" s="10">
        <v>29.890676171537155</v>
      </c>
      <c r="AK38" s="10">
        <v>6.8634617533198217</v>
      </c>
      <c r="AL38" s="2">
        <v>46.854592350934702</v>
      </c>
      <c r="AM38" s="2">
        <v>5.331663586244094</v>
      </c>
      <c r="AN38" s="2">
        <v>3611.5910116887026</v>
      </c>
      <c r="AO38" s="2">
        <v>296.16143361065866</v>
      </c>
      <c r="AQ38" s="8">
        <v>5136.0445752702262</v>
      </c>
      <c r="AR38" s="8">
        <v>254.3156209625146</v>
      </c>
      <c r="AS38" s="2">
        <v>465.53182018601524</v>
      </c>
      <c r="AT38" s="2">
        <v>107.87028764147288</v>
      </c>
      <c r="AU38" s="8">
        <v>1167.8904990697665</v>
      </c>
      <c r="AV38" s="8">
        <v>386.98814757129452</v>
      </c>
      <c r="AW38" s="2">
        <v>119.94257897530683</v>
      </c>
      <c r="AX38" s="2">
        <v>5.8682768239422716</v>
      </c>
      <c r="AY38" s="2">
        <v>55.213717395600611</v>
      </c>
      <c r="AZ38" s="2">
        <v>23.124370770139926</v>
      </c>
      <c r="BA38">
        <v>1108.7354118699316</v>
      </c>
      <c r="BB38">
        <v>88.330370954706268</v>
      </c>
      <c r="BD38" s="8">
        <v>26281.997108651183</v>
      </c>
      <c r="BE38" s="2">
        <v>1</v>
      </c>
      <c r="BF38" s="2"/>
      <c r="BG38" s="2">
        <v>1.0407476635293949</v>
      </c>
      <c r="BH38" s="2"/>
      <c r="BI38" s="2">
        <v>0.84141700663982277</v>
      </c>
      <c r="BJ38" s="2"/>
      <c r="BK38" s="2">
        <v>0.87404046187441398</v>
      </c>
      <c r="BL38" s="2"/>
      <c r="BM38" s="2"/>
      <c r="BN38" s="2">
        <v>1</v>
      </c>
      <c r="BO38" s="2"/>
      <c r="BP38" s="2">
        <v>1</v>
      </c>
      <c r="BQ38" s="2"/>
      <c r="BR38" s="2">
        <v>0.59370446644010788</v>
      </c>
      <c r="BS38" s="2"/>
      <c r="BT38" s="2">
        <v>1</v>
      </c>
      <c r="BU38" s="2"/>
      <c r="BV38" s="2">
        <v>1</v>
      </c>
      <c r="BW38" s="2"/>
      <c r="BX38" s="2">
        <v>6944.6231908969157</v>
      </c>
      <c r="BY38" s="2">
        <v>1108.7354118699316</v>
      </c>
      <c r="BZ38" s="2">
        <v>3798.1723775525415</v>
      </c>
      <c r="CA38" s="2">
        <v>-2488.3327681199053</v>
      </c>
      <c r="CB38" s="2">
        <v>8053.3586027668471</v>
      </c>
      <c r="CC38" s="2"/>
      <c r="CD38" s="2">
        <v>0.27257177327698207</v>
      </c>
      <c r="CE38" s="2">
        <v>0.41431710715325193</v>
      </c>
      <c r="CF38" s="2">
        <v>0.30823308216333672</v>
      </c>
    </row>
    <row r="39" spans="2:84" ht="63" customHeight="1" x14ac:dyDescent="0.2">
      <c r="D39"/>
      <c r="H39"/>
      <c r="J39"/>
      <c r="Q39"/>
      <c r="U39"/>
      <c r="W39"/>
      <c r="Z39"/>
      <c r="AB39"/>
      <c r="AD39"/>
      <c r="AF39"/>
      <c r="AG39"/>
      <c r="AK39"/>
      <c r="AM39"/>
      <c r="AR39"/>
      <c r="AT39"/>
      <c r="AV39"/>
      <c r="AX39"/>
      <c r="AZ39"/>
      <c r="BB39"/>
    </row>
    <row r="40" spans="2:84" x14ac:dyDescent="0.2">
      <c r="C40" s="15"/>
      <c r="D40" s="23"/>
      <c r="E40" s="10"/>
      <c r="F40" s="15"/>
      <c r="G40" s="15"/>
      <c r="H40" s="23"/>
      <c r="I40" s="15"/>
      <c r="J40" s="23"/>
      <c r="K40" s="15"/>
      <c r="L40" s="15"/>
      <c r="M40" s="17">
        <f>Z38</f>
        <v>1.7415798141989358</v>
      </c>
      <c r="N40" s="3"/>
      <c r="O40" s="3"/>
      <c r="R40" s="10"/>
      <c r="AH40" s="10"/>
      <c r="AI40" s="10"/>
      <c r="AJ40" s="10"/>
      <c r="AK40"/>
      <c r="AM40"/>
      <c r="AR40"/>
      <c r="AT40"/>
      <c r="AV40"/>
      <c r="AX40"/>
      <c r="AZ40"/>
      <c r="BB40"/>
      <c r="BC40" t="s">
        <v>49</v>
      </c>
      <c r="BD40" s="8"/>
    </row>
    <row r="41" spans="2:84" x14ac:dyDescent="0.2">
      <c r="C41" s="3"/>
      <c r="D41" s="9"/>
      <c r="AH41" s="2"/>
      <c r="AK41"/>
      <c r="AM41"/>
      <c r="AR41"/>
      <c r="AT41"/>
      <c r="AV41"/>
      <c r="AX41"/>
      <c r="AZ41"/>
      <c r="BB41"/>
      <c r="BC41" s="8">
        <f>BA33/5</f>
        <v>86.539964118980805</v>
      </c>
      <c r="BD41" s="2">
        <f>BB33/5</f>
        <v>27.693215948374625</v>
      </c>
    </row>
    <row r="42" spans="2:84" ht="24" x14ac:dyDescent="0.3">
      <c r="B42" s="56" t="s">
        <v>63</v>
      </c>
      <c r="AK42"/>
      <c r="AM42"/>
      <c r="AR42"/>
      <c r="AT42"/>
      <c r="AV42"/>
      <c r="AX42"/>
      <c r="AZ42"/>
      <c r="BB42"/>
      <c r="BC42" s="8">
        <f t="shared" ref="BC42:BD42" si="0">BA34/5</f>
        <v>91.660161696229949</v>
      </c>
      <c r="BD42" s="2">
        <f t="shared" si="0"/>
        <v>31.500291324444767</v>
      </c>
    </row>
    <row r="43" spans="2:84" x14ac:dyDescent="0.2">
      <c r="AK43"/>
      <c r="AM43"/>
      <c r="AR43"/>
      <c r="AT43"/>
      <c r="AV43"/>
      <c r="AX43"/>
      <c r="AZ43"/>
      <c r="BB43"/>
      <c r="BC43" s="8">
        <f t="shared" ref="BC43:BD43" si="1">BA35/5</f>
        <v>117.66039113975668</v>
      </c>
      <c r="BD43" s="2">
        <f t="shared" si="1"/>
        <v>47.987829966361438</v>
      </c>
    </row>
    <row r="44" spans="2:84" x14ac:dyDescent="0.2">
      <c r="AK44"/>
      <c r="AM44"/>
      <c r="AR44"/>
      <c r="AT44"/>
      <c r="AV44"/>
      <c r="AX44"/>
      <c r="AZ44"/>
      <c r="BB44"/>
      <c r="BC44" s="8">
        <f t="shared" ref="BC44:BD44" si="2">BA36/5</f>
        <v>106.70816182801862</v>
      </c>
      <c r="BD44" s="2">
        <f t="shared" si="2"/>
        <v>11.7709907300443</v>
      </c>
    </row>
    <row r="45" spans="2:84" x14ac:dyDescent="0.2">
      <c r="AK45"/>
      <c r="AM45"/>
      <c r="AR45"/>
      <c r="AT45"/>
      <c r="AV45"/>
      <c r="AX45"/>
      <c r="AZ45"/>
      <c r="BB45"/>
      <c r="BC45" s="8">
        <f t="shared" ref="BC45:BD45" si="3">BA37/5</f>
        <v>719.41363599796739</v>
      </c>
      <c r="BD45" s="2">
        <f t="shared" si="3"/>
        <v>87.369817802781469</v>
      </c>
    </row>
    <row r="46" spans="2:84" x14ac:dyDescent="0.2">
      <c r="AK46"/>
      <c r="AM46"/>
      <c r="AR46"/>
      <c r="AT46"/>
      <c r="AV46"/>
      <c r="AX46"/>
      <c r="AZ46"/>
      <c r="BB46"/>
      <c r="BC46" s="8">
        <f t="shared" ref="BC46:BD46" si="4">BA38/5</f>
        <v>221.7470823739863</v>
      </c>
      <c r="BD46" s="2">
        <f t="shared" si="4"/>
        <v>17.666074190941252</v>
      </c>
    </row>
    <row r="47" spans="2:84" x14ac:dyDescent="0.2">
      <c r="AK47"/>
      <c r="AM47"/>
      <c r="AR47"/>
      <c r="AT47"/>
      <c r="AV47"/>
      <c r="AX47"/>
      <c r="AZ47"/>
      <c r="BB47"/>
    </row>
    <row r="48" spans="2:84" x14ac:dyDescent="0.2">
      <c r="AK48"/>
      <c r="AM48"/>
      <c r="AR48"/>
      <c r="AT48"/>
      <c r="AV48"/>
      <c r="AX48"/>
      <c r="AZ48"/>
      <c r="BB48"/>
    </row>
    <row r="49" spans="1:81" x14ac:dyDescent="0.2">
      <c r="AK49"/>
      <c r="AM49"/>
      <c r="AR49"/>
      <c r="AT49"/>
      <c r="AV49"/>
      <c r="AX49"/>
      <c r="AZ49"/>
      <c r="BB49"/>
    </row>
    <row r="50" spans="1:81" x14ac:dyDescent="0.2">
      <c r="AK50"/>
      <c r="AM50"/>
      <c r="AR50"/>
      <c r="AT50"/>
      <c r="AV50"/>
      <c r="AX50"/>
      <c r="AZ50"/>
      <c r="BB50"/>
    </row>
    <row r="51" spans="1:81" x14ac:dyDescent="0.2">
      <c r="AK51"/>
      <c r="AM51"/>
      <c r="AR51"/>
      <c r="AT51"/>
      <c r="AV51"/>
      <c r="AX51"/>
      <c r="AZ51"/>
      <c r="BB51"/>
    </row>
    <row r="52" spans="1:81" x14ac:dyDescent="0.2">
      <c r="AK52"/>
      <c r="AM52"/>
      <c r="AR52"/>
      <c r="AT52"/>
      <c r="AV52"/>
      <c r="AX52"/>
      <c r="AZ52"/>
      <c r="BB52"/>
    </row>
    <row r="53" spans="1:81" x14ac:dyDescent="0.2">
      <c r="AK53"/>
      <c r="AM53"/>
      <c r="AR53"/>
      <c r="AT53"/>
      <c r="AV53"/>
      <c r="AX53"/>
      <c r="AZ53"/>
      <c r="BB53"/>
    </row>
    <row r="54" spans="1:81" x14ac:dyDescent="0.2">
      <c r="AK54"/>
      <c r="AM54"/>
      <c r="AR54"/>
      <c r="AT54"/>
      <c r="AV54"/>
      <c r="AX54"/>
      <c r="AZ54"/>
      <c r="BB54"/>
    </row>
    <row r="55" spans="1:81" x14ac:dyDescent="0.2">
      <c r="AK55"/>
      <c r="AM55"/>
      <c r="AR55"/>
      <c r="AT55"/>
      <c r="AV55"/>
      <c r="AX55"/>
      <c r="AZ55"/>
      <c r="BB55"/>
    </row>
    <row r="56" spans="1:81" x14ac:dyDescent="0.2">
      <c r="T56" s="42"/>
      <c r="AK56"/>
      <c r="AM56"/>
      <c r="AR56"/>
      <c r="AT56"/>
      <c r="AV56"/>
      <c r="AX56"/>
      <c r="AZ56"/>
      <c r="BB56"/>
    </row>
    <row r="57" spans="1:81" x14ac:dyDescent="0.2">
      <c r="AK57"/>
      <c r="AM57"/>
      <c r="AR57"/>
      <c r="AT57"/>
      <c r="AV57"/>
      <c r="AX57"/>
      <c r="AZ57"/>
      <c r="BB57"/>
    </row>
    <row r="58" spans="1:81" s="42" customFormat="1" ht="32" x14ac:dyDescent="0.4">
      <c r="A58"/>
      <c r="B58" s="58" t="s">
        <v>65</v>
      </c>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row>
    <row r="59" spans="1:81" x14ac:dyDescent="0.2">
      <c r="AM59"/>
      <c r="AR59"/>
      <c r="AT59"/>
      <c r="AV59"/>
      <c r="AX59"/>
      <c r="AZ59"/>
      <c r="BB59"/>
    </row>
    <row r="60" spans="1:81" x14ac:dyDescent="0.2">
      <c r="AM60"/>
      <c r="AR60"/>
      <c r="AT60"/>
      <c r="AV60"/>
      <c r="AX60"/>
      <c r="AZ60"/>
      <c r="BB60"/>
    </row>
    <row r="61" spans="1:81" x14ac:dyDescent="0.2">
      <c r="AM61"/>
      <c r="AR61"/>
      <c r="AT61"/>
      <c r="AV61"/>
      <c r="AX61"/>
      <c r="AZ61"/>
      <c r="BB61"/>
    </row>
    <row r="62" spans="1:81" x14ac:dyDescent="0.2">
      <c r="AM62"/>
      <c r="AR62"/>
      <c r="AT62"/>
      <c r="AV62"/>
      <c r="AX62"/>
      <c r="AZ62"/>
      <c r="BB62"/>
    </row>
    <row r="63" spans="1:81" x14ac:dyDescent="0.2">
      <c r="AM63"/>
      <c r="AR63"/>
      <c r="AT63"/>
      <c r="AV63"/>
      <c r="AX63"/>
      <c r="AZ63"/>
      <c r="BB63"/>
    </row>
    <row r="64" spans="1:81" x14ac:dyDescent="0.2">
      <c r="AM64"/>
      <c r="AR64"/>
      <c r="AT64"/>
      <c r="AV64"/>
      <c r="AX64"/>
      <c r="AZ64"/>
      <c r="BB64"/>
    </row>
    <row r="65" spans="1:67" x14ac:dyDescent="0.2">
      <c r="AM65"/>
      <c r="AR65"/>
      <c r="AT65"/>
      <c r="AV65"/>
      <c r="AX65"/>
      <c r="AZ65"/>
      <c r="BB65"/>
    </row>
    <row r="66" spans="1:67" x14ac:dyDescent="0.2">
      <c r="AM66"/>
      <c r="AR66"/>
      <c r="AT66"/>
      <c r="AV66"/>
      <c r="AX66"/>
      <c r="AZ66"/>
      <c r="BB66"/>
    </row>
    <row r="67" spans="1:67" x14ac:dyDescent="0.2">
      <c r="AM67"/>
      <c r="AR67"/>
      <c r="AT67"/>
      <c r="AV67"/>
      <c r="AX67"/>
      <c r="AZ67"/>
      <c r="BB67"/>
    </row>
    <row r="68" spans="1:67" x14ac:dyDescent="0.2">
      <c r="AM68"/>
      <c r="AR68"/>
      <c r="AT68"/>
      <c r="AV68"/>
      <c r="AX68"/>
      <c r="AZ68"/>
      <c r="BB68"/>
    </row>
    <row r="69" spans="1:67" x14ac:dyDescent="0.2">
      <c r="AM69"/>
      <c r="AR69"/>
      <c r="AT69"/>
      <c r="AV69"/>
      <c r="AX69"/>
      <c r="AZ69"/>
      <c r="BB69"/>
    </row>
    <row r="70" spans="1:67" s="42" customFormat="1"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row>
    <row r="73" spans="1:67" x14ac:dyDescent="0.2">
      <c r="AD73" s="18"/>
      <c r="AE73" s="18"/>
      <c r="AF73" s="26"/>
      <c r="AG73" s="26"/>
    </row>
    <row r="74" spans="1:67" x14ac:dyDescent="0.2">
      <c r="AD74" s="18"/>
      <c r="AE74" s="18"/>
      <c r="AF74" s="26"/>
      <c r="AG74" s="26"/>
    </row>
    <row r="75" spans="1:67" x14ac:dyDescent="0.2">
      <c r="AD75" s="18"/>
      <c r="AE75" s="18"/>
      <c r="AF75" s="26"/>
      <c r="AG75" s="26"/>
    </row>
    <row r="76" spans="1:67" x14ac:dyDescent="0.2">
      <c r="AD76" s="18"/>
      <c r="AE76" s="18"/>
      <c r="AF76" s="26"/>
      <c r="AG76" s="26"/>
    </row>
    <row r="77" spans="1:67" x14ac:dyDescent="0.2">
      <c r="AD77" s="18"/>
      <c r="AE77" s="18"/>
      <c r="AF77" s="26"/>
      <c r="AG77" s="26"/>
    </row>
    <row r="78" spans="1:67" x14ac:dyDescent="0.2">
      <c r="AD78" s="18"/>
      <c r="AE78" s="18"/>
      <c r="AF78" s="26"/>
      <c r="AG78" s="26"/>
    </row>
    <row r="79" spans="1:67" x14ac:dyDescent="0.2">
      <c r="AD79" s="18"/>
      <c r="AE79" s="18"/>
      <c r="AF79" s="26"/>
      <c r="AG79" s="26"/>
    </row>
    <row r="80" spans="1:67" ht="24" x14ac:dyDescent="0.3">
      <c r="B80" s="56" t="s">
        <v>64</v>
      </c>
      <c r="AD80" s="18"/>
      <c r="AE80" s="18"/>
      <c r="AF80" s="26"/>
      <c r="AG80" s="26"/>
    </row>
    <row r="81" spans="2:43" ht="24" x14ac:dyDescent="0.3">
      <c r="P81" s="59" t="s">
        <v>68</v>
      </c>
      <c r="AD81" s="18"/>
      <c r="AE81" s="18"/>
      <c r="AF81" s="26"/>
      <c r="AG81" s="26"/>
    </row>
    <row r="82" spans="2:43" x14ac:dyDescent="0.2">
      <c r="AD82" s="18"/>
      <c r="AE82" s="18"/>
      <c r="AF82" s="26"/>
      <c r="AG82" s="26"/>
    </row>
    <row r="83" spans="2:43" x14ac:dyDescent="0.2">
      <c r="AD83" s="18"/>
      <c r="AE83" s="18"/>
      <c r="AF83" s="26"/>
      <c r="AG83" s="26"/>
    </row>
    <row r="84" spans="2:43" x14ac:dyDescent="0.2">
      <c r="AD84" s="18"/>
      <c r="AE84" s="18"/>
      <c r="AF84" s="26"/>
      <c r="AG84" s="26"/>
      <c r="AQ84" t="s">
        <v>37</v>
      </c>
    </row>
    <row r="85" spans="2:43" x14ac:dyDescent="0.2">
      <c r="AD85" s="18"/>
      <c r="AE85" s="18"/>
      <c r="AF85" s="26"/>
      <c r="AG85" s="26"/>
    </row>
    <row r="86" spans="2:43" x14ac:dyDescent="0.2">
      <c r="AD86" s="18"/>
      <c r="AE86" s="18"/>
      <c r="AF86" s="26"/>
      <c r="AG86" s="26"/>
    </row>
    <row r="87" spans="2:43" x14ac:dyDescent="0.2">
      <c r="AD87" s="18"/>
      <c r="AE87" s="18"/>
      <c r="AF87" s="18"/>
      <c r="AG87" s="18"/>
    </row>
    <row r="88" spans="2:43" x14ac:dyDescent="0.2">
      <c r="B88" s="2"/>
      <c r="AD88" s="18"/>
      <c r="AE88" s="18"/>
      <c r="AF88" s="18"/>
      <c r="AG88" s="18"/>
    </row>
    <row r="90" spans="2:43" x14ac:dyDescent="0.2">
      <c r="B90" s="2"/>
    </row>
    <row r="92" spans="2:43" x14ac:dyDescent="0.2">
      <c r="B92" s="38"/>
      <c r="C92" s="38"/>
      <c r="D92" s="38"/>
      <c r="E92" s="38"/>
      <c r="F92" s="38"/>
      <c r="G92" s="38"/>
      <c r="H92" s="38"/>
    </row>
    <row r="93" spans="2:43" x14ac:dyDescent="0.2">
      <c r="B93" s="38"/>
      <c r="C93" s="39"/>
      <c r="D93" s="38"/>
      <c r="E93" s="40"/>
      <c r="F93" s="38"/>
      <c r="G93" s="38"/>
      <c r="H93" s="38"/>
    </row>
    <row r="94" spans="2:43" x14ac:dyDescent="0.2">
      <c r="B94" s="38"/>
      <c r="C94" s="39"/>
      <c r="D94" s="39"/>
      <c r="E94" s="39"/>
      <c r="F94" s="39"/>
      <c r="G94" s="39"/>
      <c r="H94" s="39"/>
    </row>
    <row r="95" spans="2:43" x14ac:dyDescent="0.2">
      <c r="B95" s="38"/>
      <c r="C95" s="39"/>
      <c r="D95" s="39"/>
      <c r="E95" s="40"/>
      <c r="F95" s="39"/>
      <c r="G95" s="39"/>
      <c r="H95" s="39"/>
    </row>
    <row r="96" spans="2:43" x14ac:dyDescent="0.2">
      <c r="B96" s="41"/>
      <c r="C96" s="11"/>
      <c r="D96" s="4"/>
      <c r="E96" s="4"/>
      <c r="F96" s="4"/>
      <c r="G96" s="4"/>
      <c r="H96" s="4"/>
    </row>
    <row r="97" spans="2:19" x14ac:dyDescent="0.2">
      <c r="B97" s="38"/>
      <c r="C97" s="4"/>
      <c r="D97" s="4"/>
      <c r="E97" s="4"/>
      <c r="F97" s="4"/>
      <c r="G97" s="4"/>
      <c r="H97" s="4"/>
    </row>
    <row r="98" spans="2:19" x14ac:dyDescent="0.2">
      <c r="C98" s="4"/>
      <c r="D98" s="4"/>
      <c r="E98" s="4"/>
      <c r="F98" s="4"/>
      <c r="G98" s="4"/>
      <c r="H98" s="4"/>
    </row>
    <row r="99" spans="2:19" x14ac:dyDescent="0.2">
      <c r="C99" s="39"/>
      <c r="D99" s="39"/>
      <c r="E99" s="39"/>
      <c r="F99" s="39"/>
      <c r="G99" s="39"/>
      <c r="H99" s="39"/>
    </row>
    <row r="100" spans="2:19" ht="29" x14ac:dyDescent="0.35">
      <c r="B100" s="57" t="s">
        <v>150</v>
      </c>
      <c r="D100" s="4"/>
      <c r="E100" s="4"/>
      <c r="F100" s="4"/>
      <c r="G100" s="4"/>
      <c r="H100" s="4"/>
    </row>
    <row r="106" spans="2:19" x14ac:dyDescent="0.2">
      <c r="S106" s="43"/>
    </row>
    <row r="108" spans="2:19" x14ac:dyDescent="0.2">
      <c r="M108" t="s">
        <v>61</v>
      </c>
    </row>
    <row r="120" spans="2:2" ht="29" x14ac:dyDescent="0.35">
      <c r="B120" s="57" t="s">
        <v>151</v>
      </c>
    </row>
    <row r="142" spans="2:2" ht="37" x14ac:dyDescent="0.45">
      <c r="B142" s="60" t="s">
        <v>66</v>
      </c>
    </row>
    <row r="173" spans="2:2" ht="37" x14ac:dyDescent="0.45">
      <c r="B173" s="60" t="s">
        <v>152</v>
      </c>
    </row>
  </sheetData>
  <mergeCells count="8">
    <mergeCell ref="A1:V1"/>
    <mergeCell ref="C3:M3"/>
    <mergeCell ref="P3:V3"/>
    <mergeCell ref="AQ2:BA2"/>
    <mergeCell ref="Y2:AF2"/>
    <mergeCell ref="AH2:AO2"/>
    <mergeCell ref="AQ3:AS3"/>
    <mergeCell ref="AU3:AZ3"/>
  </mergeCells>
  <phoneticPr fontId="2" type="noConversion"/>
  <conditionalFormatting sqref="AE4:AG4">
    <cfRule type="colorScale" priority="47">
      <colorScale>
        <cfvo type="min"/>
        <cfvo type="percentile" val="50"/>
        <cfvo type="max"/>
        <color rgb="FF63BE7B"/>
        <color rgb="FFFFEB84"/>
        <color rgb="FFF8696B"/>
      </colorScale>
    </cfRule>
  </conditionalFormatting>
  <conditionalFormatting sqref="AE13:AG13">
    <cfRule type="colorScale" priority="26">
      <colorScale>
        <cfvo type="min"/>
        <cfvo type="percentile" val="50"/>
        <cfvo type="max"/>
        <color rgb="FF63BE7B"/>
        <color rgb="FFFFEB84"/>
        <color rgb="FFF8696B"/>
      </colorScale>
    </cfRule>
  </conditionalFormatting>
  <conditionalFormatting sqref="AE22:AG22">
    <cfRule type="colorScale" priority="18">
      <colorScale>
        <cfvo type="min"/>
        <cfvo type="percentile" val="50"/>
        <cfvo type="max"/>
        <color rgb="FF63BE7B"/>
        <color rgb="FFFFEB84"/>
        <color rgb="FFF8696B"/>
      </colorScale>
    </cfRule>
  </conditionalFormatting>
  <conditionalFormatting sqref="AE32:AG32">
    <cfRule type="colorScale" priority="14">
      <colorScale>
        <cfvo type="min"/>
        <cfvo type="percentile" val="50"/>
        <cfvo type="max"/>
        <color rgb="FF63BE7B"/>
        <color rgb="FFFFEB84"/>
        <color rgb="FFF8696B"/>
      </colorScale>
    </cfRule>
  </conditionalFormatting>
  <conditionalFormatting sqref="AP6:AP10">
    <cfRule type="colorScale" priority="115">
      <colorScale>
        <cfvo type="min"/>
        <cfvo type="percentile" val="50"/>
        <cfvo type="max"/>
        <color rgb="FF63BE7B"/>
        <color rgb="FFFFEB84"/>
        <color rgb="FFF8696B"/>
      </colorScale>
    </cfRule>
    <cfRule type="colorScale" priority="108">
      <colorScale>
        <cfvo type="min"/>
        <cfvo type="percentile" val="50"/>
        <cfvo type="max"/>
        <color rgb="FF00B0F0"/>
        <color rgb="FFFFEB84"/>
        <color rgb="FFFF0000"/>
      </colorScale>
    </cfRule>
    <cfRule type="colorScale" priority="109">
      <colorScale>
        <cfvo type="min"/>
        <cfvo type="percentile" val="50"/>
        <cfvo type="max"/>
        <color rgb="FF63BE7B"/>
        <color rgb="FFFFEB84"/>
        <color rgb="FFF8696B"/>
      </colorScale>
    </cfRule>
    <cfRule type="colorScale" priority="110">
      <colorScale>
        <cfvo type="min"/>
        <cfvo type="percentile" val="50"/>
        <cfvo type="max"/>
        <color rgb="FF0070C0"/>
        <color rgb="FFFFEB84"/>
        <color rgb="FFFF0000"/>
      </colorScale>
    </cfRule>
    <cfRule type="colorScale" priority="111">
      <colorScale>
        <cfvo type="min"/>
        <cfvo type="max"/>
        <color theme="4" tint="-0.249977111117893"/>
        <color rgb="FFFF0000"/>
      </colorScale>
    </cfRule>
    <cfRule type="colorScale" priority="112">
      <colorScale>
        <cfvo type="min"/>
        <cfvo type="percentile" val="50"/>
        <cfvo type="max"/>
        <color rgb="FF00B0F0"/>
        <color rgb="FFFFFF00"/>
        <color rgb="FFFF0000"/>
      </colorScale>
    </cfRule>
    <cfRule type="colorScale" priority="113">
      <colorScale>
        <cfvo type="min"/>
        <cfvo type="percentile" val="50"/>
        <cfvo type="max"/>
        <color rgb="FF63BE7B"/>
        <color rgb="FFFFEB84"/>
        <color rgb="FFF8696B"/>
      </colorScale>
    </cfRule>
    <cfRule type="colorScale" priority="114">
      <colorScale>
        <cfvo type="min"/>
        <cfvo type="percentile" val="50"/>
        <cfvo type="max"/>
        <color rgb="FF63BE7B"/>
        <color rgb="FFFFEB84"/>
        <color rgb="FFF8696B"/>
      </colorScale>
    </cfRule>
  </conditionalFormatting>
  <conditionalFormatting sqref="AQ22">
    <cfRule type="colorScale" priority="4">
      <colorScale>
        <cfvo type="min"/>
        <cfvo type="percentile" val="50"/>
        <cfvo type="max"/>
        <color rgb="FF63BE7B"/>
        <color rgb="FFFFEB84"/>
        <color rgb="FFF8696B"/>
      </colorScale>
    </cfRule>
  </conditionalFormatting>
  <conditionalFormatting sqref="AQ32">
    <cfRule type="colorScale" priority="3">
      <colorScale>
        <cfvo type="min"/>
        <cfvo type="percentile" val="50"/>
        <cfvo type="max"/>
        <color rgb="FF63BE7B"/>
        <color rgb="FFFFEB84"/>
        <color rgb="FFF8696B"/>
      </colorScale>
    </cfRule>
  </conditionalFormatting>
  <conditionalFormatting sqref="AQ4:AR4">
    <cfRule type="colorScale" priority="34">
      <colorScale>
        <cfvo type="min"/>
        <cfvo type="percentile" val="50"/>
        <cfvo type="max"/>
        <color rgb="FF63BE7B"/>
        <color rgb="FFFFEB84"/>
        <color rgb="FFF8696B"/>
      </colorScale>
    </cfRule>
  </conditionalFormatting>
  <conditionalFormatting sqref="AQ13:AR13">
    <cfRule type="colorScale" priority="25">
      <colorScale>
        <cfvo type="min"/>
        <cfvo type="percentile" val="50"/>
        <cfvo type="max"/>
        <color rgb="FF63BE7B"/>
        <color rgb="FFFFEB84"/>
        <color rgb="FFF8696B"/>
      </colorScale>
    </cfRule>
  </conditionalFormatting>
  <conditionalFormatting sqref="AW4">
    <cfRule type="colorScale" priority="63">
      <colorScale>
        <cfvo type="min"/>
        <cfvo type="percentile" val="50"/>
        <cfvo type="max"/>
        <color rgb="FF63BE7B"/>
        <color rgb="FFFFEB84"/>
        <color rgb="FFF8696B"/>
      </colorScale>
    </cfRule>
  </conditionalFormatting>
  <conditionalFormatting sqref="AW13:AX13">
    <cfRule type="colorScale" priority="27">
      <colorScale>
        <cfvo type="min"/>
        <cfvo type="percentile" val="50"/>
        <cfvo type="max"/>
        <color rgb="FF63BE7B"/>
        <color rgb="FFFFEB84"/>
        <color rgb="FFF8696B"/>
      </colorScale>
    </cfRule>
  </conditionalFormatting>
  <conditionalFormatting sqref="AW22:AX22">
    <cfRule type="colorScale" priority="19">
      <colorScale>
        <cfvo type="min"/>
        <cfvo type="percentile" val="50"/>
        <cfvo type="max"/>
        <color rgb="FF63BE7B"/>
        <color rgb="FFFFEB84"/>
        <color rgb="FFF8696B"/>
      </colorScale>
    </cfRule>
  </conditionalFormatting>
  <conditionalFormatting sqref="AW32:AX32">
    <cfRule type="colorScale" priority="15">
      <colorScale>
        <cfvo type="min"/>
        <cfvo type="percentile" val="50"/>
        <cfvo type="max"/>
        <color rgb="FF63BE7B"/>
        <color rgb="FFFFEB84"/>
        <color rgb="FFF8696B"/>
      </colorScale>
    </cfRule>
  </conditionalFormatting>
  <conditionalFormatting sqref="AY4:BA4 AU4:AV4">
    <cfRule type="colorScale" priority="118">
      <colorScale>
        <cfvo type="min"/>
        <cfvo type="percentile" val="50"/>
        <cfvo type="max"/>
        <color rgb="FF63BE7B"/>
        <color rgb="FFFFEB84"/>
        <color rgb="FFF8696B"/>
      </colorScale>
    </cfRule>
  </conditionalFormatting>
  <conditionalFormatting sqref="AY13:BA13 AU13:AV13">
    <cfRule type="colorScale" priority="28">
      <colorScale>
        <cfvo type="min"/>
        <cfvo type="percentile" val="50"/>
        <cfvo type="max"/>
        <color rgb="FF63BE7B"/>
        <color rgb="FFFFEB84"/>
        <color rgb="FFF8696B"/>
      </colorScale>
    </cfRule>
  </conditionalFormatting>
  <conditionalFormatting sqref="AY22:BA22 AU22:AV22">
    <cfRule type="colorScale" priority="20">
      <colorScale>
        <cfvo type="min"/>
        <cfvo type="percentile" val="50"/>
        <cfvo type="max"/>
        <color rgb="FF63BE7B"/>
        <color rgb="FFFFEB84"/>
        <color rgb="FFF8696B"/>
      </colorScale>
    </cfRule>
  </conditionalFormatting>
  <conditionalFormatting sqref="AY32:BA32 AU32:AV32 BD32:BH32 BC40">
    <cfRule type="colorScale" priority="120">
      <colorScale>
        <cfvo type="min"/>
        <cfvo type="percentile" val="50"/>
        <cfvo type="max"/>
        <color rgb="FF63BE7B"/>
        <color rgb="FFFFEB84"/>
        <color rgb="FFF8696B"/>
      </colorScale>
    </cfRule>
  </conditionalFormatting>
  <conditionalFormatting sqref="BR32:BS32">
    <cfRule type="colorScale" priority="2">
      <colorScale>
        <cfvo type="min"/>
        <cfvo type="percentile" val="50"/>
        <cfvo type="max"/>
        <color rgb="FF63BE7B"/>
        <color rgb="FFFFEB84"/>
        <color rgb="FFF8696B"/>
      </colorScale>
    </cfRule>
  </conditionalFormatting>
  <conditionalFormatting sqref="BT32">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Table S1</vt:lpstr>
      <vt:lpstr>Table S2</vt:lpstr>
      <vt:lpstr>Misc graphs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Thomas</dc:creator>
  <cp:lastModifiedBy>Tom Sharkey</cp:lastModifiedBy>
  <dcterms:created xsi:type="dcterms:W3CDTF">2024-04-24T13:31:31Z</dcterms:created>
  <dcterms:modified xsi:type="dcterms:W3CDTF">2025-05-20T19:27:35Z</dcterms:modified>
</cp:coreProperties>
</file>