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d.docs.live.net/74bd232cdbbf21b1/Validation/"/>
    </mc:Choice>
  </mc:AlternateContent>
  <xr:revisionPtr revIDLastSave="79" documentId="11_C951052772ADC4DF3EBED6A69EBB17DB08132752" xr6:coauthVersionLast="47" xr6:coauthVersionMax="47" xr10:uidLastSave="{7A6F27B6-BCF0-4B28-8BC3-8A26CC7A5BAB}"/>
  <bookViews>
    <workbookView xWindow="28680" yWindow="-120" windowWidth="29040" windowHeight="15840" xr2:uid="{00000000-000D-0000-FFFF-FFFF00000000}"/>
  </bookViews>
  <sheets>
    <sheet name="rho_s and W_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E6" i="1"/>
  <c r="E7" i="1"/>
  <c r="E8" i="1"/>
  <c r="E9" i="1"/>
  <c r="G9" i="1" s="1"/>
  <c r="E10" i="1"/>
  <c r="G10" i="1" s="1"/>
  <c r="E11" i="1"/>
  <c r="G11" i="1" s="1"/>
  <c r="E12" i="1"/>
  <c r="E13" i="1"/>
  <c r="E14" i="1"/>
  <c r="E15" i="1"/>
  <c r="E16" i="1"/>
  <c r="E17" i="1"/>
  <c r="G17" i="1" s="1"/>
  <c r="E18" i="1"/>
  <c r="G18" i="1" s="1"/>
  <c r="E19" i="1"/>
  <c r="G19" i="1" s="1"/>
  <c r="E20" i="1"/>
  <c r="E21" i="1"/>
  <c r="E22" i="1"/>
  <c r="E23" i="1"/>
  <c r="E24" i="1"/>
  <c r="G24" i="1" s="1"/>
  <c r="E25" i="1"/>
  <c r="E26" i="1"/>
  <c r="G26" i="1" s="1"/>
  <c r="E27" i="1"/>
  <c r="G27" i="1" s="1"/>
  <c r="E28" i="1"/>
  <c r="E5" i="1"/>
  <c r="B29" i="1"/>
  <c r="J26" i="1" l="1"/>
  <c r="K26" i="1" s="1"/>
  <c r="L26" i="1"/>
  <c r="M26" i="1" s="1"/>
  <c r="H26" i="1"/>
  <c r="I26" i="1" s="1"/>
  <c r="J25" i="1"/>
  <c r="K25" i="1" s="1"/>
  <c r="L25" i="1"/>
  <c r="M25" i="1" s="1"/>
  <c r="H25" i="1"/>
  <c r="I25" i="1" s="1"/>
  <c r="P16" i="1"/>
  <c r="P8" i="1"/>
  <c r="L10" i="1"/>
  <c r="M10" i="1" s="1"/>
  <c r="H10" i="1"/>
  <c r="I10" i="1" s="1"/>
  <c r="J10" i="1"/>
  <c r="K10" i="1" s="1"/>
  <c r="J18" i="1"/>
  <c r="K18" i="1" s="1"/>
  <c r="H18" i="1"/>
  <c r="I18" i="1" s="1"/>
  <c r="L18" i="1"/>
  <c r="M18" i="1" s="1"/>
  <c r="P23" i="1"/>
  <c r="P15" i="1"/>
  <c r="P7" i="1"/>
  <c r="J11" i="1"/>
  <c r="K11" i="1" s="1"/>
  <c r="H11" i="1"/>
  <c r="I11" i="1" s="1"/>
  <c r="L11" i="1"/>
  <c r="M11" i="1" s="1"/>
  <c r="H19" i="1"/>
  <c r="I19" i="1" s="1"/>
  <c r="J19" i="1"/>
  <c r="K19" i="1" s="1"/>
  <c r="L19" i="1"/>
  <c r="M19" i="1" s="1"/>
  <c r="H27" i="1"/>
  <c r="I27" i="1" s="1"/>
  <c r="J27" i="1"/>
  <c r="K27" i="1" s="1"/>
  <c r="L27" i="1"/>
  <c r="M27" i="1" s="1"/>
  <c r="G25" i="1"/>
  <c r="P9" i="1"/>
  <c r="P14" i="1"/>
  <c r="P6" i="1"/>
  <c r="J12" i="1"/>
  <c r="K12" i="1" s="1"/>
  <c r="H12" i="1"/>
  <c r="I12" i="1" s="1"/>
  <c r="L12" i="1"/>
  <c r="M12" i="1" s="1"/>
  <c r="H28" i="1"/>
  <c r="J28" i="1"/>
  <c r="K28" i="1" s="1"/>
  <c r="I28" i="1"/>
  <c r="L28" i="1"/>
  <c r="M28" i="1" s="1"/>
  <c r="G16" i="1"/>
  <c r="G8" i="1"/>
  <c r="J17" i="1"/>
  <c r="K17" i="1" s="1"/>
  <c r="L17" i="1"/>
  <c r="M17" i="1" s="1"/>
  <c r="H17" i="1"/>
  <c r="I17" i="1" s="1"/>
  <c r="P22" i="1"/>
  <c r="H20" i="1"/>
  <c r="I20" i="1" s="1"/>
  <c r="J20" i="1"/>
  <c r="K20" i="1" s="1"/>
  <c r="L20" i="1"/>
  <c r="M20" i="1" s="1"/>
  <c r="P5" i="1"/>
  <c r="P21" i="1"/>
  <c r="P13" i="1"/>
  <c r="E29" i="1"/>
  <c r="L13" i="1"/>
  <c r="M13" i="1" s="1"/>
  <c r="H13" i="1"/>
  <c r="I13" i="1" s="1"/>
  <c r="J13" i="1"/>
  <c r="K13" i="1" s="1"/>
  <c r="L21" i="1"/>
  <c r="M21" i="1" s="1"/>
  <c r="H21" i="1"/>
  <c r="I21" i="1" s="1"/>
  <c r="J21" i="1"/>
  <c r="K21" i="1" s="1"/>
  <c r="G23" i="1"/>
  <c r="G15" i="1"/>
  <c r="G7" i="1"/>
  <c r="L9" i="1"/>
  <c r="M9" i="1" s="1"/>
  <c r="H9" i="1"/>
  <c r="I9" i="1" s="1"/>
  <c r="J9" i="1"/>
  <c r="K9" i="1" s="1"/>
  <c r="P28" i="1"/>
  <c r="P12" i="1"/>
  <c r="J6" i="1"/>
  <c r="K6" i="1" s="1"/>
  <c r="L6" i="1"/>
  <c r="M6" i="1" s="1"/>
  <c r="H6" i="1"/>
  <c r="I6" i="1" s="1"/>
  <c r="L14" i="1"/>
  <c r="M14" i="1" s="1"/>
  <c r="H14" i="1"/>
  <c r="I14" i="1" s="1"/>
  <c r="J14" i="1"/>
  <c r="K14" i="1" s="1"/>
  <c r="L22" i="1"/>
  <c r="M22" i="1" s="1"/>
  <c r="H22" i="1"/>
  <c r="I22" i="1" s="1"/>
  <c r="J22" i="1"/>
  <c r="K22" i="1" s="1"/>
  <c r="L5" i="1"/>
  <c r="M5" i="1" s="1"/>
  <c r="H5" i="1"/>
  <c r="I5" i="1" s="1"/>
  <c r="J5" i="1"/>
  <c r="K5" i="1" s="1"/>
  <c r="G22" i="1"/>
  <c r="G14" i="1"/>
  <c r="G6" i="1"/>
  <c r="P17" i="1"/>
  <c r="P24" i="1"/>
  <c r="P20" i="1"/>
  <c r="P27" i="1"/>
  <c r="P19" i="1"/>
  <c r="P11" i="1"/>
  <c r="L7" i="1"/>
  <c r="M7" i="1" s="1"/>
  <c r="J7" i="1"/>
  <c r="K7" i="1" s="1"/>
  <c r="H7" i="1"/>
  <c r="I7" i="1" s="1"/>
  <c r="J15" i="1"/>
  <c r="K15" i="1" s="1"/>
  <c r="H15" i="1"/>
  <c r="I15" i="1" s="1"/>
  <c r="L15" i="1"/>
  <c r="M15" i="1" s="1"/>
  <c r="L23" i="1"/>
  <c r="M23" i="1" s="1"/>
  <c r="H23" i="1"/>
  <c r="I23" i="1" s="1"/>
  <c r="J23" i="1"/>
  <c r="K23" i="1" s="1"/>
  <c r="G5" i="1"/>
  <c r="G21" i="1"/>
  <c r="G13" i="1"/>
  <c r="P25" i="1"/>
  <c r="P26" i="1"/>
  <c r="P18" i="1"/>
  <c r="P10" i="1"/>
  <c r="L8" i="1"/>
  <c r="M8" i="1" s="1"/>
  <c r="J8" i="1"/>
  <c r="K8" i="1" s="1"/>
  <c r="H8" i="1"/>
  <c r="I8" i="1" s="1"/>
  <c r="J16" i="1"/>
  <c r="K16" i="1" s="1"/>
  <c r="L16" i="1"/>
  <c r="M16" i="1" s="1"/>
  <c r="H16" i="1"/>
  <c r="I16" i="1" s="1"/>
  <c r="L24" i="1"/>
  <c r="M24" i="1" s="1"/>
  <c r="J24" i="1"/>
  <c r="K24" i="1" s="1"/>
  <c r="H24" i="1"/>
  <c r="I24" i="1" s="1"/>
  <c r="G28" i="1"/>
  <c r="G20" i="1"/>
  <c r="G12" i="1"/>
  <c r="P29" i="1" l="1"/>
  <c r="G29" i="1"/>
  <c r="G32" i="1" s="1"/>
</calcChain>
</file>

<file path=xl/sharedStrings.xml><?xml version="1.0" encoding="utf-8"?>
<sst xmlns="http://schemas.openxmlformats.org/spreadsheetml/2006/main" count="21" uniqueCount="18">
  <si>
    <t>TOTAL</t>
    <phoneticPr fontId="1"/>
  </si>
  <si>
    <t>Solid diameter
 [phi]</t>
    <phoneticPr fontId="1"/>
  </si>
  <si>
    <t>Solid mass fraction [wt.%]</t>
    <phoneticPr fontId="1"/>
  </si>
  <si>
    <r>
      <t>Averaged solid density
rho_s [kg/m</t>
    </r>
    <r>
      <rPr>
        <vertAlign val="superscript"/>
        <sz val="11"/>
        <color theme="1"/>
        <rFont val="ＭＳ Ｐゴシック"/>
        <family val="3"/>
        <charset val="128"/>
        <scheme val="minor"/>
      </rPr>
      <t>3</t>
    </r>
    <r>
      <rPr>
        <sz val="11"/>
        <color theme="1"/>
        <rFont val="ＭＳ Ｐゴシック"/>
        <family val="2"/>
        <charset val="128"/>
        <scheme val="minor"/>
      </rPr>
      <t>]</t>
    </r>
    <phoneticPr fontId="1"/>
  </si>
  <si>
    <t>↑Averaged terminal velocity W_s [m/s]</t>
    <phoneticPr fontId="1"/>
  </si>
  <si>
    <t>Using Eq. (A.4) of Shimizu et al. (2019)</t>
    <phoneticPr fontId="1"/>
  </si>
  <si>
    <r>
      <t>Solid density
rho_s,i [kg/m</t>
    </r>
    <r>
      <rPr>
        <vertAlign val="superscript"/>
        <sz val="11"/>
        <color theme="1"/>
        <rFont val="ＭＳ Ｐゴシック"/>
        <family val="3"/>
        <charset val="128"/>
        <scheme val="minor"/>
      </rPr>
      <t>3</t>
    </r>
    <r>
      <rPr>
        <sz val="11"/>
        <color theme="1"/>
        <rFont val="ＭＳ Ｐゴシック"/>
        <family val="2"/>
        <charset val="128"/>
        <scheme val="minor"/>
      </rPr>
      <t>]</t>
    </r>
    <phoneticPr fontId="1"/>
  </si>
  <si>
    <t>Solid mass fraction
n_s,i [-]</t>
    <phoneticPr fontId="1"/>
  </si>
  <si>
    <t>Solid diameter
d_i [mm]</t>
    <phoneticPr fontId="1"/>
  </si>
  <si>
    <t>n_s,i/rho_s,i</t>
    <phoneticPr fontId="1"/>
  </si>
  <si>
    <t>Terminal velocity
W_s,i (Low Re_s,i) [m/s]</t>
    <phoneticPr fontId="1"/>
  </si>
  <si>
    <t>Particle Reynolds number
Re_s,i [-]</t>
    <phoneticPr fontId="1"/>
  </si>
  <si>
    <t>Terminal velocity
W_s,i (Mid. Re_s,i) [m/s]</t>
    <phoneticPr fontId="1"/>
  </si>
  <si>
    <t>Terminal velocity
W_s,i (High Re_s,i) [m/s]</t>
    <phoneticPr fontId="1"/>
  </si>
  <si>
    <t>Terminal velocity
W_s,i [m/s]</t>
    <phoneticPr fontId="1"/>
  </si>
  <si>
    <t>n_s,i*W_s,i</t>
    <phoneticPr fontId="1"/>
  </si>
  <si>
    <t>Electoronic Supplementary Material (ESM) 2 of Validation of a two-layer depth-averaged model by comparison with an experimental dilute pyroclastic density current</t>
    <phoneticPr fontId="1"/>
  </si>
  <si>
    <t>Experimental data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</si>
</sst>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vertAlign val="superscript"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2" borderId="0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4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2" borderId="6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workbookViewId="0">
      <selection activeCell="B3" sqref="B3:D3"/>
    </sheetView>
  </sheetViews>
  <sheetFormatPr defaultRowHeight="13.5" x14ac:dyDescent="0.15"/>
  <cols>
    <col min="1" max="1" width="9" style="1"/>
    <col min="2" max="2" width="13.875" style="1" customWidth="1"/>
    <col min="3" max="3" width="12.625" style="1" customWidth="1"/>
    <col min="4" max="4" width="13.375" style="1" customWidth="1"/>
    <col min="5" max="5" width="9.375" style="1" customWidth="1"/>
    <col min="6" max="6" width="13.125" style="1" customWidth="1"/>
    <col min="7" max="7" width="12" style="1" customWidth="1"/>
    <col min="8" max="16384" width="9" style="1"/>
  </cols>
  <sheetData>
    <row r="1" spans="1:16" x14ac:dyDescent="0.15">
      <c r="A1" s="1" t="s">
        <v>16</v>
      </c>
    </row>
    <row r="3" spans="1:16" x14ac:dyDescent="0.15">
      <c r="A3" s="4"/>
      <c r="B3" s="21" t="s">
        <v>17</v>
      </c>
      <c r="C3" s="22"/>
      <c r="D3" s="23"/>
      <c r="H3" s="24" t="s">
        <v>5</v>
      </c>
      <c r="I3" s="25"/>
      <c r="J3" s="25"/>
      <c r="K3" s="25"/>
      <c r="L3" s="25"/>
      <c r="M3" s="25"/>
      <c r="N3" s="25"/>
      <c r="O3" s="26"/>
    </row>
    <row r="4" spans="1:16" ht="67.5" x14ac:dyDescent="0.15">
      <c r="A4" s="9"/>
      <c r="B4" s="14" t="s">
        <v>2</v>
      </c>
      <c r="C4" s="10" t="s">
        <v>1</v>
      </c>
      <c r="D4" s="15" t="s">
        <v>6</v>
      </c>
      <c r="E4" s="11" t="s">
        <v>7</v>
      </c>
      <c r="F4" s="11" t="s">
        <v>8</v>
      </c>
      <c r="G4" s="12" t="s">
        <v>9</v>
      </c>
      <c r="H4" s="14" t="s">
        <v>10</v>
      </c>
      <c r="I4" s="10" t="s">
        <v>11</v>
      </c>
      <c r="J4" s="10" t="s">
        <v>12</v>
      </c>
      <c r="K4" s="10" t="s">
        <v>11</v>
      </c>
      <c r="L4" s="10" t="s">
        <v>13</v>
      </c>
      <c r="M4" s="10" t="s">
        <v>11</v>
      </c>
      <c r="N4" s="10" t="s">
        <v>14</v>
      </c>
      <c r="O4" s="15" t="s">
        <v>11</v>
      </c>
      <c r="P4" s="10" t="s">
        <v>15</v>
      </c>
    </row>
    <row r="5" spans="1:16" x14ac:dyDescent="0.15">
      <c r="A5" s="9"/>
      <c r="B5" s="16">
        <v>0.04</v>
      </c>
      <c r="C5" s="7">
        <v>-2.5</v>
      </c>
      <c r="D5" s="9">
        <v>510</v>
      </c>
      <c r="E5" s="7">
        <f>0.01*B5</f>
        <v>4.0000000000000002E-4</v>
      </c>
      <c r="F5" s="7">
        <f>2^(A4-C5)</f>
        <v>5.6568542494923806</v>
      </c>
      <c r="G5" s="7">
        <f t="shared" ref="G5:G28" si="0">E5/D5</f>
        <v>7.8431372549019615E-7</v>
      </c>
      <c r="H5" s="16">
        <f t="shared" ref="H5:H28" si="1">(D5-1.22)*9.81*(F5*0.001)^2/(18*10^(-5))</f>
        <v>887.31232000000034</v>
      </c>
      <c r="I5" s="7">
        <f t="shared" ref="I5:I28" si="2">1.22*F5*0.001*H5*10^5</f>
        <v>612366.36909831129</v>
      </c>
      <c r="J5" s="7">
        <f t="shared" ref="J5:J28" si="3">(4*(D5-1.22)^2*9.81^2/(225*1.22*10^(-5)))^(1/3)*F5*0.001</f>
        <v>18.730393248811243</v>
      </c>
      <c r="K5" s="7">
        <f t="shared" ref="K5:K28" si="4">1.22*F5*0.001*J5*10^5</f>
        <v>12926.522766592558</v>
      </c>
      <c r="L5" s="13">
        <f t="shared" ref="L5:L28" si="5">(3.1*(D5-1.22)*9.81*F5*0.001/1.22)^(1/2)</f>
        <v>8.4700884462779236</v>
      </c>
      <c r="M5" s="13">
        <f t="shared" ref="M5:M28" si="6">1.22*F5*0.001*L5*10^5</f>
        <v>5845.5148101502382</v>
      </c>
      <c r="N5" s="7">
        <v>8.4700884462779236</v>
      </c>
      <c r="O5" s="9">
        <v>5845.5148101502382</v>
      </c>
      <c r="P5" s="7">
        <f t="shared" ref="P5:P28" si="7">E5*N5</f>
        <v>3.3880353785111696E-3</v>
      </c>
    </row>
    <row r="6" spans="1:16" x14ac:dyDescent="0.15">
      <c r="A6" s="4"/>
      <c r="B6" s="17">
        <v>7.0000000000000007E-2</v>
      </c>
      <c r="C6" s="1">
        <v>-2</v>
      </c>
      <c r="D6" s="4">
        <v>620</v>
      </c>
      <c r="E6" s="1">
        <f t="shared" ref="E6:E28" si="8">0.01*B6</f>
        <v>7.000000000000001E-4</v>
      </c>
      <c r="F6" s="1">
        <f t="shared" ref="F6:F28" si="9">2^(-C6)</f>
        <v>4</v>
      </c>
      <c r="G6" s="1">
        <f t="shared" si="0"/>
        <v>1.1290322580645162E-6</v>
      </c>
      <c r="H6" s="17">
        <f t="shared" si="1"/>
        <v>539.57615999999996</v>
      </c>
      <c r="I6" s="1">
        <f t="shared" si="2"/>
        <v>263313.16608</v>
      </c>
      <c r="J6" s="1">
        <f t="shared" si="3"/>
        <v>15.090468478742038</v>
      </c>
      <c r="K6" s="1">
        <f t="shared" si="4"/>
        <v>7364.1486176261133</v>
      </c>
      <c r="L6" s="5">
        <f t="shared" si="5"/>
        <v>7.8547716686873281</v>
      </c>
      <c r="M6" s="5">
        <f t="shared" si="6"/>
        <v>3833.1285743194157</v>
      </c>
      <c r="N6" s="1">
        <v>7.8547716686873281</v>
      </c>
      <c r="O6" s="4">
        <v>3833.1285743194157</v>
      </c>
      <c r="P6" s="1">
        <f t="shared" si="7"/>
        <v>5.4983401680811306E-3</v>
      </c>
    </row>
    <row r="7" spans="1:16" x14ac:dyDescent="0.15">
      <c r="A7" s="4"/>
      <c r="B7" s="17">
        <v>0.09</v>
      </c>
      <c r="C7" s="1">
        <v>-1.5</v>
      </c>
      <c r="D7" s="4">
        <v>739.9</v>
      </c>
      <c r="E7" s="1">
        <f t="shared" si="8"/>
        <v>8.9999999999999998E-4</v>
      </c>
      <c r="F7" s="1">
        <f t="shared" si="9"/>
        <v>2.8284271247461898</v>
      </c>
      <c r="G7" s="1">
        <f t="shared" si="0"/>
        <v>1.2163805919718881E-6</v>
      </c>
      <c r="H7" s="17">
        <f t="shared" si="1"/>
        <v>322.06447999999995</v>
      </c>
      <c r="I7" s="1">
        <f t="shared" si="2"/>
        <v>111134.18116021177</v>
      </c>
      <c r="J7" s="1">
        <f t="shared" si="3"/>
        <v>12.007919642854059</v>
      </c>
      <c r="K7" s="1">
        <f t="shared" si="4"/>
        <v>4143.5501268137623</v>
      </c>
      <c r="L7" s="5">
        <f t="shared" si="5"/>
        <v>7.216657632119678</v>
      </c>
      <c r="M7" s="5">
        <f t="shared" si="6"/>
        <v>2490.2384039966569</v>
      </c>
      <c r="N7" s="1">
        <v>7.216657632119678</v>
      </c>
      <c r="O7" s="4">
        <v>2490.2384039966569</v>
      </c>
      <c r="P7" s="1">
        <f t="shared" si="7"/>
        <v>6.49499186890771E-3</v>
      </c>
    </row>
    <row r="8" spans="1:16" x14ac:dyDescent="0.15">
      <c r="A8" s="4"/>
      <c r="B8" s="17">
        <v>0.12</v>
      </c>
      <c r="C8" s="1">
        <v>-1</v>
      </c>
      <c r="D8" s="4">
        <v>859.7</v>
      </c>
      <c r="E8" s="1">
        <f t="shared" si="8"/>
        <v>1.1999999999999999E-3</v>
      </c>
      <c r="F8" s="1">
        <f t="shared" si="9"/>
        <v>2</v>
      </c>
      <c r="G8" s="1">
        <f t="shared" si="0"/>
        <v>1.3958357566592995E-6</v>
      </c>
      <c r="H8" s="17">
        <f t="shared" si="1"/>
        <v>187.14864</v>
      </c>
      <c r="I8" s="1">
        <f t="shared" si="2"/>
        <v>45664.26816</v>
      </c>
      <c r="J8" s="1">
        <f t="shared" si="3"/>
        <v>9.3857432405639116</v>
      </c>
      <c r="K8" s="1">
        <f t="shared" si="4"/>
        <v>2290.1213506975946</v>
      </c>
      <c r="L8" s="5">
        <f t="shared" si="5"/>
        <v>6.5420750806342589</v>
      </c>
      <c r="M8" s="5">
        <f t="shared" si="6"/>
        <v>1596.2663196747592</v>
      </c>
      <c r="N8" s="1">
        <v>6.5420750806342589</v>
      </c>
      <c r="O8" s="4">
        <v>1596.2663196747592</v>
      </c>
      <c r="P8" s="1">
        <f t="shared" si="7"/>
        <v>7.8504900967611094E-3</v>
      </c>
    </row>
    <row r="9" spans="1:16" x14ac:dyDescent="0.15">
      <c r="A9" s="4"/>
      <c r="B9" s="17">
        <v>0.17</v>
      </c>
      <c r="C9" s="1">
        <v>-0.5</v>
      </c>
      <c r="D9" s="4">
        <v>1074</v>
      </c>
      <c r="E9" s="1">
        <f t="shared" si="8"/>
        <v>1.7000000000000001E-3</v>
      </c>
      <c r="F9" s="1">
        <f t="shared" si="9"/>
        <v>1.4142135623730951</v>
      </c>
      <c r="G9" s="1">
        <f t="shared" si="0"/>
        <v>1.5828677839851025E-6</v>
      </c>
      <c r="H9" s="17">
        <f t="shared" si="1"/>
        <v>116.93302000000006</v>
      </c>
      <c r="I9" s="1">
        <f t="shared" si="2"/>
        <v>20174.928058335827</v>
      </c>
      <c r="J9" s="1">
        <f t="shared" si="3"/>
        <v>7.6997033955252734</v>
      </c>
      <c r="K9" s="1">
        <f t="shared" si="4"/>
        <v>1328.4610461206457</v>
      </c>
      <c r="L9" s="5">
        <f t="shared" si="5"/>
        <v>6.1496198278960135</v>
      </c>
      <c r="M9" s="5">
        <f t="shared" si="6"/>
        <v>1061.018843213983</v>
      </c>
      <c r="N9" s="1">
        <v>6.1496198278960135</v>
      </c>
      <c r="O9" s="4">
        <v>1061.018843213983</v>
      </c>
      <c r="P9" s="1">
        <f t="shared" si="7"/>
        <v>1.0454353707423224E-2</v>
      </c>
    </row>
    <row r="10" spans="1:16" x14ac:dyDescent="0.15">
      <c r="A10" s="4"/>
      <c r="B10" s="17">
        <v>0.18</v>
      </c>
      <c r="C10" s="1">
        <v>0</v>
      </c>
      <c r="D10" s="4">
        <v>1289</v>
      </c>
      <c r="E10" s="1">
        <f t="shared" si="8"/>
        <v>1.8E-3</v>
      </c>
      <c r="F10" s="1">
        <f t="shared" si="9"/>
        <v>1</v>
      </c>
      <c r="G10" s="1">
        <f t="shared" si="0"/>
        <v>1.3964313421256788E-6</v>
      </c>
      <c r="H10" s="17">
        <f t="shared" si="1"/>
        <v>70.184010000000001</v>
      </c>
      <c r="I10" s="1">
        <f t="shared" si="2"/>
        <v>8562.4492200000004</v>
      </c>
      <c r="J10" s="1">
        <f t="shared" si="3"/>
        <v>6.1495924717330936</v>
      </c>
      <c r="K10" s="1">
        <f t="shared" si="4"/>
        <v>750.25028155143741</v>
      </c>
      <c r="L10" s="5">
        <f t="shared" si="5"/>
        <v>5.6657352032584996</v>
      </c>
      <c r="M10" s="5">
        <f t="shared" si="6"/>
        <v>691.21969479753693</v>
      </c>
      <c r="N10" s="1">
        <v>5.6657352032584996</v>
      </c>
      <c r="O10" s="4">
        <v>691.21969479753693</v>
      </c>
      <c r="P10" s="1">
        <f t="shared" si="7"/>
        <v>1.0198323365865299E-2</v>
      </c>
    </row>
    <row r="11" spans="1:16" x14ac:dyDescent="0.15">
      <c r="A11" s="4"/>
      <c r="B11" s="17">
        <v>0.23</v>
      </c>
      <c r="C11" s="1">
        <v>0.5</v>
      </c>
      <c r="D11" s="4">
        <v>1480</v>
      </c>
      <c r="E11" s="1">
        <f t="shared" si="8"/>
        <v>2.3E-3</v>
      </c>
      <c r="F11" s="1">
        <f t="shared" si="9"/>
        <v>0.70710678118654746</v>
      </c>
      <c r="G11" s="1">
        <f t="shared" si="0"/>
        <v>1.5540540540540541E-6</v>
      </c>
      <c r="H11" s="17">
        <f t="shared" si="1"/>
        <v>40.296754999999997</v>
      </c>
      <c r="I11" s="1">
        <f t="shared" si="2"/>
        <v>3476.2812638781752</v>
      </c>
      <c r="J11" s="5">
        <f t="shared" si="3"/>
        <v>4.7683991304140649</v>
      </c>
      <c r="K11" s="5">
        <f t="shared" si="4"/>
        <v>411.3556179834182</v>
      </c>
      <c r="L11" s="1">
        <f t="shared" si="5"/>
        <v>5.1053993703764586</v>
      </c>
      <c r="M11" s="1">
        <f t="shared" si="6"/>
        <v>440.42762688596434</v>
      </c>
      <c r="N11" s="1">
        <v>4.7683991304140649</v>
      </c>
      <c r="O11" s="4">
        <v>411.3556179834182</v>
      </c>
      <c r="P11" s="1">
        <f t="shared" si="7"/>
        <v>1.0967317999952349E-2</v>
      </c>
    </row>
    <row r="12" spans="1:16" x14ac:dyDescent="0.15">
      <c r="A12" s="4"/>
      <c r="B12" s="17">
        <v>0.97</v>
      </c>
      <c r="C12" s="1">
        <v>1</v>
      </c>
      <c r="D12" s="4">
        <v>1672</v>
      </c>
      <c r="E12" s="1">
        <f t="shared" si="8"/>
        <v>9.7000000000000003E-3</v>
      </c>
      <c r="F12" s="1">
        <f t="shared" si="9"/>
        <v>0.5</v>
      </c>
      <c r="G12" s="1">
        <f t="shared" si="0"/>
        <v>5.801435406698565E-6</v>
      </c>
      <c r="H12" s="17">
        <f t="shared" si="1"/>
        <v>22.764377500000002</v>
      </c>
      <c r="I12" s="1">
        <f t="shared" si="2"/>
        <v>1388.6270275000002</v>
      </c>
      <c r="J12" s="5">
        <f t="shared" si="3"/>
        <v>3.6576437381949933</v>
      </c>
      <c r="K12" s="5">
        <f t="shared" si="4"/>
        <v>223.11626802989457</v>
      </c>
      <c r="L12" s="1">
        <f t="shared" si="5"/>
        <v>4.5633110363807221</v>
      </c>
      <c r="M12" s="1">
        <f t="shared" si="6"/>
        <v>278.36197321922401</v>
      </c>
      <c r="N12" s="1">
        <v>3.6576437381949933</v>
      </c>
      <c r="O12" s="4">
        <v>223.11626802989457</v>
      </c>
      <c r="P12" s="1">
        <f t="shared" si="7"/>
        <v>3.5479144260491438E-2</v>
      </c>
    </row>
    <row r="13" spans="1:16" x14ac:dyDescent="0.15">
      <c r="A13" s="4"/>
      <c r="B13" s="17">
        <v>2.96</v>
      </c>
      <c r="C13" s="1">
        <v>1.5</v>
      </c>
      <c r="D13" s="4">
        <v>1824</v>
      </c>
      <c r="E13" s="1">
        <f t="shared" si="8"/>
        <v>2.9600000000000001E-2</v>
      </c>
      <c r="F13" s="1">
        <f t="shared" si="9"/>
        <v>0.35355339059327379</v>
      </c>
      <c r="G13" s="1">
        <f t="shared" si="0"/>
        <v>1.6228070175438598E-5</v>
      </c>
      <c r="H13" s="17">
        <f t="shared" si="1"/>
        <v>12.417688750000003</v>
      </c>
      <c r="I13" s="1">
        <f t="shared" si="2"/>
        <v>535.61854722912324</v>
      </c>
      <c r="J13" s="5">
        <f t="shared" si="3"/>
        <v>2.7409202245975548</v>
      </c>
      <c r="K13" s="5">
        <f t="shared" si="4"/>
        <v>118.22551992776145</v>
      </c>
      <c r="L13" s="1">
        <f t="shared" si="5"/>
        <v>4.0080217156729079</v>
      </c>
      <c r="M13" s="1">
        <f t="shared" si="6"/>
        <v>172.88005939201048</v>
      </c>
      <c r="N13" s="1">
        <v>2.7409202245975548</v>
      </c>
      <c r="O13" s="4">
        <v>118.22551992776145</v>
      </c>
      <c r="P13" s="1">
        <f t="shared" si="7"/>
        <v>8.113123864808762E-2</v>
      </c>
    </row>
    <row r="14" spans="1:16" x14ac:dyDescent="0.15">
      <c r="A14" s="4"/>
      <c r="B14" s="17">
        <v>6.63</v>
      </c>
      <c r="C14" s="1">
        <v>2</v>
      </c>
      <c r="D14" s="4">
        <v>1975</v>
      </c>
      <c r="E14" s="1">
        <f t="shared" si="8"/>
        <v>6.6299999999999998E-2</v>
      </c>
      <c r="F14" s="1">
        <f t="shared" si="9"/>
        <v>0.25</v>
      </c>
      <c r="G14" s="1">
        <f t="shared" si="0"/>
        <v>3.3569620253164554E-5</v>
      </c>
      <c r="H14" s="17">
        <f t="shared" si="1"/>
        <v>6.7231881249999992</v>
      </c>
      <c r="I14" s="1">
        <f t="shared" si="2"/>
        <v>205.05723781249998</v>
      </c>
      <c r="J14" s="5">
        <f t="shared" si="3"/>
        <v>2.0437340962084827</v>
      </c>
      <c r="K14" s="5">
        <f t="shared" si="4"/>
        <v>62.333889934358723</v>
      </c>
      <c r="L14" s="1">
        <f t="shared" si="5"/>
        <v>3.5071538008457637</v>
      </c>
      <c r="M14" s="1">
        <f t="shared" si="6"/>
        <v>106.96819092579578</v>
      </c>
      <c r="N14" s="1">
        <v>2.0437340962084827</v>
      </c>
      <c r="O14" s="4">
        <v>62.333889934358723</v>
      </c>
      <c r="P14" s="1">
        <f t="shared" si="7"/>
        <v>0.13549957057862239</v>
      </c>
    </row>
    <row r="15" spans="1:16" x14ac:dyDescent="0.15">
      <c r="A15" s="4"/>
      <c r="B15" s="17">
        <v>9.91</v>
      </c>
      <c r="C15" s="1">
        <v>2.5</v>
      </c>
      <c r="D15" s="4">
        <v>2085</v>
      </c>
      <c r="E15" s="1">
        <f t="shared" si="8"/>
        <v>9.9100000000000008E-2</v>
      </c>
      <c r="F15" s="1">
        <f t="shared" si="9"/>
        <v>0.17677669529663687</v>
      </c>
      <c r="G15" s="1">
        <f t="shared" si="0"/>
        <v>4.7529976019184654E-5</v>
      </c>
      <c r="H15" s="17">
        <f t="shared" si="1"/>
        <v>3.5489378125000002</v>
      </c>
      <c r="I15" s="1">
        <f t="shared" si="2"/>
        <v>76.539078793457108</v>
      </c>
      <c r="J15" s="5">
        <f t="shared" si="3"/>
        <v>1.4983437945067057</v>
      </c>
      <c r="K15" s="5">
        <f t="shared" si="4"/>
        <v>32.31441625815647</v>
      </c>
      <c r="L15" s="1">
        <f t="shared" si="5"/>
        <v>3.0302179981323332</v>
      </c>
      <c r="M15" s="1">
        <f t="shared" si="6"/>
        <v>65.35197469606338</v>
      </c>
      <c r="N15" s="1">
        <v>1.4983437945067057</v>
      </c>
      <c r="O15" s="4">
        <v>32.31441625815647</v>
      </c>
      <c r="P15" s="1">
        <f t="shared" si="7"/>
        <v>0.14848587003561456</v>
      </c>
    </row>
    <row r="16" spans="1:16" x14ac:dyDescent="0.15">
      <c r="A16" s="4"/>
      <c r="B16" s="17">
        <v>10.09</v>
      </c>
      <c r="C16" s="1">
        <v>3</v>
      </c>
      <c r="D16" s="4">
        <v>1294</v>
      </c>
      <c r="E16" s="1">
        <f t="shared" si="8"/>
        <v>0.1009</v>
      </c>
      <c r="F16" s="1">
        <f t="shared" si="9"/>
        <v>0.125</v>
      </c>
      <c r="G16" s="1">
        <f t="shared" si="0"/>
        <v>7.7975270479134476E-5</v>
      </c>
      <c r="H16" s="17">
        <f t="shared" si="1"/>
        <v>1.1008829687499999</v>
      </c>
      <c r="I16" s="1">
        <f t="shared" si="2"/>
        <v>16.788465273437495</v>
      </c>
      <c r="J16" s="5">
        <f t="shared" si="3"/>
        <v>0.77068750027323174</v>
      </c>
      <c r="K16" s="5">
        <f t="shared" si="4"/>
        <v>11.752984379166783</v>
      </c>
      <c r="L16" s="1">
        <f t="shared" si="5"/>
        <v>2.0070248702788995</v>
      </c>
      <c r="M16" s="1">
        <f t="shared" si="6"/>
        <v>30.607129271753216</v>
      </c>
      <c r="N16" s="1">
        <v>0.77068750027323174</v>
      </c>
      <c r="O16" s="4">
        <v>11.752984379166783</v>
      </c>
      <c r="P16" s="1">
        <f t="shared" si="7"/>
        <v>7.7762368777569091E-2</v>
      </c>
    </row>
    <row r="17" spans="1:16" x14ac:dyDescent="0.15">
      <c r="A17" s="4"/>
      <c r="B17" s="17">
        <v>10.61</v>
      </c>
      <c r="C17" s="1">
        <v>3.5</v>
      </c>
      <c r="D17" s="4">
        <v>2369</v>
      </c>
      <c r="E17" s="1">
        <f t="shared" si="8"/>
        <v>0.1061</v>
      </c>
      <c r="F17" s="1">
        <f t="shared" si="9"/>
        <v>8.8388347648318447E-2</v>
      </c>
      <c r="G17" s="1">
        <f t="shared" si="0"/>
        <v>4.4786829886027859E-5</v>
      </c>
      <c r="H17" s="17">
        <f t="shared" si="1"/>
        <v>1.0081563281250006</v>
      </c>
      <c r="I17" s="1">
        <f t="shared" si="2"/>
        <v>10.871331185728101</v>
      </c>
      <c r="J17" s="5">
        <f t="shared" si="3"/>
        <v>0.81578265310305365</v>
      </c>
      <c r="K17" s="5">
        <f t="shared" si="4"/>
        <v>8.7968930512487145</v>
      </c>
      <c r="L17" s="1">
        <f t="shared" si="5"/>
        <v>2.2840395341852262</v>
      </c>
      <c r="M17" s="1">
        <f t="shared" si="6"/>
        <v>24.629662607588184</v>
      </c>
      <c r="N17" s="1">
        <v>0.81578265310305365</v>
      </c>
      <c r="O17" s="4">
        <v>8.7968930512487145</v>
      </c>
      <c r="P17" s="1">
        <f t="shared" si="7"/>
        <v>8.6554539494233987E-2</v>
      </c>
    </row>
    <row r="18" spans="1:16" x14ac:dyDescent="0.15">
      <c r="A18" s="4"/>
      <c r="B18" s="17">
        <v>12.72</v>
      </c>
      <c r="C18" s="1">
        <v>4</v>
      </c>
      <c r="D18" s="4">
        <v>2544</v>
      </c>
      <c r="E18" s="1">
        <f t="shared" si="8"/>
        <v>0.12720000000000001</v>
      </c>
      <c r="F18" s="1">
        <f t="shared" si="9"/>
        <v>6.25E-2</v>
      </c>
      <c r="G18" s="1">
        <f t="shared" si="0"/>
        <v>5.0000000000000002E-5</v>
      </c>
      <c r="H18" s="19">
        <f t="shared" si="1"/>
        <v>0.54133402343750003</v>
      </c>
      <c r="I18" s="5">
        <f t="shared" si="2"/>
        <v>4.1276719287109378</v>
      </c>
      <c r="J18" s="1">
        <f t="shared" si="3"/>
        <v>0.60492903178519186</v>
      </c>
      <c r="K18" s="1">
        <f t="shared" si="4"/>
        <v>4.6125838673620878</v>
      </c>
      <c r="L18" s="1">
        <f t="shared" si="5"/>
        <v>1.9903517609136663</v>
      </c>
      <c r="M18" s="1">
        <f t="shared" si="6"/>
        <v>15.176432176966705</v>
      </c>
      <c r="N18" s="1">
        <v>0.54133402343750003</v>
      </c>
      <c r="O18" s="4">
        <v>4.1276719287109378</v>
      </c>
      <c r="P18" s="1">
        <f t="shared" si="7"/>
        <v>6.885768778125001E-2</v>
      </c>
    </row>
    <row r="19" spans="1:16" x14ac:dyDescent="0.15">
      <c r="A19" s="4"/>
      <c r="B19" s="17">
        <v>12.52</v>
      </c>
      <c r="C19" s="1">
        <v>4.5</v>
      </c>
      <c r="D19" s="4">
        <v>2572</v>
      </c>
      <c r="E19" s="1">
        <f t="shared" si="8"/>
        <v>0.12520000000000001</v>
      </c>
      <c r="F19" s="1">
        <f t="shared" si="9"/>
        <v>4.4194173824159223E-2</v>
      </c>
      <c r="G19" s="1">
        <f t="shared" si="0"/>
        <v>4.8678071539657855E-5</v>
      </c>
      <c r="H19" s="19">
        <f t="shared" si="1"/>
        <v>0.27364748046875015</v>
      </c>
      <c r="I19" s="5">
        <f t="shared" si="2"/>
        <v>1.4754221668422576</v>
      </c>
      <c r="J19" s="1">
        <f t="shared" si="3"/>
        <v>0.43088381404035403</v>
      </c>
      <c r="K19" s="1">
        <f t="shared" si="4"/>
        <v>2.3231916094373646</v>
      </c>
      <c r="L19" s="1">
        <f t="shared" si="5"/>
        <v>1.682869352259255</v>
      </c>
      <c r="M19" s="1">
        <f t="shared" si="6"/>
        <v>9.0735085226056817</v>
      </c>
      <c r="N19" s="1">
        <v>0.27364748046875015</v>
      </c>
      <c r="O19" s="4">
        <v>1.4754221668422576</v>
      </c>
      <c r="P19" s="1">
        <f t="shared" si="7"/>
        <v>3.4260664554687521E-2</v>
      </c>
    </row>
    <row r="20" spans="1:16" x14ac:dyDescent="0.15">
      <c r="A20" s="4"/>
      <c r="B20" s="17">
        <v>9.6999999999999993</v>
      </c>
      <c r="C20" s="1">
        <v>5</v>
      </c>
      <c r="D20" s="4">
        <v>2600</v>
      </c>
      <c r="E20" s="1">
        <f t="shared" si="8"/>
        <v>9.6999999999999989E-2</v>
      </c>
      <c r="F20" s="1">
        <f t="shared" si="9"/>
        <v>3.125E-2</v>
      </c>
      <c r="G20" s="1">
        <f t="shared" si="0"/>
        <v>3.7307692307692301E-5</v>
      </c>
      <c r="H20" s="19">
        <f t="shared" si="1"/>
        <v>0.138313974609375</v>
      </c>
      <c r="I20" s="5">
        <f t="shared" si="2"/>
        <v>0.52732202819824214</v>
      </c>
      <c r="J20" s="1">
        <f t="shared" si="3"/>
        <v>0.30688918557193345</v>
      </c>
      <c r="K20" s="1">
        <f t="shared" si="4"/>
        <v>1.1700150199929962</v>
      </c>
      <c r="L20" s="1">
        <f t="shared" si="5"/>
        <v>1.4228044145811609</v>
      </c>
      <c r="M20" s="1">
        <f t="shared" si="6"/>
        <v>5.4244418305906761</v>
      </c>
      <c r="N20" s="1">
        <v>0.138313974609375</v>
      </c>
      <c r="O20" s="4">
        <v>0.52732202819824214</v>
      </c>
      <c r="P20" s="1">
        <f t="shared" si="7"/>
        <v>1.3416455537109373E-2</v>
      </c>
    </row>
    <row r="21" spans="1:16" x14ac:dyDescent="0.15">
      <c r="A21" s="4"/>
      <c r="B21" s="17">
        <v>6.68</v>
      </c>
      <c r="C21" s="1">
        <v>5.5</v>
      </c>
      <c r="D21" s="4">
        <v>2600</v>
      </c>
      <c r="E21" s="1">
        <f t="shared" si="8"/>
        <v>6.6799999999999998E-2</v>
      </c>
      <c r="F21" s="1">
        <f t="shared" si="9"/>
        <v>2.2097086912079608E-2</v>
      </c>
      <c r="G21" s="1">
        <f t="shared" si="0"/>
        <v>2.5692307692307692E-5</v>
      </c>
      <c r="H21" s="19">
        <f t="shared" si="1"/>
        <v>6.9156987304687501E-2</v>
      </c>
      <c r="I21" s="5">
        <f t="shared" si="2"/>
        <v>0.18643649100401044</v>
      </c>
      <c r="J21" s="1">
        <f t="shared" si="3"/>
        <v>0.21700342419073093</v>
      </c>
      <c r="K21" s="1">
        <f t="shared" si="4"/>
        <v>0.58500750999649809</v>
      </c>
      <c r="L21" s="1">
        <f t="shared" si="5"/>
        <v>1.1964311318284579</v>
      </c>
      <c r="M21" s="1">
        <f t="shared" si="6"/>
        <v>3.2253924099284079</v>
      </c>
      <c r="N21" s="1">
        <v>6.9156987304687501E-2</v>
      </c>
      <c r="O21" s="4">
        <v>0.18643649100401044</v>
      </c>
      <c r="P21" s="1">
        <f t="shared" si="7"/>
        <v>4.6196867519531252E-3</v>
      </c>
    </row>
    <row r="22" spans="1:16" x14ac:dyDescent="0.15">
      <c r="A22" s="4"/>
      <c r="B22" s="17">
        <v>5.28</v>
      </c>
      <c r="C22" s="1">
        <v>6</v>
      </c>
      <c r="D22" s="4">
        <v>2600</v>
      </c>
      <c r="E22" s="1">
        <f t="shared" si="8"/>
        <v>5.2800000000000007E-2</v>
      </c>
      <c r="F22" s="1">
        <f t="shared" si="9"/>
        <v>1.5625E-2</v>
      </c>
      <c r="G22" s="1">
        <f t="shared" si="0"/>
        <v>2.0307692307692311E-5</v>
      </c>
      <c r="H22" s="19">
        <f t="shared" si="1"/>
        <v>3.457849365234375E-2</v>
      </c>
      <c r="I22" s="5">
        <f t="shared" si="2"/>
        <v>6.5915253524780268E-2</v>
      </c>
      <c r="J22" s="1">
        <f t="shared" si="3"/>
        <v>0.15344459278596673</v>
      </c>
      <c r="K22" s="1">
        <f t="shared" si="4"/>
        <v>0.29250375499824904</v>
      </c>
      <c r="L22" s="1">
        <f t="shared" si="5"/>
        <v>1.0060746498524948</v>
      </c>
      <c r="M22" s="1">
        <f t="shared" si="6"/>
        <v>1.9178298012813182</v>
      </c>
      <c r="N22" s="1">
        <v>3.457849365234375E-2</v>
      </c>
      <c r="O22" s="4">
        <v>6.5915253524780268E-2</v>
      </c>
      <c r="P22" s="1">
        <f t="shared" si="7"/>
        <v>1.8257444648437503E-3</v>
      </c>
    </row>
    <row r="23" spans="1:16" x14ac:dyDescent="0.15">
      <c r="A23" s="4"/>
      <c r="B23" s="17">
        <v>4.6500000000000004</v>
      </c>
      <c r="C23" s="1">
        <v>6.5</v>
      </c>
      <c r="D23" s="4">
        <v>2600</v>
      </c>
      <c r="E23" s="1">
        <f t="shared" si="8"/>
        <v>4.6500000000000007E-2</v>
      </c>
      <c r="F23" s="1">
        <f t="shared" si="9"/>
        <v>1.1048543456039808E-2</v>
      </c>
      <c r="G23" s="1">
        <f t="shared" si="0"/>
        <v>1.7884615384615387E-5</v>
      </c>
      <c r="H23" s="19">
        <f t="shared" si="1"/>
        <v>1.7289246826171886E-2</v>
      </c>
      <c r="I23" s="5">
        <f t="shared" si="2"/>
        <v>2.3304561375501326E-2</v>
      </c>
      <c r="J23" s="1">
        <f t="shared" si="3"/>
        <v>0.10850171209536549</v>
      </c>
      <c r="K23" s="1">
        <f t="shared" si="4"/>
        <v>0.14625187749912461</v>
      </c>
      <c r="L23" s="1">
        <f t="shared" si="5"/>
        <v>0.84600456653859901</v>
      </c>
      <c r="M23" s="1">
        <f t="shared" si="6"/>
        <v>1.1403484225239995</v>
      </c>
      <c r="N23" s="1">
        <v>1.7289246826171886E-2</v>
      </c>
      <c r="O23" s="4">
        <v>2.3304561375501326E-2</v>
      </c>
      <c r="P23" s="1">
        <f t="shared" si="7"/>
        <v>8.0394997741699281E-4</v>
      </c>
    </row>
    <row r="24" spans="1:16" x14ac:dyDescent="0.15">
      <c r="A24" s="4"/>
      <c r="B24" s="17">
        <v>3.32</v>
      </c>
      <c r="C24" s="1">
        <v>7</v>
      </c>
      <c r="D24" s="4">
        <v>2600</v>
      </c>
      <c r="E24" s="1">
        <f t="shared" si="8"/>
        <v>3.32E-2</v>
      </c>
      <c r="F24" s="1">
        <f t="shared" si="9"/>
        <v>7.8125E-3</v>
      </c>
      <c r="G24" s="1">
        <f t="shared" si="0"/>
        <v>1.2769230769230769E-5</v>
      </c>
      <c r="H24" s="19">
        <f t="shared" si="1"/>
        <v>8.6446234130859376E-3</v>
      </c>
      <c r="I24" s="5">
        <f t="shared" si="2"/>
        <v>8.2394066905975335E-3</v>
      </c>
      <c r="J24" s="1">
        <f t="shared" si="3"/>
        <v>7.6722296392983363E-2</v>
      </c>
      <c r="K24" s="1">
        <f t="shared" si="4"/>
        <v>7.3125938749562261E-2</v>
      </c>
      <c r="L24" s="1">
        <f t="shared" si="5"/>
        <v>0.71140220729058046</v>
      </c>
      <c r="M24" s="1">
        <f t="shared" si="6"/>
        <v>0.67805522882383451</v>
      </c>
      <c r="N24" s="1">
        <v>8.6446234130859376E-3</v>
      </c>
      <c r="O24" s="4">
        <v>8.2394066905975335E-3</v>
      </c>
      <c r="P24" s="1">
        <f t="shared" si="7"/>
        <v>2.8700149731445313E-4</v>
      </c>
    </row>
    <row r="25" spans="1:16" x14ac:dyDescent="0.15">
      <c r="A25" s="4"/>
      <c r="B25" s="17">
        <v>1.82</v>
      </c>
      <c r="C25" s="1">
        <v>7.5</v>
      </c>
      <c r="D25" s="4">
        <v>2600</v>
      </c>
      <c r="E25" s="1">
        <f t="shared" si="8"/>
        <v>1.8200000000000001E-2</v>
      </c>
      <c r="F25" s="1">
        <f t="shared" si="9"/>
        <v>5.5242717280199038E-3</v>
      </c>
      <c r="G25" s="1">
        <f t="shared" si="0"/>
        <v>7.0000000000000007E-6</v>
      </c>
      <c r="H25" s="19">
        <f t="shared" si="1"/>
        <v>4.3223117065429714E-3</v>
      </c>
      <c r="I25" s="5">
        <f t="shared" si="2"/>
        <v>2.9130701719376657E-3</v>
      </c>
      <c r="J25" s="1">
        <f t="shared" si="3"/>
        <v>5.4250856047682747E-2</v>
      </c>
      <c r="K25" s="1">
        <f t="shared" si="4"/>
        <v>3.6562969374781151E-2</v>
      </c>
      <c r="L25" s="1">
        <f t="shared" si="5"/>
        <v>0.59821556591422909</v>
      </c>
      <c r="M25" s="1">
        <f t="shared" si="6"/>
        <v>0.40317405124105116</v>
      </c>
      <c r="N25" s="1">
        <v>4.3223117065429714E-3</v>
      </c>
      <c r="O25" s="4">
        <v>2.9130701719376657E-3</v>
      </c>
      <c r="P25" s="1">
        <f t="shared" si="7"/>
        <v>7.8666073059082081E-5</v>
      </c>
    </row>
    <row r="26" spans="1:16" x14ac:dyDescent="0.15">
      <c r="A26" s="4"/>
      <c r="B26" s="17">
        <v>0.88</v>
      </c>
      <c r="C26" s="1">
        <v>8</v>
      </c>
      <c r="D26" s="4">
        <v>2600</v>
      </c>
      <c r="E26" s="1">
        <f t="shared" si="8"/>
        <v>8.8000000000000005E-3</v>
      </c>
      <c r="F26" s="1">
        <f t="shared" si="9"/>
        <v>3.90625E-3</v>
      </c>
      <c r="G26" s="1">
        <f t="shared" si="0"/>
        <v>3.3846153846153848E-6</v>
      </c>
      <c r="H26" s="19">
        <f t="shared" si="1"/>
        <v>2.1611558532714844E-3</v>
      </c>
      <c r="I26" s="5">
        <f t="shared" si="2"/>
        <v>1.0299258363246917E-3</v>
      </c>
      <c r="J26" s="1">
        <f t="shared" si="3"/>
        <v>3.8361148196491682E-2</v>
      </c>
      <c r="K26" s="1">
        <f t="shared" si="4"/>
        <v>1.8281484687390565E-2</v>
      </c>
      <c r="L26" s="1">
        <f t="shared" si="5"/>
        <v>0.50303732492624742</v>
      </c>
      <c r="M26" s="1">
        <f t="shared" si="6"/>
        <v>0.23972872516016477</v>
      </c>
      <c r="N26" s="1">
        <v>2.1611558532714844E-3</v>
      </c>
      <c r="O26" s="4">
        <v>1.0299258363246917E-3</v>
      </c>
      <c r="P26" s="1">
        <f t="shared" si="7"/>
        <v>1.9018171508789064E-5</v>
      </c>
    </row>
    <row r="27" spans="1:16" x14ac:dyDescent="0.15">
      <c r="A27" s="4"/>
      <c r="B27" s="17">
        <v>0.32</v>
      </c>
      <c r="C27" s="1">
        <v>8.5</v>
      </c>
      <c r="D27" s="4">
        <v>2600</v>
      </c>
      <c r="E27" s="1">
        <f t="shared" si="8"/>
        <v>3.2000000000000002E-3</v>
      </c>
      <c r="F27" s="1">
        <f t="shared" si="9"/>
        <v>2.7621358640099515E-3</v>
      </c>
      <c r="G27" s="1">
        <f t="shared" si="0"/>
        <v>1.2307692307692308E-6</v>
      </c>
      <c r="H27" s="19">
        <f t="shared" si="1"/>
        <v>1.0805779266357426E-3</v>
      </c>
      <c r="I27" s="5">
        <f t="shared" si="2"/>
        <v>3.6413377149220811E-4</v>
      </c>
      <c r="J27" s="1">
        <f t="shared" si="3"/>
        <v>2.712542802384137E-2</v>
      </c>
      <c r="K27" s="1">
        <f t="shared" si="4"/>
        <v>9.1407423436952861E-3</v>
      </c>
      <c r="L27" s="1">
        <f t="shared" si="5"/>
        <v>0.42300228326929945</v>
      </c>
      <c r="M27" s="1">
        <f t="shared" si="6"/>
        <v>0.14254355281549991</v>
      </c>
      <c r="N27" s="1">
        <v>1.0805779266357426E-3</v>
      </c>
      <c r="O27" s="4">
        <v>3.6413377149220811E-4</v>
      </c>
      <c r="P27" s="1">
        <f t="shared" si="7"/>
        <v>3.4578493652343765E-6</v>
      </c>
    </row>
    <row r="28" spans="1:16" x14ac:dyDescent="0.15">
      <c r="A28" s="3"/>
      <c r="B28" s="18">
        <v>0.04</v>
      </c>
      <c r="C28" s="2">
        <v>9</v>
      </c>
      <c r="D28" s="3">
        <v>2600</v>
      </c>
      <c r="E28" s="2">
        <f t="shared" si="8"/>
        <v>4.0000000000000002E-4</v>
      </c>
      <c r="F28" s="2">
        <f t="shared" si="9"/>
        <v>1.953125E-3</v>
      </c>
      <c r="G28" s="2">
        <f t="shared" si="0"/>
        <v>1.5384615384615385E-7</v>
      </c>
      <c r="H28" s="20">
        <f t="shared" si="1"/>
        <v>5.402889633178711E-4</v>
      </c>
      <c r="I28" s="6">
        <f t="shared" si="2"/>
        <v>1.2874072954058646E-4</v>
      </c>
      <c r="J28" s="2">
        <f t="shared" si="3"/>
        <v>1.9180574098245841E-2</v>
      </c>
      <c r="K28" s="2">
        <f t="shared" si="4"/>
        <v>4.5703711718476413E-3</v>
      </c>
      <c r="L28" s="2">
        <f t="shared" si="5"/>
        <v>0.35570110364529023</v>
      </c>
      <c r="M28" s="2">
        <f t="shared" si="6"/>
        <v>8.4756903602979314E-2</v>
      </c>
      <c r="N28" s="2">
        <v>5.402889633178711E-4</v>
      </c>
      <c r="O28" s="3">
        <v>1.2874072954058646E-4</v>
      </c>
      <c r="P28" s="2">
        <f t="shared" si="7"/>
        <v>2.1611558532714845E-7</v>
      </c>
    </row>
    <row r="29" spans="1:16" x14ac:dyDescent="0.15">
      <c r="A29" s="4" t="s">
        <v>0</v>
      </c>
      <c r="B29" s="17">
        <f>SUM(B5:B28)</f>
        <v>99.999999999999986</v>
      </c>
      <c r="D29" s="4"/>
      <c r="E29" s="1">
        <f>SUM(E5:E28)</f>
        <v>0.99999999999999978</v>
      </c>
      <c r="G29" s="1">
        <f>SUM(G5:G28)</f>
        <v>4.5935895850242651E-4</v>
      </c>
      <c r="H29" s="17"/>
      <c r="O29" s="4"/>
      <c r="P29" s="5">
        <f>SUM(P5:P28)</f>
        <v>0.74393713315421484</v>
      </c>
    </row>
    <row r="30" spans="1:16" x14ac:dyDescent="0.15">
      <c r="P30" s="1" t="s">
        <v>4</v>
      </c>
    </row>
    <row r="31" spans="1:16" ht="42.75" x14ac:dyDescent="0.15">
      <c r="G31" s="8" t="s">
        <v>3</v>
      </c>
    </row>
    <row r="32" spans="1:16" x14ac:dyDescent="0.15">
      <c r="G32" s="5">
        <f>1/G29</f>
        <v>2176.946767861321</v>
      </c>
    </row>
  </sheetData>
  <mergeCells count="2">
    <mergeCell ref="B3:D3"/>
    <mergeCell ref="H3:O3"/>
  </mergeCells>
  <phoneticPr fontId="1"/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rho_s and W_s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amuro</dc:creator>
  <cp:lastModifiedBy>志水 宏行</cp:lastModifiedBy>
  <cp:lastPrinted>2020-09-03T05:52:39Z</cp:lastPrinted>
  <dcterms:created xsi:type="dcterms:W3CDTF">2018-11-27T04:01:04Z</dcterms:created>
  <dcterms:modified xsi:type="dcterms:W3CDTF">2021-06-16T02:43:13Z</dcterms:modified>
</cp:coreProperties>
</file>