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\Desktop\Lavori 2020\Lavoro FMT Marzo\Submission Microbiome\Raw Data\"/>
    </mc:Choice>
  </mc:AlternateContent>
  <xr:revisionPtr revIDLastSave="0" documentId="13_ncr:1_{73F38DF5-C1E2-49BA-9956-09D8D8BB8F2E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Colon MDS" sheetId="1" r:id="rId1"/>
    <sheet name="Plasma LBP" sheetId="2" r:id="rId2"/>
    <sheet name="RT-qPCR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51" i="2" l="1"/>
  <c r="C38" i="2"/>
  <c r="I28" i="3"/>
  <c r="CE20" i="3" l="1"/>
  <c r="CG26" i="3"/>
  <c r="AV23" i="3"/>
  <c r="BI23" i="3"/>
  <c r="R20" i="3"/>
  <c r="V23" i="3"/>
  <c r="V11" i="3"/>
  <c r="U23" i="3"/>
  <c r="V4" i="3"/>
  <c r="Q43" i="2"/>
  <c r="P43" i="2"/>
  <c r="O43" i="2"/>
  <c r="CD51" i="3"/>
  <c r="CC51" i="3"/>
  <c r="BQ51" i="3"/>
  <c r="BP51" i="3"/>
  <c r="BD51" i="3"/>
  <c r="BC51" i="3"/>
  <c r="AQ51" i="3"/>
  <c r="AP51" i="3"/>
  <c r="AD51" i="3"/>
  <c r="AC51" i="3"/>
  <c r="Q51" i="3"/>
  <c r="P51" i="3"/>
  <c r="H51" i="3"/>
  <c r="G51" i="3"/>
  <c r="AE51" i="3" s="1"/>
  <c r="CD50" i="3"/>
  <c r="CC50" i="3"/>
  <c r="BQ50" i="3"/>
  <c r="BP50" i="3"/>
  <c r="BD50" i="3"/>
  <c r="BC50" i="3"/>
  <c r="AQ50" i="3"/>
  <c r="AP50" i="3"/>
  <c r="AD50" i="3"/>
  <c r="AC50" i="3"/>
  <c r="Q50" i="3"/>
  <c r="P50" i="3"/>
  <c r="H50" i="3"/>
  <c r="G50" i="3"/>
  <c r="CD49" i="3"/>
  <c r="CC49" i="3"/>
  <c r="BQ49" i="3"/>
  <c r="BP49" i="3"/>
  <c r="BR49" i="3" s="1"/>
  <c r="BD49" i="3"/>
  <c r="BC49" i="3"/>
  <c r="AQ49" i="3"/>
  <c r="AP49" i="3"/>
  <c r="AR49" i="3" s="1"/>
  <c r="AD49" i="3"/>
  <c r="AC49" i="3"/>
  <c r="Q49" i="3"/>
  <c r="P49" i="3"/>
  <c r="H49" i="3"/>
  <c r="G49" i="3"/>
  <c r="CD48" i="3"/>
  <c r="CC48" i="3"/>
  <c r="CE48" i="3" s="1"/>
  <c r="BQ48" i="3"/>
  <c r="BP48" i="3"/>
  <c r="BR48" i="3" s="1"/>
  <c r="BD48" i="3"/>
  <c r="BC48" i="3"/>
  <c r="AQ48" i="3"/>
  <c r="AP48" i="3"/>
  <c r="AR48" i="3" s="1"/>
  <c r="AD48" i="3"/>
  <c r="AC48" i="3"/>
  <c r="Q48" i="3"/>
  <c r="P48" i="3"/>
  <c r="R48" i="3" s="1"/>
  <c r="H48" i="3"/>
  <c r="G48" i="3"/>
  <c r="BE48" i="3" s="1"/>
  <c r="CD47" i="3"/>
  <c r="CC47" i="3"/>
  <c r="CE47" i="3" s="1"/>
  <c r="BQ47" i="3"/>
  <c r="BP47" i="3"/>
  <c r="BR47" i="3" s="1"/>
  <c r="BD47" i="3"/>
  <c r="BC47" i="3"/>
  <c r="AQ47" i="3"/>
  <c r="AP47" i="3"/>
  <c r="AR47" i="3" s="1"/>
  <c r="AD47" i="3"/>
  <c r="AC47" i="3"/>
  <c r="AE47" i="3" s="1"/>
  <c r="R47" i="3"/>
  <c r="Q47" i="3"/>
  <c r="P47" i="3"/>
  <c r="H47" i="3"/>
  <c r="G47" i="3"/>
  <c r="CD46" i="3"/>
  <c r="CC46" i="3"/>
  <c r="BQ46" i="3"/>
  <c r="BP46" i="3"/>
  <c r="BD46" i="3"/>
  <c r="BC46" i="3"/>
  <c r="AQ46" i="3"/>
  <c r="AP46" i="3"/>
  <c r="AD46" i="3"/>
  <c r="AC46" i="3"/>
  <c r="Q46" i="3"/>
  <c r="P46" i="3"/>
  <c r="H46" i="3"/>
  <c r="G46" i="3"/>
  <c r="CD45" i="3"/>
  <c r="CC45" i="3"/>
  <c r="BQ45" i="3"/>
  <c r="BP45" i="3"/>
  <c r="BD45" i="3"/>
  <c r="BC45" i="3"/>
  <c r="AQ45" i="3"/>
  <c r="AP45" i="3"/>
  <c r="AD45" i="3"/>
  <c r="AC45" i="3"/>
  <c r="Q45" i="3"/>
  <c r="P45" i="3"/>
  <c r="H45" i="3"/>
  <c r="G45" i="3"/>
  <c r="CE45" i="3" s="1"/>
  <c r="CD44" i="3"/>
  <c r="CC44" i="3"/>
  <c r="BQ44" i="3"/>
  <c r="BP44" i="3"/>
  <c r="BD44" i="3"/>
  <c r="BC44" i="3"/>
  <c r="AQ44" i="3"/>
  <c r="AP44" i="3"/>
  <c r="AD44" i="3"/>
  <c r="AC44" i="3"/>
  <c r="Q44" i="3"/>
  <c r="P44" i="3"/>
  <c r="H44" i="3"/>
  <c r="G44" i="3"/>
  <c r="CD43" i="3"/>
  <c r="CC43" i="3"/>
  <c r="BQ43" i="3"/>
  <c r="BP43" i="3"/>
  <c r="BD43" i="3"/>
  <c r="BC43" i="3"/>
  <c r="AQ43" i="3"/>
  <c r="AP43" i="3"/>
  <c r="AD43" i="3"/>
  <c r="AC43" i="3"/>
  <c r="Q43" i="3"/>
  <c r="P43" i="3"/>
  <c r="H43" i="3"/>
  <c r="G43" i="3"/>
  <c r="CD42" i="3"/>
  <c r="CC42" i="3"/>
  <c r="CE42" i="3" s="1"/>
  <c r="BQ42" i="3"/>
  <c r="BP42" i="3"/>
  <c r="BR42" i="3" s="1"/>
  <c r="BD42" i="3"/>
  <c r="BC42" i="3"/>
  <c r="AQ42" i="3"/>
  <c r="AP42" i="3"/>
  <c r="AR42" i="3" s="1"/>
  <c r="AD42" i="3"/>
  <c r="AC42" i="3"/>
  <c r="Q42" i="3"/>
  <c r="P42" i="3"/>
  <c r="R42" i="3" s="1"/>
  <c r="H42" i="3"/>
  <c r="G42" i="3"/>
  <c r="CD41" i="3"/>
  <c r="CC41" i="3"/>
  <c r="CE41" i="3" s="1"/>
  <c r="BQ41" i="3"/>
  <c r="BP41" i="3"/>
  <c r="BR41" i="3" s="1"/>
  <c r="BD41" i="3"/>
  <c r="BC41" i="3"/>
  <c r="AQ41" i="3"/>
  <c r="AP41" i="3"/>
  <c r="AR41" i="3" s="1"/>
  <c r="AD41" i="3"/>
  <c r="AC41" i="3"/>
  <c r="AE41" i="3" s="1"/>
  <c r="R41" i="3"/>
  <c r="Q41" i="3"/>
  <c r="P41" i="3"/>
  <c r="H41" i="3"/>
  <c r="G41" i="3"/>
  <c r="CD40" i="3"/>
  <c r="CC40" i="3"/>
  <c r="BR40" i="3"/>
  <c r="BQ40" i="3"/>
  <c r="BP40" i="3"/>
  <c r="BD40" i="3"/>
  <c r="BC40" i="3"/>
  <c r="AQ40" i="3"/>
  <c r="AP40" i="3"/>
  <c r="AR40" i="3" s="1"/>
  <c r="AD40" i="3"/>
  <c r="AC40" i="3"/>
  <c r="AE40" i="3" s="1"/>
  <c r="Q40" i="3"/>
  <c r="P40" i="3"/>
  <c r="H40" i="3"/>
  <c r="G40" i="3"/>
  <c r="CE40" i="3" s="1"/>
  <c r="CD39" i="3"/>
  <c r="CC39" i="3"/>
  <c r="BQ39" i="3"/>
  <c r="BP39" i="3"/>
  <c r="BD39" i="3"/>
  <c r="BC39" i="3"/>
  <c r="AQ39" i="3"/>
  <c r="AP39" i="3"/>
  <c r="AD39" i="3"/>
  <c r="AC39" i="3"/>
  <c r="Q39" i="3"/>
  <c r="P39" i="3"/>
  <c r="H39" i="3"/>
  <c r="G39" i="3"/>
  <c r="CD38" i="3"/>
  <c r="CC38" i="3"/>
  <c r="BQ38" i="3"/>
  <c r="BP38" i="3"/>
  <c r="BD38" i="3"/>
  <c r="BC38" i="3"/>
  <c r="AQ38" i="3"/>
  <c r="AP38" i="3"/>
  <c r="AD38" i="3"/>
  <c r="AC38" i="3"/>
  <c r="Q38" i="3"/>
  <c r="P38" i="3"/>
  <c r="H38" i="3"/>
  <c r="G38" i="3"/>
  <c r="CE38" i="3" s="1"/>
  <c r="CD37" i="3"/>
  <c r="CC37" i="3"/>
  <c r="BQ37" i="3"/>
  <c r="BP37" i="3"/>
  <c r="BR37" i="3" s="1"/>
  <c r="BD37" i="3"/>
  <c r="BC37" i="3"/>
  <c r="AR37" i="3"/>
  <c r="AQ37" i="3"/>
  <c r="AP37" i="3"/>
  <c r="AD37" i="3"/>
  <c r="AC37" i="3"/>
  <c r="Q37" i="3"/>
  <c r="P37" i="3"/>
  <c r="R37" i="3" s="1"/>
  <c r="H37" i="3"/>
  <c r="G37" i="3"/>
  <c r="CD36" i="3"/>
  <c r="CC36" i="3"/>
  <c r="BQ36" i="3"/>
  <c r="BP36" i="3"/>
  <c r="BR36" i="3" s="1"/>
  <c r="BD36" i="3"/>
  <c r="BC36" i="3"/>
  <c r="BE36" i="3" s="1"/>
  <c r="AQ36" i="3"/>
  <c r="AP36" i="3"/>
  <c r="AD36" i="3"/>
  <c r="AC36" i="3"/>
  <c r="AE36" i="3" s="1"/>
  <c r="Q36" i="3"/>
  <c r="P36" i="3"/>
  <c r="R36" i="3" s="1"/>
  <c r="H36" i="3"/>
  <c r="G36" i="3"/>
  <c r="AR36" i="3" s="1"/>
  <c r="CD35" i="3"/>
  <c r="CC35" i="3"/>
  <c r="BQ35" i="3"/>
  <c r="BP35" i="3"/>
  <c r="BD35" i="3"/>
  <c r="BC35" i="3"/>
  <c r="AQ35" i="3"/>
  <c r="AP35" i="3"/>
  <c r="AD35" i="3"/>
  <c r="AC35" i="3"/>
  <c r="Q35" i="3"/>
  <c r="P35" i="3"/>
  <c r="H35" i="3"/>
  <c r="G35" i="3"/>
  <c r="BR35" i="3" s="1"/>
  <c r="CD34" i="3"/>
  <c r="CC34" i="3"/>
  <c r="BQ34" i="3"/>
  <c r="BP34" i="3"/>
  <c r="BD34" i="3"/>
  <c r="BC34" i="3"/>
  <c r="BE34" i="3" s="1"/>
  <c r="AQ34" i="3"/>
  <c r="AP34" i="3"/>
  <c r="AD34" i="3"/>
  <c r="AC34" i="3"/>
  <c r="Q34" i="3"/>
  <c r="P34" i="3"/>
  <c r="H34" i="3"/>
  <c r="G34" i="3"/>
  <c r="CE34" i="3" s="1"/>
  <c r="CD33" i="3"/>
  <c r="CC33" i="3"/>
  <c r="BQ33" i="3"/>
  <c r="BP33" i="3"/>
  <c r="BD33" i="3"/>
  <c r="BC33" i="3"/>
  <c r="BE33" i="3" s="1"/>
  <c r="AQ33" i="3"/>
  <c r="AP33" i="3"/>
  <c r="AD33" i="3"/>
  <c r="AC33" i="3"/>
  <c r="Q33" i="3"/>
  <c r="P33" i="3"/>
  <c r="H33" i="3"/>
  <c r="G33" i="3"/>
  <c r="CE33" i="3" s="1"/>
  <c r="CD32" i="3"/>
  <c r="CC32" i="3"/>
  <c r="BQ32" i="3"/>
  <c r="BP32" i="3"/>
  <c r="BD32" i="3"/>
  <c r="BC32" i="3"/>
  <c r="BE32" i="3" s="1"/>
  <c r="AQ32" i="3"/>
  <c r="AP32" i="3"/>
  <c r="AD32" i="3"/>
  <c r="AC32" i="3"/>
  <c r="AE32" i="3" s="1"/>
  <c r="Q32" i="3"/>
  <c r="P32" i="3"/>
  <c r="H32" i="3"/>
  <c r="G32" i="3"/>
  <c r="CE32" i="3" s="1"/>
  <c r="CD31" i="3"/>
  <c r="CC31" i="3"/>
  <c r="BQ31" i="3"/>
  <c r="BP31" i="3"/>
  <c r="BD31" i="3"/>
  <c r="BC31" i="3"/>
  <c r="BE31" i="3" s="1"/>
  <c r="AQ31" i="3"/>
  <c r="AP31" i="3"/>
  <c r="AR31" i="3" s="1"/>
  <c r="AD31" i="3"/>
  <c r="AC31" i="3"/>
  <c r="Q31" i="3"/>
  <c r="P31" i="3"/>
  <c r="R31" i="3" s="1"/>
  <c r="H31" i="3"/>
  <c r="G31" i="3"/>
  <c r="CD30" i="3"/>
  <c r="CC30" i="3"/>
  <c r="BQ30" i="3"/>
  <c r="BP30" i="3"/>
  <c r="BR30" i="3" s="1"/>
  <c r="BD30" i="3"/>
  <c r="BC30" i="3"/>
  <c r="AQ30" i="3"/>
  <c r="AP30" i="3"/>
  <c r="AR30" i="3" s="1"/>
  <c r="AD30" i="3"/>
  <c r="AC30" i="3"/>
  <c r="Q30" i="3"/>
  <c r="P30" i="3"/>
  <c r="R30" i="3" s="1"/>
  <c r="H30" i="3"/>
  <c r="G30" i="3"/>
  <c r="CD29" i="3"/>
  <c r="CC29" i="3"/>
  <c r="BQ29" i="3"/>
  <c r="BP29" i="3"/>
  <c r="BD29" i="3"/>
  <c r="BC29" i="3"/>
  <c r="BE29" i="3" s="1"/>
  <c r="AQ29" i="3"/>
  <c r="AP29" i="3"/>
  <c r="AR29" i="3" s="1"/>
  <c r="AE29" i="3"/>
  <c r="AD29" i="3"/>
  <c r="AC29" i="3"/>
  <c r="Q29" i="3"/>
  <c r="P29" i="3"/>
  <c r="H29" i="3"/>
  <c r="G29" i="3"/>
  <c r="CD28" i="3"/>
  <c r="CC28" i="3"/>
  <c r="CE28" i="3" s="1"/>
  <c r="BQ28" i="3"/>
  <c r="BP28" i="3"/>
  <c r="BR28" i="3" s="1"/>
  <c r="BD28" i="3"/>
  <c r="BC28" i="3"/>
  <c r="BE28" i="3" s="1"/>
  <c r="AQ28" i="3"/>
  <c r="AP28" i="3"/>
  <c r="AR28" i="3" s="1"/>
  <c r="AD28" i="3"/>
  <c r="AC28" i="3"/>
  <c r="AE28" i="3" s="1"/>
  <c r="Q28" i="3"/>
  <c r="P28" i="3"/>
  <c r="R28" i="3" s="1"/>
  <c r="H28" i="3"/>
  <c r="G28" i="3"/>
  <c r="CD27" i="3"/>
  <c r="CC27" i="3"/>
  <c r="BQ27" i="3"/>
  <c r="BP27" i="3"/>
  <c r="BD27" i="3"/>
  <c r="BC27" i="3"/>
  <c r="AQ27" i="3"/>
  <c r="AP27" i="3"/>
  <c r="AD27" i="3"/>
  <c r="AC27" i="3"/>
  <c r="Q27" i="3"/>
  <c r="P27" i="3"/>
  <c r="R27" i="3" s="1"/>
  <c r="H27" i="3"/>
  <c r="G27" i="3"/>
  <c r="CD26" i="3"/>
  <c r="CC26" i="3"/>
  <c r="BR26" i="3"/>
  <c r="BQ26" i="3"/>
  <c r="BP26" i="3"/>
  <c r="BD26" i="3"/>
  <c r="BC26" i="3"/>
  <c r="AQ26" i="3"/>
  <c r="AP26" i="3"/>
  <c r="AD26" i="3"/>
  <c r="AC26" i="3"/>
  <c r="Q26" i="3"/>
  <c r="P26" i="3"/>
  <c r="R26" i="3" s="1"/>
  <c r="H26" i="3"/>
  <c r="G26" i="3"/>
  <c r="CE26" i="3" s="1"/>
  <c r="CD25" i="3"/>
  <c r="CC25" i="3"/>
  <c r="CE25" i="3" s="1"/>
  <c r="BR25" i="3"/>
  <c r="BQ25" i="3"/>
  <c r="BP25" i="3"/>
  <c r="BD25" i="3"/>
  <c r="BC25" i="3"/>
  <c r="BE25" i="3" s="1"/>
  <c r="AQ25" i="3"/>
  <c r="AP25" i="3"/>
  <c r="AR25" i="3" s="1"/>
  <c r="AD25" i="3"/>
  <c r="AC25" i="3"/>
  <c r="AE25" i="3" s="1"/>
  <c r="Q25" i="3"/>
  <c r="P25" i="3"/>
  <c r="R25" i="3" s="1"/>
  <c r="H25" i="3"/>
  <c r="G25" i="3"/>
  <c r="CD24" i="3"/>
  <c r="CC24" i="3"/>
  <c r="BQ24" i="3"/>
  <c r="BP24" i="3"/>
  <c r="BD24" i="3"/>
  <c r="BC24" i="3"/>
  <c r="AQ24" i="3"/>
  <c r="AP24" i="3"/>
  <c r="AD24" i="3"/>
  <c r="AC24" i="3"/>
  <c r="Q24" i="3"/>
  <c r="P24" i="3"/>
  <c r="H24" i="3"/>
  <c r="G24" i="3"/>
  <c r="BR24" i="3" s="1"/>
  <c r="CD23" i="3"/>
  <c r="CC23" i="3"/>
  <c r="BR23" i="3"/>
  <c r="BQ23" i="3"/>
  <c r="BP23" i="3"/>
  <c r="BD23" i="3"/>
  <c r="BC23" i="3"/>
  <c r="BE23" i="3" s="1"/>
  <c r="AQ23" i="3"/>
  <c r="AP23" i="3"/>
  <c r="AD23" i="3"/>
  <c r="AC23" i="3"/>
  <c r="Q23" i="3"/>
  <c r="P23" i="3"/>
  <c r="R23" i="3" s="1"/>
  <c r="H23" i="3"/>
  <c r="G23" i="3"/>
  <c r="CE23" i="3" s="1"/>
  <c r="CD22" i="3"/>
  <c r="CC22" i="3"/>
  <c r="CE22" i="3" s="1"/>
  <c r="BQ22" i="3"/>
  <c r="BP22" i="3"/>
  <c r="BD22" i="3"/>
  <c r="BC22" i="3"/>
  <c r="AQ22" i="3"/>
  <c r="AP22" i="3"/>
  <c r="AR22" i="3" s="1"/>
  <c r="AD22" i="3"/>
  <c r="AC22" i="3"/>
  <c r="AE22" i="3" s="1"/>
  <c r="Q22" i="3"/>
  <c r="P22" i="3"/>
  <c r="H22" i="3"/>
  <c r="G22" i="3"/>
  <c r="CD21" i="3"/>
  <c r="CC21" i="3"/>
  <c r="BQ21" i="3"/>
  <c r="BP21" i="3"/>
  <c r="BD21" i="3"/>
  <c r="BC21" i="3"/>
  <c r="AQ21" i="3"/>
  <c r="AP21" i="3"/>
  <c r="AR21" i="3" s="1"/>
  <c r="AD21" i="3"/>
  <c r="AC21" i="3"/>
  <c r="Q21" i="3"/>
  <c r="P21" i="3"/>
  <c r="H21" i="3"/>
  <c r="G21" i="3"/>
  <c r="BE21" i="3" s="1"/>
  <c r="CD20" i="3"/>
  <c r="CC20" i="3"/>
  <c r="BQ20" i="3"/>
  <c r="BP20" i="3"/>
  <c r="BR20" i="3" s="1"/>
  <c r="BD20" i="3"/>
  <c r="BC20" i="3"/>
  <c r="BE20" i="3" s="1"/>
  <c r="AQ20" i="3"/>
  <c r="AP20" i="3"/>
  <c r="AR20" i="3" s="1"/>
  <c r="AD20" i="3"/>
  <c r="AC20" i="3"/>
  <c r="Q20" i="3"/>
  <c r="P20" i="3"/>
  <c r="H20" i="3"/>
  <c r="G20" i="3"/>
  <c r="CD19" i="3"/>
  <c r="CC19" i="3"/>
  <c r="BQ19" i="3"/>
  <c r="BP19" i="3"/>
  <c r="BR19" i="3" s="1"/>
  <c r="BD19" i="3"/>
  <c r="BC19" i="3"/>
  <c r="AQ19" i="3"/>
  <c r="AP19" i="3"/>
  <c r="AR19" i="3" s="1"/>
  <c r="AD19" i="3"/>
  <c r="AC19" i="3"/>
  <c r="R19" i="3"/>
  <c r="Q19" i="3"/>
  <c r="P19" i="3"/>
  <c r="H19" i="3"/>
  <c r="G19" i="3"/>
  <c r="CD18" i="3"/>
  <c r="CC18" i="3"/>
  <c r="BQ18" i="3"/>
  <c r="BP18" i="3"/>
  <c r="BD18" i="3"/>
  <c r="BC18" i="3"/>
  <c r="AQ18" i="3"/>
  <c r="AP18" i="3"/>
  <c r="AD18" i="3"/>
  <c r="AC18" i="3"/>
  <c r="AE18" i="3" s="1"/>
  <c r="Q18" i="3"/>
  <c r="P18" i="3"/>
  <c r="R18" i="3" s="1"/>
  <c r="H18" i="3"/>
  <c r="G18" i="3"/>
  <c r="BE18" i="3" s="1"/>
  <c r="CD17" i="3"/>
  <c r="CC17" i="3"/>
  <c r="CE17" i="3" s="1"/>
  <c r="BR17" i="3"/>
  <c r="BQ17" i="3"/>
  <c r="BP17" i="3"/>
  <c r="BE17" i="3"/>
  <c r="BD17" i="3"/>
  <c r="BC17" i="3"/>
  <c r="AQ17" i="3"/>
  <c r="AP17" i="3"/>
  <c r="AR17" i="3" s="1"/>
  <c r="AD17" i="3"/>
  <c r="AC17" i="3"/>
  <c r="AE17" i="3" s="1"/>
  <c r="Q17" i="3"/>
  <c r="P17" i="3"/>
  <c r="R17" i="3" s="1"/>
  <c r="H17" i="3"/>
  <c r="G17" i="3"/>
  <c r="CD16" i="3"/>
  <c r="CC16" i="3"/>
  <c r="BQ16" i="3"/>
  <c r="BP16" i="3"/>
  <c r="BD16" i="3"/>
  <c r="BC16" i="3"/>
  <c r="AQ16" i="3"/>
  <c r="AP16" i="3"/>
  <c r="AD16" i="3"/>
  <c r="AC16" i="3"/>
  <c r="Q16" i="3"/>
  <c r="P16" i="3"/>
  <c r="H16" i="3"/>
  <c r="G16" i="3"/>
  <c r="CE16" i="3" s="1"/>
  <c r="CD15" i="3"/>
  <c r="CC15" i="3"/>
  <c r="BQ15" i="3"/>
  <c r="BP15" i="3"/>
  <c r="BR15" i="3" s="1"/>
  <c r="BD15" i="3"/>
  <c r="BC15" i="3"/>
  <c r="AR15" i="3"/>
  <c r="AQ15" i="3"/>
  <c r="AP15" i="3"/>
  <c r="AD15" i="3"/>
  <c r="AC15" i="3"/>
  <c r="Q15" i="3"/>
  <c r="P15" i="3"/>
  <c r="R15" i="3" s="1"/>
  <c r="H15" i="3"/>
  <c r="G15" i="3"/>
  <c r="CE15" i="3" s="1"/>
  <c r="CD14" i="3"/>
  <c r="CC14" i="3"/>
  <c r="CE14" i="3" s="1"/>
  <c r="BR14" i="3"/>
  <c r="BQ14" i="3"/>
  <c r="BP14" i="3"/>
  <c r="BD14" i="3"/>
  <c r="BC14" i="3"/>
  <c r="BE14" i="3" s="1"/>
  <c r="AQ14" i="3"/>
  <c r="AP14" i="3"/>
  <c r="AR14" i="3" s="1"/>
  <c r="AD14" i="3"/>
  <c r="AC14" i="3"/>
  <c r="AE14" i="3" s="1"/>
  <c r="Q14" i="3"/>
  <c r="P14" i="3"/>
  <c r="R14" i="3" s="1"/>
  <c r="H14" i="3"/>
  <c r="G14" i="3"/>
  <c r="CD13" i="3"/>
  <c r="CC13" i="3"/>
  <c r="BQ13" i="3"/>
  <c r="BP13" i="3"/>
  <c r="BE13" i="3"/>
  <c r="BD13" i="3"/>
  <c r="BC13" i="3"/>
  <c r="AQ13" i="3"/>
  <c r="AP13" i="3"/>
  <c r="AE13" i="3"/>
  <c r="AD13" i="3"/>
  <c r="AC13" i="3"/>
  <c r="Q13" i="3"/>
  <c r="P13" i="3"/>
  <c r="H13" i="3"/>
  <c r="G13" i="3"/>
  <c r="CD12" i="3"/>
  <c r="CC12" i="3"/>
  <c r="BQ12" i="3"/>
  <c r="BP12" i="3"/>
  <c r="BD12" i="3"/>
  <c r="BC12" i="3"/>
  <c r="AQ12" i="3"/>
  <c r="AP12" i="3"/>
  <c r="AD12" i="3"/>
  <c r="AC12" i="3"/>
  <c r="Q12" i="3"/>
  <c r="P12" i="3"/>
  <c r="H12" i="3"/>
  <c r="G12" i="3"/>
  <c r="CE12" i="3" s="1"/>
  <c r="CD11" i="3"/>
  <c r="CC11" i="3"/>
  <c r="CE11" i="3" s="1"/>
  <c r="BQ11" i="3"/>
  <c r="BP11" i="3"/>
  <c r="BD11" i="3"/>
  <c r="BC11" i="3"/>
  <c r="AQ11" i="3"/>
  <c r="AP11" i="3"/>
  <c r="AD11" i="3"/>
  <c r="AC11" i="3"/>
  <c r="AE11" i="3" s="1"/>
  <c r="Q11" i="3"/>
  <c r="P11" i="3"/>
  <c r="H11" i="3"/>
  <c r="G11" i="3"/>
  <c r="CD10" i="3"/>
  <c r="CC10" i="3"/>
  <c r="BQ10" i="3"/>
  <c r="BP10" i="3"/>
  <c r="BD10" i="3"/>
  <c r="BC10" i="3"/>
  <c r="BE10" i="3" s="1"/>
  <c r="AQ10" i="3"/>
  <c r="AP10" i="3"/>
  <c r="AE10" i="3"/>
  <c r="AD10" i="3"/>
  <c r="AC10" i="3"/>
  <c r="Q10" i="3"/>
  <c r="P10" i="3"/>
  <c r="H10" i="3"/>
  <c r="G10" i="3"/>
  <c r="CD9" i="3"/>
  <c r="CC9" i="3"/>
  <c r="BQ9" i="3"/>
  <c r="BP9" i="3"/>
  <c r="BD9" i="3"/>
  <c r="BC9" i="3"/>
  <c r="AQ9" i="3"/>
  <c r="AP9" i="3"/>
  <c r="AR9" i="3" s="1"/>
  <c r="AD9" i="3"/>
  <c r="AC9" i="3"/>
  <c r="Q9" i="3"/>
  <c r="P9" i="3"/>
  <c r="R9" i="3" s="1"/>
  <c r="H9" i="3"/>
  <c r="G9" i="3"/>
  <c r="CD8" i="3"/>
  <c r="CC8" i="3"/>
  <c r="CE8" i="3" s="1"/>
  <c r="BR8" i="3"/>
  <c r="BQ8" i="3"/>
  <c r="BP8" i="3"/>
  <c r="BD8" i="3"/>
  <c r="BC8" i="3"/>
  <c r="BE8" i="3" s="1"/>
  <c r="AQ8" i="3"/>
  <c r="AP8" i="3"/>
  <c r="AR8" i="3" s="1"/>
  <c r="AD8" i="3"/>
  <c r="AC8" i="3"/>
  <c r="AE8" i="3" s="1"/>
  <c r="Q8" i="3"/>
  <c r="P8" i="3"/>
  <c r="R8" i="3" s="1"/>
  <c r="H8" i="3"/>
  <c r="G8" i="3"/>
  <c r="CE7" i="3"/>
  <c r="CD7" i="3"/>
  <c r="CC7" i="3"/>
  <c r="BQ7" i="3"/>
  <c r="BP7" i="3"/>
  <c r="BD7" i="3"/>
  <c r="BC7" i="3"/>
  <c r="BE7" i="3" s="1"/>
  <c r="AQ7" i="3"/>
  <c r="AP7" i="3"/>
  <c r="AR7" i="3" s="1"/>
  <c r="AD7" i="3"/>
  <c r="AC7" i="3"/>
  <c r="Q7" i="3"/>
  <c r="P7" i="3"/>
  <c r="H7" i="3"/>
  <c r="G7" i="3"/>
  <c r="CD6" i="3"/>
  <c r="CC6" i="3"/>
  <c r="BQ6" i="3"/>
  <c r="BP6" i="3"/>
  <c r="BR6" i="3" s="1"/>
  <c r="BD6" i="3"/>
  <c r="BC6" i="3"/>
  <c r="BE6" i="3" s="1"/>
  <c r="AQ6" i="3"/>
  <c r="AP6" i="3"/>
  <c r="AR6" i="3" s="1"/>
  <c r="AD6" i="3"/>
  <c r="AC6" i="3"/>
  <c r="Q6" i="3"/>
  <c r="P6" i="3"/>
  <c r="R6" i="3" s="1"/>
  <c r="H6" i="3"/>
  <c r="G6" i="3"/>
  <c r="CD5" i="3"/>
  <c r="CC5" i="3"/>
  <c r="BQ5" i="3"/>
  <c r="BP5" i="3"/>
  <c r="BD5" i="3"/>
  <c r="BC5" i="3"/>
  <c r="AQ5" i="3"/>
  <c r="AP5" i="3"/>
  <c r="AR5" i="3" s="1"/>
  <c r="AD5" i="3"/>
  <c r="AC5" i="3"/>
  <c r="Q5" i="3"/>
  <c r="P5" i="3"/>
  <c r="R5" i="3" s="1"/>
  <c r="H5" i="3"/>
  <c r="G5" i="3"/>
  <c r="BR5" i="3" s="1"/>
  <c r="CD4" i="3"/>
  <c r="CC4" i="3"/>
  <c r="BQ4" i="3"/>
  <c r="BP4" i="3"/>
  <c r="BR4" i="3" s="1"/>
  <c r="BD4" i="3"/>
  <c r="BC4" i="3"/>
  <c r="BE4" i="3" s="1"/>
  <c r="AQ4" i="3"/>
  <c r="AP4" i="3"/>
  <c r="AR4" i="3" s="1"/>
  <c r="AD4" i="3"/>
  <c r="AC4" i="3"/>
  <c r="AE4" i="3" s="1"/>
  <c r="Q4" i="3"/>
  <c r="P4" i="3"/>
  <c r="R4" i="3" s="1"/>
  <c r="H4" i="3"/>
  <c r="G4" i="3"/>
  <c r="I4" i="3" s="1"/>
  <c r="AE6" i="3" l="1"/>
  <c r="CE10" i="3"/>
  <c r="AR11" i="3"/>
  <c r="R12" i="3"/>
  <c r="BR12" i="3"/>
  <c r="R16" i="3"/>
  <c r="BR16" i="3"/>
  <c r="AE19" i="3"/>
  <c r="AE20" i="3"/>
  <c r="AR23" i="3"/>
  <c r="AR27" i="3"/>
  <c r="R38" i="3"/>
  <c r="BR38" i="3"/>
  <c r="AE42" i="3"/>
  <c r="AE48" i="3"/>
  <c r="BE30" i="3"/>
  <c r="R33" i="3"/>
  <c r="R45" i="3"/>
  <c r="BR45" i="3"/>
  <c r="BE51" i="3"/>
  <c r="BE5" i="3"/>
  <c r="BE9" i="3"/>
  <c r="BG9" i="3" s="1"/>
  <c r="CE19" i="3"/>
  <c r="AR26" i="3"/>
  <c r="CE27" i="3"/>
  <c r="R34" i="3"/>
  <c r="R7" i="3"/>
  <c r="S4" i="3" s="1"/>
  <c r="BE22" i="3"/>
  <c r="BR29" i="3"/>
  <c r="BR31" i="3"/>
  <c r="BR32" i="3"/>
  <c r="AE33" i="3"/>
  <c r="CE36" i="3"/>
  <c r="BE40" i="3"/>
  <c r="I40" i="3"/>
  <c r="I48" i="3"/>
  <c r="AE5" i="3"/>
  <c r="AF4" i="3" s="1"/>
  <c r="AG22" i="3" s="1"/>
  <c r="BR9" i="3"/>
  <c r="AR12" i="3"/>
  <c r="CE13" i="3"/>
  <c r="AR16" i="3"/>
  <c r="BR27" i="3"/>
  <c r="AE30" i="3"/>
  <c r="AR38" i="3"/>
  <c r="BR39" i="3"/>
  <c r="R40" i="3"/>
  <c r="CE49" i="3"/>
  <c r="I11" i="3"/>
  <c r="AE7" i="3"/>
  <c r="AE9" i="3"/>
  <c r="BE19" i="3"/>
  <c r="BR22" i="3"/>
  <c r="CE29" i="3"/>
  <c r="AE31" i="3"/>
  <c r="AG31" i="3" s="1"/>
  <c r="CE31" i="3"/>
  <c r="AR34" i="3"/>
  <c r="CE37" i="3"/>
  <c r="BE41" i="3"/>
  <c r="BE42" i="3"/>
  <c r="AR45" i="3"/>
  <c r="BR46" i="3"/>
  <c r="BE47" i="3"/>
  <c r="BG47" i="3" s="1"/>
  <c r="CE9" i="3"/>
  <c r="CE30" i="3"/>
  <c r="R49" i="3"/>
  <c r="BF4" i="3"/>
  <c r="BG29" i="3" s="1"/>
  <c r="CE18" i="3"/>
  <c r="AE43" i="3"/>
  <c r="AE50" i="3"/>
  <c r="BR10" i="3"/>
  <c r="AE21" i="3"/>
  <c r="R32" i="3"/>
  <c r="AR43" i="3"/>
  <c r="AE44" i="3"/>
  <c r="AR50" i="3"/>
  <c r="CE43" i="3"/>
  <c r="BR44" i="3"/>
  <c r="R44" i="3"/>
  <c r="I44" i="3"/>
  <c r="AR44" i="3"/>
  <c r="BE44" i="3"/>
  <c r="BR51" i="3"/>
  <c r="AR51" i="3"/>
  <c r="R51" i="3"/>
  <c r="CE51" i="3"/>
  <c r="CE5" i="3"/>
  <c r="CE6" i="3"/>
  <c r="AR10" i="3"/>
  <c r="BR18" i="3"/>
  <c r="BR33" i="3"/>
  <c r="R43" i="3"/>
  <c r="R50" i="3"/>
  <c r="I17" i="3"/>
  <c r="R21" i="3"/>
  <c r="BE43" i="3"/>
  <c r="CE44" i="3"/>
  <c r="BE50" i="3"/>
  <c r="CE50" i="3"/>
  <c r="CE4" i="3"/>
  <c r="CE21" i="3"/>
  <c r="BR7" i="3"/>
  <c r="BR11" i="3"/>
  <c r="R11" i="3"/>
  <c r="BE11" i="3"/>
  <c r="BR13" i="3"/>
  <c r="AR13" i="3"/>
  <c r="R13" i="3"/>
  <c r="R22" i="3"/>
  <c r="R29" i="3"/>
  <c r="AR32" i="3"/>
  <c r="BR43" i="3"/>
  <c r="BR50" i="3"/>
  <c r="R10" i="3"/>
  <c r="AR18" i="3"/>
  <c r="BR21" i="3"/>
  <c r="AR33" i="3"/>
  <c r="AE12" i="3"/>
  <c r="BE12" i="3"/>
  <c r="AE16" i="3"/>
  <c r="BE16" i="3"/>
  <c r="AE27" i="3"/>
  <c r="BE27" i="3"/>
  <c r="BR34" i="3"/>
  <c r="AE38" i="3"/>
  <c r="BE38" i="3"/>
  <c r="AE45" i="3"/>
  <c r="BE45" i="3"/>
  <c r="AE24" i="3"/>
  <c r="BE24" i="3"/>
  <c r="BG24" i="3" s="1"/>
  <c r="CE24" i="3"/>
  <c r="AE35" i="3"/>
  <c r="BE35" i="3"/>
  <c r="CE35" i="3"/>
  <c r="AE39" i="3"/>
  <c r="BE39" i="3"/>
  <c r="CE39" i="3"/>
  <c r="AE46" i="3"/>
  <c r="BE46" i="3"/>
  <c r="CE46" i="3"/>
  <c r="I23" i="3"/>
  <c r="I34" i="3"/>
  <c r="AE49" i="3"/>
  <c r="BE49" i="3"/>
  <c r="AE15" i="3"/>
  <c r="BE15" i="3"/>
  <c r="BG15" i="3" s="1"/>
  <c r="AE23" i="3"/>
  <c r="R24" i="3"/>
  <c r="AR24" i="3"/>
  <c r="AE26" i="3"/>
  <c r="BE26" i="3"/>
  <c r="AE34" i="3"/>
  <c r="R35" i="3"/>
  <c r="AR35" i="3"/>
  <c r="AE37" i="3"/>
  <c r="BE37" i="3"/>
  <c r="R39" i="3"/>
  <c r="AR39" i="3"/>
  <c r="R46" i="3"/>
  <c r="AR46" i="3"/>
  <c r="BG39" i="3" l="1"/>
  <c r="BG31" i="3"/>
  <c r="BG18" i="3"/>
  <c r="BG48" i="3"/>
  <c r="BG49" i="3"/>
  <c r="AG49" i="3"/>
  <c r="AG45" i="3"/>
  <c r="BG11" i="3"/>
  <c r="BI11" i="3" s="1"/>
  <c r="BG45" i="3"/>
  <c r="BG26" i="3"/>
  <c r="AG39" i="3"/>
  <c r="BG12" i="3"/>
  <c r="BG38" i="3"/>
  <c r="BG50" i="3"/>
  <c r="BG42" i="3"/>
  <c r="BG10" i="3"/>
  <c r="BG21" i="3"/>
  <c r="BG13" i="3"/>
  <c r="BG34" i="3"/>
  <c r="BG35" i="3"/>
  <c r="BG40" i="3"/>
  <c r="BG23" i="3"/>
  <c r="BG19" i="3"/>
  <c r="BG7" i="3"/>
  <c r="BG22" i="3"/>
  <c r="BG37" i="3"/>
  <c r="BG41" i="3"/>
  <c r="BS4" i="3"/>
  <c r="BT26" i="3" s="1"/>
  <c r="BG43" i="3"/>
  <c r="BG20" i="3"/>
  <c r="BG8" i="3"/>
  <c r="BG51" i="3"/>
  <c r="BI48" i="3" s="1"/>
  <c r="BG16" i="3"/>
  <c r="BG4" i="3"/>
  <c r="BG46" i="3"/>
  <c r="BG27" i="3"/>
  <c r="BG30" i="3"/>
  <c r="BG32" i="3"/>
  <c r="BG14" i="3"/>
  <c r="BG33" i="3"/>
  <c r="BI28" i="3" s="1"/>
  <c r="BG36" i="3"/>
  <c r="BG44" i="3"/>
  <c r="BG25" i="3"/>
  <c r="BG28" i="3"/>
  <c r="BT16" i="3"/>
  <c r="BT25" i="3"/>
  <c r="BT24" i="3"/>
  <c r="BT23" i="3"/>
  <c r="BT46" i="3"/>
  <c r="BT29" i="3"/>
  <c r="BT40" i="3"/>
  <c r="BT4" i="3"/>
  <c r="BT20" i="3"/>
  <c r="BT37" i="3"/>
  <c r="BT19" i="3"/>
  <c r="BT49" i="3"/>
  <c r="BT22" i="3"/>
  <c r="BT12" i="3"/>
  <c r="BT32" i="3"/>
  <c r="BT38" i="3"/>
  <c r="BT30" i="3"/>
  <c r="BT8" i="3"/>
  <c r="BT15" i="3"/>
  <c r="BT41" i="3"/>
  <c r="BT17" i="3"/>
  <c r="BI34" i="3"/>
  <c r="BH34" i="3"/>
  <c r="AG33" i="3"/>
  <c r="AG12" i="3"/>
  <c r="AG32" i="3"/>
  <c r="AG50" i="3"/>
  <c r="AG48" i="3"/>
  <c r="T24" i="3"/>
  <c r="AG35" i="3"/>
  <c r="T13" i="3"/>
  <c r="BT51" i="3"/>
  <c r="AG37" i="3"/>
  <c r="AG23" i="3"/>
  <c r="AG9" i="3"/>
  <c r="T29" i="3"/>
  <c r="BI44" i="3"/>
  <c r="BH44" i="3"/>
  <c r="AG29" i="3"/>
  <c r="AG17" i="3"/>
  <c r="AG6" i="3"/>
  <c r="AG46" i="3"/>
  <c r="AG27" i="3"/>
  <c r="BI40" i="3"/>
  <c r="BH40" i="3"/>
  <c r="AG41" i="3"/>
  <c r="AS4" i="3"/>
  <c r="AT35" i="3" s="1"/>
  <c r="T35" i="3"/>
  <c r="AG15" i="3"/>
  <c r="AG24" i="3"/>
  <c r="AG20" i="3"/>
  <c r="AG13" i="3"/>
  <c r="BT43" i="3"/>
  <c r="T22" i="3"/>
  <c r="BH11" i="3"/>
  <c r="AG40" i="3"/>
  <c r="T43" i="3"/>
  <c r="BG5" i="3"/>
  <c r="BG6" i="3"/>
  <c r="AG7" i="3"/>
  <c r="BT44" i="3"/>
  <c r="AG26" i="3"/>
  <c r="BT11" i="3"/>
  <c r="T51" i="3"/>
  <c r="AG51" i="3"/>
  <c r="BT34" i="3"/>
  <c r="T10" i="3"/>
  <c r="AG8" i="3"/>
  <c r="CF4" i="3"/>
  <c r="CG24" i="3" s="1"/>
  <c r="AG25" i="3"/>
  <c r="AG11" i="3"/>
  <c r="AG47" i="3"/>
  <c r="AG14" i="3"/>
  <c r="BT21" i="3"/>
  <c r="BT13" i="3"/>
  <c r="BH23" i="3"/>
  <c r="AG43" i="3"/>
  <c r="AG18" i="3"/>
  <c r="AG34" i="3"/>
  <c r="AG16" i="3"/>
  <c r="AG36" i="3"/>
  <c r="AG42" i="3"/>
  <c r="AG19" i="3"/>
  <c r="AG30" i="3"/>
  <c r="BT18" i="3"/>
  <c r="T44" i="3"/>
  <c r="T32" i="3"/>
  <c r="BT10" i="3"/>
  <c r="AG5" i="3"/>
  <c r="T21" i="3"/>
  <c r="T39" i="3"/>
  <c r="AG38" i="3"/>
  <c r="BT7" i="3"/>
  <c r="AG10" i="3"/>
  <c r="AG28" i="3"/>
  <c r="T50" i="3"/>
  <c r="AG21" i="3"/>
  <c r="BG17" i="3"/>
  <c r="AG4" i="3"/>
  <c r="BT33" i="3"/>
  <c r="BT50" i="3"/>
  <c r="AG44" i="3"/>
  <c r="BH28" i="3" l="1"/>
  <c r="CG51" i="3"/>
  <c r="CG5" i="3"/>
  <c r="BT31" i="3"/>
  <c r="BT27" i="3"/>
  <c r="BH4" i="3"/>
  <c r="CG44" i="3"/>
  <c r="AT44" i="3"/>
  <c r="CG18" i="3"/>
  <c r="CG6" i="3"/>
  <c r="BI4" i="3"/>
  <c r="BT35" i="3"/>
  <c r="BT9" i="3"/>
  <c r="BT42" i="3"/>
  <c r="BT47" i="3"/>
  <c r="BU44" i="3" s="1"/>
  <c r="BH48" i="3"/>
  <c r="BT39" i="3"/>
  <c r="BT5" i="3"/>
  <c r="BT6" i="3"/>
  <c r="BT14" i="3"/>
  <c r="BT45" i="3"/>
  <c r="BT48" i="3"/>
  <c r="BT28" i="3"/>
  <c r="BT36" i="3"/>
  <c r="BV34" i="3" s="1"/>
  <c r="AH11" i="3"/>
  <c r="AI11" i="3"/>
  <c r="BV44" i="3"/>
  <c r="AT14" i="3"/>
  <c r="AT47" i="3"/>
  <c r="AT36" i="3"/>
  <c r="AT25" i="3"/>
  <c r="AT8" i="3"/>
  <c r="AT31" i="3"/>
  <c r="AT11" i="3"/>
  <c r="AT5" i="3"/>
  <c r="AT20" i="3"/>
  <c r="AT48" i="3"/>
  <c r="AT38" i="3"/>
  <c r="AT22" i="3"/>
  <c r="AT49" i="3"/>
  <c r="AT4" i="3"/>
  <c r="AT23" i="3"/>
  <c r="AT15" i="3"/>
  <c r="AT28" i="3"/>
  <c r="AT12" i="3"/>
  <c r="AT26" i="3"/>
  <c r="AT27" i="3"/>
  <c r="AT30" i="3"/>
  <c r="AT42" i="3"/>
  <c r="AT19" i="3"/>
  <c r="AT6" i="3"/>
  <c r="AT21" i="3"/>
  <c r="AT29" i="3"/>
  <c r="AT37" i="3"/>
  <c r="AT16" i="3"/>
  <c r="AT41" i="3"/>
  <c r="AT34" i="3"/>
  <c r="AT7" i="3"/>
  <c r="AT45" i="3"/>
  <c r="AT9" i="3"/>
  <c r="AT40" i="3"/>
  <c r="AT17" i="3"/>
  <c r="AT39" i="3"/>
  <c r="CG35" i="3"/>
  <c r="AT13" i="3"/>
  <c r="CG46" i="3"/>
  <c r="AT10" i="3"/>
  <c r="AI17" i="3"/>
  <c r="AH17" i="3"/>
  <c r="T46" i="3"/>
  <c r="BV40" i="3"/>
  <c r="BU40" i="3"/>
  <c r="BV48" i="3"/>
  <c r="BU48" i="3"/>
  <c r="BV28" i="3"/>
  <c r="BU28" i="3"/>
  <c r="AI4" i="3"/>
  <c r="AH4" i="3"/>
  <c r="AT32" i="3"/>
  <c r="AH23" i="3"/>
  <c r="AI23" i="3"/>
  <c r="AT18" i="3"/>
  <c r="BV17" i="3"/>
  <c r="BU17" i="3"/>
  <c r="AI28" i="3"/>
  <c r="AH28" i="3"/>
  <c r="AT24" i="3"/>
  <c r="CG23" i="3"/>
  <c r="CG37" i="3"/>
  <c r="CG29" i="3"/>
  <c r="CG38" i="3"/>
  <c r="CG7" i="3"/>
  <c r="CG22" i="3"/>
  <c r="CG48" i="3"/>
  <c r="CG49" i="3"/>
  <c r="CG14" i="3"/>
  <c r="CG30" i="3"/>
  <c r="CG16" i="3"/>
  <c r="CG27" i="3"/>
  <c r="CG15" i="3"/>
  <c r="CG34" i="3"/>
  <c r="CG13" i="3"/>
  <c r="CG25" i="3"/>
  <c r="CG47" i="3"/>
  <c r="CG17" i="3"/>
  <c r="CG10" i="3"/>
  <c r="CG20" i="3"/>
  <c r="CG31" i="3"/>
  <c r="CG32" i="3"/>
  <c r="CG28" i="3"/>
  <c r="CG33" i="3"/>
  <c r="CG19" i="3"/>
  <c r="CG45" i="3"/>
  <c r="CG11" i="3"/>
  <c r="CG42" i="3"/>
  <c r="CG8" i="3"/>
  <c r="CG36" i="3"/>
  <c r="CG41" i="3"/>
  <c r="CG9" i="3"/>
  <c r="CG40" i="3"/>
  <c r="CG12" i="3"/>
  <c r="AT51" i="3"/>
  <c r="CG4" i="3"/>
  <c r="BU11" i="3"/>
  <c r="BV11" i="3"/>
  <c r="AI40" i="3"/>
  <c r="AH40" i="3"/>
  <c r="CG39" i="3"/>
  <c r="AT50" i="3"/>
  <c r="BU4" i="3"/>
  <c r="BV4" i="3"/>
  <c r="BV23" i="3"/>
  <c r="BU23" i="3"/>
  <c r="AT33" i="3"/>
  <c r="BI17" i="3"/>
  <c r="BH17" i="3"/>
  <c r="AH34" i="3"/>
  <c r="AI34" i="3"/>
  <c r="AI48" i="3"/>
  <c r="AH48" i="3"/>
  <c r="AT46" i="3"/>
  <c r="AH44" i="3"/>
  <c r="AI44" i="3"/>
  <c r="T47" i="3"/>
  <c r="T14" i="3"/>
  <c r="T4" i="3"/>
  <c r="T36" i="3"/>
  <c r="T34" i="3"/>
  <c r="T8" i="3"/>
  <c r="T7" i="3"/>
  <c r="T25" i="3"/>
  <c r="T23" i="3"/>
  <c r="T9" i="3"/>
  <c r="T40" i="3"/>
  <c r="T5" i="3"/>
  <c r="T42" i="3"/>
  <c r="T33" i="3"/>
  <c r="T18" i="3"/>
  <c r="T12" i="3"/>
  <c r="T15" i="3"/>
  <c r="T41" i="3"/>
  <c r="T19" i="3"/>
  <c r="T45" i="3"/>
  <c r="T6" i="3"/>
  <c r="T38" i="3"/>
  <c r="T49" i="3"/>
  <c r="T20" i="3"/>
  <c r="T37" i="3"/>
  <c r="T26" i="3"/>
  <c r="T27" i="3"/>
  <c r="T48" i="3"/>
  <c r="T31" i="3"/>
  <c r="T16" i="3"/>
  <c r="T28" i="3"/>
  <c r="T17" i="3"/>
  <c r="T30" i="3"/>
  <c r="CG21" i="3"/>
  <c r="AT43" i="3"/>
  <c r="CG50" i="3"/>
  <c r="CG43" i="3"/>
  <c r="T11" i="3"/>
  <c r="V17" i="3" l="1"/>
  <c r="CH44" i="3"/>
  <c r="AV44" i="3"/>
  <c r="BU34" i="3"/>
  <c r="U28" i="3"/>
  <c r="U44" i="3"/>
  <c r="V28" i="3"/>
  <c r="V40" i="3"/>
  <c r="U40" i="3"/>
  <c r="CH11" i="3"/>
  <c r="CI11" i="3"/>
  <c r="CI44" i="3"/>
  <c r="CI40" i="3"/>
  <c r="CH40" i="3"/>
  <c r="CI17" i="3"/>
  <c r="CH17" i="3"/>
  <c r="AU34" i="3"/>
  <c r="AV34" i="3"/>
  <c r="AV4" i="3"/>
  <c r="AU4" i="3"/>
  <c r="U4" i="3"/>
  <c r="CI28" i="3"/>
  <c r="CH28" i="3"/>
  <c r="AU23" i="3"/>
  <c r="AV11" i="3"/>
  <c r="AU11" i="3"/>
  <c r="U17" i="3"/>
  <c r="CH23" i="3"/>
  <c r="CI23" i="3"/>
  <c r="CH34" i="3"/>
  <c r="CI34" i="3"/>
  <c r="U11" i="3"/>
  <c r="CI48" i="3"/>
  <c r="CH48" i="3"/>
  <c r="AV17" i="3"/>
  <c r="AU17" i="3"/>
  <c r="V34" i="3"/>
  <c r="U34" i="3"/>
  <c r="V44" i="3"/>
  <c r="AV40" i="3"/>
  <c r="AU40" i="3"/>
  <c r="AV48" i="3"/>
  <c r="AU48" i="3"/>
  <c r="AU44" i="3"/>
  <c r="V48" i="3"/>
  <c r="U48" i="3"/>
  <c r="CI4" i="3"/>
  <c r="CH4" i="3"/>
  <c r="AV28" i="3"/>
  <c r="AU28" i="3"/>
  <c r="B11" i="2" l="1"/>
  <c r="C20" i="2" s="1"/>
  <c r="C39" i="2" s="1"/>
  <c r="I19" i="2" l="1"/>
  <c r="I38" i="2" s="1"/>
  <c r="J16" i="2"/>
  <c r="J35" i="2" s="1"/>
  <c r="C14" i="2"/>
  <c r="C33" i="2" s="1"/>
  <c r="F15" i="2"/>
  <c r="F34" i="2" s="1"/>
  <c r="M41" i="2" s="1"/>
  <c r="F18" i="2"/>
  <c r="F37" i="2" s="1"/>
  <c r="F14" i="2"/>
  <c r="F33" i="2" s="1"/>
  <c r="J15" i="2"/>
  <c r="J34" i="2" s="1"/>
  <c r="O39" i="2" s="1"/>
  <c r="O50" i="2" s="1"/>
  <c r="D17" i="2"/>
  <c r="D36" i="2" s="1"/>
  <c r="H18" i="2"/>
  <c r="H37" i="2" s="1"/>
  <c r="D20" i="2"/>
  <c r="D39" i="2" s="1"/>
  <c r="D13" i="2"/>
  <c r="D32" i="2" s="1"/>
  <c r="G14" i="2"/>
  <c r="G33" i="2" s="1"/>
  <c r="B16" i="2"/>
  <c r="B35" i="2" s="1"/>
  <c r="G17" i="2"/>
  <c r="G36" i="2" s="1"/>
  <c r="N37" i="2" s="1"/>
  <c r="J18" i="2"/>
  <c r="J37" i="2" s="1"/>
  <c r="E20" i="2"/>
  <c r="E39" i="2" s="1"/>
  <c r="G13" i="2"/>
  <c r="G32" i="2" s="1"/>
  <c r="I17" i="2"/>
  <c r="I36" i="2" s="1"/>
  <c r="H13" i="2"/>
  <c r="H32" i="2" s="1"/>
  <c r="C15" i="2"/>
  <c r="C34" i="2" s="1"/>
  <c r="H16" i="2"/>
  <c r="H35" i="2" s="1"/>
  <c r="B18" i="2"/>
  <c r="B37" i="2" s="1"/>
  <c r="F19" i="2"/>
  <c r="F38" i="2" s="1"/>
  <c r="I20" i="2"/>
  <c r="I39" i="2" s="1"/>
  <c r="G19" i="2"/>
  <c r="G38" i="2" s="1"/>
  <c r="D14" i="2"/>
  <c r="D33" i="2" s="1"/>
  <c r="I15" i="2"/>
  <c r="I34" i="2" s="1"/>
  <c r="C17" i="2"/>
  <c r="C36" i="2" s="1"/>
  <c r="G18" i="2"/>
  <c r="G37" i="2" s="1"/>
  <c r="J19" i="2"/>
  <c r="J38" i="2" s="1"/>
  <c r="E13" i="2"/>
  <c r="E32" i="2" s="1"/>
  <c r="J14" i="2"/>
  <c r="J33" i="2" s="1"/>
  <c r="D16" i="2"/>
  <c r="D35" i="2" s="1"/>
  <c r="H17" i="2"/>
  <c r="H36" i="2" s="1"/>
  <c r="B19" i="2"/>
  <c r="B38" i="2" s="1"/>
  <c r="F20" i="2"/>
  <c r="F39" i="2" s="1"/>
  <c r="B13" i="2"/>
  <c r="B15" i="2"/>
  <c r="E16" i="2"/>
  <c r="E35" i="2" s="1"/>
  <c r="E19" i="2"/>
  <c r="E38" i="2" s="1"/>
  <c r="H20" i="2"/>
  <c r="H39" i="2" s="1"/>
  <c r="C13" i="2"/>
  <c r="C32" i="2" s="1"/>
  <c r="B14" i="2"/>
  <c r="B33" i="2" s="1"/>
  <c r="E15" i="2"/>
  <c r="E34" i="2" s="1"/>
  <c r="I16" i="2"/>
  <c r="I35" i="2" s="1"/>
  <c r="C18" i="2"/>
  <c r="C37" i="2" s="1"/>
  <c r="F13" i="2"/>
  <c r="F32" i="2" s="1"/>
  <c r="E14" i="2"/>
  <c r="E33" i="2" s="1"/>
  <c r="D15" i="2"/>
  <c r="D34" i="2" s="1"/>
  <c r="C16" i="2"/>
  <c r="B17" i="2"/>
  <c r="J17" i="2"/>
  <c r="J36" i="2" s="1"/>
  <c r="I18" i="2"/>
  <c r="I37" i="2" s="1"/>
  <c r="H19" i="2"/>
  <c r="H38" i="2" s="1"/>
  <c r="O33" i="2" s="1"/>
  <c r="O44" i="2" s="1"/>
  <c r="G20" i="2"/>
  <c r="G39" i="2" s="1"/>
  <c r="I13" i="2"/>
  <c r="I32" i="2" s="1"/>
  <c r="H14" i="2"/>
  <c r="H33" i="2" s="1"/>
  <c r="G15" i="2"/>
  <c r="G34" i="2" s="1"/>
  <c r="F16" i="2"/>
  <c r="F35" i="2" s="1"/>
  <c r="E17" i="2"/>
  <c r="E36" i="2" s="1"/>
  <c r="D18" i="2"/>
  <c r="D37" i="2" s="1"/>
  <c r="C19" i="2"/>
  <c r="M32" i="2" s="1"/>
  <c r="M43" i="2" s="1"/>
  <c r="B20" i="2"/>
  <c r="B39" i="2" s="1"/>
  <c r="J20" i="2"/>
  <c r="J39" i="2" s="1"/>
  <c r="J13" i="2"/>
  <c r="J32" i="2" s="1"/>
  <c r="I14" i="2"/>
  <c r="I33" i="2" s="1"/>
  <c r="H15" i="2"/>
  <c r="H34" i="2" s="1"/>
  <c r="G16" i="2"/>
  <c r="G35" i="2" s="1"/>
  <c r="F17" i="2"/>
  <c r="F36" i="2" s="1"/>
  <c r="N33" i="2" s="1"/>
  <c r="N44" i="2" s="1"/>
  <c r="E18" i="2"/>
  <c r="E37" i="2" s="1"/>
  <c r="D19" i="2"/>
  <c r="D38" i="2" s="1"/>
  <c r="M36" i="2" s="1"/>
  <c r="M51" i="2" l="1"/>
  <c r="O41" i="2"/>
  <c r="O51" i="2" s="1"/>
  <c r="O37" i="2"/>
  <c r="O48" i="2" s="1"/>
  <c r="N32" i="2"/>
  <c r="N43" i="2" s="1"/>
  <c r="S43" i="2" s="1"/>
  <c r="M35" i="2"/>
  <c r="M46" i="2" s="1"/>
  <c r="O35" i="2"/>
  <c r="O46" i="2" s="1"/>
  <c r="B26" i="2"/>
  <c r="N38" i="2"/>
  <c r="N49" i="2" s="1"/>
  <c r="N35" i="2"/>
  <c r="N46" i="2" s="1"/>
  <c r="N36" i="2"/>
  <c r="N47" i="2" s="1"/>
  <c r="O38" i="2"/>
  <c r="O49" i="2" s="1"/>
  <c r="M34" i="2"/>
  <c r="M45" i="2" s="1"/>
  <c r="M38" i="2"/>
  <c r="M49" i="2" s="1"/>
  <c r="N34" i="2"/>
  <c r="N45" i="2" s="1"/>
  <c r="M37" i="2"/>
  <c r="M48" i="2" s="1"/>
  <c r="M33" i="2"/>
  <c r="M44" i="2" s="1"/>
  <c r="N41" i="2"/>
  <c r="O36" i="2"/>
  <c r="O47" i="2" s="1"/>
  <c r="B22" i="2"/>
  <c r="B32" i="2"/>
  <c r="N39" i="2"/>
  <c r="N50" i="2" s="1"/>
  <c r="B25" i="2"/>
  <c r="B23" i="2"/>
  <c r="B34" i="2"/>
  <c r="N48" i="2"/>
  <c r="M47" i="2"/>
  <c r="B36" i="2"/>
  <c r="B24" i="2"/>
  <c r="C35" i="2"/>
  <c r="B27" i="2"/>
  <c r="O34" i="2"/>
  <c r="O45" i="2" s="1"/>
  <c r="M39" i="2"/>
  <c r="S44" i="2" l="1"/>
  <c r="R44" i="2"/>
  <c r="S49" i="2"/>
  <c r="R49" i="2"/>
  <c r="R43" i="2"/>
  <c r="R45" i="2"/>
  <c r="S45" i="2"/>
  <c r="S46" i="2"/>
  <c r="R46" i="2"/>
  <c r="S48" i="2"/>
  <c r="R48" i="2"/>
  <c r="R47" i="2"/>
  <c r="S47" i="2"/>
  <c r="M50" i="2"/>
  <c r="S51" i="2"/>
  <c r="R51" i="2"/>
  <c r="S50" i="2" l="1"/>
  <c r="R50" i="2"/>
  <c r="G29" i="1" l="1"/>
  <c r="G11" i="1" l="1"/>
  <c r="C22" i="1"/>
  <c r="G28" i="1"/>
  <c r="G20" i="1"/>
  <c r="G10" i="1"/>
  <c r="C12" i="1"/>
  <c r="C11" i="1"/>
  <c r="C21" i="1"/>
  <c r="K24" i="1"/>
  <c r="K23" i="1"/>
  <c r="K17" i="1"/>
  <c r="K16" i="1"/>
  <c r="K10" i="1"/>
  <c r="K9" i="1"/>
  <c r="G19" i="1"/>
</calcChain>
</file>

<file path=xl/sharedStrings.xml><?xml version="1.0" encoding="utf-8"?>
<sst xmlns="http://schemas.openxmlformats.org/spreadsheetml/2006/main" count="464" uniqueCount="93">
  <si>
    <t>Day 46</t>
  </si>
  <si>
    <t>MDS</t>
  </si>
  <si>
    <t>vehicle + vehicle</t>
  </si>
  <si>
    <t>antib + vehicle</t>
  </si>
  <si>
    <t>Day 32</t>
  </si>
  <si>
    <t>abx</t>
  </si>
  <si>
    <t>abx + vehicle</t>
  </si>
  <si>
    <r>
      <t>abx + FMT</t>
    </r>
    <r>
      <rPr>
        <vertAlign val="superscript"/>
        <sz val="11"/>
        <color theme="1"/>
        <rFont val="Calibri"/>
        <family val="2"/>
        <scheme val="minor"/>
      </rPr>
      <t>CTR</t>
    </r>
  </si>
  <si>
    <r>
      <t>antib + FMT</t>
    </r>
    <r>
      <rPr>
        <vertAlign val="superscript"/>
        <sz val="11"/>
        <color theme="1"/>
        <rFont val="Calibri"/>
        <family val="2"/>
        <scheme val="minor"/>
      </rPr>
      <t>DNBS</t>
    </r>
  </si>
  <si>
    <t>Day 7</t>
  </si>
  <si>
    <t>A</t>
  </si>
  <si>
    <t>B</t>
  </si>
  <si>
    <t>C</t>
  </si>
  <si>
    <t>D</t>
  </si>
  <si>
    <t>E</t>
  </si>
  <si>
    <t>F</t>
  </si>
  <si>
    <t>G</t>
  </si>
  <si>
    <t>H</t>
  </si>
  <si>
    <t>BC</t>
  </si>
  <si>
    <t>Diluition 1:100</t>
  </si>
  <si>
    <t>DNBS</t>
  </si>
  <si>
    <t>b-actin (housekeeping)</t>
  </si>
  <si>
    <t>TNF-alfa</t>
  </si>
  <si>
    <t>IL-10</t>
  </si>
  <si>
    <t>Occludin</t>
  </si>
  <si>
    <t>Zo-1</t>
  </si>
  <si>
    <t>Tgf-beta</t>
  </si>
  <si>
    <t>IL-6</t>
  </si>
  <si>
    <t>Sample</t>
  </si>
  <si>
    <t>Triplicates</t>
  </si>
  <si>
    <t>Average Ct</t>
  </si>
  <si>
    <t>Standard deviation (&lt;0.3)</t>
  </si>
  <si>
    <t>2^-dCt</t>
  </si>
  <si>
    <t>Group Average</t>
  </si>
  <si>
    <t>ddCt</t>
  </si>
  <si>
    <t>Ct1</t>
  </si>
  <si>
    <t>Ct2</t>
  </si>
  <si>
    <t>Ct3</t>
  </si>
  <si>
    <t>D/9R</t>
  </si>
  <si>
    <t>D/7R</t>
  </si>
  <si>
    <t>D/8R</t>
  </si>
  <si>
    <t>D/5N</t>
  </si>
  <si>
    <t>D/3N</t>
  </si>
  <si>
    <t>D/4N</t>
  </si>
  <si>
    <t>D/15N</t>
  </si>
  <si>
    <t>D/16N</t>
  </si>
  <si>
    <t>D/17N</t>
  </si>
  <si>
    <t>7/13B</t>
  </si>
  <si>
    <t>7/14B</t>
  </si>
  <si>
    <t>7/15B</t>
  </si>
  <si>
    <t>7/11R</t>
  </si>
  <si>
    <t>7/12R</t>
  </si>
  <si>
    <t>7/13R</t>
  </si>
  <si>
    <t>32/1B</t>
  </si>
  <si>
    <t>32/2B</t>
  </si>
  <si>
    <t>32/3B</t>
  </si>
  <si>
    <t>32/8V</t>
  </si>
  <si>
    <t>32/10R</t>
  </si>
  <si>
    <t>32/10B</t>
  </si>
  <si>
    <t>32/11B</t>
  </si>
  <si>
    <t>32/12B</t>
  </si>
  <si>
    <t>32/5V</t>
  </si>
  <si>
    <t>32/6V</t>
  </si>
  <si>
    <t>32/7V</t>
  </si>
  <si>
    <t>32/4B</t>
  </si>
  <si>
    <t>32/5B</t>
  </si>
  <si>
    <t>32/7B</t>
  </si>
  <si>
    <t>32/1V</t>
  </si>
  <si>
    <t>32/2V</t>
  </si>
  <si>
    <t>32/3V</t>
  </si>
  <si>
    <t>46/1B</t>
  </si>
  <si>
    <t>46/10B</t>
  </si>
  <si>
    <t>46/2B</t>
  </si>
  <si>
    <t>46/13B</t>
  </si>
  <si>
    <t>46/4B</t>
  </si>
  <si>
    <t>46/7B</t>
  </si>
  <si>
    <t>46/12B</t>
  </si>
  <si>
    <t>46/14B</t>
  </si>
  <si>
    <t xml:space="preserve">46/5B </t>
  </si>
  <si>
    <t>46/6B</t>
  </si>
  <si>
    <t>46/9B</t>
  </si>
  <si>
    <t>46/15B</t>
  </si>
  <si>
    <r>
      <t xml:space="preserve">abx + FMT </t>
    </r>
    <r>
      <rPr>
        <vertAlign val="superscript"/>
        <sz val="12"/>
        <color theme="1"/>
        <rFont val="Calibri"/>
        <family val="2"/>
        <scheme val="minor"/>
      </rPr>
      <t>DNBS</t>
    </r>
  </si>
  <si>
    <r>
      <t xml:space="preserve">abx + FMT </t>
    </r>
    <r>
      <rPr>
        <vertAlign val="superscript"/>
        <sz val="12"/>
        <color theme="1"/>
        <rFont val="Calibri"/>
        <family val="2"/>
        <scheme val="minor"/>
      </rPr>
      <t>CTR</t>
    </r>
  </si>
  <si>
    <t>abx + veh</t>
  </si>
  <si>
    <t>D/3R</t>
  </si>
  <si>
    <t>D/1R</t>
  </si>
  <si>
    <t>D/2R</t>
  </si>
  <si>
    <t>D/4R</t>
  </si>
  <si>
    <t>vehicle</t>
  </si>
  <si>
    <r>
      <t xml:space="preserve">abx + FMT </t>
    </r>
    <r>
      <rPr>
        <vertAlign val="superscript"/>
        <sz val="11"/>
        <color theme="1"/>
        <rFont val="Calibri"/>
        <family val="2"/>
        <scheme val="minor"/>
      </rPr>
      <t>CTR</t>
    </r>
  </si>
  <si>
    <r>
      <t xml:space="preserve">abx + FMT </t>
    </r>
    <r>
      <rPr>
        <vertAlign val="superscript"/>
        <sz val="11"/>
        <color theme="1"/>
        <rFont val="Calibri"/>
        <family val="2"/>
        <scheme val="minor"/>
      </rPr>
      <t>DNBS</t>
    </r>
  </si>
  <si>
    <r>
      <t>abx + FMT</t>
    </r>
    <r>
      <rPr>
        <vertAlign val="superscript"/>
        <sz val="11"/>
        <color theme="1"/>
        <rFont val="Calibri"/>
        <family val="2"/>
        <scheme val="minor"/>
      </rPr>
      <t xml:space="preserve"> CTR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</si>
</sst>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  <font>
      <b/>
      <u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3" borderId="5" xfId="0" applyFill="1" applyBorder="1" applyAlignment="1">
      <alignment horizontal="left" vertical="center" wrapText="1" indent="1"/>
    </xf>
    <xf numFmtId="0" fontId="6" fillId="3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 indent="1"/>
    </xf>
    <xf numFmtId="0" fontId="6" fillId="3" borderId="0" xfId="0" applyFont="1" applyFill="1" applyAlignment="1">
      <alignment horizontal="center" vertical="center" wrapText="1"/>
    </xf>
    <xf numFmtId="0" fontId="1" fillId="0" borderId="0" xfId="0" applyFont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2" fillId="0" borderId="0" xfId="0" applyFont="1"/>
    <xf numFmtId="0" fontId="1" fillId="0" borderId="6" xfId="0" applyFont="1" applyBorder="1"/>
    <xf numFmtId="0" fontId="0" fillId="0" borderId="7" xfId="0" applyBorder="1"/>
    <xf numFmtId="0" fontId="0" fillId="10" borderId="0" xfId="0" applyFill="1"/>
    <xf numFmtId="0" fontId="0" fillId="11" borderId="0" xfId="0" applyFill="1"/>
    <xf numFmtId="0" fontId="0" fillId="0" borderId="9" xfId="0" applyBorder="1"/>
    <xf numFmtId="0" fontId="2" fillId="0" borderId="9" xfId="0" applyFont="1" applyBorder="1"/>
    <xf numFmtId="0" fontId="0" fillId="0" borderId="13" xfId="0" applyBorder="1"/>
    <xf numFmtId="0" fontId="0" fillId="10" borderId="16" xfId="0" applyFill="1" applyBorder="1"/>
    <xf numFmtId="0" fontId="0" fillId="0" borderId="16" xfId="0" applyBorder="1"/>
    <xf numFmtId="0" fontId="2" fillId="0" borderId="16" xfId="0" applyFont="1" applyBorder="1"/>
    <xf numFmtId="0" fontId="9" fillId="0" borderId="0" xfId="0" applyFont="1"/>
    <xf numFmtId="0" fontId="1" fillId="11" borderId="25" xfId="0" applyFont="1" applyFill="1" applyBorder="1" applyAlignment="1">
      <alignment horizontal="center" vertical="center"/>
    </xf>
    <xf numFmtId="0" fontId="0" fillId="6" borderId="26" xfId="0" applyFill="1" applyBorder="1"/>
    <xf numFmtId="0" fontId="12" fillId="0" borderId="0" xfId="0" applyFont="1"/>
    <xf numFmtId="2" fontId="0" fillId="0" borderId="23" xfId="0" applyNumberFormat="1" applyBorder="1"/>
    <xf numFmtId="2" fontId="0" fillId="0" borderId="27" xfId="0" applyNumberFormat="1" applyBorder="1"/>
    <xf numFmtId="2" fontId="0" fillId="0" borderId="10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2" fontId="1" fillId="12" borderId="8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0" fillId="4" borderId="26" xfId="0" applyFill="1" applyBorder="1"/>
    <xf numFmtId="0" fontId="5" fillId="0" borderId="9" xfId="0" applyFont="1" applyBorder="1" applyAlignment="1">
      <alignment horizontal="center" vertical="center"/>
    </xf>
    <xf numFmtId="0" fontId="0" fillId="7" borderId="26" xfId="0" applyFill="1" applyBorder="1"/>
    <xf numFmtId="0" fontId="0" fillId="14" borderId="26" xfId="0" applyFill="1" applyBorder="1"/>
    <xf numFmtId="2" fontId="0" fillId="0" borderId="6" xfId="0" applyNumberFormat="1" applyBorder="1" applyAlignment="1">
      <alignment horizontal="center" vertical="center"/>
    </xf>
    <xf numFmtId="2" fontId="0" fillId="0" borderId="28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8" xfId="0" applyBorder="1"/>
    <xf numFmtId="2" fontId="0" fillId="0" borderId="13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5" borderId="26" xfId="0" applyFill="1" applyBorder="1"/>
    <xf numFmtId="0" fontId="0" fillId="0" borderId="26" xfId="0" applyBorder="1"/>
    <xf numFmtId="0" fontId="0" fillId="16" borderId="26" xfId="0" applyFill="1" applyBorder="1"/>
    <xf numFmtId="2" fontId="13" fillId="12" borderId="8" xfId="0" applyNumberFormat="1" applyFont="1" applyFill="1" applyBorder="1" applyAlignment="1">
      <alignment horizontal="center" vertical="center"/>
    </xf>
    <xf numFmtId="0" fontId="13" fillId="0" borderId="0" xfId="0" applyFont="1"/>
    <xf numFmtId="0" fontId="0" fillId="17" borderId="26" xfId="0" applyFill="1" applyBorder="1"/>
    <xf numFmtId="0" fontId="0" fillId="10" borderId="26" xfId="0" applyFill="1" applyBorder="1"/>
    <xf numFmtId="2" fontId="5" fillId="0" borderId="0" xfId="0" applyNumberFormat="1" applyFont="1"/>
    <xf numFmtId="0" fontId="5" fillId="0" borderId="0" xfId="0" applyFont="1"/>
    <xf numFmtId="0" fontId="0" fillId="0" borderId="0" xfId="0" applyBorder="1"/>
    <xf numFmtId="0" fontId="2" fillId="0" borderId="0" xfId="0" applyFont="1" applyBorder="1"/>
    <xf numFmtId="0" fontId="1" fillId="0" borderId="0" xfId="0" applyFont="1" applyBorder="1"/>
    <xf numFmtId="0" fontId="0" fillId="0" borderId="15" xfId="0" applyBorder="1" applyAlignment="1">
      <alignment vertical="center"/>
    </xf>
    <xf numFmtId="0" fontId="0" fillId="18" borderId="0" xfId="0" applyFill="1"/>
    <xf numFmtId="0" fontId="0" fillId="19" borderId="0" xfId="0" applyFill="1"/>
    <xf numFmtId="0" fontId="0" fillId="8" borderId="9" xfId="0" applyFill="1" applyBorder="1"/>
    <xf numFmtId="0" fontId="1" fillId="0" borderId="9" xfId="0" applyFont="1" applyBorder="1"/>
    <xf numFmtId="0" fontId="0" fillId="6" borderId="0" xfId="0" applyFill="1" applyBorder="1"/>
    <xf numFmtId="0" fontId="0" fillId="11" borderId="16" xfId="0" applyFill="1" applyBorder="1"/>
    <xf numFmtId="0" fontId="1" fillId="0" borderId="16" xfId="0" applyFont="1" applyBorder="1"/>
    <xf numFmtId="0" fontId="0" fillId="0" borderId="0" xfId="0" applyFill="1"/>
    <xf numFmtId="0" fontId="0" fillId="0" borderId="12" xfId="0" applyFill="1" applyBorder="1" applyAlignment="1">
      <alignment vertical="center"/>
    </xf>
    <xf numFmtId="0" fontId="0" fillId="0" borderId="29" xfId="0" applyFill="1" applyBorder="1" applyAlignment="1">
      <alignment vertical="center"/>
    </xf>
    <xf numFmtId="0" fontId="0" fillId="5" borderId="28" xfId="0" applyFill="1" applyBorder="1"/>
    <xf numFmtId="0" fontId="2" fillId="0" borderId="28" xfId="0" applyFont="1" applyBorder="1"/>
    <xf numFmtId="0" fontId="1" fillId="0" borderId="7" xfId="0" applyFont="1" applyBorder="1"/>
    <xf numFmtId="0" fontId="0" fillId="0" borderId="1" xfId="0" applyFill="1" applyBorder="1"/>
    <xf numFmtId="0" fontId="2" fillId="0" borderId="0" xfId="0" applyFont="1" applyFill="1"/>
    <xf numFmtId="0" fontId="1" fillId="0" borderId="0" xfId="0" applyFont="1" applyFill="1"/>
    <xf numFmtId="0" fontId="0" fillId="0" borderId="0" xfId="0" applyFill="1" applyBorder="1"/>
    <xf numFmtId="0" fontId="0" fillId="0" borderId="4" xfId="0" applyFill="1" applyBorder="1"/>
    <xf numFmtId="0" fontId="0" fillId="8" borderId="9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11" borderId="16" xfId="0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15" xfId="0" applyFill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4" fillId="13" borderId="0" xfId="0" applyFont="1" applyFill="1" applyAlignment="1">
      <alignment horizontal="center" vertical="center"/>
    </xf>
    <xf numFmtId="0" fontId="1" fillId="11" borderId="22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1" fillId="11" borderId="18" xfId="0" applyFont="1" applyFill="1" applyBorder="1" applyAlignment="1">
      <alignment horizontal="center" vertical="center" wrapText="1"/>
    </xf>
    <xf numFmtId="0" fontId="1" fillId="11" borderId="24" xfId="0" applyFont="1" applyFill="1" applyBorder="1" applyAlignment="1">
      <alignment horizontal="center" vertical="center" wrapText="1"/>
    </xf>
    <xf numFmtId="0" fontId="1" fillId="11" borderId="19" xfId="0" applyFont="1" applyFill="1" applyBorder="1" applyAlignment="1">
      <alignment horizontal="center" vertical="center" wrapText="1"/>
    </xf>
    <xf numFmtId="0" fontId="1" fillId="11" borderId="20" xfId="0" applyFont="1" applyFill="1" applyBorder="1" applyAlignment="1">
      <alignment horizontal="center" vertical="center" wrapText="1"/>
    </xf>
    <xf numFmtId="0" fontId="1" fillId="11" borderId="21" xfId="0" applyFont="1" applyFill="1" applyBorder="1" applyAlignment="1">
      <alignment horizontal="center" vertical="center" wrapText="1"/>
    </xf>
    <xf numFmtId="0" fontId="10" fillId="11" borderId="11" xfId="0" applyFont="1" applyFill="1" applyBorder="1" applyAlignment="1">
      <alignment horizontal="center" vertical="center" wrapText="1"/>
    </xf>
    <xf numFmtId="0" fontId="10" fillId="11" borderId="14" xfId="0" applyFont="1" applyFill="1" applyBorder="1" applyAlignment="1">
      <alignment horizontal="center" vertical="center" wrapText="1"/>
    </xf>
    <xf numFmtId="0" fontId="1" fillId="11" borderId="23" xfId="0" applyFont="1" applyFill="1" applyBorder="1" applyAlignment="1">
      <alignment horizontal="center" vertical="center" wrapText="1"/>
    </xf>
    <xf numFmtId="0" fontId="1" fillId="11" borderId="25" xfId="0" applyFont="1" applyFill="1" applyBorder="1" applyAlignment="1">
      <alignment horizontal="center" vertical="center" wrapText="1"/>
    </xf>
    <xf numFmtId="0" fontId="1" fillId="11" borderId="9" xfId="0" applyFont="1" applyFill="1" applyBorder="1" applyAlignment="1">
      <alignment horizontal="center" vertical="center" wrapText="1"/>
    </xf>
    <xf numFmtId="0" fontId="1" fillId="11" borderId="0" xfId="0" applyFont="1" applyFill="1" applyAlignment="1">
      <alignment horizontal="center" vertical="center" wrapText="1"/>
    </xf>
    <xf numFmtId="0" fontId="1" fillId="11" borderId="9" xfId="0" applyFont="1" applyFill="1" applyBorder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1" fillId="11" borderId="11" xfId="0" applyFont="1" applyFill="1" applyBorder="1" applyAlignment="1">
      <alignment horizontal="center" vertical="center"/>
    </xf>
    <xf numFmtId="0" fontId="1" fillId="11" borderId="14" xfId="0" applyFont="1" applyFill="1" applyBorder="1" applyAlignment="1">
      <alignment horizontal="center" vertical="center"/>
    </xf>
    <xf numFmtId="0" fontId="1" fillId="11" borderId="8" xfId="0" applyFont="1" applyFill="1" applyBorder="1" applyAlignment="1">
      <alignment horizontal="center" vertical="center" wrapText="1"/>
    </xf>
    <xf numFmtId="0" fontId="1" fillId="11" borderId="1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/>
    </xf>
    <xf numFmtId="0" fontId="1" fillId="0" borderId="17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[1]Sheet1!$A$22:$A$28</c:f>
              <c:strCache>
                <c:ptCount val="1"/>
                <c:pt idx="0">
                  <c:v>50 25 12,5 6,25 3,125 1,56 0</c:v>
                </c:pt>
              </c:strCache>
            </c:strRef>
          </c:tx>
          <c:trendline>
            <c:trendlineType val="linear"/>
            <c:dispRSqr val="0"/>
            <c:dispEq val="1"/>
            <c:trendlineLbl>
              <c:layout>
                <c:manualLayout>
                  <c:x val="0.38654535745411861"/>
                  <c:y val="-6.6531782864890227E-2"/>
                </c:manualLayout>
              </c:layout>
              <c:numFmt formatCode="General" sourceLinked="0"/>
            </c:trendlineLbl>
          </c:trendline>
          <c:xVal>
            <c:numRef>
              <c:f>[1]Sheet1!$A$22:$A$28</c:f>
              <c:numCache>
                <c:formatCode>General</c:formatCode>
                <c:ptCount val="7"/>
                <c:pt idx="0">
                  <c:v>50</c:v>
                </c:pt>
                <c:pt idx="1">
                  <c:v>25</c:v>
                </c:pt>
                <c:pt idx="2">
                  <c:v>12.5</c:v>
                </c:pt>
                <c:pt idx="3">
                  <c:v>6.25</c:v>
                </c:pt>
                <c:pt idx="4">
                  <c:v>3.125</c:v>
                </c:pt>
                <c:pt idx="5">
                  <c:v>1.56</c:v>
                </c:pt>
                <c:pt idx="6">
                  <c:v>0</c:v>
                </c:pt>
              </c:numCache>
            </c:numRef>
          </c:xVal>
          <c:yVal>
            <c:numRef>
              <c:f>[1]Sheet1!$B$22:$B$27</c:f>
              <c:numCache>
                <c:formatCode>General</c:formatCode>
                <c:ptCount val="6"/>
                <c:pt idx="0">
                  <c:v>3.355</c:v>
                </c:pt>
                <c:pt idx="1">
                  <c:v>1.292</c:v>
                </c:pt>
                <c:pt idx="2">
                  <c:v>0.54449999999999998</c:v>
                </c:pt>
                <c:pt idx="3">
                  <c:v>0.23049999999999998</c:v>
                </c:pt>
                <c:pt idx="4">
                  <c:v>8.6499999999999994E-2</c:v>
                </c:pt>
                <c:pt idx="5">
                  <c:v>4.2499999999999996E-2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759-4FC3-B600-3443429E8B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659584"/>
        <c:axId val="152448000"/>
      </c:scatterChart>
      <c:valAx>
        <c:axId val="146659584"/>
        <c:scaling>
          <c:orientation val="minMax"/>
        </c:scaling>
        <c:delete val="0"/>
        <c:axPos val="b"/>
        <c:title>
          <c:overlay val="0"/>
        </c:title>
        <c:numFmt formatCode="General" sourceLinked="1"/>
        <c:majorTickMark val="out"/>
        <c:minorTickMark val="none"/>
        <c:tickLblPos val="nextTo"/>
        <c:crossAx val="152448000"/>
        <c:crosses val="autoZero"/>
        <c:crossBetween val="midCat"/>
      </c:valAx>
      <c:valAx>
        <c:axId val="152448000"/>
        <c:scaling>
          <c:orientation val="minMax"/>
        </c:scaling>
        <c:delete val="0"/>
        <c:axPos val="l"/>
        <c:majorGridlines/>
        <c:minorGridlines/>
        <c:title>
          <c:overlay val="0"/>
        </c:title>
        <c:numFmt formatCode="General" sourceLinked="1"/>
        <c:majorTickMark val="out"/>
        <c:minorTickMark val="none"/>
        <c:tickLblPos val="nextTo"/>
        <c:crossAx val="14665958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7111024165457578"/>
          <c:y val="0.38411152248353064"/>
          <c:w val="0.32888982055279697"/>
          <c:h val="0.24982051156648896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440530</xdr:colOff>
      <xdr:row>11</xdr:row>
      <xdr:rowOff>0</xdr:rowOff>
    </xdr:from>
    <xdr:to>
      <xdr:col>18</xdr:col>
      <xdr:colOff>545305</xdr:colOff>
      <xdr:row>27</xdr:row>
      <xdr:rowOff>19050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947AA414-38AB-40F4-B7F7-4E5AA15C02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w%20data%20of%20Elisa%20for%20LB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22">
          <cell r="A22">
            <v>50</v>
          </cell>
          <cell r="B22">
            <v>3.355</v>
          </cell>
        </row>
        <row r="23">
          <cell r="A23">
            <v>25</v>
          </cell>
          <cell r="B23">
            <v>1.292</v>
          </cell>
        </row>
        <row r="24">
          <cell r="A24">
            <v>12.5</v>
          </cell>
          <cell r="B24">
            <v>0.54449999999999998</v>
          </cell>
        </row>
        <row r="25">
          <cell r="A25">
            <v>6.25</v>
          </cell>
          <cell r="B25">
            <v>0.23049999999999998</v>
          </cell>
        </row>
        <row r="26">
          <cell r="A26">
            <v>3.125</v>
          </cell>
          <cell r="B26">
            <v>8.6499999999999994E-2</v>
          </cell>
        </row>
        <row r="27">
          <cell r="A27">
            <v>1.56</v>
          </cell>
          <cell r="B27">
            <v>4.2499999999999996E-2</v>
          </cell>
        </row>
        <row r="28">
          <cell r="A28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30"/>
  <sheetViews>
    <sheetView zoomScale="80" zoomScaleNormal="80" workbookViewId="0">
      <selection activeCell="M11" sqref="M11"/>
    </sheetView>
  </sheetViews>
  <sheetFormatPr defaultRowHeight="15" x14ac:dyDescent="0.25"/>
  <cols>
    <col min="2" max="2" width="19.140625" customWidth="1"/>
    <col min="6" max="6" width="19.140625" customWidth="1"/>
    <col min="10" max="10" width="21.7109375" customWidth="1"/>
    <col min="14" max="14" width="19.140625" customWidth="1"/>
  </cols>
  <sheetData>
    <row r="3" spans="2:11" x14ac:dyDescent="0.25">
      <c r="B3" s="81" t="s">
        <v>9</v>
      </c>
      <c r="C3" s="83" t="s">
        <v>1</v>
      </c>
      <c r="F3" s="81" t="s">
        <v>4</v>
      </c>
      <c r="G3" s="83" t="s">
        <v>1</v>
      </c>
      <c r="J3" s="81" t="s">
        <v>0</v>
      </c>
      <c r="K3" s="83" t="s">
        <v>1</v>
      </c>
    </row>
    <row r="4" spans="2:11" x14ac:dyDescent="0.25">
      <c r="B4" s="82"/>
      <c r="C4" s="84"/>
      <c r="F4" s="82"/>
      <c r="G4" s="84"/>
      <c r="J4" s="82"/>
      <c r="K4" s="84"/>
    </row>
    <row r="5" spans="2:11" x14ac:dyDescent="0.25">
      <c r="B5" s="73" t="s">
        <v>5</v>
      </c>
      <c r="C5" s="67">
        <v>1.5</v>
      </c>
      <c r="F5" s="73" t="s">
        <v>6</v>
      </c>
      <c r="G5" s="67">
        <v>1.5</v>
      </c>
      <c r="J5" s="73" t="s">
        <v>3</v>
      </c>
      <c r="K5" s="67">
        <v>0.5</v>
      </c>
    </row>
    <row r="6" spans="2:11" x14ac:dyDescent="0.25">
      <c r="B6" s="73"/>
      <c r="C6" s="67">
        <v>2.5</v>
      </c>
      <c r="F6" s="73"/>
      <c r="G6" s="67">
        <v>0.5</v>
      </c>
      <c r="J6" s="73"/>
      <c r="K6" s="67">
        <v>0.5</v>
      </c>
    </row>
    <row r="7" spans="2:11" x14ac:dyDescent="0.25">
      <c r="B7" s="73"/>
      <c r="C7" s="67">
        <v>3</v>
      </c>
      <c r="F7" s="73"/>
      <c r="G7" s="67">
        <v>0.5</v>
      </c>
      <c r="J7" s="73"/>
      <c r="K7" s="67">
        <v>0.5</v>
      </c>
    </row>
    <row r="8" spans="2:11" x14ac:dyDescent="0.25">
      <c r="B8" s="73"/>
      <c r="C8" s="67">
        <v>3</v>
      </c>
      <c r="F8" s="73"/>
      <c r="G8" s="67">
        <v>0.5</v>
      </c>
      <c r="J8" s="73"/>
      <c r="K8" s="67">
        <v>0.5</v>
      </c>
    </row>
    <row r="9" spans="2:11" x14ac:dyDescent="0.25">
      <c r="B9" s="73"/>
      <c r="C9" s="67">
        <v>1.5</v>
      </c>
      <c r="F9" s="73"/>
      <c r="G9" s="67">
        <v>1.5</v>
      </c>
      <c r="J9" s="73"/>
      <c r="K9" s="74">
        <f>AVERAGE(K5:K8)</f>
        <v>0.5</v>
      </c>
    </row>
    <row r="10" spans="2:11" x14ac:dyDescent="0.25">
      <c r="B10" s="73"/>
      <c r="C10" s="67">
        <v>1.5</v>
      </c>
      <c r="F10" s="73"/>
      <c r="G10" s="74">
        <f>AVERAGE(G5:G9)</f>
        <v>0.9</v>
      </c>
      <c r="J10" s="73"/>
      <c r="K10" s="75">
        <f>STDEV(K5:K8)/SQRT(4)</f>
        <v>0</v>
      </c>
    </row>
    <row r="11" spans="2:11" x14ac:dyDescent="0.25">
      <c r="B11" s="73"/>
      <c r="C11" s="74">
        <f>AVERAGE(C5:C10)</f>
        <v>2.1666666666666665</v>
      </c>
      <c r="F11" s="73"/>
      <c r="G11" s="75">
        <f>STDEV(G5:G9)/SQRT(5)</f>
        <v>0.24494897427831783</v>
      </c>
      <c r="J11" s="73"/>
      <c r="K11" s="67"/>
    </row>
    <row r="12" spans="2:11" ht="17.25" x14ac:dyDescent="0.25">
      <c r="B12" s="73"/>
      <c r="C12" s="75">
        <f>STDEV(C5:C10)/SQRT(6)</f>
        <v>0.30731814857642958</v>
      </c>
      <c r="F12" s="73"/>
      <c r="G12" s="67"/>
      <c r="J12" s="73" t="s">
        <v>7</v>
      </c>
      <c r="K12" s="67">
        <v>0.5</v>
      </c>
    </row>
    <row r="13" spans="2:11" ht="17.25" x14ac:dyDescent="0.25">
      <c r="B13" s="73"/>
      <c r="C13" s="67"/>
      <c r="F13" s="73" t="s">
        <v>7</v>
      </c>
      <c r="G13" s="67">
        <v>0.5</v>
      </c>
      <c r="J13" s="73"/>
      <c r="K13" s="67">
        <v>0.5</v>
      </c>
    </row>
    <row r="14" spans="2:11" x14ac:dyDescent="0.25">
      <c r="B14" s="67"/>
      <c r="C14" s="67"/>
      <c r="F14" s="73"/>
      <c r="G14" s="67">
        <v>0.5</v>
      </c>
      <c r="J14" s="73"/>
      <c r="K14" s="67">
        <v>0.5</v>
      </c>
    </row>
    <row r="15" spans="2:11" x14ac:dyDescent="0.25">
      <c r="B15" s="73" t="s">
        <v>2</v>
      </c>
      <c r="C15" s="67">
        <v>0.5</v>
      </c>
      <c r="F15" s="73"/>
      <c r="G15" s="67">
        <v>0.5</v>
      </c>
      <c r="J15" s="76"/>
      <c r="K15" s="77">
        <v>0.5</v>
      </c>
    </row>
    <row r="16" spans="2:11" x14ac:dyDescent="0.25">
      <c r="B16" s="73"/>
      <c r="C16" s="67">
        <v>0.5</v>
      </c>
      <c r="F16" s="73"/>
      <c r="G16" s="67">
        <v>0.5</v>
      </c>
      <c r="J16" s="73"/>
      <c r="K16" s="74">
        <f>AVERAGE(K12:K15)</f>
        <v>0.5</v>
      </c>
    </row>
    <row r="17" spans="2:11" x14ac:dyDescent="0.25">
      <c r="B17" s="73"/>
      <c r="C17" s="67">
        <v>1.5</v>
      </c>
      <c r="F17" s="73"/>
      <c r="G17" s="67">
        <v>0.5</v>
      </c>
      <c r="J17" s="73"/>
      <c r="K17" s="75">
        <f>STDEV(K12:K15)/SQRT(4)</f>
        <v>0</v>
      </c>
    </row>
    <row r="18" spans="2:11" ht="17.25" x14ac:dyDescent="0.25">
      <c r="B18" s="73"/>
      <c r="C18" s="67">
        <v>0.5</v>
      </c>
      <c r="F18" s="73"/>
      <c r="G18" s="67">
        <v>0.5</v>
      </c>
      <c r="J18" s="73" t="s">
        <v>8</v>
      </c>
      <c r="K18" s="67"/>
    </row>
    <row r="19" spans="2:11" x14ac:dyDescent="0.25">
      <c r="B19" s="73"/>
      <c r="C19" s="67">
        <v>0.5</v>
      </c>
      <c r="F19" s="73"/>
      <c r="G19" s="74">
        <f>AVERAGE(G13:G18)</f>
        <v>0.5</v>
      </c>
      <c r="J19" s="73"/>
      <c r="K19" s="67">
        <v>0.5</v>
      </c>
    </row>
    <row r="20" spans="2:11" x14ac:dyDescent="0.25">
      <c r="B20" s="73"/>
      <c r="C20" s="67">
        <v>0.5</v>
      </c>
      <c r="F20" s="73"/>
      <c r="G20" s="75">
        <f>STDEV(G13:G18)/SQRT(6)</f>
        <v>0</v>
      </c>
      <c r="J20" s="73"/>
      <c r="K20" s="67">
        <v>0.5</v>
      </c>
    </row>
    <row r="21" spans="2:11" x14ac:dyDescent="0.25">
      <c r="B21" s="73"/>
      <c r="C21" s="74">
        <f>AVERAGE(C15:C20)</f>
        <v>0.66666666666666663</v>
      </c>
      <c r="F21" s="73"/>
      <c r="G21" s="67"/>
      <c r="J21" s="73"/>
      <c r="K21" s="67">
        <v>0.5</v>
      </c>
    </row>
    <row r="22" spans="2:11" ht="17.25" x14ac:dyDescent="0.25">
      <c r="B22" s="73"/>
      <c r="C22" s="75">
        <f>STDEV(C15:C20)/SQRT(6)</f>
        <v>0.16666666666666669</v>
      </c>
      <c r="F22" s="73" t="s">
        <v>8</v>
      </c>
      <c r="G22" s="67">
        <v>1.5</v>
      </c>
      <c r="J22" s="73"/>
      <c r="K22" s="67">
        <v>1</v>
      </c>
    </row>
    <row r="23" spans="2:11" x14ac:dyDescent="0.25">
      <c r="B23" s="67"/>
      <c r="C23" s="67"/>
      <c r="F23" s="73"/>
      <c r="G23" s="67">
        <v>0.5</v>
      </c>
      <c r="J23" s="73"/>
      <c r="K23" s="74">
        <f>AVERAGE(K19:K22)</f>
        <v>0.625</v>
      </c>
    </row>
    <row r="24" spans="2:11" x14ac:dyDescent="0.25">
      <c r="F24" s="73"/>
      <c r="G24" s="67">
        <v>2</v>
      </c>
      <c r="J24" s="73"/>
      <c r="K24" s="75">
        <f>STDEV(K19:K22)/SQRT(4)</f>
        <v>0.125</v>
      </c>
    </row>
    <row r="25" spans="2:11" x14ac:dyDescent="0.25">
      <c r="F25" s="73"/>
      <c r="G25" s="67">
        <v>0.5</v>
      </c>
      <c r="J25" s="67"/>
      <c r="K25" s="67"/>
    </row>
    <row r="26" spans="2:11" x14ac:dyDescent="0.25">
      <c r="F26" s="73"/>
      <c r="G26" s="67">
        <v>1.5</v>
      </c>
      <c r="J26" s="67"/>
      <c r="K26" s="67"/>
    </row>
    <row r="27" spans="2:11" x14ac:dyDescent="0.25">
      <c r="F27" s="73"/>
      <c r="G27" s="67">
        <v>2</v>
      </c>
    </row>
    <row r="28" spans="2:11" x14ac:dyDescent="0.25">
      <c r="F28" s="73"/>
      <c r="G28" s="74">
        <f>AVERAGE(G22:G27)</f>
        <v>1.3333333333333333</v>
      </c>
    </row>
    <row r="29" spans="2:11" x14ac:dyDescent="0.25">
      <c r="F29" s="73"/>
      <c r="G29" s="75">
        <f>STDEV(G22:G27)/SQRT(6)</f>
        <v>0.27888667551135854</v>
      </c>
    </row>
    <row r="30" spans="2:11" x14ac:dyDescent="0.25">
      <c r="F30" s="67"/>
      <c r="G30" s="67"/>
    </row>
  </sheetData>
  <mergeCells count="6">
    <mergeCell ref="J3:J4"/>
    <mergeCell ref="K3:K4"/>
    <mergeCell ref="B3:B4"/>
    <mergeCell ref="C3:C4"/>
    <mergeCell ref="F3:F4"/>
    <mergeCell ref="G3:G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43F47-D855-4854-BF3F-E4C07C01F019}">
  <dimension ref="A1:V52"/>
  <sheetViews>
    <sheetView tabSelected="1" zoomScale="60" zoomScaleNormal="60" workbookViewId="0">
      <selection activeCell="AD23" sqref="AD22:AD23"/>
    </sheetView>
  </sheetViews>
  <sheetFormatPr defaultRowHeight="15" x14ac:dyDescent="0.25"/>
  <cols>
    <col min="2" max="2" width="14.7109375" bestFit="1" customWidth="1"/>
    <col min="10" max="10" width="11.5703125" customWidth="1"/>
    <col min="12" max="12" width="26.5703125" customWidth="1"/>
    <col min="13" max="13" width="10.140625" bestFit="1" customWidth="1"/>
  </cols>
  <sheetData>
    <row r="1" spans="1:14" x14ac:dyDescent="0.25">
      <c r="A1" s="1"/>
      <c r="B1" s="2">
        <v>1</v>
      </c>
      <c r="C1" s="2">
        <v>2</v>
      </c>
      <c r="D1" s="2">
        <v>3</v>
      </c>
      <c r="E1" s="2">
        <v>4</v>
      </c>
      <c r="F1" s="2">
        <v>5</v>
      </c>
      <c r="G1" s="2">
        <v>6</v>
      </c>
      <c r="H1" s="2">
        <v>7</v>
      </c>
      <c r="I1" s="2">
        <v>8</v>
      </c>
      <c r="J1" s="2">
        <v>9</v>
      </c>
      <c r="K1" s="2">
        <v>10</v>
      </c>
      <c r="L1" s="2">
        <v>11</v>
      </c>
      <c r="M1" s="2">
        <v>12</v>
      </c>
    </row>
    <row r="2" spans="1:14" x14ac:dyDescent="0.25">
      <c r="A2" s="2" t="s">
        <v>10</v>
      </c>
      <c r="B2" s="3">
        <v>3.55</v>
      </c>
      <c r="C2" s="3">
        <v>0.22800000000000001</v>
      </c>
      <c r="D2" s="3">
        <v>0.53800000000000003</v>
      </c>
      <c r="E2" s="3">
        <v>0.63300000000000001</v>
      </c>
      <c r="F2" s="3">
        <v>0.76</v>
      </c>
      <c r="G2" s="3">
        <v>1.1739999999999999</v>
      </c>
      <c r="H2" s="3">
        <v>0.55400000000000005</v>
      </c>
      <c r="I2" s="3">
        <v>2.484</v>
      </c>
      <c r="J2" s="3">
        <v>0.58199999999999996</v>
      </c>
      <c r="K2" s="3">
        <v>0</v>
      </c>
      <c r="L2" s="3">
        <v>0</v>
      </c>
      <c r="M2" s="3">
        <v>0</v>
      </c>
      <c r="N2" s="4">
        <v>450</v>
      </c>
    </row>
    <row r="3" spans="1:14" x14ac:dyDescent="0.25">
      <c r="A3" s="2" t="s">
        <v>11</v>
      </c>
      <c r="B3" s="3">
        <v>3.4390000000000001</v>
      </c>
      <c r="C3" s="3">
        <v>0.224</v>
      </c>
      <c r="D3" s="3">
        <v>0.38600000000000001</v>
      </c>
      <c r="E3" s="3">
        <v>0.56200000000000006</v>
      </c>
      <c r="F3" s="3">
        <v>0.59099999999999997</v>
      </c>
      <c r="G3" s="3">
        <v>1.1479999999999999</v>
      </c>
      <c r="H3" s="3">
        <v>0.57899999999999996</v>
      </c>
      <c r="I3" s="3">
        <v>2.3660000000000001</v>
      </c>
      <c r="J3" s="3">
        <v>0.50600000000000001</v>
      </c>
      <c r="K3" s="3">
        <v>0</v>
      </c>
      <c r="L3" s="3">
        <v>0</v>
      </c>
      <c r="M3" s="3">
        <v>0</v>
      </c>
      <c r="N3" s="4">
        <v>450</v>
      </c>
    </row>
    <row r="4" spans="1:14" x14ac:dyDescent="0.25">
      <c r="A4" s="2" t="s">
        <v>12</v>
      </c>
      <c r="B4" s="3">
        <v>1.47</v>
      </c>
      <c r="C4" s="3">
        <v>0.16200000000000001</v>
      </c>
      <c r="D4" s="3">
        <v>0.81299999999999994</v>
      </c>
      <c r="E4" s="3">
        <v>0.60199999999999998</v>
      </c>
      <c r="F4" s="3">
        <v>0.57999999999999996</v>
      </c>
      <c r="G4" s="3">
        <v>0.624</v>
      </c>
      <c r="H4" s="3">
        <v>0.86199999999999999</v>
      </c>
      <c r="I4" s="3">
        <v>0.67500000000000004</v>
      </c>
      <c r="J4" s="3">
        <v>0.95599999999999996</v>
      </c>
      <c r="K4" s="3">
        <v>0</v>
      </c>
      <c r="L4" s="3">
        <v>0</v>
      </c>
      <c r="M4" s="3">
        <v>0</v>
      </c>
      <c r="N4" s="4">
        <v>450</v>
      </c>
    </row>
    <row r="5" spans="1:14" x14ac:dyDescent="0.25">
      <c r="A5" s="2" t="s">
        <v>13</v>
      </c>
      <c r="B5" s="3">
        <v>1.393</v>
      </c>
      <c r="C5" s="3">
        <v>0.20200000000000001</v>
      </c>
      <c r="D5" s="3">
        <v>0.71499999999999997</v>
      </c>
      <c r="E5" s="3">
        <v>0.56299999999999994</v>
      </c>
      <c r="F5" s="3">
        <v>0.55600000000000005</v>
      </c>
      <c r="G5" s="3">
        <v>0.55700000000000005</v>
      </c>
      <c r="H5" s="3">
        <v>0.82</v>
      </c>
      <c r="I5" s="3">
        <v>0.621</v>
      </c>
      <c r="J5" s="3">
        <v>0.92200000000000004</v>
      </c>
      <c r="K5" s="3">
        <v>0</v>
      </c>
      <c r="L5" s="3">
        <v>0</v>
      </c>
      <c r="M5" s="3">
        <v>0</v>
      </c>
      <c r="N5" s="4">
        <v>450</v>
      </c>
    </row>
    <row r="6" spans="1:14" x14ac:dyDescent="0.25">
      <c r="A6" s="2" t="s">
        <v>14</v>
      </c>
      <c r="B6" s="3">
        <v>0.74299999999999999</v>
      </c>
      <c r="C6" s="3">
        <v>0.14499999999999999</v>
      </c>
      <c r="D6" s="3">
        <v>0.68300000000000005</v>
      </c>
      <c r="E6" s="3">
        <v>0.77300000000000002</v>
      </c>
      <c r="F6" s="3">
        <v>0.54300000000000004</v>
      </c>
      <c r="G6" s="3">
        <v>0.76300000000000001</v>
      </c>
      <c r="H6" s="3">
        <v>1.046</v>
      </c>
      <c r="I6" s="3">
        <v>0.60199999999999998</v>
      </c>
      <c r="J6" s="3">
        <v>0.47399999999999998</v>
      </c>
      <c r="K6" s="3">
        <v>0</v>
      </c>
      <c r="L6" s="3">
        <v>0</v>
      </c>
      <c r="M6" s="3">
        <v>0</v>
      </c>
      <c r="N6" s="4">
        <v>450</v>
      </c>
    </row>
    <row r="7" spans="1:14" x14ac:dyDescent="0.25">
      <c r="A7" s="2" t="s">
        <v>15</v>
      </c>
      <c r="B7" s="3">
        <v>0.625</v>
      </c>
      <c r="C7" s="3">
        <v>0.13400000000000001</v>
      </c>
      <c r="D7" s="3">
        <v>0.48799999999999999</v>
      </c>
      <c r="E7" s="3">
        <v>0.66</v>
      </c>
      <c r="F7" s="3">
        <v>0.504</v>
      </c>
      <c r="G7" s="3">
        <v>0.63800000000000001</v>
      </c>
      <c r="H7" s="3">
        <v>0.94</v>
      </c>
      <c r="I7" s="3">
        <v>0.53700000000000003</v>
      </c>
      <c r="J7" s="3">
        <v>0.45500000000000002</v>
      </c>
      <c r="K7" s="3">
        <v>0</v>
      </c>
      <c r="L7" s="3">
        <v>0</v>
      </c>
      <c r="M7" s="3">
        <v>0</v>
      </c>
      <c r="N7" s="4">
        <v>450</v>
      </c>
    </row>
    <row r="8" spans="1:14" x14ac:dyDescent="0.25">
      <c r="A8" s="2" t="s">
        <v>16</v>
      </c>
      <c r="B8" s="3">
        <v>0.36599999999999999</v>
      </c>
      <c r="C8" s="3">
        <v>0.57999999999999996</v>
      </c>
      <c r="D8" s="3">
        <v>0.71799999999999997</v>
      </c>
      <c r="E8" s="3">
        <v>1.0249999999999999</v>
      </c>
      <c r="F8" s="3">
        <v>0.58399999999999996</v>
      </c>
      <c r="G8" s="3">
        <v>0.627</v>
      </c>
      <c r="H8" s="3">
        <v>2.024</v>
      </c>
      <c r="I8" s="3">
        <v>0.57899999999999996</v>
      </c>
      <c r="J8" s="3">
        <v>0.505</v>
      </c>
      <c r="K8" s="3">
        <v>0</v>
      </c>
      <c r="L8" s="3">
        <v>0</v>
      </c>
      <c r="M8" s="3">
        <v>0</v>
      </c>
      <c r="N8" s="4">
        <v>450</v>
      </c>
    </row>
    <row r="9" spans="1:14" x14ac:dyDescent="0.25">
      <c r="A9" s="2" t="s">
        <v>17</v>
      </c>
      <c r="B9" s="3">
        <v>0.374</v>
      </c>
      <c r="C9" s="3">
        <v>0.53900000000000003</v>
      </c>
      <c r="D9" s="3">
        <v>0.82599999999999996</v>
      </c>
      <c r="E9" s="3">
        <v>0.97299999999999998</v>
      </c>
      <c r="F9" s="3">
        <v>0.73499999999999999</v>
      </c>
      <c r="G9" s="3">
        <v>0.68600000000000005</v>
      </c>
      <c r="H9" s="3">
        <v>1.891</v>
      </c>
      <c r="I9" s="3">
        <v>0.626</v>
      </c>
      <c r="J9" s="3">
        <v>0.53800000000000003</v>
      </c>
      <c r="K9" s="3">
        <v>0</v>
      </c>
      <c r="L9" s="3">
        <v>0</v>
      </c>
      <c r="M9" s="3">
        <v>0</v>
      </c>
      <c r="N9" s="4">
        <v>450</v>
      </c>
    </row>
    <row r="11" spans="1:14" x14ac:dyDescent="0.25">
      <c r="A11" s="5" t="s">
        <v>18</v>
      </c>
      <c r="B11">
        <f>AVERAGE(C6:C7)</f>
        <v>0.13950000000000001</v>
      </c>
    </row>
    <row r="12" spans="1:14" x14ac:dyDescent="0.25">
      <c r="A12" s="5"/>
    </row>
    <row r="13" spans="1:14" x14ac:dyDescent="0.25">
      <c r="B13">
        <f>B2-$B$11</f>
        <v>3.4104999999999999</v>
      </c>
      <c r="C13">
        <f>C2-$B$11</f>
        <v>8.8499999999999995E-2</v>
      </c>
      <c r="D13">
        <f t="shared" ref="D13:J13" si="0">D2-$B$11</f>
        <v>0.39850000000000002</v>
      </c>
      <c r="E13">
        <f t="shared" si="0"/>
        <v>0.49349999999999999</v>
      </c>
      <c r="F13">
        <f t="shared" si="0"/>
        <v>0.62050000000000005</v>
      </c>
      <c r="G13">
        <f t="shared" si="0"/>
        <v>1.0345</v>
      </c>
      <c r="H13">
        <f t="shared" si="0"/>
        <v>0.41450000000000004</v>
      </c>
      <c r="I13">
        <f t="shared" si="0"/>
        <v>2.3445</v>
      </c>
      <c r="J13">
        <f t="shared" si="0"/>
        <v>0.44249999999999995</v>
      </c>
    </row>
    <row r="14" spans="1:14" x14ac:dyDescent="0.25">
      <c r="A14" s="6"/>
      <c r="B14">
        <f t="shared" ref="B14:J20" si="1">B3-$B$11</f>
        <v>3.2995000000000001</v>
      </c>
      <c r="C14">
        <f t="shared" si="1"/>
        <v>8.4499999999999992E-2</v>
      </c>
      <c r="D14">
        <f t="shared" si="1"/>
        <v>0.2465</v>
      </c>
      <c r="E14">
        <f t="shared" si="1"/>
        <v>0.42250000000000004</v>
      </c>
      <c r="F14">
        <f t="shared" si="1"/>
        <v>0.45149999999999996</v>
      </c>
      <c r="G14">
        <f t="shared" si="1"/>
        <v>1.0085</v>
      </c>
      <c r="H14">
        <f t="shared" si="1"/>
        <v>0.43949999999999995</v>
      </c>
      <c r="I14">
        <f t="shared" si="1"/>
        <v>2.2265000000000001</v>
      </c>
      <c r="J14">
        <f t="shared" si="1"/>
        <v>0.36649999999999999</v>
      </c>
    </row>
    <row r="15" spans="1:14" x14ac:dyDescent="0.25">
      <c r="A15" s="6"/>
      <c r="B15">
        <f t="shared" si="1"/>
        <v>1.3305</v>
      </c>
      <c r="C15">
        <f t="shared" si="1"/>
        <v>2.2499999999999992E-2</v>
      </c>
      <c r="D15">
        <f t="shared" si="1"/>
        <v>0.67349999999999999</v>
      </c>
      <c r="E15">
        <f t="shared" si="1"/>
        <v>0.46249999999999997</v>
      </c>
      <c r="F15">
        <f t="shared" si="1"/>
        <v>0.44049999999999995</v>
      </c>
      <c r="G15">
        <f t="shared" si="1"/>
        <v>0.48449999999999999</v>
      </c>
      <c r="H15">
        <f t="shared" si="1"/>
        <v>0.72249999999999992</v>
      </c>
      <c r="I15">
        <f t="shared" si="1"/>
        <v>0.53550000000000009</v>
      </c>
      <c r="J15">
        <f t="shared" si="1"/>
        <v>0.8165</v>
      </c>
    </row>
    <row r="16" spans="1:14" x14ac:dyDescent="0.25">
      <c r="A16" s="6"/>
      <c r="B16">
        <f t="shared" si="1"/>
        <v>1.2535000000000001</v>
      </c>
      <c r="C16">
        <f t="shared" si="1"/>
        <v>6.25E-2</v>
      </c>
      <c r="D16">
        <f t="shared" si="1"/>
        <v>0.5754999999999999</v>
      </c>
      <c r="E16">
        <f t="shared" si="1"/>
        <v>0.42349999999999993</v>
      </c>
      <c r="F16">
        <f t="shared" si="1"/>
        <v>0.41650000000000004</v>
      </c>
      <c r="G16">
        <f t="shared" si="1"/>
        <v>0.41750000000000004</v>
      </c>
      <c r="H16">
        <f t="shared" si="1"/>
        <v>0.68049999999999988</v>
      </c>
      <c r="I16">
        <f t="shared" si="1"/>
        <v>0.48149999999999998</v>
      </c>
      <c r="J16">
        <f t="shared" si="1"/>
        <v>0.78249999999999997</v>
      </c>
    </row>
    <row r="17" spans="1:18" x14ac:dyDescent="0.25">
      <c r="A17" s="6"/>
      <c r="B17">
        <f t="shared" si="1"/>
        <v>0.60349999999999993</v>
      </c>
      <c r="C17">
        <f t="shared" si="1"/>
        <v>5.4999999999999771E-3</v>
      </c>
      <c r="D17">
        <f t="shared" si="1"/>
        <v>0.54350000000000009</v>
      </c>
      <c r="E17">
        <f t="shared" si="1"/>
        <v>0.63349999999999995</v>
      </c>
      <c r="F17">
        <f t="shared" si="1"/>
        <v>0.40350000000000003</v>
      </c>
      <c r="G17">
        <f t="shared" si="1"/>
        <v>0.62349999999999994</v>
      </c>
      <c r="H17">
        <f t="shared" si="1"/>
        <v>0.90650000000000008</v>
      </c>
      <c r="I17">
        <f t="shared" si="1"/>
        <v>0.46249999999999997</v>
      </c>
      <c r="J17">
        <f t="shared" si="1"/>
        <v>0.33449999999999996</v>
      </c>
    </row>
    <row r="18" spans="1:18" x14ac:dyDescent="0.25">
      <c r="A18" s="6"/>
      <c r="B18">
        <f t="shared" si="1"/>
        <v>0.48549999999999999</v>
      </c>
      <c r="C18">
        <f t="shared" si="1"/>
        <v>-5.5000000000000049E-3</v>
      </c>
      <c r="D18">
        <f t="shared" si="1"/>
        <v>0.34849999999999998</v>
      </c>
      <c r="E18">
        <f t="shared" si="1"/>
        <v>0.52049999999999996</v>
      </c>
      <c r="F18">
        <f t="shared" si="1"/>
        <v>0.36449999999999999</v>
      </c>
      <c r="G18">
        <f t="shared" si="1"/>
        <v>0.4985</v>
      </c>
      <c r="H18">
        <f t="shared" si="1"/>
        <v>0.80049999999999999</v>
      </c>
      <c r="I18">
        <f t="shared" si="1"/>
        <v>0.39750000000000002</v>
      </c>
      <c r="J18">
        <f t="shared" si="1"/>
        <v>0.3155</v>
      </c>
    </row>
    <row r="19" spans="1:18" x14ac:dyDescent="0.25">
      <c r="A19" s="6"/>
      <c r="B19">
        <f t="shared" si="1"/>
        <v>0.22649999999999998</v>
      </c>
      <c r="C19">
        <f t="shared" si="1"/>
        <v>0.44049999999999995</v>
      </c>
      <c r="D19">
        <f t="shared" si="1"/>
        <v>0.57850000000000001</v>
      </c>
      <c r="E19">
        <f t="shared" si="1"/>
        <v>0.88549999999999995</v>
      </c>
      <c r="F19">
        <f t="shared" si="1"/>
        <v>0.44449999999999995</v>
      </c>
      <c r="G19">
        <f>G8-$B$11</f>
        <v>0.48749999999999999</v>
      </c>
      <c r="H19">
        <f t="shared" si="1"/>
        <v>1.8845000000000001</v>
      </c>
      <c r="I19">
        <f t="shared" si="1"/>
        <v>0.43949999999999995</v>
      </c>
      <c r="J19">
        <f t="shared" si="1"/>
        <v>0.36549999999999999</v>
      </c>
    </row>
    <row r="20" spans="1:18" x14ac:dyDescent="0.25">
      <c r="A20" s="6"/>
      <c r="B20">
        <f t="shared" si="1"/>
        <v>0.23449999999999999</v>
      </c>
      <c r="C20">
        <f t="shared" si="1"/>
        <v>0.39950000000000002</v>
      </c>
      <c r="D20">
        <f t="shared" si="1"/>
        <v>0.68649999999999989</v>
      </c>
      <c r="E20">
        <f t="shared" si="1"/>
        <v>0.83349999999999991</v>
      </c>
      <c r="F20">
        <f t="shared" si="1"/>
        <v>0.59549999999999992</v>
      </c>
      <c r="G20">
        <f t="shared" si="1"/>
        <v>0.54649999999999999</v>
      </c>
      <c r="H20">
        <f t="shared" si="1"/>
        <v>1.7515000000000001</v>
      </c>
      <c r="I20">
        <f t="shared" si="1"/>
        <v>0.48649999999999999</v>
      </c>
      <c r="J20">
        <f t="shared" si="1"/>
        <v>0.39850000000000002</v>
      </c>
    </row>
    <row r="21" spans="1:18" x14ac:dyDescent="0.25">
      <c r="A21" s="6"/>
    </row>
    <row r="22" spans="1:18" x14ac:dyDescent="0.25">
      <c r="A22" s="6">
        <v>50</v>
      </c>
      <c r="B22">
        <f>AVERAGE(B13:B14)</f>
        <v>3.355</v>
      </c>
    </row>
    <row r="23" spans="1:18" x14ac:dyDescent="0.25">
      <c r="A23" s="6">
        <v>25</v>
      </c>
      <c r="B23">
        <f>AVERAGE(B15:B16)</f>
        <v>1.292</v>
      </c>
    </row>
    <row r="24" spans="1:18" x14ac:dyDescent="0.25">
      <c r="A24" s="6">
        <v>12.5</v>
      </c>
      <c r="B24">
        <f>AVERAGE(B17:B18)</f>
        <v>0.54449999999999998</v>
      </c>
    </row>
    <row r="25" spans="1:18" x14ac:dyDescent="0.25">
      <c r="A25" s="6">
        <v>6.25</v>
      </c>
      <c r="B25">
        <f>AVERAGE(B19:B20)</f>
        <v>0.23049999999999998</v>
      </c>
    </row>
    <row r="26" spans="1:18" x14ac:dyDescent="0.25">
      <c r="A26" s="6">
        <v>3.125</v>
      </c>
      <c r="B26">
        <f>AVERAGE(C13:C14)</f>
        <v>8.6499999999999994E-2</v>
      </c>
    </row>
    <row r="27" spans="1:18" x14ac:dyDescent="0.25">
      <c r="A27" s="6">
        <v>1.56</v>
      </c>
      <c r="B27">
        <f>AVERAGE(C15:C16)</f>
        <v>4.2499999999999996E-2</v>
      </c>
    </row>
    <row r="28" spans="1:18" x14ac:dyDescent="0.25">
      <c r="A28" s="6">
        <v>0</v>
      </c>
      <c r="B28">
        <v>0</v>
      </c>
    </row>
    <row r="31" spans="1:18" ht="15.75" thickBot="1" x14ac:dyDescent="0.3"/>
    <row r="32" spans="1:18" ht="15.75" thickBot="1" x14ac:dyDescent="0.3">
      <c r="B32">
        <f>(B13+0.1978)/0.0684</f>
        <v>52.75292397660818</v>
      </c>
      <c r="C32">
        <f t="shared" ref="C32:J32" si="2">(C13+0.1978)/0.0684</f>
        <v>4.185672514619883</v>
      </c>
      <c r="D32" s="7">
        <f t="shared" si="2"/>
        <v>8.7178362573099424</v>
      </c>
      <c r="E32" s="61">
        <f t="shared" si="2"/>
        <v>10.10672514619883</v>
      </c>
      <c r="F32" s="8">
        <f t="shared" si="2"/>
        <v>11.963450292397662</v>
      </c>
      <c r="G32" s="9">
        <f t="shared" si="2"/>
        <v>18.016081871345026</v>
      </c>
      <c r="H32" s="10">
        <f>(H13+0.1978)/0.0684</f>
        <v>8.9517543859649127</v>
      </c>
      <c r="I32" s="11">
        <f t="shared" si="2"/>
        <v>37.168128654970758</v>
      </c>
      <c r="J32" s="12">
        <f t="shared" si="2"/>
        <v>9.3611111111111107</v>
      </c>
      <c r="L32" s="8"/>
      <c r="M32">
        <f>AVERAGE(C38:C39)</f>
        <v>9.0321637426900594</v>
      </c>
      <c r="N32">
        <f>AVERAGE(F32:F33)</f>
        <v>10.728070175438596</v>
      </c>
      <c r="P32" s="13"/>
      <c r="Q32" s="14" t="s">
        <v>19</v>
      </c>
      <c r="R32" s="15"/>
    </row>
    <row r="33" spans="2:22" x14ac:dyDescent="0.25">
      <c r="B33">
        <f>(B14+0.1978)/0.0684</f>
        <v>51.130116959064324</v>
      </c>
      <c r="C33">
        <f t="shared" ref="B33:J39" si="3">(C14+0.1978)/0.0684</f>
        <v>4.1271929824561404</v>
      </c>
      <c r="D33" s="7">
        <f t="shared" si="3"/>
        <v>6.4956140350877192</v>
      </c>
      <c r="E33" s="61">
        <f t="shared" si="3"/>
        <v>9.0687134502923978</v>
      </c>
      <c r="F33" s="8">
        <f t="shared" si="3"/>
        <v>9.492690058479532</v>
      </c>
      <c r="G33" s="9">
        <f t="shared" si="3"/>
        <v>17.635964912280699</v>
      </c>
      <c r="H33" s="10">
        <f t="shared" si="3"/>
        <v>9.3172514619883042</v>
      </c>
      <c r="I33" s="11">
        <f t="shared" si="3"/>
        <v>35.442982456140349</v>
      </c>
      <c r="J33" s="12">
        <f t="shared" si="3"/>
        <v>8.25</v>
      </c>
      <c r="L33" s="7"/>
      <c r="M33">
        <f>AVERAGE(D32:D33)</f>
        <v>7.6067251461988308</v>
      </c>
      <c r="N33">
        <f>AVERAGE(F36:F37)</f>
        <v>8.5058479532163744</v>
      </c>
      <c r="O33">
        <f>AVERAGE(H38:H39)</f>
        <v>29.470760233918128</v>
      </c>
      <c r="P33" s="13"/>
      <c r="Q33" s="6"/>
    </row>
    <row r="34" spans="2:22" x14ac:dyDescent="0.25">
      <c r="B34">
        <f t="shared" si="3"/>
        <v>22.343567251461987</v>
      </c>
      <c r="C34">
        <f t="shared" si="3"/>
        <v>3.2207602339181283</v>
      </c>
      <c r="D34" s="11">
        <f t="shared" si="3"/>
        <v>12.738304093567251</v>
      </c>
      <c r="E34" s="12">
        <f t="shared" si="3"/>
        <v>9.6535087719298236</v>
      </c>
      <c r="F34" s="16">
        <f t="shared" si="3"/>
        <v>9.3318713450292385</v>
      </c>
      <c r="G34" s="17">
        <f t="shared" si="3"/>
        <v>9.9751461988304087</v>
      </c>
      <c r="H34" s="60">
        <f t="shared" si="3"/>
        <v>13.454678362573098</v>
      </c>
      <c r="I34" s="9">
        <f t="shared" si="3"/>
        <v>10.72076023391813</v>
      </c>
      <c r="J34" s="10">
        <f t="shared" si="3"/>
        <v>14.828947368421051</v>
      </c>
      <c r="L34" s="11"/>
      <c r="M34">
        <f>AVERAGE(D34:D35)</f>
        <v>12.021929824561402</v>
      </c>
      <c r="N34">
        <f>AVERAGE(F38:F39)</f>
        <v>10.494152046783624</v>
      </c>
      <c r="O34">
        <f>AVERAGE(I32:I33)</f>
        <v>36.305555555555557</v>
      </c>
      <c r="P34" s="13"/>
      <c r="Q34" s="6"/>
    </row>
    <row r="35" spans="2:22" x14ac:dyDescent="0.25">
      <c r="B35">
        <f t="shared" si="3"/>
        <v>21.217836257309941</v>
      </c>
      <c r="C35">
        <f t="shared" si="3"/>
        <v>3.8055555555555549</v>
      </c>
      <c r="D35" s="11">
        <f t="shared" si="3"/>
        <v>11.305555555555554</v>
      </c>
      <c r="E35" s="12">
        <f t="shared" si="3"/>
        <v>9.0833333333333321</v>
      </c>
      <c r="F35" s="16">
        <f t="shared" si="3"/>
        <v>8.9809941520467849</v>
      </c>
      <c r="G35" s="17">
        <f t="shared" si="3"/>
        <v>8.9956140350877192</v>
      </c>
      <c r="H35" s="60">
        <f t="shared" si="3"/>
        <v>12.840643274853798</v>
      </c>
      <c r="I35" s="9">
        <f t="shared" si="3"/>
        <v>9.9312865497076022</v>
      </c>
      <c r="J35" s="10">
        <f t="shared" si="3"/>
        <v>14.331871345029239</v>
      </c>
      <c r="L35" s="9"/>
      <c r="M35">
        <f>AVERAGE(D36:D37)</f>
        <v>7.9663742690058488</v>
      </c>
      <c r="N35">
        <f>AVERAGE(G32:G33)</f>
        <v>17.826023391812861</v>
      </c>
      <c r="O35">
        <f>AVERAGE(I34:I35)</f>
        <v>10.326023391812866</v>
      </c>
      <c r="P35" s="13"/>
      <c r="Q35" s="6"/>
    </row>
    <row r="36" spans="2:22" x14ac:dyDescent="0.25">
      <c r="B36">
        <f t="shared" si="3"/>
        <v>11.714912280701753</v>
      </c>
      <c r="C36">
        <f>(C17+0.1978)/0.0684</f>
        <v>2.9722222222222219</v>
      </c>
      <c r="D36" s="9">
        <f>(D17+W20)/0.0684</f>
        <v>7.9459064327485391</v>
      </c>
      <c r="E36" s="10">
        <f t="shared" si="3"/>
        <v>12.153508771929824</v>
      </c>
      <c r="F36" s="7">
        <f t="shared" si="3"/>
        <v>8.790935672514621</v>
      </c>
      <c r="G36" s="61">
        <f t="shared" si="3"/>
        <v>12.007309941520466</v>
      </c>
      <c r="H36" s="16">
        <f t="shared" si="3"/>
        <v>16.144736842105264</v>
      </c>
      <c r="I36" s="17">
        <f t="shared" si="3"/>
        <v>9.6535087719298236</v>
      </c>
      <c r="J36" s="60">
        <f>(J17+0.1978)/0.0684</f>
        <v>7.7821637426900585</v>
      </c>
      <c r="L36" s="17"/>
      <c r="M36">
        <f>AVERAGE(D38:D39)</f>
        <v>12.138888888888888</v>
      </c>
      <c r="N36">
        <f>AVERAGE(G34:G35)</f>
        <v>9.4853801169590639</v>
      </c>
      <c r="O36">
        <f>AVERAGE(I36:I37)</f>
        <v>9.1783625730994149</v>
      </c>
      <c r="P36" s="13"/>
      <c r="Q36" s="6"/>
    </row>
    <row r="37" spans="2:22" x14ac:dyDescent="0.25">
      <c r="B37">
        <f t="shared" si="3"/>
        <v>9.9897660818713447</v>
      </c>
      <c r="C37">
        <f t="shared" si="3"/>
        <v>2.8114035087719298</v>
      </c>
      <c r="D37" s="9">
        <f t="shared" si="3"/>
        <v>7.9868421052631575</v>
      </c>
      <c r="E37" s="10">
        <f t="shared" si="3"/>
        <v>10.501461988304092</v>
      </c>
      <c r="F37" s="7">
        <f t="shared" si="3"/>
        <v>8.2207602339181278</v>
      </c>
      <c r="G37" s="61">
        <f t="shared" si="3"/>
        <v>10.179824561403509</v>
      </c>
      <c r="H37" s="16">
        <f t="shared" si="3"/>
        <v>14.595029239766081</v>
      </c>
      <c r="I37" s="17">
        <f t="shared" si="3"/>
        <v>8.7032163742690063</v>
      </c>
      <c r="J37" s="60">
        <f t="shared" si="3"/>
        <v>7.5043859649122799</v>
      </c>
      <c r="L37" s="61"/>
      <c r="M37">
        <f>AVERAGE(E32:E33)</f>
        <v>9.587719298245613</v>
      </c>
      <c r="N37">
        <f>AVERAGE(G36:G37)</f>
        <v>11.093567251461987</v>
      </c>
      <c r="O37">
        <f>AVERAGE(I38:I39)</f>
        <v>9.6608187134502934</v>
      </c>
      <c r="P37" s="13"/>
      <c r="Q37" s="6"/>
    </row>
    <row r="38" spans="2:22" x14ac:dyDescent="0.25">
      <c r="B38">
        <f t="shared" si="3"/>
        <v>6.2032163742690054</v>
      </c>
      <c r="C38" s="8">
        <f>(C19+0.1978)/0.0684</f>
        <v>9.3318713450292385</v>
      </c>
      <c r="D38" s="17">
        <f t="shared" si="3"/>
        <v>11.349415204678362</v>
      </c>
      <c r="E38" s="60">
        <f t="shared" si="3"/>
        <v>15.837719298245613</v>
      </c>
      <c r="F38" s="11">
        <f t="shared" si="3"/>
        <v>9.3903508771929811</v>
      </c>
      <c r="G38" s="12">
        <f t="shared" si="3"/>
        <v>10.019005847953217</v>
      </c>
      <c r="H38" s="7">
        <f t="shared" si="3"/>
        <v>30.442982456140349</v>
      </c>
      <c r="I38" s="61">
        <f t="shared" si="3"/>
        <v>9.3172514619883042</v>
      </c>
      <c r="J38" s="16">
        <f t="shared" si="3"/>
        <v>8.2353801169590639</v>
      </c>
      <c r="L38" s="12"/>
      <c r="M38">
        <f>AVERAGE(E34:E35)</f>
        <v>9.3684210526315788</v>
      </c>
      <c r="N38">
        <f>AVERAGE(G38:G39)</f>
        <v>10.450292397660817</v>
      </c>
      <c r="O38">
        <f>AVERAGE(J32:J33)</f>
        <v>8.8055555555555554</v>
      </c>
      <c r="P38" s="13"/>
      <c r="Q38" s="6"/>
    </row>
    <row r="39" spans="2:22" x14ac:dyDescent="0.25">
      <c r="B39">
        <f t="shared" si="3"/>
        <v>6.3201754385964914</v>
      </c>
      <c r="C39" s="8">
        <f t="shared" si="3"/>
        <v>8.7324561403508785</v>
      </c>
      <c r="D39" s="17">
        <f t="shared" si="3"/>
        <v>12.928362573099413</v>
      </c>
      <c r="E39" s="60">
        <f t="shared" si="3"/>
        <v>15.077485380116956</v>
      </c>
      <c r="F39" s="11">
        <f t="shared" si="3"/>
        <v>11.597953216374266</v>
      </c>
      <c r="G39" s="12">
        <f t="shared" si="3"/>
        <v>10.881578947368419</v>
      </c>
      <c r="H39" s="7">
        <f t="shared" si="3"/>
        <v>28.498538011695906</v>
      </c>
      <c r="I39" s="61">
        <f t="shared" si="3"/>
        <v>10.004385964912281</v>
      </c>
      <c r="J39" s="16">
        <f t="shared" si="3"/>
        <v>8.7178362573099424</v>
      </c>
      <c r="L39" s="10"/>
      <c r="M39">
        <f>AVERAGE(E36:E37)</f>
        <v>11.327485380116958</v>
      </c>
      <c r="N39">
        <f>AVERAGE(H32:H33)</f>
        <v>9.1345029239766085</v>
      </c>
      <c r="O39">
        <f>AVERAGE(J34:J35)</f>
        <v>14.580409356725145</v>
      </c>
      <c r="P39" s="13"/>
      <c r="Q39" s="6"/>
    </row>
    <row r="40" spans="2:22" x14ac:dyDescent="0.25">
      <c r="L40" s="60"/>
      <c r="M40">
        <v>15.457602339181285</v>
      </c>
      <c r="N40">
        <v>13.147660818713447</v>
      </c>
      <c r="O40">
        <v>7.6432748538011692</v>
      </c>
      <c r="P40" s="13"/>
      <c r="Q40" s="6"/>
    </row>
    <row r="41" spans="2:22" x14ac:dyDescent="0.25">
      <c r="L41" s="16"/>
      <c r="M41">
        <f>AVERAGE(F34:F35)</f>
        <v>9.1564327485380126</v>
      </c>
      <c r="N41">
        <f>AVERAGE(H36:H37)</f>
        <v>15.369883040935672</v>
      </c>
      <c r="O41">
        <f>AVERAGE(J38:J39)</f>
        <v>8.4766081871345023</v>
      </c>
      <c r="P41" s="13"/>
      <c r="Q41" s="6"/>
    </row>
    <row r="42" spans="2:22" ht="15.75" thickBot="1" x14ac:dyDescent="0.3">
      <c r="M42" s="22"/>
      <c r="N42" s="22"/>
      <c r="P42" s="22"/>
      <c r="Q42" s="22"/>
      <c r="R42" s="22"/>
    </row>
    <row r="43" spans="2:22" ht="15.75" thickBot="1" x14ac:dyDescent="0.3">
      <c r="K43" s="69"/>
      <c r="L43" s="70" t="s">
        <v>89</v>
      </c>
      <c r="M43" s="43">
        <f>M32*100</f>
        <v>903.21637426900588</v>
      </c>
      <c r="N43" s="43">
        <f t="shared" ref="N43" si="4">N32*100</f>
        <v>1072.8070175438595</v>
      </c>
      <c r="O43" s="43">
        <f>M40*100</f>
        <v>1545.7602339181285</v>
      </c>
      <c r="P43" s="43">
        <f>N40*100</f>
        <v>1314.7660818713448</v>
      </c>
      <c r="Q43" s="43">
        <f>O40*100</f>
        <v>764.32748538011697</v>
      </c>
      <c r="R43" s="71">
        <f>AVERAGE(M43:Q43)</f>
        <v>1120.1754385964909</v>
      </c>
      <c r="S43" s="72">
        <f>STDEV(M43:Q43)/SQRT(5)</f>
        <v>140.52236568856949</v>
      </c>
      <c r="T43" s="20"/>
    </row>
    <row r="44" spans="2:22" ht="15.75" thickBot="1" x14ac:dyDescent="0.3">
      <c r="K44" s="68" t="s">
        <v>9</v>
      </c>
      <c r="L44" s="7" t="s">
        <v>84</v>
      </c>
      <c r="M44" s="56">
        <f t="shared" ref="M44:O50" si="5">M33*100</f>
        <v>760.67251461988303</v>
      </c>
      <c r="N44" s="56">
        <f t="shared" si="5"/>
        <v>850.58479532163744</v>
      </c>
      <c r="O44" s="18">
        <f t="shared" si="5"/>
        <v>2947.0760233918127</v>
      </c>
      <c r="P44" s="18"/>
      <c r="Q44" s="18"/>
      <c r="R44" s="57">
        <f>AVERAGE(M44:O44)</f>
        <v>1519.4444444444443</v>
      </c>
      <c r="S44" s="58">
        <f>STDEV(M44:O44)/SQRT(3)</f>
        <v>714.28752344814791</v>
      </c>
      <c r="T44" s="20"/>
    </row>
    <row r="45" spans="2:22" x14ac:dyDescent="0.25">
      <c r="K45" s="85" t="s">
        <v>4</v>
      </c>
      <c r="L45" s="62" t="s">
        <v>84</v>
      </c>
      <c r="M45" s="18">
        <f t="shared" si="5"/>
        <v>1202.1929824561403</v>
      </c>
      <c r="N45" s="18">
        <f t="shared" si="5"/>
        <v>1049.4152046783624</v>
      </c>
      <c r="O45" s="18">
        <f t="shared" si="5"/>
        <v>3630.5555555555557</v>
      </c>
      <c r="P45" s="18"/>
      <c r="Q45" s="18"/>
      <c r="R45" s="19">
        <f>AVERAGE(M45:O45)</f>
        <v>1960.7212475633526</v>
      </c>
      <c r="S45" s="63">
        <f>STDEV(M45:O45)/SQRT(3)</f>
        <v>836.08118115737409</v>
      </c>
      <c r="T45" s="20"/>
    </row>
    <row r="46" spans="2:22" ht="17.25" x14ac:dyDescent="0.25">
      <c r="K46" s="86"/>
      <c r="L46" s="64" t="s">
        <v>90</v>
      </c>
      <c r="M46" s="56">
        <f t="shared" si="5"/>
        <v>796.63742690058484</v>
      </c>
      <c r="N46" s="56">
        <f t="shared" si="5"/>
        <v>1782.602339181286</v>
      </c>
      <c r="O46" s="56">
        <f t="shared" si="5"/>
        <v>1032.6023391812867</v>
      </c>
      <c r="R46" s="57">
        <f>AVERAGE(M46:O46)</f>
        <v>1203.9473684210525</v>
      </c>
      <c r="S46" s="58">
        <f>STDEV(M46:O46)/SQRT(3)</f>
        <v>297.2378628562513</v>
      </c>
      <c r="T46" s="20"/>
      <c r="V46" s="56"/>
    </row>
    <row r="47" spans="2:22" ht="18" thickBot="1" x14ac:dyDescent="0.3">
      <c r="K47" s="87"/>
      <c r="L47" s="65" t="s">
        <v>91</v>
      </c>
      <c r="M47" s="22">
        <f t="shared" si="5"/>
        <v>1213.8888888888887</v>
      </c>
      <c r="N47" s="22">
        <f t="shared" si="5"/>
        <v>948.53801169590633</v>
      </c>
      <c r="O47" s="22">
        <f t="shared" si="5"/>
        <v>917.83625730994152</v>
      </c>
      <c r="R47" s="23">
        <f>AVERAGE(M47:O47)</f>
        <v>1026.7543859649122</v>
      </c>
      <c r="S47" s="114">
        <f>STDEV(M47:O47)/SQRT(3)</f>
        <v>93.986064692319673</v>
      </c>
    </row>
    <row r="48" spans="2:22" x14ac:dyDescent="0.25">
      <c r="K48" s="88" t="s">
        <v>0</v>
      </c>
      <c r="L48" s="78" t="s">
        <v>84</v>
      </c>
      <c r="M48" s="18">
        <f t="shared" si="5"/>
        <v>958.77192982456131</v>
      </c>
      <c r="N48" s="18">
        <f t="shared" si="5"/>
        <v>1109.3567251461986</v>
      </c>
      <c r="O48" s="18">
        <f t="shared" si="5"/>
        <v>966.0818713450293</v>
      </c>
      <c r="P48" s="18"/>
      <c r="Q48" s="18"/>
      <c r="R48" s="19">
        <f>AVERAGE(M48:O48)</f>
        <v>1011.4035087719299</v>
      </c>
      <c r="S48" s="63">
        <f>STDEV(M48:O48)/SQRT(3)</f>
        <v>49.022046944228478</v>
      </c>
      <c r="T48" s="20"/>
    </row>
    <row r="49" spans="11:20" ht="17.25" x14ac:dyDescent="0.25">
      <c r="K49" s="89"/>
      <c r="L49" s="79" t="s">
        <v>92</v>
      </c>
      <c r="M49" s="56">
        <f t="shared" si="5"/>
        <v>936.84210526315792</v>
      </c>
      <c r="N49" s="56">
        <f t="shared" si="5"/>
        <v>1045.0292397660817</v>
      </c>
      <c r="O49" s="56">
        <f t="shared" si="5"/>
        <v>880.55555555555554</v>
      </c>
      <c r="R49" s="57">
        <f>AVERAGE(M49:O49)</f>
        <v>954.14230019493164</v>
      </c>
      <c r="S49" s="58">
        <f>STDEV(M49:O49)/SQRT(3)</f>
        <v>48.260994457063006</v>
      </c>
      <c r="T49" s="20"/>
    </row>
    <row r="50" spans="11:20" ht="18" thickBot="1" x14ac:dyDescent="0.3">
      <c r="K50" s="90"/>
      <c r="L50" s="80" t="s">
        <v>91</v>
      </c>
      <c r="M50" s="22">
        <f t="shared" si="5"/>
        <v>1132.7485380116957</v>
      </c>
      <c r="N50" s="22">
        <f t="shared" si="5"/>
        <v>913.45029239766086</v>
      </c>
      <c r="O50" s="22">
        <f t="shared" si="5"/>
        <v>1458.0409356725145</v>
      </c>
      <c r="Q50" s="22"/>
      <c r="R50" s="23">
        <f>AVERAGE(M50:O50)</f>
        <v>1168.0799220272904</v>
      </c>
      <c r="S50" s="66">
        <f>STDEV(M50:O50)/SQRT(3)</f>
        <v>158.19921218511465</v>
      </c>
      <c r="T50" s="20"/>
    </row>
    <row r="51" spans="11:20" ht="15.75" thickBot="1" x14ac:dyDescent="0.3">
      <c r="K51" s="59"/>
      <c r="L51" s="21" t="s">
        <v>20</v>
      </c>
      <c r="M51" s="56">
        <f>M41*100</f>
        <v>915.64327485380124</v>
      </c>
      <c r="N51" s="56">
        <f>N41*100</f>
        <v>1536.9883040935672</v>
      </c>
      <c r="O51" s="56">
        <f>O41*100</f>
        <v>847.66081871345023</v>
      </c>
      <c r="P51" s="43"/>
      <c r="R51" s="57">
        <f>AVERAGE(M51:O51)</f>
        <v>1100.0974658869395</v>
      </c>
      <c r="S51" s="58">
        <f>STDEV(M51:O51)/SQRT(3)</f>
        <v>219.32518244787892</v>
      </c>
      <c r="T51" s="20"/>
    </row>
    <row r="52" spans="11:20" x14ac:dyDescent="0.25">
      <c r="M52" s="18"/>
      <c r="N52" s="18"/>
      <c r="O52" s="18"/>
      <c r="P52" s="18"/>
      <c r="Q52" s="18"/>
      <c r="R52" s="18"/>
      <c r="S52" s="18"/>
    </row>
  </sheetData>
  <mergeCells count="2">
    <mergeCell ref="K45:K47"/>
    <mergeCell ref="K48:K50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2F206-40AE-41E3-9CE6-9328A3CE9FF1}">
  <dimension ref="A1:CI53"/>
  <sheetViews>
    <sheetView zoomScale="60" zoomScaleNormal="60" workbookViewId="0">
      <selection activeCell="W9" sqref="W9"/>
    </sheetView>
  </sheetViews>
  <sheetFormatPr defaultRowHeight="15" x14ac:dyDescent="0.25"/>
  <cols>
    <col min="1" max="1" width="13.7109375" customWidth="1"/>
    <col min="3" max="3" width="12.28515625" customWidth="1"/>
    <col min="7" max="7" width="12.140625" customWidth="1"/>
    <col min="12" max="12" width="12.28515625" customWidth="1"/>
    <col min="15" max="15" width="10.85546875" customWidth="1"/>
    <col min="16" max="16" width="12.7109375" customWidth="1"/>
    <col min="17" max="17" width="13.85546875" customWidth="1"/>
    <col min="18" max="18" width="12" bestFit="1" customWidth="1"/>
    <col min="19" max="19" width="12" customWidth="1"/>
    <col min="21" max="21" width="11.85546875" customWidth="1"/>
    <col min="25" max="25" width="14.140625" customWidth="1"/>
    <col min="30" max="30" width="12.5703125" customWidth="1"/>
    <col min="38" max="38" width="14.42578125" customWidth="1"/>
    <col min="51" max="51" width="15.85546875" customWidth="1"/>
    <col min="64" max="64" width="18.140625" customWidth="1"/>
    <col min="76" max="76" width="9.42578125" customWidth="1"/>
    <col min="77" max="77" width="20" customWidth="1"/>
  </cols>
  <sheetData>
    <row r="1" spans="2:87" ht="15.75" thickBot="1" x14ac:dyDescent="0.3">
      <c r="B1" s="67"/>
      <c r="C1" s="91" t="s">
        <v>21</v>
      </c>
      <c r="D1" s="91"/>
      <c r="E1" s="91"/>
      <c r="F1" s="91"/>
      <c r="G1" s="91"/>
      <c r="H1" s="91"/>
      <c r="J1" s="24"/>
      <c r="L1" s="91" t="s">
        <v>22</v>
      </c>
      <c r="M1" s="91"/>
      <c r="N1" s="91"/>
      <c r="O1" s="91"/>
      <c r="P1" s="91"/>
      <c r="Q1" s="91"/>
      <c r="R1" s="91"/>
      <c r="S1" s="91"/>
      <c r="T1" s="91"/>
      <c r="U1" s="91"/>
      <c r="Y1" s="91" t="s">
        <v>23</v>
      </c>
      <c r="Z1" s="91"/>
      <c r="AA1" s="91"/>
      <c r="AB1" s="91"/>
      <c r="AC1" s="91"/>
      <c r="AD1" s="91"/>
      <c r="AE1" s="91"/>
      <c r="AF1" s="91"/>
      <c r="AG1" s="91"/>
      <c r="AH1" s="91"/>
      <c r="AL1" s="91" t="s">
        <v>24</v>
      </c>
      <c r="AM1" s="91"/>
      <c r="AN1" s="91"/>
      <c r="AO1" s="91"/>
      <c r="AP1" s="91"/>
      <c r="AQ1" s="91"/>
      <c r="AR1" s="91"/>
      <c r="AS1" s="91"/>
      <c r="AT1" s="91"/>
      <c r="AU1" s="91"/>
      <c r="AY1" s="91" t="s">
        <v>25</v>
      </c>
      <c r="AZ1" s="91"/>
      <c r="BA1" s="91"/>
      <c r="BB1" s="91"/>
      <c r="BC1" s="91"/>
      <c r="BD1" s="91"/>
      <c r="BE1" s="91"/>
      <c r="BF1" s="91"/>
      <c r="BG1" s="91"/>
      <c r="BH1" s="91"/>
      <c r="BL1" s="91" t="s">
        <v>26</v>
      </c>
      <c r="BM1" s="91"/>
      <c r="BN1" s="91"/>
      <c r="BO1" s="91"/>
      <c r="BP1" s="91"/>
      <c r="BQ1" s="91"/>
      <c r="BR1" s="91"/>
      <c r="BS1" s="91"/>
      <c r="BT1" s="91"/>
      <c r="BU1" s="91"/>
      <c r="BY1" s="91" t="s">
        <v>27</v>
      </c>
      <c r="BZ1" s="91"/>
      <c r="CA1" s="91"/>
      <c r="CB1" s="91"/>
      <c r="CC1" s="91"/>
      <c r="CD1" s="91"/>
      <c r="CE1" s="91"/>
      <c r="CF1" s="91"/>
      <c r="CG1" s="91"/>
      <c r="CH1" s="91"/>
    </row>
    <row r="2" spans="2:87" ht="30.75" customHeight="1" x14ac:dyDescent="0.25">
      <c r="C2" s="94" t="s">
        <v>28</v>
      </c>
      <c r="D2" s="96" t="s">
        <v>29</v>
      </c>
      <c r="E2" s="97"/>
      <c r="F2" s="98"/>
      <c r="G2" s="92" t="s">
        <v>30</v>
      </c>
      <c r="H2" s="99" t="s">
        <v>31</v>
      </c>
      <c r="L2" s="101" t="s">
        <v>28</v>
      </c>
      <c r="M2" s="101" t="s">
        <v>29</v>
      </c>
      <c r="N2" s="101"/>
      <c r="O2" s="101"/>
      <c r="P2" s="92" t="s">
        <v>30</v>
      </c>
      <c r="Q2" s="103" t="s">
        <v>31</v>
      </c>
      <c r="R2" s="105" t="s">
        <v>32</v>
      </c>
      <c r="S2" s="103" t="s">
        <v>33</v>
      </c>
      <c r="T2" s="107" t="s">
        <v>34</v>
      </c>
      <c r="U2" s="109" t="s">
        <v>33</v>
      </c>
      <c r="Y2" s="101" t="s">
        <v>28</v>
      </c>
      <c r="Z2" s="101" t="s">
        <v>29</v>
      </c>
      <c r="AA2" s="101"/>
      <c r="AB2" s="101"/>
      <c r="AC2" s="92" t="s">
        <v>30</v>
      </c>
      <c r="AD2" s="103" t="s">
        <v>31</v>
      </c>
      <c r="AE2" s="105" t="s">
        <v>32</v>
      </c>
      <c r="AF2" s="103" t="s">
        <v>33</v>
      </c>
      <c r="AG2" s="107" t="s">
        <v>34</v>
      </c>
      <c r="AH2" s="109" t="s">
        <v>33</v>
      </c>
      <c r="AL2" s="101" t="s">
        <v>28</v>
      </c>
      <c r="AM2" s="101" t="s">
        <v>29</v>
      </c>
      <c r="AN2" s="101"/>
      <c r="AO2" s="101"/>
      <c r="AP2" s="92" t="s">
        <v>30</v>
      </c>
      <c r="AQ2" s="103" t="s">
        <v>31</v>
      </c>
      <c r="AR2" s="105" t="s">
        <v>32</v>
      </c>
      <c r="AS2" s="103" t="s">
        <v>33</v>
      </c>
      <c r="AT2" s="107" t="s">
        <v>34</v>
      </c>
      <c r="AU2" s="109" t="s">
        <v>33</v>
      </c>
      <c r="AY2" s="101" t="s">
        <v>28</v>
      </c>
      <c r="AZ2" s="101" t="s">
        <v>29</v>
      </c>
      <c r="BA2" s="101"/>
      <c r="BB2" s="101"/>
      <c r="BC2" s="92" t="s">
        <v>30</v>
      </c>
      <c r="BD2" s="103" t="s">
        <v>31</v>
      </c>
      <c r="BE2" s="105" t="s">
        <v>32</v>
      </c>
      <c r="BF2" s="103" t="s">
        <v>33</v>
      </c>
      <c r="BG2" s="107" t="s">
        <v>34</v>
      </c>
      <c r="BH2" s="109" t="s">
        <v>33</v>
      </c>
      <c r="BL2" s="101" t="s">
        <v>28</v>
      </c>
      <c r="BM2" s="101" t="s">
        <v>29</v>
      </c>
      <c r="BN2" s="101"/>
      <c r="BO2" s="101"/>
      <c r="BP2" s="92" t="s">
        <v>30</v>
      </c>
      <c r="BQ2" s="103" t="s">
        <v>31</v>
      </c>
      <c r="BR2" s="105" t="s">
        <v>32</v>
      </c>
      <c r="BS2" s="103" t="s">
        <v>33</v>
      </c>
      <c r="BT2" s="107" t="s">
        <v>34</v>
      </c>
      <c r="BU2" s="109" t="s">
        <v>33</v>
      </c>
      <c r="BY2" s="101" t="s">
        <v>28</v>
      </c>
      <c r="BZ2" s="101" t="s">
        <v>29</v>
      </c>
      <c r="CA2" s="101"/>
      <c r="CB2" s="101"/>
      <c r="CC2" s="92" t="s">
        <v>30</v>
      </c>
      <c r="CD2" s="103" t="s">
        <v>31</v>
      </c>
      <c r="CE2" s="105" t="s">
        <v>32</v>
      </c>
      <c r="CF2" s="103" t="s">
        <v>33</v>
      </c>
      <c r="CG2" s="107" t="s">
        <v>34</v>
      </c>
      <c r="CH2" s="109" t="s">
        <v>33</v>
      </c>
    </row>
    <row r="3" spans="2:87" ht="15.75" thickBot="1" x14ac:dyDescent="0.3">
      <c r="C3" s="95"/>
      <c r="D3" s="25" t="s">
        <v>35</v>
      </c>
      <c r="E3" s="25" t="s">
        <v>36</v>
      </c>
      <c r="F3" s="25" t="s">
        <v>37</v>
      </c>
      <c r="G3" s="93"/>
      <c r="H3" s="100"/>
      <c r="L3" s="102"/>
      <c r="M3" s="25" t="s">
        <v>35</v>
      </c>
      <c r="N3" s="25" t="s">
        <v>36</v>
      </c>
      <c r="O3" s="25" t="s">
        <v>37</v>
      </c>
      <c r="P3" s="93"/>
      <c r="Q3" s="104"/>
      <c r="R3" s="106"/>
      <c r="S3" s="104"/>
      <c r="T3" s="108"/>
      <c r="U3" s="110"/>
      <c r="Y3" s="102"/>
      <c r="Z3" s="25" t="s">
        <v>35</v>
      </c>
      <c r="AA3" s="25" t="s">
        <v>36</v>
      </c>
      <c r="AB3" s="25" t="s">
        <v>37</v>
      </c>
      <c r="AC3" s="93"/>
      <c r="AD3" s="104"/>
      <c r="AE3" s="106"/>
      <c r="AF3" s="104"/>
      <c r="AG3" s="108"/>
      <c r="AH3" s="110"/>
      <c r="AL3" s="102"/>
      <c r="AM3" s="25" t="s">
        <v>35</v>
      </c>
      <c r="AN3" s="25" t="s">
        <v>36</v>
      </c>
      <c r="AO3" s="25" t="s">
        <v>37</v>
      </c>
      <c r="AP3" s="93"/>
      <c r="AQ3" s="104"/>
      <c r="AR3" s="106"/>
      <c r="AS3" s="104"/>
      <c r="AT3" s="108"/>
      <c r="AU3" s="110"/>
      <c r="AY3" s="102"/>
      <c r="AZ3" s="25" t="s">
        <v>35</v>
      </c>
      <c r="BA3" s="25" t="s">
        <v>36</v>
      </c>
      <c r="BB3" s="25" t="s">
        <v>37</v>
      </c>
      <c r="BC3" s="93"/>
      <c r="BD3" s="104"/>
      <c r="BE3" s="106"/>
      <c r="BF3" s="104"/>
      <c r="BG3" s="108"/>
      <c r="BH3" s="110"/>
      <c r="BL3" s="102"/>
      <c r="BM3" s="25" t="s">
        <v>35</v>
      </c>
      <c r="BN3" s="25" t="s">
        <v>36</v>
      </c>
      <c r="BO3" s="25" t="s">
        <v>37</v>
      </c>
      <c r="BP3" s="93"/>
      <c r="BQ3" s="104"/>
      <c r="BR3" s="106"/>
      <c r="BS3" s="104"/>
      <c r="BT3" s="108"/>
      <c r="BU3" s="110"/>
      <c r="BY3" s="102"/>
      <c r="BZ3" s="25" t="s">
        <v>35</v>
      </c>
      <c r="CA3" s="25" t="s">
        <v>36</v>
      </c>
      <c r="CB3" s="25" t="s">
        <v>37</v>
      </c>
      <c r="CC3" s="93"/>
      <c r="CD3" s="104"/>
      <c r="CE3" s="106"/>
      <c r="CF3" s="104"/>
      <c r="CG3" s="108"/>
      <c r="CH3" s="110"/>
    </row>
    <row r="4" spans="2:87" ht="15.75" thickBot="1" x14ac:dyDescent="0.3">
      <c r="B4" s="113" t="s">
        <v>89</v>
      </c>
      <c r="C4" s="26" t="s">
        <v>85</v>
      </c>
      <c r="D4" s="27">
        <v>16.09</v>
      </c>
      <c r="E4" s="27">
        <v>16.25</v>
      </c>
      <c r="F4" s="27">
        <v>15.99</v>
      </c>
      <c r="G4" s="28">
        <f>AVERAGE(D4:F4)</f>
        <v>16.110000000000003</v>
      </c>
      <c r="H4" s="29">
        <f>_xlfn.STDEV.S(D4:F4)</f>
        <v>0.13114877048603993</v>
      </c>
      <c r="I4">
        <f>AVERAGE(G3:G9)</f>
        <v>15.583333333333336</v>
      </c>
      <c r="L4" s="26" t="s">
        <v>85</v>
      </c>
      <c r="M4">
        <v>30.92</v>
      </c>
      <c r="N4">
        <v>31.57</v>
      </c>
      <c r="O4">
        <v>31.06</v>
      </c>
      <c r="P4" s="30">
        <f>AVERAGE(M4:O4)</f>
        <v>31.183333333333334</v>
      </c>
      <c r="Q4" s="31">
        <f>STDEV(M4:O4)</f>
        <v>0.34210134950527915</v>
      </c>
      <c r="R4" s="32">
        <f>POWER(2,-(P4-$G4))</f>
        <v>2.9005111014123642E-5</v>
      </c>
      <c r="S4" s="32">
        <f>AVERAGE(R4:R10)</f>
        <v>3.2650175645683437E-5</v>
      </c>
      <c r="T4" s="33">
        <f>R4/$S$4</f>
        <v>0.88836002993932761</v>
      </c>
      <c r="U4" s="34">
        <f>AVERAGE(T4:T10)</f>
        <v>1</v>
      </c>
      <c r="V4" s="6">
        <f>STDEV(T4:T10)/SQRT(7)</f>
        <v>0.18529570845150958</v>
      </c>
      <c r="Y4" s="26" t="s">
        <v>85</v>
      </c>
      <c r="Z4">
        <v>29.5</v>
      </c>
      <c r="AA4">
        <v>29.01</v>
      </c>
      <c r="AB4">
        <v>28.75</v>
      </c>
      <c r="AC4" s="30">
        <f>AVERAGE(Z4:AB4)</f>
        <v>29.08666666666667</v>
      </c>
      <c r="AD4" s="31">
        <f>STDEV(Z4:AB4)</f>
        <v>0.38083242158898867</v>
      </c>
      <c r="AE4" s="32">
        <f>POWER(2,-(AC4-$G4))</f>
        <v>1.2406066066506224E-4</v>
      </c>
      <c r="AF4" s="32">
        <f>AVERAGE(AE4:AE10)</f>
        <v>3.5149104720563382E-4</v>
      </c>
      <c r="AG4" s="33">
        <f>AE4/$AF$4</f>
        <v>0.35295539289364225</v>
      </c>
      <c r="AH4" s="34">
        <f>AVERAGE(AG4:AG10)</f>
        <v>1</v>
      </c>
      <c r="AI4" s="6">
        <f>STDEV(AG4:AG10)/SQRT(7)</f>
        <v>0.7187899704039753</v>
      </c>
      <c r="AL4" s="26" t="s">
        <v>85</v>
      </c>
      <c r="AM4">
        <v>25.87</v>
      </c>
      <c r="AN4">
        <v>25.91</v>
      </c>
      <c r="AO4">
        <v>25.96</v>
      </c>
      <c r="AP4" s="30">
        <f>AVERAGE(AM4:AO4)</f>
        <v>25.913333333333338</v>
      </c>
      <c r="AQ4" s="31">
        <f>STDEV(AM4:AO4)</f>
        <v>4.50924975282289E-2</v>
      </c>
      <c r="AR4" s="32">
        <f>POWER(2,-(AP4-$G4))</f>
        <v>1.1191868769238305E-3</v>
      </c>
      <c r="AS4" s="32">
        <f>AVERAGE(AR4:AR10)</f>
        <v>6.0190429056608081E-3</v>
      </c>
      <c r="AT4" s="33">
        <f>AR4/$AS$4</f>
        <v>0.18594100332317853</v>
      </c>
      <c r="AU4" s="34">
        <f>AVERAGE(AT4:AT10)</f>
        <v>1</v>
      </c>
      <c r="AV4" s="6">
        <f>STDEV(AT4:AT10)/SQRT(7)</f>
        <v>0.46485497826965722</v>
      </c>
      <c r="AY4" s="26" t="s">
        <v>85</v>
      </c>
      <c r="AZ4">
        <v>22</v>
      </c>
      <c r="BA4">
        <v>21.97</v>
      </c>
      <c r="BB4">
        <v>21.82</v>
      </c>
      <c r="BC4" s="30">
        <f>AVERAGE(AZ4:BB4)</f>
        <v>21.929999999999996</v>
      </c>
      <c r="BD4" s="31">
        <f>STDEV(AZ4:BB4)</f>
        <v>9.6436507609929153E-2</v>
      </c>
      <c r="BE4" s="32">
        <f>POWER(2,-(BC4-$G4))</f>
        <v>1.7701310707746946E-2</v>
      </c>
      <c r="BF4" s="32">
        <f>AVERAGE(BE4:BE10)</f>
        <v>1.6850873976772787E-2</v>
      </c>
      <c r="BG4" s="33">
        <f>BE4/$BF$4</f>
        <v>1.0504684049116029</v>
      </c>
      <c r="BH4" s="34">
        <f>AVERAGE(BG4:BG10)</f>
        <v>1.0000000000000002</v>
      </c>
      <c r="BI4" s="6">
        <f>STDEV(BG4:BG10)/SQRT(7)</f>
        <v>0.18407698185228102</v>
      </c>
      <c r="BL4" s="26" t="s">
        <v>85</v>
      </c>
      <c r="BM4">
        <v>25.53</v>
      </c>
      <c r="BN4">
        <v>25.65</v>
      </c>
      <c r="BO4">
        <v>25.57</v>
      </c>
      <c r="BP4" s="30">
        <f>AVERAGE(BM4:BO4)</f>
        <v>25.583333333333332</v>
      </c>
      <c r="BQ4" s="31">
        <f>STDEV(BM4:BO4)</f>
        <v>6.1101009266076568E-2</v>
      </c>
      <c r="BR4" s="32">
        <f>POWER(2,-(BP4-$G4))</f>
        <v>1.406832872882575E-3</v>
      </c>
      <c r="BS4" s="32">
        <f>AVERAGE(BR4:BR10)</f>
        <v>1.0915777204590596E-3</v>
      </c>
      <c r="BT4" s="33">
        <f>BR4/$BS$4</f>
        <v>1.2888068769770564</v>
      </c>
      <c r="BU4" s="34">
        <f>AVERAGE(BT4:BT10)</f>
        <v>1</v>
      </c>
      <c r="BV4" s="6">
        <f>STDEV(BT4:BT10)/SQRT(7)</f>
        <v>8.3380283754048254E-2</v>
      </c>
      <c r="BY4" s="26" t="s">
        <v>85</v>
      </c>
      <c r="BZ4">
        <v>26.6</v>
      </c>
      <c r="CA4">
        <v>26.86</v>
      </c>
      <c r="CB4">
        <v>26.79</v>
      </c>
      <c r="CC4" s="30">
        <f>AVERAGE(BZ4:CB4)</f>
        <v>26.75</v>
      </c>
      <c r="CD4" s="31">
        <f>STDEV(BZ4:CB4)</f>
        <v>0.13453624047073595</v>
      </c>
      <c r="CE4" s="32">
        <f>POWER(2,-(CC4-$G4))</f>
        <v>6.2667280154438836E-4</v>
      </c>
      <c r="CF4" s="32">
        <f>AVERAGE(CE4:CE10)</f>
        <v>1.120169776735639E-3</v>
      </c>
      <c r="CG4" s="33">
        <f>CE4/$CF$4</f>
        <v>0.55944448293420046</v>
      </c>
      <c r="CH4" s="34">
        <f>AVERAGE(CG4:CG10)</f>
        <v>1</v>
      </c>
      <c r="CI4" s="6">
        <f>STDEV(CG4:CG10)/SQRT(7)</f>
        <v>0.67135618520408968</v>
      </c>
    </row>
    <row r="5" spans="2:87" ht="15.75" thickBot="1" x14ac:dyDescent="0.3">
      <c r="B5" s="113"/>
      <c r="C5" s="26" t="s">
        <v>86</v>
      </c>
      <c r="D5" s="27">
        <v>15.85</v>
      </c>
      <c r="E5" s="27">
        <v>15.78</v>
      </c>
      <c r="F5" s="27">
        <v>15.9</v>
      </c>
      <c r="G5" s="28">
        <f t="shared" ref="G5:G51" si="0">AVERAGE(D5:F5)</f>
        <v>15.843333333333334</v>
      </c>
      <c r="H5" s="29">
        <f>_xlfn.STDEV.S(D5:F5)</f>
        <v>6.0277137733417571E-2</v>
      </c>
      <c r="L5" s="26" t="s">
        <v>86</v>
      </c>
      <c r="M5">
        <v>30.52</v>
      </c>
      <c r="N5">
        <v>31.49</v>
      </c>
      <c r="O5">
        <v>30.91</v>
      </c>
      <c r="P5" s="30">
        <f>AVERAGE(M5:O5)</f>
        <v>30.973333333333333</v>
      </c>
      <c r="Q5" s="31">
        <f t="shared" ref="Q5:Q51" si="1">STDEV(M5:O5)</f>
        <v>0.48809152147249263</v>
      </c>
      <c r="R5" s="32">
        <f>POWER(2,-(P5-$G5))</f>
        <v>2.7887922675457823E-5</v>
      </c>
      <c r="S5" s="32"/>
      <c r="T5" s="33">
        <f>R5/$S$4</f>
        <v>0.85414311328964576</v>
      </c>
      <c r="Y5" s="26" t="s">
        <v>86</v>
      </c>
      <c r="Z5">
        <v>29.37</v>
      </c>
      <c r="AA5">
        <v>29.35</v>
      </c>
      <c r="AB5">
        <v>29.92</v>
      </c>
      <c r="AC5" s="30">
        <f>AVERAGE(Z5:AB5)</f>
        <v>29.546666666666667</v>
      </c>
      <c r="AD5" s="31">
        <f t="shared" ref="AD5:AD51" si="2">STDEV(Z5:AB5)</f>
        <v>0.32347076117221707</v>
      </c>
      <c r="AE5" s="32">
        <f>POWER(2,-(AC5-$G5))</f>
        <v>7.4969674644114669E-5</v>
      </c>
      <c r="AF5" s="32"/>
      <c r="AG5" s="33">
        <f t="shared" ref="AG5:AG51" si="3">AE5/$AF$4</f>
        <v>0.21329042443648627</v>
      </c>
      <c r="AL5" s="26" t="s">
        <v>86</v>
      </c>
      <c r="AM5">
        <v>27.76</v>
      </c>
      <c r="AN5">
        <v>27.81</v>
      </c>
      <c r="AO5">
        <v>27.69</v>
      </c>
      <c r="AP5" s="30">
        <f>AVERAGE(AM5:AO5)</f>
        <v>27.753333333333334</v>
      </c>
      <c r="AQ5" s="31">
        <f t="shared" ref="AQ5:AQ51" si="4">STDEV(AM5:AO5)</f>
        <v>6.0277137733415892E-2</v>
      </c>
      <c r="AR5" s="32">
        <f>POWER(2,-(AP5-$G5))</f>
        <v>2.5985600157552746E-4</v>
      </c>
      <c r="AS5" s="32"/>
      <c r="AT5" s="33">
        <f>AR5/$AS$4</f>
        <v>4.3172312550079563E-2</v>
      </c>
      <c r="AY5" s="26" t="s">
        <v>86</v>
      </c>
      <c r="AZ5">
        <v>22.83</v>
      </c>
      <c r="BA5">
        <v>22.61</v>
      </c>
      <c r="BB5">
        <v>22.11</v>
      </c>
      <c r="BC5" s="30">
        <f>AVERAGE(AZ5:BB5)</f>
        <v>22.516666666666666</v>
      </c>
      <c r="BD5" s="31">
        <f t="shared" ref="BD5:BD51" si="5">STDEV(AZ5:BB5)</f>
        <v>0.36896250938724517</v>
      </c>
      <c r="BE5" s="32">
        <f>POWER(2,-(BC5-$G5))</f>
        <v>9.7977531996114291E-3</v>
      </c>
      <c r="BF5" s="32"/>
      <c r="BG5" s="33">
        <f t="shared" ref="BG5:BG51" si="6">BE5/$BF$4</f>
        <v>0.58143887451277798</v>
      </c>
      <c r="BL5" s="26" t="s">
        <v>86</v>
      </c>
      <c r="BM5">
        <v>25.48</v>
      </c>
      <c r="BN5">
        <v>25.66</v>
      </c>
      <c r="BO5">
        <v>25.66</v>
      </c>
      <c r="BP5" s="30">
        <f>AVERAGE(BM5:BO5)</f>
        <v>25.599999999999998</v>
      </c>
      <c r="BQ5" s="31">
        <f t="shared" ref="BQ5:BQ51" si="7">STDEV(BM5:BO5)</f>
        <v>0.10392304845413247</v>
      </c>
      <c r="BR5" s="32">
        <f>POWER(2,-(BP5-$G5))</f>
        <v>1.1559809458885132E-3</v>
      </c>
      <c r="BS5" s="32"/>
      <c r="BT5" s="33">
        <f t="shared" ref="BT5:BT51" si="8">BR5/$BS$4</f>
        <v>1.0590001281836066</v>
      </c>
      <c r="BY5" s="26" t="s">
        <v>86</v>
      </c>
      <c r="BZ5">
        <v>27.78</v>
      </c>
      <c r="CA5">
        <v>28.28</v>
      </c>
      <c r="CB5">
        <v>28.06</v>
      </c>
      <c r="CC5" s="30">
        <f>AVERAGE(BZ5:CB5)</f>
        <v>28.040000000000003</v>
      </c>
      <c r="CD5" s="31">
        <f t="shared" ref="CD5:CD51" si="9">STDEV(BZ5:CB5)</f>
        <v>0.25059928172283324</v>
      </c>
      <c r="CE5" s="32">
        <f>POWER(2,-(CC5-$G5))</f>
        <v>2.1302839053730996E-4</v>
      </c>
      <c r="CF5" s="32"/>
      <c r="CG5" s="33">
        <f t="shared" ref="CG5:CG51" si="10">CE5/$CF$4</f>
        <v>0.19017509217050127</v>
      </c>
    </row>
    <row r="6" spans="2:87" ht="15.75" thickBot="1" x14ac:dyDescent="0.3">
      <c r="B6" s="113"/>
      <c r="C6" s="26" t="s">
        <v>87</v>
      </c>
      <c r="D6" s="27">
        <v>15.84</v>
      </c>
      <c r="E6" s="27">
        <v>16.09</v>
      </c>
      <c r="F6" s="27">
        <v>16.03</v>
      </c>
      <c r="G6" s="28">
        <f t="shared" si="0"/>
        <v>15.986666666666666</v>
      </c>
      <c r="H6" s="29">
        <f t="shared" ref="H6:H51" si="11">_xlfn.STDEV.S(D6:F6)</f>
        <v>0.13051181300301282</v>
      </c>
      <c r="L6" s="26" t="s">
        <v>87</v>
      </c>
      <c r="M6">
        <v>32.49</v>
      </c>
      <c r="N6">
        <v>32.28</v>
      </c>
      <c r="O6">
        <v>32.56</v>
      </c>
      <c r="P6" s="30">
        <f t="shared" ref="P6:P43" si="12">AVERAGE(M6:O6)</f>
        <v>32.443333333333335</v>
      </c>
      <c r="Q6" s="31">
        <f t="shared" si="1"/>
        <v>0.14571661996262988</v>
      </c>
      <c r="R6" s="32">
        <f>POWER(2,-(P6-$G6))</f>
        <v>1.1118589714561017E-5</v>
      </c>
      <c r="S6" s="32"/>
      <c r="T6" s="33">
        <f>R6/$S$4</f>
        <v>0.34053690354437544</v>
      </c>
      <c r="Y6" s="26" t="s">
        <v>87</v>
      </c>
      <c r="Z6">
        <v>28.47</v>
      </c>
      <c r="AA6">
        <v>28.81</v>
      </c>
      <c r="AB6">
        <v>28.96</v>
      </c>
      <c r="AC6" s="30">
        <f t="shared" ref="AC6:AC51" si="13">AVERAGE(Z6:AB6)</f>
        <v>28.74666666666667</v>
      </c>
      <c r="AD6" s="31">
        <f t="shared" si="2"/>
        <v>0.25106440076867476</v>
      </c>
      <c r="AE6" s="32">
        <f>POWER(2,-(AC6-$G6))</f>
        <v>1.4416414324090922E-4</v>
      </c>
      <c r="AF6" s="32"/>
      <c r="AG6" s="33">
        <f>AE6/$AF$4</f>
        <v>0.41015025670502625</v>
      </c>
      <c r="AL6" s="26" t="s">
        <v>87</v>
      </c>
      <c r="AM6">
        <v>27.22</v>
      </c>
      <c r="AN6">
        <v>26.72</v>
      </c>
      <c r="AO6">
        <v>26.54</v>
      </c>
      <c r="AP6" s="30">
        <f t="shared" ref="AP6:AP43" si="14">AVERAGE(AM6:AO6)</f>
        <v>26.826666666666664</v>
      </c>
      <c r="AQ6" s="31">
        <f t="shared" si="4"/>
        <v>0.35232560697930154</v>
      </c>
      <c r="AR6" s="32">
        <f>POWER(2,-(AP6-$G6))</f>
        <v>5.4555036038682705E-4</v>
      </c>
      <c r="AS6" s="32"/>
      <c r="AT6" s="33">
        <f t="shared" ref="AT6:AT31" si="15">AR6/$AS$4</f>
        <v>9.063739350881618E-2</v>
      </c>
      <c r="AY6" s="26" t="s">
        <v>87</v>
      </c>
      <c r="AZ6">
        <v>22.55</v>
      </c>
      <c r="BA6">
        <v>22.33</v>
      </c>
      <c r="BB6">
        <v>22.33</v>
      </c>
      <c r="BC6" s="30">
        <f t="shared" ref="BC6:BC51" si="16">AVERAGE(AZ6:BB6)</f>
        <v>22.403333333333332</v>
      </c>
      <c r="BD6" s="31">
        <f t="shared" si="5"/>
        <v>0.12701705922171908</v>
      </c>
      <c r="BE6" s="32">
        <f>POWER(2,-(BC6-$G6))</f>
        <v>1.170552403809908E-2</v>
      </c>
      <c r="BF6" s="32"/>
      <c r="BG6" s="33">
        <f t="shared" si="6"/>
        <v>0.69465382354849681</v>
      </c>
      <c r="BL6" s="26" t="s">
        <v>87</v>
      </c>
      <c r="BM6">
        <v>25.74</v>
      </c>
      <c r="BN6">
        <v>25.59</v>
      </c>
      <c r="BO6">
        <v>25.55</v>
      </c>
      <c r="BP6" s="30">
        <f t="shared" ref="BP6:BP51" si="17">AVERAGE(BM6:BO6)</f>
        <v>25.626666666666665</v>
      </c>
      <c r="BQ6" s="31">
        <f t="shared" si="7"/>
        <v>0.100166528008777</v>
      </c>
      <c r="BR6" s="32">
        <f>POWER(2,-(BP6-$G6))</f>
        <v>1.2533456030887746E-3</v>
      </c>
      <c r="BS6" s="32"/>
      <c r="BT6" s="33">
        <f t="shared" si="8"/>
        <v>1.1481963946293114</v>
      </c>
      <c r="BY6" s="26" t="s">
        <v>87</v>
      </c>
      <c r="BZ6">
        <v>26.97</v>
      </c>
      <c r="CA6">
        <v>26.9</v>
      </c>
      <c r="CB6">
        <v>27.19</v>
      </c>
      <c r="CC6" s="30">
        <f t="shared" ref="CC6:CC43" si="18">AVERAGE(BZ6:CB6)</f>
        <v>27.02</v>
      </c>
      <c r="CD6" s="31">
        <f t="shared" si="9"/>
        <v>0.15132745950421703</v>
      </c>
      <c r="CE6" s="32">
        <f>POWER(2,-(CC6-$G6))</f>
        <v>4.7712889083703424E-4</v>
      </c>
      <c r="CF6" s="32"/>
      <c r="CG6" s="33">
        <f t="shared" si="10"/>
        <v>0.42594337103743968</v>
      </c>
    </row>
    <row r="7" spans="2:87" ht="15.75" thickBot="1" x14ac:dyDescent="0.3">
      <c r="B7" s="113"/>
      <c r="C7" s="26" t="s">
        <v>88</v>
      </c>
      <c r="D7" s="27">
        <v>16.43</v>
      </c>
      <c r="E7" s="27">
        <v>16.190000000000001</v>
      </c>
      <c r="F7" s="27">
        <v>16.27</v>
      </c>
      <c r="G7" s="28">
        <f t="shared" si="0"/>
        <v>16.296666666666667</v>
      </c>
      <c r="H7" s="29">
        <f t="shared" si="11"/>
        <v>0.12220201853215508</v>
      </c>
      <c r="L7" s="26" t="s">
        <v>88</v>
      </c>
      <c r="M7">
        <v>31.48</v>
      </c>
      <c r="N7">
        <v>31.65</v>
      </c>
      <c r="O7">
        <v>31.75</v>
      </c>
      <c r="P7" s="30">
        <f t="shared" si="12"/>
        <v>31.626666666666665</v>
      </c>
      <c r="Q7" s="31">
        <f t="shared" si="1"/>
        <v>0.13650396819628813</v>
      </c>
      <c r="R7" s="32">
        <f t="shared" ref="R7:R27" si="19">POWER(2,-(P7-$G7))</f>
        <v>2.4277846794278559E-5</v>
      </c>
      <c r="S7" s="32"/>
      <c r="T7" s="33">
        <f>R7/$S$4</f>
        <v>0.7435747684098063</v>
      </c>
      <c r="Y7" s="26" t="s">
        <v>88</v>
      </c>
      <c r="Z7">
        <v>28.72</v>
      </c>
      <c r="AA7">
        <v>28.83</v>
      </c>
      <c r="AB7">
        <v>29.81</v>
      </c>
      <c r="AC7" s="30">
        <f t="shared" si="13"/>
        <v>29.12</v>
      </c>
      <c r="AD7" s="31">
        <f t="shared" si="2"/>
        <v>0.60008332754710003</v>
      </c>
      <c r="AE7" s="32">
        <f t="shared" ref="AE7:AE10" si="20">POWER(2,-(AC7-$G7))</f>
        <v>1.3797233755775834E-4</v>
      </c>
      <c r="AF7" s="32"/>
      <c r="AG7" s="33">
        <f t="shared" si="3"/>
        <v>0.39253442912598563</v>
      </c>
      <c r="AL7" s="26" t="s">
        <v>88</v>
      </c>
      <c r="AM7">
        <v>23.56</v>
      </c>
      <c r="AN7">
        <v>23.45</v>
      </c>
      <c r="AO7">
        <v>23.32</v>
      </c>
      <c r="AP7" s="30">
        <f t="shared" si="14"/>
        <v>23.443333333333332</v>
      </c>
      <c r="AQ7" s="31">
        <f t="shared" si="4"/>
        <v>0.12013880860626654</v>
      </c>
      <c r="AR7" s="32">
        <f t="shared" ref="AR7:AR10" si="21">POWER(2,-(AP7-$G7))</f>
        <v>7.0573062561811216E-3</v>
      </c>
      <c r="AS7" s="32"/>
      <c r="AT7" s="33">
        <f t="shared" si="15"/>
        <v>1.1724964195792398</v>
      </c>
      <c r="AY7" s="26" t="s">
        <v>88</v>
      </c>
      <c r="AZ7">
        <v>21.76</v>
      </c>
      <c r="BA7">
        <v>21.64</v>
      </c>
      <c r="BB7">
        <v>21.65</v>
      </c>
      <c r="BC7" s="30">
        <f t="shared" si="16"/>
        <v>21.683333333333337</v>
      </c>
      <c r="BD7" s="31">
        <f t="shared" si="5"/>
        <v>6.6583281184794993E-2</v>
      </c>
      <c r="BE7" s="32">
        <f>POWER(2,-(BC7-$G7))</f>
        <v>2.3902963961312317E-2</v>
      </c>
      <c r="BF7" s="32"/>
      <c r="BG7" s="33">
        <f t="shared" si="6"/>
        <v>1.4184999540237568</v>
      </c>
      <c r="BL7" s="26" t="s">
        <v>88</v>
      </c>
      <c r="BM7">
        <v>26.34</v>
      </c>
      <c r="BN7">
        <v>26.02</v>
      </c>
      <c r="BO7">
        <v>26.25</v>
      </c>
      <c r="BP7" s="30">
        <f t="shared" si="17"/>
        <v>26.203333333333333</v>
      </c>
      <c r="BQ7" s="31">
        <f t="shared" si="7"/>
        <v>0.16502525059315434</v>
      </c>
      <c r="BR7" s="32">
        <f t="shared" ref="BR7:BR10" si="22">POWER(2,-(BP7-$G7))</f>
        <v>1.0418283622513262E-3</v>
      </c>
      <c r="BS7" s="32"/>
      <c r="BT7" s="33">
        <f t="shared" si="8"/>
        <v>0.9544243554304026</v>
      </c>
      <c r="BY7" s="26" t="s">
        <v>88</v>
      </c>
      <c r="BZ7">
        <v>26.86</v>
      </c>
      <c r="CA7">
        <v>26.68</v>
      </c>
      <c r="CB7">
        <v>26.91</v>
      </c>
      <c r="CC7" s="30">
        <f t="shared" si="18"/>
        <v>26.816666666666666</v>
      </c>
      <c r="CD7" s="31">
        <f t="shared" si="9"/>
        <v>0.12096831541082714</v>
      </c>
      <c r="CE7" s="32">
        <f t="shared" ref="CE7:CE10" si="23">POWER(2,-(CC7-$G7))</f>
        <v>6.8102718083515919E-4</v>
      </c>
      <c r="CF7" s="32"/>
      <c r="CG7" s="33">
        <f t="shared" si="10"/>
        <v>0.60796782325245879</v>
      </c>
    </row>
    <row r="8" spans="2:87" ht="15.75" thickBot="1" x14ac:dyDescent="0.3">
      <c r="B8" s="113"/>
      <c r="C8" s="26" t="s">
        <v>38</v>
      </c>
      <c r="D8" s="27">
        <v>14.34</v>
      </c>
      <c r="E8" s="27">
        <v>14.5</v>
      </c>
      <c r="F8" s="27">
        <v>14.46</v>
      </c>
      <c r="G8" s="28">
        <f t="shared" si="0"/>
        <v>14.433333333333332</v>
      </c>
      <c r="H8" s="29">
        <f t="shared" si="11"/>
        <v>8.3266639978645529E-2</v>
      </c>
      <c r="L8" s="26" t="s">
        <v>38</v>
      </c>
      <c r="M8">
        <v>28.57</v>
      </c>
      <c r="N8">
        <v>28.63</v>
      </c>
      <c r="O8">
        <v>28.46</v>
      </c>
      <c r="P8" s="30">
        <f t="shared" si="12"/>
        <v>28.553333333333331</v>
      </c>
      <c r="Q8" s="31">
        <f t="shared" si="1"/>
        <v>8.6216781042516205E-2</v>
      </c>
      <c r="R8" s="32">
        <f t="shared" si="19"/>
        <v>5.6163797035209714E-5</v>
      </c>
      <c r="S8" s="32"/>
      <c r="T8" s="33">
        <f t="shared" ref="T8:T9" si="24">R8/$S$4</f>
        <v>1.7201682969394663</v>
      </c>
      <c r="Y8" s="26" t="s">
        <v>38</v>
      </c>
      <c r="Z8">
        <v>23.21</v>
      </c>
      <c r="AA8">
        <v>23.48</v>
      </c>
      <c r="AB8">
        <v>23.81</v>
      </c>
      <c r="AC8" s="30">
        <f t="shared" si="13"/>
        <v>23.5</v>
      </c>
      <c r="AD8" s="31">
        <f t="shared" si="2"/>
        <v>0.30049958402633331</v>
      </c>
      <c r="AE8" s="32">
        <f t="shared" si="20"/>
        <v>1.8649250076375303E-3</v>
      </c>
      <c r="AF8" s="32"/>
      <c r="AG8" s="33">
        <f t="shared" si="3"/>
        <v>5.3057539373015317</v>
      </c>
      <c r="AL8" s="26" t="s">
        <v>38</v>
      </c>
      <c r="AM8">
        <v>20.57</v>
      </c>
      <c r="AN8">
        <v>20.420000000000002</v>
      </c>
      <c r="AO8">
        <v>20.11</v>
      </c>
      <c r="AP8" s="30">
        <f t="shared" si="14"/>
        <v>20.366666666666667</v>
      </c>
      <c r="AQ8" s="31">
        <f t="shared" si="4"/>
        <v>0.23459184413217274</v>
      </c>
      <c r="AR8" s="32">
        <f t="shared" si="21"/>
        <v>1.6363970669072275E-2</v>
      </c>
      <c r="AS8" s="32"/>
      <c r="AT8" s="33">
        <f t="shared" si="15"/>
        <v>2.7186997875828793</v>
      </c>
      <c r="AY8" s="26" t="s">
        <v>38</v>
      </c>
      <c r="AZ8" s="35">
        <v>19.64</v>
      </c>
      <c r="BA8" s="35">
        <v>19.57</v>
      </c>
      <c r="BB8" s="35">
        <v>19.28</v>
      </c>
      <c r="BC8" s="30">
        <f t="shared" si="16"/>
        <v>19.496666666666666</v>
      </c>
      <c r="BD8" s="31">
        <f t="shared" si="5"/>
        <v>0.19087517736293841</v>
      </c>
      <c r="BE8" s="32">
        <f t="shared" ref="BE8:BE10" si="25">POWER(2,-(BC8-$G8))</f>
        <v>2.9907822096059397E-2</v>
      </c>
      <c r="BF8" s="32"/>
      <c r="BG8" s="33">
        <f t="shared" si="6"/>
        <v>1.7748528733455775</v>
      </c>
      <c r="BL8" s="26" t="s">
        <v>38</v>
      </c>
      <c r="BM8">
        <v>24.53</v>
      </c>
      <c r="BN8">
        <v>24.51</v>
      </c>
      <c r="BO8">
        <v>24.49</v>
      </c>
      <c r="BP8" s="30">
        <f t="shared" si="17"/>
        <v>24.51</v>
      </c>
      <c r="BQ8" s="31">
        <f t="shared" si="7"/>
        <v>2.000000000000135E-2</v>
      </c>
      <c r="BR8" s="32">
        <f t="shared" si="22"/>
        <v>9.260215148188429E-4</v>
      </c>
      <c r="BS8" s="32"/>
      <c r="BT8" s="33">
        <f>BR8/$BS$4</f>
        <v>0.84833310305143217</v>
      </c>
      <c r="BY8" s="26" t="s">
        <v>38</v>
      </c>
      <c r="BZ8">
        <v>21.88</v>
      </c>
      <c r="CA8">
        <v>21.9</v>
      </c>
      <c r="CB8">
        <v>21.96</v>
      </c>
      <c r="CC8" s="30">
        <f t="shared" si="18"/>
        <v>21.913333333333338</v>
      </c>
      <c r="CD8" s="31">
        <f t="shared" si="9"/>
        <v>4.1633319989323757E-2</v>
      </c>
      <c r="CE8" s="32">
        <f t="shared" si="23"/>
        <v>5.6013876875618054E-3</v>
      </c>
      <c r="CF8" s="32"/>
      <c r="CG8" s="33">
        <f t="shared" si="10"/>
        <v>5.0004810019827355</v>
      </c>
    </row>
    <row r="9" spans="2:87" ht="15.75" thickBot="1" x14ac:dyDescent="0.3">
      <c r="B9" s="113"/>
      <c r="C9" s="26" t="s">
        <v>39</v>
      </c>
      <c r="D9" s="27">
        <v>15.8</v>
      </c>
      <c r="E9" s="27">
        <v>15.49</v>
      </c>
      <c r="F9" s="27">
        <v>15.68</v>
      </c>
      <c r="G9" s="28">
        <f>AVERAGE(D10:F10)</f>
        <v>14.829999999999998</v>
      </c>
      <c r="H9" s="29">
        <f>_xlfn.STDEV.S(D10:F10)</f>
        <v>0.10583005244258305</v>
      </c>
      <c r="L9" s="26" t="s">
        <v>39</v>
      </c>
      <c r="M9">
        <v>30.03</v>
      </c>
      <c r="N9">
        <v>29.98</v>
      </c>
      <c r="O9">
        <v>29.9</v>
      </c>
      <c r="P9" s="30">
        <f t="shared" si="12"/>
        <v>29.97</v>
      </c>
      <c r="Q9" s="31">
        <f t="shared" si="1"/>
        <v>6.557438524302131E-2</v>
      </c>
      <c r="R9" s="32">
        <f>POWER(2,-(P9-$G9))</f>
        <v>2.7695286722325473E-5</v>
      </c>
      <c r="S9" s="32"/>
      <c r="T9" s="33">
        <f t="shared" si="24"/>
        <v>0.84824311583717216</v>
      </c>
      <c r="Y9" s="26" t="s">
        <v>39</v>
      </c>
      <c r="Z9">
        <v>28.55</v>
      </c>
      <c r="AA9">
        <v>28.45</v>
      </c>
      <c r="AB9">
        <v>28.8</v>
      </c>
      <c r="AC9" s="30">
        <f t="shared" si="13"/>
        <v>28.599999999999998</v>
      </c>
      <c r="AD9" s="31">
        <f t="shared" si="2"/>
        <v>0.18027756377320003</v>
      </c>
      <c r="AE9" s="32">
        <f t="shared" si="20"/>
        <v>7.1584164381828581E-5</v>
      </c>
      <c r="AF9" s="32"/>
      <c r="AG9" s="33">
        <f t="shared" si="3"/>
        <v>0.20365857096766818</v>
      </c>
      <c r="AL9" s="26" t="s">
        <v>39</v>
      </c>
      <c r="AM9">
        <v>25.95</v>
      </c>
      <c r="AN9">
        <v>25.76</v>
      </c>
      <c r="AO9">
        <v>25.08</v>
      </c>
      <c r="AP9" s="30">
        <f t="shared" si="14"/>
        <v>25.596666666666664</v>
      </c>
      <c r="AQ9" s="31">
        <f t="shared" si="4"/>
        <v>0.45742030271221479</v>
      </c>
      <c r="AR9" s="32">
        <f t="shared" si="21"/>
        <v>5.7399800111504365E-4</v>
      </c>
      <c r="AS9" s="32"/>
      <c r="AT9" s="33">
        <f t="shared" si="15"/>
        <v>9.5363666634641894E-2</v>
      </c>
      <c r="AY9" s="26" t="s">
        <v>39</v>
      </c>
      <c r="AZ9" s="35">
        <v>22.13</v>
      </c>
      <c r="BA9" s="35">
        <v>21.95</v>
      </c>
      <c r="BB9" s="35">
        <v>22.13</v>
      </c>
      <c r="BC9" s="30">
        <f t="shared" si="16"/>
        <v>22.069999999999997</v>
      </c>
      <c r="BD9" s="31">
        <f t="shared" si="5"/>
        <v>0.10392304845413247</v>
      </c>
      <c r="BE9" s="32">
        <f t="shared" si="25"/>
        <v>6.6151977528322503E-3</v>
      </c>
      <c r="BF9" s="32"/>
      <c r="BG9" s="33">
        <f t="shared" si="6"/>
        <v>0.3925729764492113</v>
      </c>
      <c r="BL9" s="26" t="s">
        <v>39</v>
      </c>
      <c r="BM9">
        <v>25.48</v>
      </c>
      <c r="BN9">
        <v>25.2</v>
      </c>
      <c r="BO9">
        <v>25.45</v>
      </c>
      <c r="BP9" s="30">
        <f t="shared" si="17"/>
        <v>25.376666666666665</v>
      </c>
      <c r="BQ9" s="31">
        <f t="shared" si="7"/>
        <v>0.15373136743466978</v>
      </c>
      <c r="BR9" s="32">
        <f t="shared" si="22"/>
        <v>6.6855475046444929E-4</v>
      </c>
      <c r="BS9" s="32"/>
      <c r="BT9" s="33">
        <f t="shared" si="8"/>
        <v>0.61246646751208023</v>
      </c>
      <c r="BY9" s="26" t="s">
        <v>39</v>
      </c>
      <c r="BZ9">
        <v>27.29</v>
      </c>
      <c r="CA9">
        <v>27.44</v>
      </c>
      <c r="CB9">
        <v>27.72</v>
      </c>
      <c r="CC9" s="30">
        <f t="shared" si="18"/>
        <v>27.483333333333334</v>
      </c>
      <c r="CD9" s="31">
        <f t="shared" si="9"/>
        <v>0.21825062046494431</v>
      </c>
      <c r="CE9" s="32">
        <f t="shared" si="23"/>
        <v>1.5522694902170425E-4</v>
      </c>
      <c r="CF9" s="32"/>
      <c r="CG9" s="33">
        <f t="shared" si="10"/>
        <v>0.13857448419476323</v>
      </c>
    </row>
    <row r="10" spans="2:87" ht="15.75" thickBot="1" x14ac:dyDescent="0.3">
      <c r="B10" s="113"/>
      <c r="C10" s="26" t="s">
        <v>40</v>
      </c>
      <c r="D10" s="27">
        <v>14.87</v>
      </c>
      <c r="E10" s="27">
        <v>14.71</v>
      </c>
      <c r="F10" s="27">
        <v>14.91</v>
      </c>
      <c r="G10" s="28">
        <f t="shared" ref="G10:G11" si="26">AVERAGE(D11:F11)</f>
        <v>14.936666666666667</v>
      </c>
      <c r="H10" s="29">
        <f>_xlfn.STDEV.S(D11:F11)</f>
        <v>0.31564748269760301</v>
      </c>
      <c r="L10" s="26" t="s">
        <v>40</v>
      </c>
      <c r="M10">
        <v>28.89</v>
      </c>
      <c r="N10">
        <v>29.29</v>
      </c>
      <c r="O10">
        <v>29.29</v>
      </c>
      <c r="P10" s="30">
        <f t="shared" si="12"/>
        <v>29.156666666666666</v>
      </c>
      <c r="Q10" s="31">
        <f t="shared" si="1"/>
        <v>0.23094010767584949</v>
      </c>
      <c r="R10" s="32">
        <f t="shared" si="19"/>
        <v>5.2402675563827838E-5</v>
      </c>
      <c r="S10" s="32"/>
      <c r="T10" s="33">
        <f>R10/$S$4</f>
        <v>1.6049737720402066</v>
      </c>
      <c r="Y10" s="26" t="s">
        <v>40</v>
      </c>
      <c r="Z10">
        <v>29.75</v>
      </c>
      <c r="AA10">
        <v>28.89</v>
      </c>
      <c r="AB10">
        <v>29.71</v>
      </c>
      <c r="AC10" s="30">
        <f t="shared" si="13"/>
        <v>29.45</v>
      </c>
      <c r="AD10" s="31">
        <f t="shared" si="2"/>
        <v>0.48538644398046377</v>
      </c>
      <c r="AE10" s="32">
        <f t="shared" si="20"/>
        <v>4.2761342312233592E-5</v>
      </c>
      <c r="AF10" s="32"/>
      <c r="AG10" s="33">
        <f t="shared" si="3"/>
        <v>0.12165698856965992</v>
      </c>
      <c r="AL10" s="26" t="s">
        <v>40</v>
      </c>
      <c r="AM10">
        <v>21.09</v>
      </c>
      <c r="AN10">
        <v>20.8</v>
      </c>
      <c r="AO10">
        <v>20.76</v>
      </c>
      <c r="AP10" s="30">
        <f t="shared" si="14"/>
        <v>20.883333333333336</v>
      </c>
      <c r="AQ10" s="31">
        <f t="shared" si="4"/>
        <v>0.18009256878986721</v>
      </c>
      <c r="AR10" s="32">
        <f t="shared" si="21"/>
        <v>1.6213432174371035E-2</v>
      </c>
      <c r="AS10" s="32"/>
      <c r="AT10" s="33">
        <f t="shared" si="15"/>
        <v>2.6936894168211651</v>
      </c>
      <c r="AY10" s="26" t="s">
        <v>40</v>
      </c>
      <c r="AZ10" s="35">
        <v>20.7</v>
      </c>
      <c r="BA10" s="35">
        <v>20.69</v>
      </c>
      <c r="BB10" s="35">
        <v>20.73</v>
      </c>
      <c r="BC10" s="30">
        <f t="shared" si="16"/>
        <v>20.706666666666667</v>
      </c>
      <c r="BD10" s="31">
        <f t="shared" si="5"/>
        <v>2.0816659994661167E-2</v>
      </c>
      <c r="BE10" s="32">
        <f t="shared" si="25"/>
        <v>1.832554608174811E-2</v>
      </c>
      <c r="BF10" s="32"/>
      <c r="BG10" s="33">
        <f t="shared" si="6"/>
        <v>1.0875130932085784</v>
      </c>
      <c r="BL10" s="26" t="s">
        <v>40</v>
      </c>
      <c r="BM10">
        <v>24.54</v>
      </c>
      <c r="BN10">
        <v>24.67</v>
      </c>
      <c r="BO10">
        <v>24.75</v>
      </c>
      <c r="BP10" s="30">
        <f t="shared" si="17"/>
        <v>24.653333333333336</v>
      </c>
      <c r="BQ10" s="31">
        <f t="shared" si="7"/>
        <v>0.10598742063723157</v>
      </c>
      <c r="BR10" s="32">
        <f t="shared" si="22"/>
        <v>1.1884799938189357E-3</v>
      </c>
      <c r="BS10" s="32"/>
      <c r="BT10" s="33">
        <f t="shared" si="8"/>
        <v>1.0887726742161099</v>
      </c>
      <c r="BY10" s="26" t="s">
        <v>40</v>
      </c>
      <c r="BZ10">
        <v>28.21</v>
      </c>
      <c r="CA10">
        <v>28.48</v>
      </c>
      <c r="CB10">
        <v>28.6</v>
      </c>
      <c r="CC10" s="30">
        <f t="shared" si="18"/>
        <v>28.429999999999996</v>
      </c>
      <c r="CD10" s="31">
        <f t="shared" si="9"/>
        <v>0.19974984355438197</v>
      </c>
      <c r="CE10" s="32">
        <f t="shared" si="23"/>
        <v>8.6716536812071521E-5</v>
      </c>
      <c r="CF10" s="32"/>
      <c r="CG10" s="33">
        <f t="shared" si="10"/>
        <v>7.741374442790086E-2</v>
      </c>
    </row>
    <row r="11" spans="2:87" ht="15.75" thickBot="1" x14ac:dyDescent="0.3">
      <c r="B11" s="113" t="s">
        <v>20</v>
      </c>
      <c r="C11" s="36" t="s">
        <v>41</v>
      </c>
      <c r="D11" s="27">
        <v>14.96</v>
      </c>
      <c r="E11" s="27">
        <v>14.61</v>
      </c>
      <c r="F11" s="27">
        <v>15.24</v>
      </c>
      <c r="G11" s="28">
        <f t="shared" si="26"/>
        <v>14.923333333333334</v>
      </c>
      <c r="H11" s="29">
        <f t="shared" si="11"/>
        <v>0.31564748269760301</v>
      </c>
      <c r="I11" s="35">
        <f>AVERAGE(G11:G16)</f>
        <v>15.466111111111111</v>
      </c>
      <c r="L11" s="36" t="s">
        <v>41</v>
      </c>
      <c r="M11">
        <v>28.85</v>
      </c>
      <c r="N11">
        <v>28.92</v>
      </c>
      <c r="O11">
        <v>29.42</v>
      </c>
      <c r="P11" s="30">
        <f t="shared" si="12"/>
        <v>29.063333333333333</v>
      </c>
      <c r="Q11" s="31">
        <f t="shared" si="1"/>
        <v>0.31085902485424705</v>
      </c>
      <c r="R11" s="32">
        <f>POWER(2,-(P11-$G11))</f>
        <v>5.5390573444650953E-5</v>
      </c>
      <c r="S11" s="32"/>
      <c r="T11" s="33">
        <f>R11/$S$4</f>
        <v>1.6964862316743445</v>
      </c>
      <c r="U11" s="34">
        <f>AVERAGE(T11:T15)</f>
        <v>1.998177098213344</v>
      </c>
      <c r="V11" s="6">
        <f>STDEV(T11:T15)/SQRT(5)</f>
        <v>0.14534803565005516</v>
      </c>
      <c r="Y11" s="36" t="s">
        <v>41</v>
      </c>
      <c r="Z11">
        <v>28.59</v>
      </c>
      <c r="AA11">
        <v>28.8</v>
      </c>
      <c r="AB11">
        <v>29.71</v>
      </c>
      <c r="AC11" s="30">
        <f t="shared" si="13"/>
        <v>29.033333333333331</v>
      </c>
      <c r="AD11" s="31">
        <f t="shared" si="2"/>
        <v>0.59534303836807723</v>
      </c>
      <c r="AE11" s="32">
        <f>POWER(2,-(AC11-$G11))</f>
        <v>5.6554447136863574E-5</v>
      </c>
      <c r="AF11" s="32"/>
      <c r="AG11" s="33">
        <f t="shared" si="3"/>
        <v>0.1608986845795175</v>
      </c>
      <c r="AH11" s="34">
        <f>AVERAGE(AG11:AG16)</f>
        <v>6.3251884669839091</v>
      </c>
      <c r="AI11" s="6">
        <f>STDEV(AG11:AG16)/SQRT(6)</f>
        <v>3.8490591493740682</v>
      </c>
      <c r="AL11" s="36" t="s">
        <v>41</v>
      </c>
      <c r="AM11">
        <v>24.64</v>
      </c>
      <c r="AN11">
        <v>24.25</v>
      </c>
      <c r="AO11">
        <v>23.79</v>
      </c>
      <c r="AP11" s="30">
        <f t="shared" si="14"/>
        <v>24.22666666666667</v>
      </c>
      <c r="AQ11" s="31">
        <f t="shared" si="4"/>
        <v>0.42548012096140747</v>
      </c>
      <c r="AR11" s="32">
        <f>POWER(2,-(AP11-$G11))</f>
        <v>1.5827692601756676E-3</v>
      </c>
      <c r="AS11" s="32"/>
      <c r="AT11" s="33">
        <f>AR11/$AS$4</f>
        <v>0.2629602887008996</v>
      </c>
      <c r="AU11" s="34">
        <f>AVERAGE(AT11:AT16)</f>
        <v>1.2136385733772119</v>
      </c>
      <c r="AV11" s="6">
        <f>STDEV(AT11:AT16)/SQRT(6)</f>
        <v>0.39097341905337096</v>
      </c>
      <c r="AY11" s="36" t="s">
        <v>41</v>
      </c>
      <c r="AZ11" s="35">
        <v>21.27</v>
      </c>
      <c r="BA11" s="35">
        <v>21.33</v>
      </c>
      <c r="BB11" s="35">
        <v>20.93</v>
      </c>
      <c r="BC11" s="30">
        <f t="shared" si="16"/>
        <v>21.176666666666666</v>
      </c>
      <c r="BD11" s="31">
        <f t="shared" si="5"/>
        <v>0.21571586249817862</v>
      </c>
      <c r="BE11" s="32">
        <f>POWER(2,-(BC11-$G11))</f>
        <v>1.3108683980753922E-2</v>
      </c>
      <c r="BF11" s="32"/>
      <c r="BG11" s="33">
        <f t="shared" si="6"/>
        <v>0.77792309163446993</v>
      </c>
      <c r="BH11" s="34">
        <f>AVERAGE(BG11:BG16)</f>
        <v>2.3460861365812016</v>
      </c>
      <c r="BI11" s="6">
        <f>STDEV(BG11:BG16)/SQRT(6)</f>
        <v>0.97935619187015688</v>
      </c>
      <c r="BL11" s="36" t="s">
        <v>41</v>
      </c>
      <c r="BN11">
        <v>23.44</v>
      </c>
      <c r="BO11">
        <v>23.05</v>
      </c>
      <c r="BP11" s="30">
        <f t="shared" si="17"/>
        <v>23.245000000000001</v>
      </c>
      <c r="BQ11" s="31">
        <f t="shared" si="7"/>
        <v>0.27577164466275395</v>
      </c>
      <c r="BR11" s="32">
        <f>POWER(2,-(BP11-$G11))</f>
        <v>3.1255663270415551E-3</v>
      </c>
      <c r="BS11" s="32"/>
      <c r="BT11" s="33">
        <f t="shared" si="8"/>
        <v>2.8633474909391774</v>
      </c>
      <c r="BU11" s="34">
        <f>AVERAGE(BT11:BT15)</f>
        <v>1.9226978789137967</v>
      </c>
      <c r="BV11" s="6">
        <f>STDEV(BT11:BT15)/SQRT(5)</f>
        <v>0.45355836180766129</v>
      </c>
      <c r="BY11" s="36" t="s">
        <v>41</v>
      </c>
      <c r="BZ11">
        <v>27.18</v>
      </c>
      <c r="CA11">
        <v>27.33</v>
      </c>
      <c r="CB11">
        <v>27.09</v>
      </c>
      <c r="CC11" s="30">
        <f t="shared" si="18"/>
        <v>27.2</v>
      </c>
      <c r="CD11" s="31">
        <f t="shared" si="9"/>
        <v>0.12124355652982059</v>
      </c>
      <c r="CE11" s="32">
        <f>POWER(2,-(CC11-$G11))</f>
        <v>2.0153713783746934E-4</v>
      </c>
      <c r="CF11" s="32"/>
      <c r="CG11" s="33">
        <f>CE11/$CF$4</f>
        <v>0.1799166001646483</v>
      </c>
      <c r="CH11" s="34">
        <f>AVERAGE(CG11:CG16)</f>
        <v>6.7432439243139335</v>
      </c>
      <c r="CI11" s="6">
        <f>STDEV(CG11:CG16)/SQRT(6)</f>
        <v>4.2057585232480266</v>
      </c>
    </row>
    <row r="12" spans="2:87" ht="15.75" thickBot="1" x14ac:dyDescent="0.3">
      <c r="B12" s="113"/>
      <c r="C12" s="36" t="s">
        <v>42</v>
      </c>
      <c r="D12">
        <v>14.8</v>
      </c>
      <c r="E12">
        <v>14.97</v>
      </c>
      <c r="F12">
        <v>15</v>
      </c>
      <c r="G12" s="28">
        <f t="shared" si="0"/>
        <v>14.923333333333334</v>
      </c>
      <c r="H12" s="29">
        <f t="shared" si="11"/>
        <v>0.10785793124908931</v>
      </c>
      <c r="L12" s="36" t="s">
        <v>42</v>
      </c>
      <c r="M12">
        <v>28.46</v>
      </c>
      <c r="N12">
        <v>28.75</v>
      </c>
      <c r="O12">
        <v>28.79</v>
      </c>
      <c r="P12" s="30">
        <f t="shared" si="12"/>
        <v>28.666666666666668</v>
      </c>
      <c r="Q12" s="31">
        <f t="shared" si="1"/>
        <v>0.18009256878986721</v>
      </c>
      <c r="R12" s="32">
        <f t="shared" si="19"/>
        <v>7.2919624948487556E-5</v>
      </c>
      <c r="S12" s="32"/>
      <c r="T12" s="33">
        <f t="shared" ref="T12:T15" si="27">R12/$S$4</f>
        <v>2.2333608780486913</v>
      </c>
      <c r="Y12" s="36" t="s">
        <v>42</v>
      </c>
      <c r="Z12">
        <v>28.51</v>
      </c>
      <c r="AA12">
        <v>28.45</v>
      </c>
      <c r="AB12">
        <v>28.86</v>
      </c>
      <c r="AC12" s="30">
        <f t="shared" si="13"/>
        <v>28.606666666666666</v>
      </c>
      <c r="AD12" s="31">
        <f t="shared" si="2"/>
        <v>0.22143471573656456</v>
      </c>
      <c r="AE12" s="32">
        <f t="shared" ref="AE12:AE16" si="28">POWER(2,-(AC12-$G12))</f>
        <v>7.6016212302174415E-5</v>
      </c>
      <c r="AF12" s="32"/>
      <c r="AG12" s="33">
        <f t="shared" si="3"/>
        <v>0.21626784780581462</v>
      </c>
      <c r="AL12" s="36" t="s">
        <v>42</v>
      </c>
      <c r="AM12">
        <v>24.98</v>
      </c>
      <c r="AN12">
        <v>24.81</v>
      </c>
      <c r="AO12">
        <v>24.61</v>
      </c>
      <c r="AP12" s="30">
        <f t="shared" si="14"/>
        <v>24.8</v>
      </c>
      <c r="AQ12" s="31">
        <f t="shared" si="4"/>
        <v>0.18520259177452181</v>
      </c>
      <c r="AR12" s="32">
        <f t="shared" ref="AR12:AR16" si="29">POWER(2,-(AP12-$G12))</f>
        <v>1.0637193907642702E-3</v>
      </c>
      <c r="AS12" s="32"/>
      <c r="AT12" s="33">
        <f>AR12/$AS$4</f>
        <v>0.17672567008350448</v>
      </c>
      <c r="AY12" s="36" t="s">
        <v>42</v>
      </c>
      <c r="AZ12" s="35">
        <v>21.08</v>
      </c>
      <c r="BA12" s="35">
        <v>21.06</v>
      </c>
      <c r="BB12" s="35">
        <v>20.93</v>
      </c>
      <c r="BC12" s="30">
        <f t="shared" si="16"/>
        <v>21.023333333333333</v>
      </c>
      <c r="BD12" s="31">
        <f t="shared" si="5"/>
        <v>8.144527815247006E-2</v>
      </c>
      <c r="BE12" s="32">
        <f t="shared" ref="BE12:BE16" si="30">POWER(2,-(BC12-$G12))</f>
        <v>1.4578640492762623E-2</v>
      </c>
      <c r="BF12" s="32"/>
      <c r="BG12" s="33">
        <f t="shared" si="6"/>
        <v>0.86515634220858773</v>
      </c>
      <c r="BL12" s="36" t="s">
        <v>42</v>
      </c>
      <c r="BM12">
        <v>23.83</v>
      </c>
      <c r="BN12">
        <v>23.7</v>
      </c>
      <c r="BO12">
        <v>23.71</v>
      </c>
      <c r="BP12" s="30">
        <f>AVERAGE(BM17:BO17)</f>
        <v>24.540000000000003</v>
      </c>
      <c r="BQ12" s="31">
        <f>STDEV(BM17:BO17)</f>
        <v>0.25059928172283324</v>
      </c>
      <c r="BR12" s="32">
        <f t="shared" ref="BR12:BR22" si="31">POWER(2,-(BP12-$G12))</f>
        <v>1.2737813181304318E-3</v>
      </c>
      <c r="BS12" s="32"/>
      <c r="BT12" s="33">
        <f t="shared" si="8"/>
        <v>1.1669176589594985</v>
      </c>
      <c r="BY12" s="36" t="s">
        <v>42</v>
      </c>
      <c r="BZ12">
        <v>27.49</v>
      </c>
      <c r="CA12">
        <v>27.57</v>
      </c>
      <c r="CB12">
        <v>27.47</v>
      </c>
      <c r="CC12" s="30">
        <f t="shared" si="18"/>
        <v>27.51</v>
      </c>
      <c r="CD12" s="31">
        <f t="shared" si="9"/>
        <v>5.2915026221292696E-2</v>
      </c>
      <c r="CE12" s="32">
        <f t="shared" ref="CE12:CE16" si="32">POWER(2,-(CC12-$G12))</f>
        <v>1.6256827141380807E-4</v>
      </c>
      <c r="CF12" s="32"/>
      <c r="CG12" s="33">
        <f t="shared" si="10"/>
        <v>0.1451282428700755</v>
      </c>
    </row>
    <row r="13" spans="2:87" ht="15.75" thickBot="1" x14ac:dyDescent="0.3">
      <c r="B13" s="113"/>
      <c r="C13" s="36" t="s">
        <v>43</v>
      </c>
      <c r="D13" s="27">
        <v>15.82</v>
      </c>
      <c r="E13" s="27">
        <v>16.43</v>
      </c>
      <c r="F13" s="27">
        <v>16.329999999999998</v>
      </c>
      <c r="G13" s="28">
        <f t="shared" si="0"/>
        <v>16.193333333333332</v>
      </c>
      <c r="H13" s="29">
        <f t="shared" si="11"/>
        <v>0.32715949219506524</v>
      </c>
      <c r="L13" s="36" t="s">
        <v>43</v>
      </c>
      <c r="M13">
        <v>29.9</v>
      </c>
      <c r="N13">
        <v>30.59</v>
      </c>
      <c r="O13">
        <v>30.78</v>
      </c>
      <c r="P13" s="30">
        <f t="shared" si="12"/>
        <v>30.423333333333332</v>
      </c>
      <c r="Q13" s="31">
        <f t="shared" si="1"/>
        <v>0.46306946923041092</v>
      </c>
      <c r="R13" s="32">
        <f t="shared" si="19"/>
        <v>5.2040703843259103E-5</v>
      </c>
      <c r="S13" s="32"/>
      <c r="T13" s="33">
        <f t="shared" si="27"/>
        <v>1.5938874083863992</v>
      </c>
      <c r="Y13" s="36" t="s">
        <v>43</v>
      </c>
      <c r="Z13">
        <v>28.45</v>
      </c>
      <c r="AA13">
        <v>28.64</v>
      </c>
      <c r="AB13">
        <v>28.77</v>
      </c>
      <c r="AC13" s="30">
        <f t="shared" si="13"/>
        <v>28.62</v>
      </c>
      <c r="AD13" s="31">
        <f t="shared" si="2"/>
        <v>0.16093476939431103</v>
      </c>
      <c r="AE13" s="32">
        <f t="shared" si="28"/>
        <v>1.8163543870928134E-4</v>
      </c>
      <c r="AF13" s="32"/>
      <c r="AG13" s="33">
        <f t="shared" si="3"/>
        <v>0.51675694204244871</v>
      </c>
      <c r="AL13" s="36" t="s">
        <v>43</v>
      </c>
      <c r="AM13">
        <v>23.86</v>
      </c>
      <c r="AN13">
        <v>23.73</v>
      </c>
      <c r="AO13">
        <v>23.21</v>
      </c>
      <c r="AP13" s="30">
        <f t="shared" si="14"/>
        <v>23.600000000000005</v>
      </c>
      <c r="AQ13" s="31">
        <f t="shared" si="4"/>
        <v>0.34394767043839614</v>
      </c>
      <c r="AR13" s="32">
        <f t="shared" si="29"/>
        <v>5.8934711982430712E-3</v>
      </c>
      <c r="AS13" s="32"/>
      <c r="AT13" s="33">
        <f t="shared" si="15"/>
        <v>0.97913759556363378</v>
      </c>
      <c r="AY13" s="36" t="s">
        <v>43</v>
      </c>
      <c r="AZ13" s="35">
        <v>22</v>
      </c>
      <c r="BA13" s="35">
        <v>21.72</v>
      </c>
      <c r="BB13" s="35">
        <v>21.78</v>
      </c>
      <c r="BC13" s="30">
        <f t="shared" si="16"/>
        <v>21.833333333333332</v>
      </c>
      <c r="BD13" s="31">
        <f t="shared" si="5"/>
        <v>0.14742229591664011</v>
      </c>
      <c r="BE13" s="32">
        <f t="shared" si="30"/>
        <v>2.0053529649420376E-2</v>
      </c>
      <c r="BF13" s="32"/>
      <c r="BG13" s="33">
        <f t="shared" si="6"/>
        <v>1.1900587279367303</v>
      </c>
      <c r="BL13" s="36" t="s">
        <v>43</v>
      </c>
      <c r="BM13">
        <v>24.48</v>
      </c>
      <c r="BN13">
        <v>24.48</v>
      </c>
      <c r="BO13">
        <v>24.19</v>
      </c>
      <c r="BP13" s="30">
        <f>AVERAGE(BM13:BO13)</f>
        <v>24.383333333333336</v>
      </c>
      <c r="BQ13" s="31">
        <f>STDEV(BM13:BO13)</f>
        <v>0.16743157806499098</v>
      </c>
      <c r="BR13" s="32">
        <f t="shared" si="31"/>
        <v>3.4242410988907512E-3</v>
      </c>
      <c r="BS13" s="32"/>
      <c r="BT13" s="33">
        <f t="shared" si="8"/>
        <v>3.1369649954477792</v>
      </c>
      <c r="BY13" s="36" t="s">
        <v>43</v>
      </c>
      <c r="BZ13">
        <v>27.5</v>
      </c>
      <c r="CA13">
        <v>27.51</v>
      </c>
      <c r="CB13">
        <v>27.57</v>
      </c>
      <c r="CC13" s="30">
        <f t="shared" si="18"/>
        <v>27.526666666666671</v>
      </c>
      <c r="CD13" s="31">
        <f t="shared" si="9"/>
        <v>3.785938897200164E-2</v>
      </c>
      <c r="CE13" s="32">
        <f t="shared" si="32"/>
        <v>3.8754908495317205E-4</v>
      </c>
      <c r="CF13" s="32"/>
      <c r="CG13" s="33">
        <f t="shared" si="10"/>
        <v>0.34597352383721203</v>
      </c>
    </row>
    <row r="14" spans="2:87" ht="15.75" thickBot="1" x14ac:dyDescent="0.3">
      <c r="B14" s="113"/>
      <c r="C14" s="36" t="s">
        <v>44</v>
      </c>
      <c r="D14" s="27">
        <v>17.3</v>
      </c>
      <c r="E14" s="27">
        <v>16.739999999999998</v>
      </c>
      <c r="F14" s="27">
        <v>16.96</v>
      </c>
      <c r="G14" s="28">
        <f t="shared" si="0"/>
        <v>17</v>
      </c>
      <c r="H14" s="29">
        <f t="shared" si="11"/>
        <v>0.28213471959331871</v>
      </c>
      <c r="L14" s="36" t="s">
        <v>44</v>
      </c>
      <c r="M14">
        <v>30.35</v>
      </c>
      <c r="N14">
        <v>31.01</v>
      </c>
      <c r="O14">
        <v>30.93</v>
      </c>
      <c r="P14" s="30">
        <f t="shared" si="12"/>
        <v>30.763333333333332</v>
      </c>
      <c r="Q14" s="31">
        <f t="shared" si="1"/>
        <v>0.36018513757973564</v>
      </c>
      <c r="R14" s="32">
        <f t="shared" si="19"/>
        <v>7.1915718923588391E-5</v>
      </c>
      <c r="S14" s="32"/>
      <c r="T14" s="33">
        <f>R14/$S$4</f>
        <v>2.2026135388676265</v>
      </c>
      <c r="Y14" s="36" t="s">
        <v>44</v>
      </c>
      <c r="Z14">
        <v>24.27</v>
      </c>
      <c r="AA14">
        <v>24.41</v>
      </c>
      <c r="AB14">
        <v>24.71</v>
      </c>
      <c r="AC14" s="30">
        <f t="shared" si="13"/>
        <v>24.463333333333335</v>
      </c>
      <c r="AD14" s="31">
        <f t="shared" si="2"/>
        <v>0.22479620400116551</v>
      </c>
      <c r="AE14" s="32">
        <f t="shared" si="28"/>
        <v>5.6664726774053676E-3</v>
      </c>
      <c r="AF14" s="32"/>
      <c r="AG14" s="33">
        <f t="shared" si="3"/>
        <v>16.121243264811508</v>
      </c>
      <c r="AL14" s="36" t="s">
        <v>44</v>
      </c>
      <c r="AM14">
        <v>23.83</v>
      </c>
      <c r="AN14">
        <v>23.5</v>
      </c>
      <c r="AO14">
        <v>22.77</v>
      </c>
      <c r="AP14" s="30">
        <f t="shared" si="14"/>
        <v>23.366666666666664</v>
      </c>
      <c r="AQ14" s="31">
        <f t="shared" si="4"/>
        <v>0.54243279153581114</v>
      </c>
      <c r="AR14" s="32">
        <f t="shared" si="29"/>
        <v>1.2118318451826083E-2</v>
      </c>
      <c r="AS14" s="32"/>
      <c r="AT14" s="33">
        <f t="shared" si="15"/>
        <v>2.0133298003955096</v>
      </c>
      <c r="AY14" s="36" t="s">
        <v>44</v>
      </c>
      <c r="AZ14">
        <v>20.76</v>
      </c>
      <c r="BA14" s="35">
        <v>20.52</v>
      </c>
      <c r="BB14" s="35">
        <v>20.56</v>
      </c>
      <c r="BC14" s="30">
        <f t="shared" si="16"/>
        <v>20.613333333333333</v>
      </c>
      <c r="BD14" s="31">
        <f t="shared" si="5"/>
        <v>0.12858201014657406</v>
      </c>
      <c r="BE14" s="32">
        <f t="shared" si="30"/>
        <v>8.1710577950131577E-2</v>
      </c>
      <c r="BF14" s="32"/>
      <c r="BG14" s="33">
        <f t="shared" si="6"/>
        <v>4.849040949612542</v>
      </c>
      <c r="BL14" s="36" t="s">
        <v>44</v>
      </c>
      <c r="BM14">
        <v>26.58</v>
      </c>
      <c r="BN14">
        <v>26.06</v>
      </c>
      <c r="BO14">
        <v>26</v>
      </c>
      <c r="BP14" s="30">
        <f t="shared" si="17"/>
        <v>26.213333333333335</v>
      </c>
      <c r="BQ14" s="31">
        <f t="shared" si="7"/>
        <v>0.31895663237081762</v>
      </c>
      <c r="BR14" s="32">
        <f t="shared" si="31"/>
        <v>1.684652406234746E-3</v>
      </c>
      <c r="BS14" s="32"/>
      <c r="BT14" s="33">
        <f t="shared" si="8"/>
        <v>1.5433187895464471</v>
      </c>
      <c r="BY14" s="36" t="s">
        <v>44</v>
      </c>
      <c r="BZ14">
        <v>22.49</v>
      </c>
      <c r="CA14">
        <v>22.24</v>
      </c>
      <c r="CB14">
        <v>22.18</v>
      </c>
      <c r="CC14" s="30">
        <f t="shared" si="18"/>
        <v>22.303333333333331</v>
      </c>
      <c r="CD14" s="31">
        <f t="shared" si="9"/>
        <v>0.16441816606851317</v>
      </c>
      <c r="CE14" s="32">
        <f t="shared" si="32"/>
        <v>2.5324308162810762E-2</v>
      </c>
      <c r="CF14" s="32"/>
      <c r="CG14" s="33">
        <f t="shared" si="10"/>
        <v>22.607562432732301</v>
      </c>
    </row>
    <row r="15" spans="2:87" ht="15.75" thickBot="1" x14ac:dyDescent="0.3">
      <c r="B15" s="113"/>
      <c r="C15" s="36" t="s">
        <v>45</v>
      </c>
      <c r="D15" s="27">
        <v>16.100000000000001</v>
      </c>
      <c r="E15" s="27">
        <v>16.14</v>
      </c>
      <c r="F15" s="27">
        <v>16.28</v>
      </c>
      <c r="G15" s="28">
        <f t="shared" si="0"/>
        <v>16.173333333333336</v>
      </c>
      <c r="H15" s="29">
        <f t="shared" si="11"/>
        <v>9.451631252505216E-2</v>
      </c>
      <c r="L15" s="36" t="s">
        <v>45</v>
      </c>
      <c r="M15">
        <v>29.2</v>
      </c>
      <c r="N15">
        <v>29.71</v>
      </c>
      <c r="O15">
        <v>30.78</v>
      </c>
      <c r="P15" s="30">
        <f t="shared" si="12"/>
        <v>29.896666666666665</v>
      </c>
      <c r="Q15" s="31">
        <f t="shared" si="1"/>
        <v>0.80637046903599752</v>
      </c>
      <c r="R15" s="32">
        <f t="shared" si="19"/>
        <v>7.3937544979252637E-5</v>
      </c>
      <c r="S15" s="32"/>
      <c r="T15" s="33">
        <f t="shared" si="27"/>
        <v>2.2645374340896587</v>
      </c>
      <c r="Y15" s="36" t="s">
        <v>45</v>
      </c>
      <c r="Z15">
        <v>23.48</v>
      </c>
      <c r="AA15">
        <v>23.05</v>
      </c>
      <c r="AB15">
        <v>23.32</v>
      </c>
      <c r="AC15" s="30">
        <f t="shared" si="13"/>
        <v>23.283333333333331</v>
      </c>
      <c r="AD15" s="31">
        <f t="shared" si="2"/>
        <v>0.21733231083604035</v>
      </c>
      <c r="AE15" s="32">
        <f t="shared" si="28"/>
        <v>7.2389692335185418E-3</v>
      </c>
      <c r="AF15" s="32"/>
      <c r="AG15" s="33">
        <f t="shared" si="3"/>
        <v>20.595031626178251</v>
      </c>
      <c r="AL15" s="36" t="s">
        <v>45</v>
      </c>
      <c r="AM15">
        <v>22.53</v>
      </c>
      <c r="AN15">
        <v>22.03</v>
      </c>
      <c r="AO15">
        <v>21.96</v>
      </c>
      <c r="AP15" s="30">
        <f t="shared" si="14"/>
        <v>22.173333333333336</v>
      </c>
      <c r="AQ15" s="31">
        <f t="shared" si="4"/>
        <v>0.31085902485424705</v>
      </c>
      <c r="AR15" s="32">
        <f t="shared" si="29"/>
        <v>1.5625E-2</v>
      </c>
      <c r="AS15" s="32"/>
      <c r="AT15" s="33">
        <f t="shared" si="15"/>
        <v>2.5959276657265478</v>
      </c>
      <c r="AY15" s="36" t="s">
        <v>45</v>
      </c>
      <c r="AZ15" s="35">
        <v>19.61</v>
      </c>
      <c r="BA15" s="35">
        <v>19.690000000000001</v>
      </c>
      <c r="BB15" s="35">
        <v>19.18</v>
      </c>
      <c r="BC15" s="30">
        <f t="shared" si="16"/>
        <v>19.493333333333332</v>
      </c>
      <c r="BD15" s="31">
        <f t="shared" si="5"/>
        <v>0.27428695436227662</v>
      </c>
      <c r="BE15" s="32">
        <f t="shared" si="30"/>
        <v>0.100133734698703</v>
      </c>
      <c r="BF15" s="32"/>
      <c r="BG15" s="33">
        <f t="shared" si="6"/>
        <v>5.9423466602816655</v>
      </c>
      <c r="BL15" s="36" t="s">
        <v>45</v>
      </c>
      <c r="BM15">
        <v>26.44</v>
      </c>
      <c r="BN15">
        <v>26.13</v>
      </c>
      <c r="BO15">
        <v>25.91</v>
      </c>
      <c r="BP15" s="30">
        <f t="shared" si="17"/>
        <v>26.16</v>
      </c>
      <c r="BQ15" s="31">
        <f t="shared" si="7"/>
        <v>0.26627053911388759</v>
      </c>
      <c r="BR15" s="32">
        <f t="shared" si="31"/>
        <v>9.8562968868347268E-4</v>
      </c>
      <c r="BS15" s="32"/>
      <c r="BT15" s="33">
        <f t="shared" si="8"/>
        <v>0.90294045967608161</v>
      </c>
      <c r="BY15" s="36" t="s">
        <v>45</v>
      </c>
      <c r="BZ15">
        <v>22</v>
      </c>
      <c r="CA15">
        <v>21.85</v>
      </c>
      <c r="CB15">
        <v>21.79</v>
      </c>
      <c r="CC15" s="30">
        <f t="shared" si="18"/>
        <v>21.88</v>
      </c>
      <c r="CD15" s="31">
        <f t="shared" si="9"/>
        <v>0.10816653826391984</v>
      </c>
      <c r="CE15" s="32">
        <f t="shared" si="32"/>
        <v>1.9147944414517698E-2</v>
      </c>
      <c r="CF15" s="32"/>
      <c r="CG15" s="33">
        <f t="shared" si="10"/>
        <v>17.093787756279223</v>
      </c>
    </row>
    <row r="16" spans="2:87" ht="15.75" thickBot="1" x14ac:dyDescent="0.3">
      <c r="B16" s="113"/>
      <c r="C16" s="36" t="s">
        <v>46</v>
      </c>
      <c r="D16" s="27">
        <v>13.46</v>
      </c>
      <c r="E16" s="27">
        <v>13.64</v>
      </c>
      <c r="F16" s="27">
        <v>13.65</v>
      </c>
      <c r="G16" s="28">
        <f t="shared" si="0"/>
        <v>13.583333333333334</v>
      </c>
      <c r="H16" s="29">
        <f t="shared" si="11"/>
        <v>0.10692676621563604</v>
      </c>
      <c r="L16" s="36" t="s">
        <v>46</v>
      </c>
      <c r="M16">
        <v>23.63</v>
      </c>
      <c r="N16">
        <v>23.5</v>
      </c>
      <c r="O16">
        <v>23.56</v>
      </c>
      <c r="P16" s="30">
        <f t="shared" si="12"/>
        <v>23.563333333333333</v>
      </c>
      <c r="Q16" s="31">
        <f t="shared" si="1"/>
        <v>6.5064070986476638E-2</v>
      </c>
      <c r="R16" s="32">
        <f t="shared" si="19"/>
        <v>9.9019480448245181E-4</v>
      </c>
      <c r="S16" s="32"/>
      <c r="T16" s="37">
        <f>R16/$S$4</f>
        <v>30.327395945061689</v>
      </c>
      <c r="Y16" s="36" t="s">
        <v>46</v>
      </c>
      <c r="Z16">
        <v>26.7</v>
      </c>
      <c r="AA16">
        <v>26.61</v>
      </c>
      <c r="AB16">
        <v>26.52</v>
      </c>
      <c r="AC16" s="30">
        <f t="shared" si="13"/>
        <v>26.61</v>
      </c>
      <c r="AD16" s="31">
        <f t="shared" si="2"/>
        <v>8.9999999999999858E-2</v>
      </c>
      <c r="AE16" s="32">
        <f t="shared" si="28"/>
        <v>1.1983469912680116E-4</v>
      </c>
      <c r="AF16" s="32"/>
      <c r="AG16" s="33">
        <f t="shared" si="3"/>
        <v>0.34093243648591115</v>
      </c>
      <c r="AL16" s="36" t="s">
        <v>46</v>
      </c>
      <c r="AM16">
        <v>20.96</v>
      </c>
      <c r="AN16">
        <v>20.81</v>
      </c>
      <c r="AO16">
        <v>20.13</v>
      </c>
      <c r="AP16" s="30">
        <f t="shared" si="14"/>
        <v>20.633333333333329</v>
      </c>
      <c r="AQ16" s="31">
        <f t="shared" si="4"/>
        <v>0.44230457078051305</v>
      </c>
      <c r="AR16" s="32">
        <f t="shared" si="29"/>
        <v>7.5463775697253814E-3</v>
      </c>
      <c r="AS16" s="32"/>
      <c r="AT16" s="33">
        <f t="shared" si="15"/>
        <v>1.2537504197931768</v>
      </c>
      <c r="AY16" s="36" t="s">
        <v>46</v>
      </c>
      <c r="AZ16" s="35">
        <v>20.76</v>
      </c>
      <c r="BA16" s="35">
        <v>20.55</v>
      </c>
      <c r="BB16" s="35">
        <v>20.55</v>
      </c>
      <c r="BC16" s="30">
        <f t="shared" si="16"/>
        <v>20.62</v>
      </c>
      <c r="BD16" s="31">
        <f t="shared" si="5"/>
        <v>0.1212435565298219</v>
      </c>
      <c r="BE16" s="32">
        <f t="shared" si="30"/>
        <v>7.6164441853300005E-3</v>
      </c>
      <c r="BF16" s="32"/>
      <c r="BG16" s="33">
        <f t="shared" si="6"/>
        <v>0.45199104781321686</v>
      </c>
      <c r="BL16" s="36" t="s">
        <v>46</v>
      </c>
      <c r="BM16">
        <v>19.88</v>
      </c>
      <c r="BN16">
        <v>19.440000000000001</v>
      </c>
      <c r="BO16">
        <v>19.29</v>
      </c>
      <c r="BP16" s="30">
        <f t="shared" si="17"/>
        <v>19.536666666666665</v>
      </c>
      <c r="BQ16" s="31">
        <f t="shared" si="7"/>
        <v>0.30664855018951759</v>
      </c>
      <c r="BR16" s="32">
        <f t="shared" si="31"/>
        <v>1.61386830492092E-2</v>
      </c>
      <c r="BS16" s="32"/>
      <c r="BT16" s="37">
        <f t="shared" si="8"/>
        <v>14.784731079361098</v>
      </c>
      <c r="BY16" s="36" t="s">
        <v>46</v>
      </c>
      <c r="BZ16">
        <v>26.97</v>
      </c>
      <c r="CA16">
        <v>26.84</v>
      </c>
      <c r="CB16">
        <v>26.91</v>
      </c>
      <c r="CC16" s="30">
        <f t="shared" si="18"/>
        <v>26.906666666666666</v>
      </c>
      <c r="CD16" s="31">
        <f t="shared" si="9"/>
        <v>6.5064070986476638E-2</v>
      </c>
      <c r="CE16" s="32">
        <f t="shared" si="32"/>
        <v>9.7561175503250384E-5</v>
      </c>
      <c r="CF16" s="32"/>
      <c r="CG16" s="33">
        <f t="shared" si="10"/>
        <v>8.709499000014076E-2</v>
      </c>
    </row>
    <row r="17" spans="1:87" ht="15.75" thickBot="1" x14ac:dyDescent="0.3">
      <c r="A17" s="111" t="s">
        <v>9</v>
      </c>
      <c r="B17" s="113" t="s">
        <v>84</v>
      </c>
      <c r="C17" s="38" t="s">
        <v>47</v>
      </c>
      <c r="D17" s="27">
        <v>16.03</v>
      </c>
      <c r="E17" s="27">
        <v>16.239999999999998</v>
      </c>
      <c r="F17" s="27">
        <v>16.18</v>
      </c>
      <c r="G17" s="28">
        <f t="shared" si="0"/>
        <v>16.149999999999999</v>
      </c>
      <c r="H17" s="29">
        <f t="shared" si="11"/>
        <v>0.10816653826391835</v>
      </c>
      <c r="I17" s="35">
        <f>AVERAGE(G17:G22)</f>
        <v>15.574999999999998</v>
      </c>
      <c r="L17" s="38" t="s">
        <v>47</v>
      </c>
      <c r="M17">
        <v>29.53</v>
      </c>
      <c r="N17">
        <v>29.86</v>
      </c>
      <c r="O17">
        <v>29.35</v>
      </c>
      <c r="P17" s="30">
        <f t="shared" si="12"/>
        <v>29.580000000000002</v>
      </c>
      <c r="Q17" s="31">
        <f t="shared" si="1"/>
        <v>0.2586503431275502</v>
      </c>
      <c r="R17" s="32">
        <f>POWER(2,-(P17-$G17))</f>
        <v>9.0608128090151818E-5</v>
      </c>
      <c r="S17" s="32"/>
      <c r="T17" s="33">
        <f>R17/$S$4</f>
        <v>2.775119162402754</v>
      </c>
      <c r="U17" s="34">
        <f>AVERAGE(T17,T19:T22)</f>
        <v>2.5745761960358613</v>
      </c>
      <c r="V17" s="6">
        <f>STDEV(T19:T22,T17)/SQRT(5)</f>
        <v>0.36886337039704142</v>
      </c>
      <c r="Y17" s="38" t="s">
        <v>47</v>
      </c>
      <c r="Z17">
        <v>28.47</v>
      </c>
      <c r="AA17">
        <v>28.12</v>
      </c>
      <c r="AB17">
        <v>28.64</v>
      </c>
      <c r="AC17" s="30">
        <f t="shared" si="13"/>
        <v>28.41</v>
      </c>
      <c r="AD17" s="31">
        <f t="shared" si="2"/>
        <v>0.26514147167125662</v>
      </c>
      <c r="AE17" s="32">
        <f>POWER(2,-(AC17-$G17))</f>
        <v>2.0387888657919157E-4</v>
      </c>
      <c r="AF17" s="32"/>
      <c r="AG17" s="33">
        <f t="shared" si="3"/>
        <v>0.58004005564305516</v>
      </c>
      <c r="AH17" s="34">
        <f>AVERAGE(AG17:AG22)</f>
        <v>4.7412712064588058</v>
      </c>
      <c r="AI17" s="6">
        <f>STDEV(AG17:AG22)/SQRT(6)</f>
        <v>2.2808370277064109</v>
      </c>
      <c r="AL17" s="38" t="s">
        <v>47</v>
      </c>
      <c r="AM17">
        <v>26.08</v>
      </c>
      <c r="AN17">
        <v>25.77</v>
      </c>
      <c r="AO17">
        <v>25.89</v>
      </c>
      <c r="AP17" s="30">
        <f t="shared" si="14"/>
        <v>25.91333333333333</v>
      </c>
      <c r="AQ17" s="31">
        <f t="shared" si="4"/>
        <v>0.15631165450257731</v>
      </c>
      <c r="AR17" s="32">
        <f>POWER(2,-(AP17-$G17))</f>
        <v>1.1506515027774138E-3</v>
      </c>
      <c r="AS17" s="32"/>
      <c r="AT17" s="33">
        <f t="shared" si="15"/>
        <v>0.19116851645886185</v>
      </c>
      <c r="AU17" s="34">
        <f>AVERAGE(AT17:AT22)</f>
        <v>2.0795058633012418</v>
      </c>
      <c r="AV17" s="6">
        <f>STDEV(AT17:AT22)/SQRT(6)</f>
        <v>0.78848313682904747</v>
      </c>
      <c r="AY17" s="38" t="s">
        <v>47</v>
      </c>
      <c r="AZ17" s="35">
        <v>21.98</v>
      </c>
      <c r="BA17" s="35">
        <v>22.03</v>
      </c>
      <c r="BB17" s="35">
        <v>21.92</v>
      </c>
      <c r="BC17" s="30">
        <f t="shared" si="16"/>
        <v>21.97666666666667</v>
      </c>
      <c r="BD17" s="31">
        <f t="shared" si="5"/>
        <v>5.5075705472860705E-2</v>
      </c>
      <c r="BE17" s="32">
        <f>POWER(2,-(BC17-$G17))</f>
        <v>1.7619701985090636E-2</v>
      </c>
      <c r="BF17" s="32"/>
      <c r="BG17" s="33">
        <f t="shared" si="6"/>
        <v>1.0456254084730323</v>
      </c>
      <c r="BH17" s="34">
        <f>AVERAGE(BG17:BG22)</f>
        <v>1.8628217414278325</v>
      </c>
      <c r="BI17" s="6">
        <f>STDEV(BG17:BG22)/SQRT(6)</f>
        <v>0.3848856725887746</v>
      </c>
      <c r="BL17" s="38" t="s">
        <v>47</v>
      </c>
      <c r="BM17">
        <v>24.78</v>
      </c>
      <c r="BN17">
        <v>24.56</v>
      </c>
      <c r="BO17">
        <v>24.28</v>
      </c>
      <c r="BP17" s="30">
        <f t="shared" si="17"/>
        <v>24.540000000000003</v>
      </c>
      <c r="BQ17" s="31">
        <f t="shared" si="7"/>
        <v>0.25059928172283324</v>
      </c>
      <c r="BR17" s="32">
        <f t="shared" si="31"/>
        <v>2.9809750175010855E-3</v>
      </c>
      <c r="BS17" s="32"/>
      <c r="BT17" s="33">
        <f t="shared" si="8"/>
        <v>2.7308866438272905</v>
      </c>
      <c r="BU17" s="34">
        <f>AVERAGE(BT19:BT22,BT17)</f>
        <v>1.9234762339970513</v>
      </c>
      <c r="BV17" s="6">
        <f>STDEV(BT19:BT22,BT17)/SQRT(5)</f>
        <v>0.29383219454733489</v>
      </c>
      <c r="BY17" s="38" t="s">
        <v>47</v>
      </c>
      <c r="BZ17">
        <v>26.8</v>
      </c>
      <c r="CA17">
        <v>26.8</v>
      </c>
      <c r="CB17">
        <v>26.59</v>
      </c>
      <c r="CC17" s="30">
        <f t="shared" si="18"/>
        <v>26.73</v>
      </c>
      <c r="CD17" s="31">
        <f t="shared" si="9"/>
        <v>0.1212435565298219</v>
      </c>
      <c r="CE17" s="32">
        <f>POWER(2,-(CC17-$G17))</f>
        <v>6.532849388604055E-4</v>
      </c>
      <c r="CF17" s="32"/>
      <c r="CG17" s="33">
        <f t="shared" si="10"/>
        <v>0.58320171855036695</v>
      </c>
      <c r="CH17" s="34">
        <f>AVERAGE(CG19:CG22,CG17)</f>
        <v>6.1382581176542956</v>
      </c>
      <c r="CI17" s="6">
        <f>STDEV(CG19:CG22,CG17)/SQRT(5)</f>
        <v>2.712796893924172</v>
      </c>
    </row>
    <row r="18" spans="1:87" ht="15.75" thickBot="1" x14ac:dyDescent="0.3">
      <c r="A18" s="111"/>
      <c r="B18" s="113"/>
      <c r="C18" s="38" t="s">
        <v>48</v>
      </c>
      <c r="D18">
        <v>14.97</v>
      </c>
      <c r="E18">
        <v>15</v>
      </c>
      <c r="F18">
        <v>14.79</v>
      </c>
      <c r="G18" s="28">
        <f t="shared" si="0"/>
        <v>14.92</v>
      </c>
      <c r="H18" s="29">
        <f t="shared" si="11"/>
        <v>0.11357816691600611</v>
      </c>
      <c r="L18" s="38" t="s">
        <v>48</v>
      </c>
      <c r="M18">
        <v>26.07</v>
      </c>
      <c r="N18">
        <v>25.92</v>
      </c>
      <c r="O18">
        <v>26.23</v>
      </c>
      <c r="P18" s="30">
        <f t="shared" si="12"/>
        <v>26.073333333333334</v>
      </c>
      <c r="Q18" s="31">
        <f t="shared" si="1"/>
        <v>0.15502687938977916</v>
      </c>
      <c r="R18" s="32">
        <f t="shared" si="19"/>
        <v>4.3904811310458282E-4</v>
      </c>
      <c r="S18" s="32"/>
      <c r="T18" s="37">
        <f t="shared" ref="T18:T22" si="33">R18/$S$4</f>
        <v>13.447036789911659</v>
      </c>
      <c r="Y18" s="38" t="s">
        <v>48</v>
      </c>
      <c r="Z18">
        <v>27.49</v>
      </c>
      <c r="AA18">
        <v>27.29</v>
      </c>
      <c r="AB18">
        <v>27.05</v>
      </c>
      <c r="AC18" s="30">
        <f t="shared" si="13"/>
        <v>27.276666666666667</v>
      </c>
      <c r="AD18" s="31">
        <f t="shared" si="2"/>
        <v>0.22030282189144293</v>
      </c>
      <c r="AE18" s="32">
        <f t="shared" ref="AE18:AE22" si="34">POWER(2,-(AC18-$G18))</f>
        <v>1.9066575035032787E-4</v>
      </c>
      <c r="AF18" s="32"/>
      <c r="AG18" s="33">
        <f t="shared" si="3"/>
        <v>0.54244838343999735</v>
      </c>
      <c r="AL18" s="38" t="s">
        <v>48</v>
      </c>
      <c r="AM18">
        <v>22.78</v>
      </c>
      <c r="AN18">
        <v>22.68</v>
      </c>
      <c r="AO18">
        <v>22.89</v>
      </c>
      <c r="AP18" s="30">
        <f t="shared" si="14"/>
        <v>22.783333333333331</v>
      </c>
      <c r="AQ18" s="31">
        <f t="shared" si="4"/>
        <v>0.10503967504392528</v>
      </c>
      <c r="AR18" s="32">
        <f t="shared" ref="AR18:AR22" si="35">POWER(2,-(AP18-$G18))</f>
        <v>4.2943832554109343E-3</v>
      </c>
      <c r="AS18" s="32"/>
      <c r="AT18" s="33">
        <f t="shared" si="15"/>
        <v>0.71346613119706115</v>
      </c>
      <c r="AY18" s="38" t="s">
        <v>48</v>
      </c>
      <c r="AZ18" s="35">
        <v>20.79</v>
      </c>
      <c r="BA18" s="35">
        <v>20.84</v>
      </c>
      <c r="BB18" s="35">
        <v>21.25</v>
      </c>
      <c r="BC18" s="30">
        <f t="shared" si="16"/>
        <v>20.959999999999997</v>
      </c>
      <c r="BD18" s="31">
        <f t="shared" si="5"/>
        <v>0.25238858928247959</v>
      </c>
      <c r="BE18" s="32">
        <f t="shared" ref="BE18:BE22" si="36">POWER(2,-(BC18-$G18))</f>
        <v>1.5197733553316991E-2</v>
      </c>
      <c r="BF18" s="32"/>
      <c r="BG18" s="33">
        <f t="shared" si="6"/>
        <v>0.90189586452699833</v>
      </c>
      <c r="BL18" s="38" t="s">
        <v>48</v>
      </c>
      <c r="BM18">
        <v>21.64</v>
      </c>
      <c r="BN18">
        <v>21.32</v>
      </c>
      <c r="BO18">
        <v>21.1</v>
      </c>
      <c r="BP18" s="30">
        <f t="shared" si="17"/>
        <v>21.353333333333335</v>
      </c>
      <c r="BQ18" s="31">
        <f t="shared" si="7"/>
        <v>0.2715388247255503</v>
      </c>
      <c r="BR18" s="32">
        <f t="shared" si="31"/>
        <v>1.157107462723877E-2</v>
      </c>
      <c r="BS18" s="32"/>
      <c r="BT18" s="37">
        <f t="shared" si="8"/>
        <v>10.600321360876247</v>
      </c>
      <c r="BY18" s="38" t="s">
        <v>48</v>
      </c>
      <c r="BZ18">
        <v>26.87</v>
      </c>
      <c r="CA18">
        <v>26.79</v>
      </c>
      <c r="CB18">
        <v>26.47</v>
      </c>
      <c r="CC18" s="30">
        <f t="shared" si="18"/>
        <v>26.709999999999997</v>
      </c>
      <c r="CD18" s="31">
        <f t="shared" si="9"/>
        <v>0.21166010488516812</v>
      </c>
      <c r="CE18" s="32">
        <f t="shared" ref="CE18:CE22" si="37">POWER(2,-(CC18-$G18))</f>
        <v>2.8239457614875234E-4</v>
      </c>
      <c r="CF18" s="32"/>
      <c r="CG18" s="37">
        <f>CE18/$CF$4</f>
        <v>0.2520997995247623</v>
      </c>
    </row>
    <row r="19" spans="1:87" ht="15.75" thickBot="1" x14ac:dyDescent="0.3">
      <c r="A19" s="111"/>
      <c r="B19" s="113"/>
      <c r="C19" s="38" t="s">
        <v>49</v>
      </c>
      <c r="D19" s="27">
        <v>15.7</v>
      </c>
      <c r="E19" s="27">
        <v>15.92</v>
      </c>
      <c r="F19" s="27">
        <v>15.95</v>
      </c>
      <c r="G19" s="28">
        <f t="shared" si="0"/>
        <v>15.856666666666664</v>
      </c>
      <c r="H19" s="29">
        <f t="shared" si="11"/>
        <v>0.1365039681962886</v>
      </c>
      <c r="L19" s="38" t="s">
        <v>49</v>
      </c>
      <c r="M19">
        <v>28.67</v>
      </c>
      <c r="N19">
        <v>28.9</v>
      </c>
      <c r="O19">
        <v>29.21</v>
      </c>
      <c r="P19" s="30">
        <f t="shared" si="12"/>
        <v>28.926666666666666</v>
      </c>
      <c r="Q19" s="31">
        <f t="shared" si="1"/>
        <v>0.27098585448936846</v>
      </c>
      <c r="R19" s="32">
        <f t="shared" si="19"/>
        <v>1.1628881812059779E-4</v>
      </c>
      <c r="S19" s="32"/>
      <c r="T19" s="33">
        <f>R19/$S$4</f>
        <v>3.5616598018507726</v>
      </c>
      <c r="Y19" s="38" t="s">
        <v>49</v>
      </c>
      <c r="Z19">
        <v>29.29</v>
      </c>
      <c r="AA19">
        <v>29.17</v>
      </c>
      <c r="AB19">
        <v>30.01</v>
      </c>
      <c r="AC19" s="30">
        <f t="shared" si="13"/>
        <v>29.49</v>
      </c>
      <c r="AD19" s="31">
        <f t="shared" si="2"/>
        <v>0.4543126676640224</v>
      </c>
      <c r="AE19" s="32">
        <f t="shared" si="34"/>
        <v>7.8696918239720337E-5</v>
      </c>
      <c r="AF19" s="32"/>
      <c r="AG19" s="33">
        <f t="shared" si="3"/>
        <v>0.22389451698802459</v>
      </c>
      <c r="AL19" s="38" t="s">
        <v>49</v>
      </c>
      <c r="AM19">
        <v>23.81</v>
      </c>
      <c r="AN19">
        <v>23.71</v>
      </c>
      <c r="AO19">
        <v>24.01</v>
      </c>
      <c r="AP19" s="30">
        <f t="shared" si="14"/>
        <v>23.843333333333334</v>
      </c>
      <c r="AQ19" s="31">
        <f t="shared" si="4"/>
        <v>0.1527525231651953</v>
      </c>
      <c r="AR19" s="32">
        <f t="shared" si="35"/>
        <v>3.9425187547338742E-3</v>
      </c>
      <c r="AS19" s="32"/>
      <c r="AT19" s="33">
        <f t="shared" si="15"/>
        <v>0.65500758451580432</v>
      </c>
      <c r="AY19" s="38" t="s">
        <v>49</v>
      </c>
      <c r="AZ19" s="35">
        <v>21.45</v>
      </c>
      <c r="BA19" s="35">
        <v>21.24</v>
      </c>
      <c r="BB19" s="35">
        <v>21.46</v>
      </c>
      <c r="BC19" s="30">
        <f t="shared" si="16"/>
        <v>21.383333333333336</v>
      </c>
      <c r="BD19" s="31">
        <f t="shared" si="5"/>
        <v>0.12423096769056247</v>
      </c>
      <c r="BE19" s="32">
        <f t="shared" si="36"/>
        <v>2.169239766374665E-2</v>
      </c>
      <c r="BF19" s="32"/>
      <c r="BG19" s="33">
        <f t="shared" si="6"/>
        <v>1.2873158800930689</v>
      </c>
      <c r="BL19" s="38" t="s">
        <v>49</v>
      </c>
      <c r="BM19">
        <v>24.78</v>
      </c>
      <c r="BN19">
        <v>24.52</v>
      </c>
      <c r="BO19">
        <v>24.27</v>
      </c>
      <c r="BP19" s="30">
        <f t="shared" si="17"/>
        <v>24.52333333333333</v>
      </c>
      <c r="BQ19" s="31">
        <f t="shared" si="7"/>
        <v>0.25501633934580292</v>
      </c>
      <c r="BR19" s="32">
        <f t="shared" si="31"/>
        <v>2.4607833005759259E-3</v>
      </c>
      <c r="BS19" s="32"/>
      <c r="BT19" s="33">
        <f t="shared" si="8"/>
        <v>2.254336319305831</v>
      </c>
      <c r="BY19" s="38" t="s">
        <v>49</v>
      </c>
      <c r="BZ19">
        <v>26.84</v>
      </c>
      <c r="CA19">
        <v>26.58</v>
      </c>
      <c r="CB19">
        <v>26.52</v>
      </c>
      <c r="CC19" s="30">
        <f t="shared" si="18"/>
        <v>26.646666666666665</v>
      </c>
      <c r="CD19" s="31">
        <f t="shared" si="9"/>
        <v>0.17009801096230806</v>
      </c>
      <c r="CE19" s="32">
        <f t="shared" si="37"/>
        <v>5.6478915229750328E-4</v>
      </c>
      <c r="CF19" s="32"/>
      <c r="CG19" s="33">
        <f t="shared" si="10"/>
        <v>0.50419959904952338</v>
      </c>
    </row>
    <row r="20" spans="1:87" ht="15.75" thickBot="1" x14ac:dyDescent="0.3">
      <c r="A20" s="111"/>
      <c r="B20" s="113"/>
      <c r="C20" s="38" t="s">
        <v>50</v>
      </c>
      <c r="D20" s="27">
        <v>15.56</v>
      </c>
      <c r="E20" s="27">
        <v>15.53</v>
      </c>
      <c r="F20" s="27">
        <v>15.59</v>
      </c>
      <c r="G20" s="28">
        <f t="shared" si="0"/>
        <v>15.56</v>
      </c>
      <c r="H20" s="29">
        <f t="shared" si="11"/>
        <v>3.0000000000000249E-2</v>
      </c>
      <c r="L20" s="38" t="s">
        <v>50</v>
      </c>
      <c r="M20">
        <v>29.2</v>
      </c>
      <c r="N20">
        <v>29.03</v>
      </c>
      <c r="O20">
        <v>29.56</v>
      </c>
      <c r="P20" s="30">
        <f t="shared" si="12"/>
        <v>29.263333333333335</v>
      </c>
      <c r="Q20" s="31">
        <f t="shared" si="1"/>
        <v>0.27061657993059612</v>
      </c>
      <c r="R20" s="32">
        <f>POWER(2,-(P20-$G20))</f>
        <v>7.4969674644114669E-5</v>
      </c>
      <c r="S20" s="32"/>
      <c r="T20" s="33">
        <f t="shared" si="33"/>
        <v>2.2961491986345912</v>
      </c>
      <c r="Y20" s="38" t="s">
        <v>50</v>
      </c>
      <c r="Z20">
        <v>24.93</v>
      </c>
      <c r="AA20">
        <v>24.14</v>
      </c>
      <c r="AB20">
        <v>24.26</v>
      </c>
      <c r="AC20" s="30">
        <f t="shared" si="13"/>
        <v>24.443333333333332</v>
      </c>
      <c r="AD20" s="31">
        <f t="shared" si="2"/>
        <v>0.42571508469084429</v>
      </c>
      <c r="AE20" s="32">
        <f t="shared" si="34"/>
        <v>2.1176306060574613E-3</v>
      </c>
      <c r="AF20" s="32"/>
      <c r="AG20" s="33">
        <f t="shared" si="3"/>
        <v>6.0247070953661526</v>
      </c>
      <c r="AL20" s="38" t="s">
        <v>50</v>
      </c>
      <c r="AM20">
        <v>20.66</v>
      </c>
      <c r="AN20">
        <v>20.49</v>
      </c>
      <c r="AO20">
        <v>20.52</v>
      </c>
      <c r="AP20" s="30">
        <f t="shared" si="14"/>
        <v>20.556666666666668</v>
      </c>
      <c r="AQ20" s="31">
        <f t="shared" si="4"/>
        <v>9.0737717258775399E-2</v>
      </c>
      <c r="AR20" s="32">
        <f t="shared" si="35"/>
        <v>3.1322286307567886E-2</v>
      </c>
      <c r="AS20" s="32"/>
      <c r="AT20" s="33">
        <f t="shared" si="15"/>
        <v>5.2038649330958924</v>
      </c>
      <c r="AY20" s="38" t="s">
        <v>50</v>
      </c>
      <c r="AZ20">
        <v>19.95</v>
      </c>
      <c r="BA20">
        <v>19.77</v>
      </c>
      <c r="BB20">
        <v>19.84</v>
      </c>
      <c r="BC20" s="30">
        <f t="shared" si="16"/>
        <v>19.853333333333335</v>
      </c>
      <c r="BD20" s="31">
        <f t="shared" si="5"/>
        <v>9.0737717258774483E-2</v>
      </c>
      <c r="BE20" s="32">
        <f t="shared" si="36"/>
        <v>5.1000905311777804E-2</v>
      </c>
      <c r="BF20" s="32"/>
      <c r="BG20" s="33">
        <f t="shared" si="6"/>
        <v>3.0266029751381058</v>
      </c>
      <c r="BL20" s="38" t="s">
        <v>50</v>
      </c>
      <c r="BM20">
        <v>24.44</v>
      </c>
      <c r="BN20">
        <v>24.25</v>
      </c>
      <c r="BO20">
        <v>24.26</v>
      </c>
      <c r="BP20" s="30">
        <f t="shared" si="17"/>
        <v>24.316666666666666</v>
      </c>
      <c r="BQ20" s="31">
        <f t="shared" si="7"/>
        <v>0.1069267662156366</v>
      </c>
      <c r="BR20" s="32">
        <f t="shared" si="31"/>
        <v>2.3119618917770246E-3</v>
      </c>
      <c r="BS20" s="32"/>
      <c r="BT20" s="33">
        <f t="shared" si="8"/>
        <v>2.1180002563672113</v>
      </c>
      <c r="BY20" s="38" t="s">
        <v>50</v>
      </c>
      <c r="BZ20">
        <v>22.59</v>
      </c>
      <c r="CA20">
        <v>22.27</v>
      </c>
      <c r="CB20">
        <v>21.95</v>
      </c>
      <c r="CC20" s="30">
        <f t="shared" si="18"/>
        <v>22.27</v>
      </c>
      <c r="CD20" s="31">
        <f t="shared" si="9"/>
        <v>0.32000000000000028</v>
      </c>
      <c r="CE20" s="32">
        <f>POWER(2,-(CC20-$G20))</f>
        <v>9.551877169469293E-3</v>
      </c>
      <c r="CF20" s="32"/>
      <c r="CG20" s="33">
        <f t="shared" si="10"/>
        <v>8.5271691558265843</v>
      </c>
    </row>
    <row r="21" spans="1:87" ht="15.75" thickBot="1" x14ac:dyDescent="0.3">
      <c r="A21" s="111"/>
      <c r="B21" s="113"/>
      <c r="C21" s="38" t="s">
        <v>51</v>
      </c>
      <c r="D21" s="27">
        <v>15.25</v>
      </c>
      <c r="E21" s="27">
        <v>15.23</v>
      </c>
      <c r="F21" s="27">
        <v>15.34</v>
      </c>
      <c r="G21" s="28">
        <f t="shared" si="0"/>
        <v>15.273333333333333</v>
      </c>
      <c r="H21" s="29">
        <f t="shared" si="11"/>
        <v>5.8594652770822916E-2</v>
      </c>
      <c r="L21" s="38" t="s">
        <v>51</v>
      </c>
      <c r="M21">
        <v>29.46</v>
      </c>
      <c r="N21">
        <v>29.64</v>
      </c>
      <c r="O21">
        <v>30.16</v>
      </c>
      <c r="P21" s="30">
        <f t="shared" si="12"/>
        <v>29.753333333333334</v>
      </c>
      <c r="Q21" s="31">
        <f t="shared" si="1"/>
        <v>0.36350149013908195</v>
      </c>
      <c r="R21" s="32">
        <f t="shared" si="19"/>
        <v>4.3760841309076774E-5</v>
      </c>
      <c r="S21" s="32"/>
      <c r="T21" s="33">
        <f t="shared" si="33"/>
        <v>1.3402942080301561</v>
      </c>
      <c r="Y21" s="38" t="s">
        <v>51</v>
      </c>
      <c r="Z21">
        <v>22.61</v>
      </c>
      <c r="AA21">
        <v>22.77</v>
      </c>
      <c r="AB21">
        <v>23.28</v>
      </c>
      <c r="AC21" s="30">
        <f t="shared" si="13"/>
        <v>22.886666666666667</v>
      </c>
      <c r="AD21" s="31">
        <f t="shared" si="2"/>
        <v>0.3499047489436718</v>
      </c>
      <c r="AE21" s="32">
        <f t="shared" si="34"/>
        <v>5.1069111218832236E-3</v>
      </c>
      <c r="AF21" s="32"/>
      <c r="AG21" s="33">
        <f t="shared" si="3"/>
        <v>14.529277950273119</v>
      </c>
      <c r="AL21" s="38" t="s">
        <v>51</v>
      </c>
      <c r="AM21">
        <v>21.1</v>
      </c>
      <c r="AN21">
        <v>20.94</v>
      </c>
      <c r="AO21">
        <v>20.89</v>
      </c>
      <c r="AP21" s="30">
        <f t="shared" si="14"/>
        <v>20.97666666666667</v>
      </c>
      <c r="AQ21" s="31">
        <f t="shared" si="4"/>
        <v>0.10969655114602926</v>
      </c>
      <c r="AR21" s="32">
        <f t="shared" si="35"/>
        <v>1.9192236708893317E-2</v>
      </c>
      <c r="AS21" s="32"/>
      <c r="AT21" s="33">
        <f t="shared" si="15"/>
        <v>3.1885861273464826</v>
      </c>
      <c r="AY21" s="38" t="s">
        <v>51</v>
      </c>
      <c r="AZ21">
        <v>19.739999999999998</v>
      </c>
      <c r="BA21">
        <v>19.54</v>
      </c>
      <c r="BB21">
        <v>19.55</v>
      </c>
      <c r="BC21" s="30">
        <f t="shared" si="16"/>
        <v>19.61</v>
      </c>
      <c r="BD21" s="31">
        <f t="shared" si="5"/>
        <v>0.11269427669584563</v>
      </c>
      <c r="BE21" s="32">
        <f t="shared" si="36"/>
        <v>4.9491800329982509E-2</v>
      </c>
      <c r="BF21" s="32"/>
      <c r="BG21" s="33">
        <f t="shared" si="6"/>
        <v>2.937046493742812</v>
      </c>
      <c r="BL21" s="38" t="s">
        <v>51</v>
      </c>
      <c r="BM21">
        <v>24.65</v>
      </c>
      <c r="BN21">
        <v>24.6</v>
      </c>
      <c r="BO21">
        <v>24.64</v>
      </c>
      <c r="BP21" s="30">
        <f t="shared" si="17"/>
        <v>24.63</v>
      </c>
      <c r="BQ21" s="31">
        <f t="shared" si="7"/>
        <v>2.6457513110644669E-2</v>
      </c>
      <c r="BR21" s="32">
        <f t="shared" si="31"/>
        <v>1.5253260028026247E-3</v>
      </c>
      <c r="BS21" s="32"/>
      <c r="BT21" s="33">
        <f t="shared" si="8"/>
        <v>1.3973590466477765</v>
      </c>
      <c r="BY21" s="38" t="s">
        <v>51</v>
      </c>
      <c r="BZ21">
        <v>21.48</v>
      </c>
      <c r="CA21">
        <v>21.06</v>
      </c>
      <c r="CB21">
        <v>20.96</v>
      </c>
      <c r="CC21" s="30">
        <f t="shared" si="18"/>
        <v>21.166666666666668</v>
      </c>
      <c r="CD21" s="31">
        <f t="shared" si="9"/>
        <v>0.27592269448766521</v>
      </c>
      <c r="CE21" s="32">
        <f t="shared" si="37"/>
        <v>1.6824024503867531E-2</v>
      </c>
      <c r="CF21" s="32"/>
      <c r="CG21" s="33">
        <f t="shared" si="10"/>
        <v>15.019173747836275</v>
      </c>
    </row>
    <row r="22" spans="1:87" ht="15.75" thickBot="1" x14ac:dyDescent="0.3">
      <c r="A22" s="111"/>
      <c r="B22" s="113"/>
      <c r="C22" s="38" t="s">
        <v>52</v>
      </c>
      <c r="D22" s="27">
        <v>15.66</v>
      </c>
      <c r="E22" s="27">
        <v>15.68</v>
      </c>
      <c r="F22" s="27">
        <v>15.73</v>
      </c>
      <c r="G22" s="28">
        <f t="shared" si="0"/>
        <v>15.69</v>
      </c>
      <c r="H22" s="29">
        <f t="shared" si="11"/>
        <v>3.6055512754640105E-2</v>
      </c>
      <c r="L22" s="38" t="s">
        <v>52</v>
      </c>
      <c r="M22">
        <v>29.16</v>
      </c>
      <c r="N22">
        <v>28.95</v>
      </c>
      <c r="O22">
        <v>29.06</v>
      </c>
      <c r="P22" s="30">
        <f t="shared" si="12"/>
        <v>29.056666666666668</v>
      </c>
      <c r="Q22" s="31">
        <f t="shared" si="1"/>
        <v>0.10503967504392528</v>
      </c>
      <c r="R22" s="32">
        <f t="shared" si="19"/>
        <v>9.4674362904890894E-5</v>
      </c>
      <c r="S22" s="32"/>
      <c r="T22" s="33">
        <f t="shared" si="33"/>
        <v>2.8996586092610332</v>
      </c>
      <c r="Y22" s="38" t="s">
        <v>52</v>
      </c>
      <c r="Z22">
        <v>25.04</v>
      </c>
      <c r="AA22">
        <v>24.03</v>
      </c>
      <c r="AB22">
        <v>24.29</v>
      </c>
      <c r="AC22" s="30">
        <f t="shared" si="13"/>
        <v>24.453333333333333</v>
      </c>
      <c r="AD22" s="31">
        <f t="shared" si="2"/>
        <v>0.52443620520834799</v>
      </c>
      <c r="AE22" s="32">
        <f t="shared" si="34"/>
        <v>2.3013030055548237E-3</v>
      </c>
      <c r="AF22" s="32"/>
      <c r="AG22" s="33">
        <f t="shared" si="3"/>
        <v>6.5472592370424891</v>
      </c>
      <c r="AL22" s="38" t="s">
        <v>52</v>
      </c>
      <c r="AM22">
        <v>21.96</v>
      </c>
      <c r="AN22">
        <v>21.76</v>
      </c>
      <c r="AO22">
        <v>21.47</v>
      </c>
      <c r="AP22" s="30">
        <f t="shared" si="14"/>
        <v>21.73</v>
      </c>
      <c r="AQ22" s="31">
        <f t="shared" si="4"/>
        <v>0.24637369989509947</v>
      </c>
      <c r="AR22" s="32">
        <f t="shared" si="35"/>
        <v>1.5197733553316951E-2</v>
      </c>
      <c r="AS22" s="32"/>
      <c r="AT22" s="33">
        <f t="shared" si="15"/>
        <v>2.5249418871933509</v>
      </c>
      <c r="AY22" s="38" t="s">
        <v>52</v>
      </c>
      <c r="AZ22">
        <v>20.73</v>
      </c>
      <c r="BA22">
        <v>20.52</v>
      </c>
      <c r="BB22">
        <v>20.54</v>
      </c>
      <c r="BC22" s="30">
        <f t="shared" si="16"/>
        <v>20.596666666666668</v>
      </c>
      <c r="BD22" s="31">
        <f t="shared" si="5"/>
        <v>0.11590225767142533</v>
      </c>
      <c r="BE22" s="32">
        <f t="shared" si="36"/>
        <v>3.3338507592042391E-2</v>
      </c>
      <c r="BF22" s="32"/>
      <c r="BG22" s="33">
        <f t="shared" si="6"/>
        <v>1.9784438265929785</v>
      </c>
      <c r="BL22" s="38" t="s">
        <v>52</v>
      </c>
      <c r="BM22">
        <v>25.53</v>
      </c>
      <c r="BN22">
        <v>25.28</v>
      </c>
      <c r="BO22">
        <v>25.3</v>
      </c>
      <c r="BP22" s="30">
        <f t="shared" si="17"/>
        <v>25.37</v>
      </c>
      <c r="BQ22" s="31">
        <f t="shared" si="7"/>
        <v>0.13892443989449815</v>
      </c>
      <c r="BR22" s="32">
        <f t="shared" si="31"/>
        <v>1.2190728016617291E-3</v>
      </c>
      <c r="BS22" s="32"/>
      <c r="BT22" s="33">
        <f t="shared" si="8"/>
        <v>1.1167989038371466</v>
      </c>
      <c r="BY22" s="38" t="s">
        <v>52</v>
      </c>
      <c r="BZ22">
        <v>23.06</v>
      </c>
      <c r="CA22">
        <v>22.85</v>
      </c>
      <c r="CB22">
        <v>22.77</v>
      </c>
      <c r="CC22" s="30">
        <f t="shared" si="18"/>
        <v>22.893333333333331</v>
      </c>
      <c r="CD22" s="31">
        <f t="shared" si="9"/>
        <v>0.14977761292440572</v>
      </c>
      <c r="CE22" s="32">
        <f t="shared" si="37"/>
        <v>6.7854803614979487E-3</v>
      </c>
      <c r="CF22" s="32"/>
      <c r="CG22" s="33">
        <f t="shared" si="10"/>
        <v>6.0575463670087286</v>
      </c>
    </row>
    <row r="23" spans="1:87" ht="15.75" thickBot="1" x14ac:dyDescent="0.3">
      <c r="A23" s="111" t="s">
        <v>4</v>
      </c>
      <c r="B23" s="112" t="s">
        <v>84</v>
      </c>
      <c r="C23" s="39" t="s">
        <v>53</v>
      </c>
      <c r="D23" s="27">
        <v>14.63</v>
      </c>
      <c r="E23" s="27">
        <v>14.72</v>
      </c>
      <c r="F23" s="27">
        <v>14.66</v>
      </c>
      <c r="G23" s="28">
        <f>AVERAGE(D5:F5)</f>
        <v>15.843333333333334</v>
      </c>
      <c r="H23" s="29">
        <f>_xlfn.STDEV.S(D5:F5)</f>
        <v>6.0277137733417571E-2</v>
      </c>
      <c r="I23" s="35">
        <f>AVERAGE(G23:G28)</f>
        <v>15.414444444444444</v>
      </c>
      <c r="L23" s="39" t="s">
        <v>53</v>
      </c>
      <c r="M23">
        <v>24.82</v>
      </c>
      <c r="N23">
        <v>24.52</v>
      </c>
      <c r="O23">
        <v>24.7</v>
      </c>
      <c r="P23" s="30">
        <f t="shared" si="12"/>
        <v>24.680000000000003</v>
      </c>
      <c r="Q23" s="31">
        <f t="shared" si="1"/>
        <v>0.1509966887054153</v>
      </c>
      <c r="R23" s="32">
        <f>POWER(2,-(P23-$G23))</f>
        <v>2.1872492266538221E-3</v>
      </c>
      <c r="S23" s="32"/>
      <c r="T23" s="37">
        <f>R23/$S$4</f>
        <v>66.990427567362588</v>
      </c>
      <c r="U23" s="34">
        <f>AVERAGE(T24:T27)</f>
        <v>7.4444764353119393</v>
      </c>
      <c r="V23" s="6">
        <f>STDEV(T24:T27)/SQRT(4)</f>
        <v>3.9991921653664626</v>
      </c>
      <c r="Y23" s="39" t="s">
        <v>53</v>
      </c>
      <c r="Z23">
        <v>27.08</v>
      </c>
      <c r="AA23">
        <v>27.11</v>
      </c>
      <c r="AB23">
        <v>27.06</v>
      </c>
      <c r="AC23" s="30">
        <f t="shared" si="13"/>
        <v>27.083333333333332</v>
      </c>
      <c r="AD23" s="31">
        <f t="shared" si="2"/>
        <v>2.5166114784236238E-2</v>
      </c>
      <c r="AE23" s="32">
        <f>POWER(2,-(AC23-$G23))</f>
        <v>4.1344985955201586E-4</v>
      </c>
      <c r="AF23" s="32"/>
      <c r="AG23" s="33">
        <f t="shared" si="3"/>
        <v>1.1762742261544263</v>
      </c>
      <c r="AH23" s="34">
        <f>AVERAGE(AG23:AG27)</f>
        <v>0.7103934365140292</v>
      </c>
      <c r="AI23" s="6">
        <f>STDEV(AG23:AG28)/SQRT(6)</f>
        <v>0.17735570016639157</v>
      </c>
      <c r="AL23" s="39" t="s">
        <v>53</v>
      </c>
      <c r="AM23">
        <v>23.31</v>
      </c>
      <c r="AN23">
        <v>23.48</v>
      </c>
      <c r="AO23">
        <v>23.53</v>
      </c>
      <c r="AP23" s="30">
        <f t="shared" si="14"/>
        <v>23.439999999999998</v>
      </c>
      <c r="AQ23" s="31">
        <f t="shared" si="4"/>
        <v>0.1153256259467092</v>
      </c>
      <c r="AR23" s="32">
        <f>POWER(2,-(AP23-$G23))</f>
        <v>5.1662505707911789E-3</v>
      </c>
      <c r="AS23" s="32"/>
      <c r="AT23" s="33">
        <f t="shared" si="15"/>
        <v>0.85831761822671304</v>
      </c>
      <c r="AU23" s="34">
        <f>AVERAGE(AT23:AT27)</f>
        <v>1.1351915284755005</v>
      </c>
      <c r="AV23" s="6">
        <f>STDEV(AT23:AT28)/SQRT(5)</f>
        <v>0.491150861658607</v>
      </c>
      <c r="AY23" s="39" t="s">
        <v>53</v>
      </c>
      <c r="AZ23">
        <v>21.34</v>
      </c>
      <c r="BA23">
        <v>21.29</v>
      </c>
      <c r="BB23">
        <v>21.48</v>
      </c>
      <c r="BC23" s="30">
        <f>AVERAGE(AZ7:BB7)</f>
        <v>21.683333333333337</v>
      </c>
      <c r="BD23" s="31">
        <f>STDEV(AZ7:BB7)</f>
        <v>6.6583281184794993E-2</v>
      </c>
      <c r="BE23" s="32">
        <f>POWER(2,-(BC23-$G23))</f>
        <v>1.7457611532378393E-2</v>
      </c>
      <c r="BF23" s="32"/>
      <c r="BG23" s="33">
        <f t="shared" si="6"/>
        <v>1.0360062959607872</v>
      </c>
      <c r="BH23" s="34">
        <f>AVERAGE(BG23:BG27)</f>
        <v>1.1367950364965049</v>
      </c>
      <c r="BI23" s="6">
        <f>STDEV(BG23:BG28)/SQRT(5)</f>
        <v>0.19592167800908813</v>
      </c>
      <c r="BL23" s="39" t="s">
        <v>53</v>
      </c>
      <c r="BM23">
        <v>21.57</v>
      </c>
      <c r="BN23">
        <v>21.51</v>
      </c>
      <c r="BO23">
        <v>21.08</v>
      </c>
      <c r="BP23" s="30">
        <f>AVERAGE(BM28:BO28)</f>
        <v>24.900000000000002</v>
      </c>
      <c r="BQ23" s="31">
        <f>STDEV(BM28:BO28)</f>
        <v>3.6055512754640105E-2</v>
      </c>
      <c r="BR23" s="32">
        <f>POWER(2,-(BP23-$G23))</f>
        <v>1.8778965868801803E-3</v>
      </c>
      <c r="BS23" s="32"/>
      <c r="BT23" s="33">
        <f t="shared" si="8"/>
        <v>1.7203507837173855</v>
      </c>
      <c r="BU23" s="34">
        <f>AVERAGE(BT23:BT26)</f>
        <v>2.3762358456838535</v>
      </c>
      <c r="BV23" s="6">
        <f>STDEV(BT23:BT26)/SQRT(4)</f>
        <v>0.83611335561593025</v>
      </c>
      <c r="BY23" s="39" t="s">
        <v>53</v>
      </c>
      <c r="BZ23">
        <v>27.7</v>
      </c>
      <c r="CA23">
        <v>28.05</v>
      </c>
      <c r="CB23">
        <v>27.9</v>
      </c>
      <c r="CC23" s="30">
        <f t="shared" si="18"/>
        <v>27.883333333333336</v>
      </c>
      <c r="CD23" s="31">
        <f t="shared" si="9"/>
        <v>0.17559422921421297</v>
      </c>
      <c r="CE23" s="32">
        <f>POWER(2,-(CC23-$G23))</f>
        <v>2.3746458677057701E-4</v>
      </c>
      <c r="CF23" s="32"/>
      <c r="CG23" s="33">
        <f t="shared" si="10"/>
        <v>0.21198981770655187</v>
      </c>
      <c r="CH23" s="34">
        <f>AVERAGE(CG23:CG27)</f>
        <v>2.2555254323676621</v>
      </c>
      <c r="CI23" s="6">
        <f>STDEV(CG23:CG28)/SQRT(6)</f>
        <v>1.7042431901553419</v>
      </c>
    </row>
    <row r="24" spans="1:87" ht="15.75" thickBot="1" x14ac:dyDescent="0.3">
      <c r="A24" s="111"/>
      <c r="B24" s="112"/>
      <c r="C24" s="39" t="s">
        <v>54</v>
      </c>
      <c r="D24" s="27">
        <v>15.33</v>
      </c>
      <c r="E24" s="27">
        <v>15.47</v>
      </c>
      <c r="F24" s="27">
        <v>15.52</v>
      </c>
      <c r="G24" s="28">
        <f t="shared" si="0"/>
        <v>15.44</v>
      </c>
      <c r="H24" s="29">
        <f t="shared" si="11"/>
        <v>9.8488578017960932E-2</v>
      </c>
      <c r="L24" s="39" t="s">
        <v>54</v>
      </c>
      <c r="M24">
        <v>30.44</v>
      </c>
      <c r="N24">
        <v>30.87</v>
      </c>
      <c r="O24">
        <v>31.24</v>
      </c>
      <c r="P24" s="30">
        <f t="shared" si="12"/>
        <v>30.849999999999998</v>
      </c>
      <c r="Q24" s="31">
        <f t="shared" si="1"/>
        <v>0.40037482438335065</v>
      </c>
      <c r="R24" s="32">
        <f t="shared" si="19"/>
        <v>2.2968242605759718E-5</v>
      </c>
      <c r="S24" s="32"/>
      <c r="T24" s="33">
        <f>R24/$S$4</f>
        <v>0.70346459556631102</v>
      </c>
      <c r="Y24" s="39" t="s">
        <v>54</v>
      </c>
      <c r="Z24">
        <v>29.22</v>
      </c>
      <c r="AA24">
        <v>29.44</v>
      </c>
      <c r="AB24">
        <v>29.38</v>
      </c>
      <c r="AC24" s="30">
        <f t="shared" si="13"/>
        <v>29.346666666666664</v>
      </c>
      <c r="AD24" s="31">
        <f t="shared" si="2"/>
        <v>0.11372481406154755</v>
      </c>
      <c r="AE24" s="32">
        <f t="shared" ref="AE24:AE27" si="38">POWER(2,-(AC24-$G24))</f>
        <v>6.5114272640707984E-5</v>
      </c>
      <c r="AF24" s="32"/>
      <c r="AG24" s="33">
        <f t="shared" si="3"/>
        <v>0.18525158224759561</v>
      </c>
      <c r="AL24" s="39" t="s">
        <v>54</v>
      </c>
      <c r="AM24">
        <v>24.16</v>
      </c>
      <c r="AN24">
        <v>23.98</v>
      </c>
      <c r="AO24">
        <v>24.05</v>
      </c>
      <c r="AP24" s="30">
        <f t="shared" si="14"/>
        <v>24.063333333333333</v>
      </c>
      <c r="AQ24" s="31">
        <f t="shared" si="4"/>
        <v>9.0737717258774497E-2</v>
      </c>
      <c r="AR24" s="32">
        <f t="shared" ref="AR24:AR27" si="39">POWER(2,-(AP24-$G24))</f>
        <v>2.5358175550030831E-3</v>
      </c>
      <c r="AS24" s="32"/>
      <c r="AT24" s="33">
        <f t="shared" si="15"/>
        <v>0.42129913256112356</v>
      </c>
      <c r="AY24" s="39" t="s">
        <v>54</v>
      </c>
      <c r="AZ24">
        <v>21.7</v>
      </c>
      <c r="BA24">
        <v>21.61</v>
      </c>
      <c r="BB24">
        <v>21.59</v>
      </c>
      <c r="BC24" s="30">
        <f t="shared" si="16"/>
        <v>21.633333333333336</v>
      </c>
      <c r="BD24" s="31">
        <f t="shared" si="5"/>
        <v>5.859465277082291E-2</v>
      </c>
      <c r="BE24" s="32">
        <f t="shared" ref="BE24:BE27" si="40">POWER(2,-(BC24-$G24))</f>
        <v>1.3665354219622405E-2</v>
      </c>
      <c r="BF24" s="32"/>
      <c r="BG24" s="33">
        <f t="shared" si="6"/>
        <v>0.81095818759660199</v>
      </c>
      <c r="BL24" s="39" t="s">
        <v>54</v>
      </c>
      <c r="BM24">
        <v>25.01</v>
      </c>
      <c r="BN24">
        <v>24.77</v>
      </c>
      <c r="BO24">
        <v>24.54</v>
      </c>
      <c r="BP24" s="30">
        <f t="shared" si="17"/>
        <v>24.77333333333333</v>
      </c>
      <c r="BQ24" s="31">
        <f t="shared" si="7"/>
        <v>0.23501772982763217</v>
      </c>
      <c r="BR24" s="32">
        <f t="shared" ref="BR24:BR51" si="41">POWER(2,-(BP24-$G24))</f>
        <v>1.5501963398126979E-3</v>
      </c>
      <c r="BS24" s="32"/>
      <c r="BT24" s="33">
        <f t="shared" si="8"/>
        <v>1.4201428911179752</v>
      </c>
      <c r="BY24" s="39" t="s">
        <v>54</v>
      </c>
      <c r="BZ24">
        <v>28.65</v>
      </c>
      <c r="CA24">
        <v>28.33</v>
      </c>
      <c r="CB24">
        <v>28.55</v>
      </c>
      <c r="CC24" s="30">
        <f t="shared" si="18"/>
        <v>28.51</v>
      </c>
      <c r="CD24" s="31">
        <f t="shared" si="9"/>
        <v>0.16370705543744943</v>
      </c>
      <c r="CE24" s="32">
        <f t="shared" ref="CE24:CE27" si="42">POWER(2,-(CC24-$G24))</f>
        <v>1.1628881812059779E-4</v>
      </c>
      <c r="CF24" s="32"/>
      <c r="CG24" s="33">
        <f t="shared" si="10"/>
        <v>0.1038135651717749</v>
      </c>
    </row>
    <row r="25" spans="1:87" ht="15.75" thickBot="1" x14ac:dyDescent="0.3">
      <c r="A25" s="111"/>
      <c r="B25" s="112"/>
      <c r="C25" s="39" t="s">
        <v>55</v>
      </c>
      <c r="D25" s="27">
        <v>16.18</v>
      </c>
      <c r="E25" s="27">
        <v>16.260000000000002</v>
      </c>
      <c r="F25" s="27">
        <v>16.3</v>
      </c>
      <c r="G25" s="28">
        <f t="shared" si="0"/>
        <v>16.246666666666666</v>
      </c>
      <c r="H25" s="29">
        <f t="shared" si="11"/>
        <v>6.1101009266078504E-2</v>
      </c>
      <c r="L25" s="39" t="s">
        <v>55</v>
      </c>
      <c r="M25">
        <v>27.92</v>
      </c>
      <c r="N25">
        <v>27.95</v>
      </c>
      <c r="O25">
        <v>28.02</v>
      </c>
      <c r="P25" s="40">
        <f t="shared" si="12"/>
        <v>27.963333333333335</v>
      </c>
      <c r="Q25" s="41">
        <f t="shared" si="1"/>
        <v>5.1316014394467979E-2</v>
      </c>
      <c r="R25" s="42">
        <f t="shared" si="19"/>
        <v>2.9711999845473386E-4</v>
      </c>
      <c r="S25" s="43"/>
      <c r="T25" s="33">
        <f t="shared" ref="T25:T27" si="43">R25/$S$4</f>
        <v>9.1001041366224644</v>
      </c>
      <c r="Y25" s="39" t="s">
        <v>55</v>
      </c>
      <c r="Z25">
        <v>28.33</v>
      </c>
      <c r="AA25">
        <v>28.11</v>
      </c>
      <c r="AB25">
        <v>28.03</v>
      </c>
      <c r="AC25" s="40">
        <f t="shared" si="13"/>
        <v>28.156666666666666</v>
      </c>
      <c r="AD25" s="41">
        <f t="shared" si="2"/>
        <v>0.15534906930307923</v>
      </c>
      <c r="AE25" s="42">
        <f t="shared" si="38"/>
        <v>2.5985600157552746E-4</v>
      </c>
      <c r="AF25" s="43"/>
      <c r="AG25" s="33">
        <f t="shared" si="3"/>
        <v>0.73929621719071315</v>
      </c>
      <c r="AL25" s="39" t="s">
        <v>55</v>
      </c>
      <c r="AM25">
        <v>28.11</v>
      </c>
      <c r="AN25">
        <v>27.18</v>
      </c>
      <c r="AO25">
        <v>27.65</v>
      </c>
      <c r="AP25" s="40">
        <f t="shared" si="14"/>
        <v>27.646666666666665</v>
      </c>
      <c r="AQ25" s="41">
        <f t="shared" si="4"/>
        <v>0.46500896048714285</v>
      </c>
      <c r="AR25" s="42">
        <f t="shared" si="39"/>
        <v>3.7004798987070328E-4</v>
      </c>
      <c r="AS25" s="43"/>
      <c r="AT25" s="33">
        <f t="shared" si="15"/>
        <v>6.1479540131318788E-2</v>
      </c>
      <c r="AY25" s="39" t="s">
        <v>55</v>
      </c>
      <c r="AZ25">
        <v>22.15</v>
      </c>
      <c r="BA25">
        <v>21.97</v>
      </c>
      <c r="BB25">
        <v>21.84</v>
      </c>
      <c r="BC25" s="40">
        <f t="shared" si="16"/>
        <v>21.986666666666665</v>
      </c>
      <c r="BD25" s="41">
        <f t="shared" si="5"/>
        <v>0.15567059238447428</v>
      </c>
      <c r="BE25" s="42">
        <f t="shared" si="40"/>
        <v>1.871060475967078E-2</v>
      </c>
      <c r="BF25" s="43"/>
      <c r="BG25" s="33">
        <f t="shared" si="6"/>
        <v>1.1103640550312965</v>
      </c>
      <c r="BL25" s="39" t="s">
        <v>55</v>
      </c>
      <c r="BM25">
        <v>25.7</v>
      </c>
      <c r="BN25">
        <v>25.52</v>
      </c>
      <c r="BO25">
        <v>25.32</v>
      </c>
      <c r="BP25" s="40">
        <f t="shared" si="17"/>
        <v>25.513333333333332</v>
      </c>
      <c r="BQ25" s="41">
        <f t="shared" si="7"/>
        <v>0.19008769905844286</v>
      </c>
      <c r="BR25" s="42">
        <f t="shared" si="41"/>
        <v>1.6235115159038836E-3</v>
      </c>
      <c r="BS25" s="43"/>
      <c r="BT25" s="33">
        <f t="shared" si="8"/>
        <v>1.4873073034333468</v>
      </c>
      <c r="BY25" s="39" t="s">
        <v>55</v>
      </c>
      <c r="BZ25">
        <v>22.66</v>
      </c>
      <c r="CA25">
        <v>22.66</v>
      </c>
      <c r="CB25">
        <v>22.69</v>
      </c>
      <c r="CC25" s="40">
        <f t="shared" si="18"/>
        <v>22.67</v>
      </c>
      <c r="CD25" s="41">
        <f t="shared" si="9"/>
        <v>1.7320508075689429E-2</v>
      </c>
      <c r="CE25" s="42">
        <f t="shared" si="42"/>
        <v>1.1651557816018551E-2</v>
      </c>
      <c r="CF25" s="43"/>
      <c r="CG25" s="33">
        <f t="shared" si="10"/>
        <v>10.401599880665525</v>
      </c>
    </row>
    <row r="26" spans="1:87" ht="15.75" thickBot="1" x14ac:dyDescent="0.3">
      <c r="A26" s="111"/>
      <c r="B26" s="112"/>
      <c r="C26" s="39" t="s">
        <v>56</v>
      </c>
      <c r="D26" s="27">
        <v>14.66</v>
      </c>
      <c r="E26" s="27">
        <v>14.64</v>
      </c>
      <c r="F26" s="27">
        <v>14.73</v>
      </c>
      <c r="G26" s="28">
        <f t="shared" si="0"/>
        <v>14.676666666666668</v>
      </c>
      <c r="H26" s="29">
        <f t="shared" si="11"/>
        <v>4.725815626252608E-2</v>
      </c>
      <c r="L26" s="39" t="s">
        <v>56</v>
      </c>
      <c r="M26">
        <v>25.5</v>
      </c>
      <c r="N26">
        <v>25.25</v>
      </c>
      <c r="O26">
        <v>25.46</v>
      </c>
      <c r="P26" s="44">
        <f t="shared" si="12"/>
        <v>25.403333333333336</v>
      </c>
      <c r="Q26" s="45">
        <f t="shared" si="1"/>
        <v>0.13428824718989141</v>
      </c>
      <c r="R26" s="46">
        <f t="shared" si="19"/>
        <v>5.9013528141931969E-4</v>
      </c>
      <c r="T26" s="33">
        <f t="shared" si="43"/>
        <v>18.074490251550589</v>
      </c>
      <c r="Y26" s="39" t="s">
        <v>56</v>
      </c>
      <c r="Z26">
        <v>26.8</v>
      </c>
      <c r="AA26">
        <v>27.04</v>
      </c>
      <c r="AB26">
        <v>27.34</v>
      </c>
      <c r="AC26" s="44">
        <f t="shared" si="13"/>
        <v>27.060000000000002</v>
      </c>
      <c r="AD26" s="45">
        <f t="shared" si="2"/>
        <v>0.27055498516937326</v>
      </c>
      <c r="AE26" s="46">
        <f t="shared" si="38"/>
        <v>1.8717387019892581E-4</v>
      </c>
      <c r="AG26" s="33">
        <f t="shared" si="3"/>
        <v>0.53251390522451325</v>
      </c>
      <c r="AL26" s="39" t="s">
        <v>56</v>
      </c>
      <c r="AM26">
        <v>21.64</v>
      </c>
      <c r="AN26">
        <v>21.6</v>
      </c>
      <c r="AO26">
        <v>21.7</v>
      </c>
      <c r="AP26" s="44">
        <f t="shared" si="14"/>
        <v>21.646666666666665</v>
      </c>
      <c r="AQ26" s="45">
        <f t="shared" si="4"/>
        <v>5.0332229568470589E-2</v>
      </c>
      <c r="AR26" s="46">
        <f t="shared" si="39"/>
        <v>7.9766572320874637E-3</v>
      </c>
      <c r="AT26" s="33">
        <f t="shared" si="15"/>
        <v>1.3252368120827902</v>
      </c>
      <c r="AY26" s="39" t="s">
        <v>56</v>
      </c>
      <c r="AZ26">
        <v>20.75</v>
      </c>
      <c r="BA26">
        <v>20.68</v>
      </c>
      <c r="BB26">
        <v>20.72</v>
      </c>
      <c r="BC26" s="44">
        <f t="shared" si="16"/>
        <v>20.716666666666665</v>
      </c>
      <c r="BD26" s="45">
        <f t="shared" si="5"/>
        <v>3.5118845842842555E-2</v>
      </c>
      <c r="BE26" s="46">
        <f t="shared" si="40"/>
        <v>1.5197733553316991E-2</v>
      </c>
      <c r="BG26" s="33">
        <f t="shared" si="6"/>
        <v>0.90189586452699833</v>
      </c>
      <c r="BL26" s="39" t="s">
        <v>56</v>
      </c>
      <c r="BM26">
        <v>22.52</v>
      </c>
      <c r="BN26">
        <v>22.22</v>
      </c>
      <c r="BO26">
        <v>21.95</v>
      </c>
      <c r="BP26" s="44">
        <f t="shared" si="17"/>
        <v>22.23</v>
      </c>
      <c r="BQ26" s="45">
        <f t="shared" si="7"/>
        <v>0.28513154858766521</v>
      </c>
      <c r="BR26" s="46">
        <f t="shared" si="41"/>
        <v>5.3237799882219841E-3</v>
      </c>
      <c r="BT26" s="33">
        <f t="shared" si="8"/>
        <v>4.8771424044667064</v>
      </c>
      <c r="BY26" s="39" t="s">
        <v>56</v>
      </c>
      <c r="BZ26">
        <v>26.87</v>
      </c>
      <c r="CA26">
        <v>26.98</v>
      </c>
      <c r="CB26">
        <v>26.71</v>
      </c>
      <c r="CC26" s="44">
        <f t="shared" si="18"/>
        <v>26.853333333333335</v>
      </c>
      <c r="CD26" s="45">
        <f t="shared" si="9"/>
        <v>0.13576941236277515</v>
      </c>
      <c r="CE26" s="46">
        <f t="shared" si="42"/>
        <v>2.1600215604971812E-4</v>
      </c>
      <c r="CG26" s="33">
        <f>CE26/$CF$4</f>
        <v>0.19282983752622243</v>
      </c>
    </row>
    <row r="27" spans="1:87" ht="15.75" thickBot="1" x14ac:dyDescent="0.3">
      <c r="A27" s="111"/>
      <c r="B27" s="112"/>
      <c r="C27" s="39" t="s">
        <v>57</v>
      </c>
      <c r="D27" s="27">
        <v>15.21</v>
      </c>
      <c r="E27" s="27">
        <v>15.42</v>
      </c>
      <c r="F27" s="27">
        <v>15.44</v>
      </c>
      <c r="G27" s="28">
        <f t="shared" si="0"/>
        <v>15.356666666666667</v>
      </c>
      <c r="H27" s="29">
        <f t="shared" si="11"/>
        <v>0.1274100990241086</v>
      </c>
      <c r="L27" s="39" t="s">
        <v>57</v>
      </c>
      <c r="M27">
        <v>29.28</v>
      </c>
      <c r="N27">
        <v>29.25</v>
      </c>
      <c r="O27">
        <v>29.47</v>
      </c>
      <c r="P27" s="40">
        <f t="shared" si="12"/>
        <v>29.333333333333332</v>
      </c>
      <c r="Q27" s="41">
        <f t="shared" si="1"/>
        <v>0.11930353445448763</v>
      </c>
      <c r="R27" s="42">
        <f t="shared" si="19"/>
        <v>6.2030330332531118E-5</v>
      </c>
      <c r="S27" s="43"/>
      <c r="T27" s="33">
        <f t="shared" si="43"/>
        <v>1.899846757508391</v>
      </c>
      <c r="Y27" s="39" t="s">
        <v>57</v>
      </c>
      <c r="Z27">
        <v>27.19</v>
      </c>
      <c r="AA27">
        <v>26.94</v>
      </c>
      <c r="AB27">
        <v>26.73</v>
      </c>
      <c r="AC27" s="40">
        <f t="shared" si="13"/>
        <v>26.953333333333333</v>
      </c>
      <c r="AD27" s="41">
        <f t="shared" si="2"/>
        <v>0.23028967265887876</v>
      </c>
      <c r="AE27" s="42">
        <f t="shared" si="38"/>
        <v>3.2289066067444825E-4</v>
      </c>
      <c r="AF27" s="43"/>
      <c r="AG27" s="33">
        <f t="shared" si="3"/>
        <v>0.91863125175289773</v>
      </c>
      <c r="AL27" s="39" t="s">
        <v>57</v>
      </c>
      <c r="AM27">
        <v>21.3</v>
      </c>
      <c r="AN27">
        <v>21.14</v>
      </c>
      <c r="AO27">
        <v>20.99</v>
      </c>
      <c r="AP27" s="40">
        <f t="shared" si="14"/>
        <v>21.143333333333331</v>
      </c>
      <c r="AQ27" s="41">
        <f t="shared" si="4"/>
        <v>0.15502687938978091</v>
      </c>
      <c r="AR27" s="42">
        <f t="shared" si="39"/>
        <v>1.8115059232431126E-2</v>
      </c>
      <c r="AS27" s="43"/>
      <c r="AT27" s="33">
        <f t="shared" si="15"/>
        <v>3.0096245393755572</v>
      </c>
      <c r="AY27" s="39" t="s">
        <v>57</v>
      </c>
      <c r="AZ27">
        <v>20.56</v>
      </c>
      <c r="BA27">
        <v>20.329999999999998</v>
      </c>
      <c r="BB27">
        <v>20.25</v>
      </c>
      <c r="BC27" s="40">
        <f t="shared" si="16"/>
        <v>20.38</v>
      </c>
      <c r="BD27" s="41">
        <f t="shared" si="5"/>
        <v>0.16093476939431037</v>
      </c>
      <c r="BE27" s="42">
        <f t="shared" si="40"/>
        <v>3.0748645422128549E-2</v>
      </c>
      <c r="BF27" s="43"/>
      <c r="BG27" s="33">
        <f t="shared" si="6"/>
        <v>1.8247507793668403</v>
      </c>
      <c r="BL27" s="39" t="s">
        <v>57</v>
      </c>
      <c r="BM27">
        <v>25.79</v>
      </c>
      <c r="BN27">
        <v>25.47</v>
      </c>
      <c r="BO27">
        <v>25.42</v>
      </c>
      <c r="BP27" s="40">
        <f t="shared" si="17"/>
        <v>25.560000000000002</v>
      </c>
      <c r="BQ27" s="41">
        <f t="shared" si="7"/>
        <v>0.20074859899884648</v>
      </c>
      <c r="BR27" s="42">
        <f t="shared" si="41"/>
        <v>8.4818504518724186E-4</v>
      </c>
      <c r="BS27" s="43"/>
      <c r="BT27" s="37">
        <f t="shared" si="8"/>
        <v>0.77702671032030612</v>
      </c>
      <c r="BY27" s="39" t="s">
        <v>57</v>
      </c>
      <c r="BZ27">
        <v>26.52</v>
      </c>
      <c r="CA27">
        <v>26.62</v>
      </c>
      <c r="CB27">
        <v>26.67</v>
      </c>
      <c r="CC27" s="40">
        <f t="shared" si="18"/>
        <v>26.603333333333335</v>
      </c>
      <c r="CD27" s="41">
        <f t="shared" si="9"/>
        <v>7.6376261582598415E-2</v>
      </c>
      <c r="CE27" s="42">
        <f t="shared" si="42"/>
        <v>4.115437230247553E-4</v>
      </c>
      <c r="CF27" s="43"/>
      <c r="CG27" s="33">
        <f t="shared" si="10"/>
        <v>0.36739406076823655</v>
      </c>
    </row>
    <row r="28" spans="1:87" ht="15.75" thickBot="1" x14ac:dyDescent="0.3">
      <c r="A28" s="111"/>
      <c r="B28" s="112" t="s">
        <v>83</v>
      </c>
      <c r="C28" s="47" t="s">
        <v>58</v>
      </c>
      <c r="D28">
        <v>15.6</v>
      </c>
      <c r="E28">
        <v>15.62</v>
      </c>
      <c r="F28">
        <v>15.63</v>
      </c>
      <c r="G28" s="28">
        <f>AVERAGE(D12:F12)</f>
        <v>14.923333333333334</v>
      </c>
      <c r="H28" s="29">
        <f>_xlfn.STDEV.S(D12:F12)</f>
        <v>0.10785793124908931</v>
      </c>
      <c r="I28" s="35">
        <f>AVERAGE(G28:G33)</f>
        <v>15.589444444444444</v>
      </c>
      <c r="L28" s="47" t="s">
        <v>58</v>
      </c>
      <c r="M28">
        <v>30.7</v>
      </c>
      <c r="N28">
        <v>31.59</v>
      </c>
      <c r="O28">
        <v>30.81</v>
      </c>
      <c r="P28" s="30">
        <f t="shared" si="12"/>
        <v>31.033333333333331</v>
      </c>
      <c r="Q28" s="31">
        <f t="shared" si="1"/>
        <v>0.48521472909767877</v>
      </c>
      <c r="R28" s="32">
        <f>POWER(2,-(P28-$G28))</f>
        <v>1.4138611784215866E-5</v>
      </c>
      <c r="S28" s="32"/>
      <c r="T28" s="37">
        <f>R28/$S$4</f>
        <v>0.43303325340870202</v>
      </c>
      <c r="U28" s="34">
        <f>AVERAGE(T29:T33)</f>
        <v>3.6610807653696353</v>
      </c>
      <c r="V28" s="6">
        <f>STDEV(T29:T33)/SQRT(5)</f>
        <v>1.1882314148203539</v>
      </c>
      <c r="Y28" s="47" t="s">
        <v>58</v>
      </c>
      <c r="Z28">
        <v>31.01</v>
      </c>
      <c r="AA28">
        <v>31.12</v>
      </c>
      <c r="AB28">
        <v>31.04</v>
      </c>
      <c r="AC28" s="30">
        <f t="shared" si="13"/>
        <v>31.056666666666668</v>
      </c>
      <c r="AD28" s="31">
        <f t="shared" si="2"/>
        <v>5.6862407030773304E-2</v>
      </c>
      <c r="AE28" s="32">
        <f>POWER(2,-(AC28-$G28))</f>
        <v>1.391178113644742E-5</v>
      </c>
      <c r="AF28" s="32"/>
      <c r="AG28" s="33">
        <f t="shared" si="3"/>
        <v>3.957933280817981E-2</v>
      </c>
      <c r="AH28" s="34">
        <f>AVERAGE(AG28:AG33)</f>
        <v>3.4985002239748488</v>
      </c>
      <c r="AI28" s="6">
        <f>STDEV(AG28:AG33)/SQRT(6)</f>
        <v>2.5367880309518074</v>
      </c>
      <c r="AL28" s="47" t="s">
        <v>58</v>
      </c>
      <c r="AM28">
        <v>24.65</v>
      </c>
      <c r="AN28">
        <v>24.68</v>
      </c>
      <c r="AO28">
        <v>24.72</v>
      </c>
      <c r="AP28" s="30">
        <f t="shared" si="14"/>
        <v>24.683333333333334</v>
      </c>
      <c r="AQ28" s="31">
        <f t="shared" si="4"/>
        <v>3.5118845842842555E-2</v>
      </c>
      <c r="AR28" s="32">
        <f>POWER(2,-(AP28-$G28))</f>
        <v>1.1533131459272759E-3</v>
      </c>
      <c r="AS28" s="32"/>
      <c r="AT28" s="33">
        <f t="shared" si="15"/>
        <v>0.19161072017655903</v>
      </c>
      <c r="AU28" s="34">
        <f>AVERAGE(AT28:AT33)</f>
        <v>0.7729883527141771</v>
      </c>
      <c r="AV28" s="6">
        <f>STDEV(AT28:AT33)/SQRT(6)</f>
        <v>0.36130304616139142</v>
      </c>
      <c r="AY28" s="47" t="s">
        <v>58</v>
      </c>
      <c r="AZ28">
        <v>21.58</v>
      </c>
      <c r="BA28">
        <v>21.86</v>
      </c>
      <c r="BB28">
        <v>21.81</v>
      </c>
      <c r="BC28" s="30">
        <f t="shared" si="16"/>
        <v>21.75</v>
      </c>
      <c r="BD28" s="31">
        <f t="shared" si="5"/>
        <v>0.1493318452306813</v>
      </c>
      <c r="BE28" s="32">
        <f>POWER(2,-(BC28-$G28))</f>
        <v>8.8098509925453473E-3</v>
      </c>
      <c r="BF28" s="32"/>
      <c r="BG28" s="33">
        <f t="shared" si="6"/>
        <v>0.52281270423651793</v>
      </c>
      <c r="BH28" s="34">
        <f>AVERAGE(BG28:BG33)</f>
        <v>1.4659895541604329</v>
      </c>
      <c r="BI28" s="6">
        <f>STDEV(BG28:BG33)/SQRT(6)</f>
        <v>0.39057288609390034</v>
      </c>
      <c r="BL28" s="47" t="s">
        <v>58</v>
      </c>
      <c r="BM28">
        <v>24.94</v>
      </c>
      <c r="BN28">
        <v>24.89</v>
      </c>
      <c r="BO28">
        <v>24.87</v>
      </c>
      <c r="BP28" s="40">
        <f t="shared" si="17"/>
        <v>24.900000000000002</v>
      </c>
      <c r="BQ28" s="41">
        <f t="shared" si="7"/>
        <v>3.6055512754640105E-2</v>
      </c>
      <c r="BR28" s="42">
        <f t="shared" si="41"/>
        <v>9.9248528532049638E-4</v>
      </c>
      <c r="BS28" s="32"/>
      <c r="BT28" s="33">
        <f t="shared" si="8"/>
        <v>0.90922090724159321</v>
      </c>
      <c r="BU28" s="34">
        <f>AVERAGE(BT28:BT33)</f>
        <v>2.2847989401195683</v>
      </c>
      <c r="BV28" s="6">
        <f>STDEV(BT28:BT33)/SQRT(6)</f>
        <v>0.46828096854755685</v>
      </c>
      <c r="BY28" s="47" t="s">
        <v>58</v>
      </c>
      <c r="BZ28">
        <v>30.01</v>
      </c>
      <c r="CA28">
        <v>30.47</v>
      </c>
      <c r="CB28">
        <v>29.81</v>
      </c>
      <c r="CC28" s="30">
        <f t="shared" si="18"/>
        <v>30.096666666666668</v>
      </c>
      <c r="CD28" s="31">
        <f t="shared" si="9"/>
        <v>0.3384277372399212</v>
      </c>
      <c r="CE28" s="32">
        <f>POWER(2,-(CC28-$G28))</f>
        <v>2.7062725499364956E-5</v>
      </c>
      <c r="CF28" s="32"/>
      <c r="CG28" s="37">
        <f t="shared" si="10"/>
        <v>2.4159485518552588E-2</v>
      </c>
      <c r="CH28" s="34">
        <f>AVERAGE(CG29:CG33)</f>
        <v>12.460923814975086</v>
      </c>
      <c r="CI28" s="6">
        <f>STDEV(CG29:CG33)/SQRT(5)</f>
        <v>5.0573093916558554</v>
      </c>
    </row>
    <row r="29" spans="1:87" ht="15.75" thickBot="1" x14ac:dyDescent="0.3">
      <c r="A29" s="111"/>
      <c r="B29" s="112"/>
      <c r="C29" s="47" t="s">
        <v>59</v>
      </c>
      <c r="D29">
        <v>15.51</v>
      </c>
      <c r="E29">
        <v>15.6</v>
      </c>
      <c r="F29">
        <v>15.66</v>
      </c>
      <c r="G29" s="28">
        <f t="shared" si="0"/>
        <v>15.589999999999998</v>
      </c>
      <c r="H29" s="29">
        <f t="shared" si="11"/>
        <v>7.549834435270765E-2</v>
      </c>
      <c r="L29" s="47" t="s">
        <v>59</v>
      </c>
      <c r="M29">
        <v>28.74</v>
      </c>
      <c r="N29">
        <v>28.54</v>
      </c>
      <c r="O29">
        <v>28.74</v>
      </c>
      <c r="P29" s="30">
        <f t="shared" si="12"/>
        <v>28.673333333333332</v>
      </c>
      <c r="Q29" s="31">
        <f t="shared" si="1"/>
        <v>0.11547005383792475</v>
      </c>
      <c r="R29" s="32">
        <f t="shared" ref="R29:R33" si="44">POWER(2,-(P29-$G29))</f>
        <v>1.1521903230977708E-4</v>
      </c>
      <c r="S29" s="32"/>
      <c r="T29" s="33">
        <f>R29/$S$4</f>
        <v>3.5288947159158632</v>
      </c>
      <c r="Y29" s="47" t="s">
        <v>59</v>
      </c>
      <c r="Z29">
        <v>30.27</v>
      </c>
      <c r="AA29">
        <v>29.55</v>
      </c>
      <c r="AB29">
        <v>30.03</v>
      </c>
      <c r="AC29" s="30">
        <f t="shared" si="13"/>
        <v>29.95</v>
      </c>
      <c r="AD29" s="31">
        <f t="shared" si="2"/>
        <v>0.36660605559646675</v>
      </c>
      <c r="AE29" s="32">
        <f t="shared" ref="AE29:AE33" si="45">POWER(2,-(AC29-$G29))</f>
        <v>4.755643186404417E-5</v>
      </c>
      <c r="AF29" s="32"/>
      <c r="AG29" s="33">
        <f t="shared" si="3"/>
        <v>0.13529912708195407</v>
      </c>
      <c r="AL29" s="47" t="s">
        <v>59</v>
      </c>
      <c r="AM29">
        <v>24.95</v>
      </c>
      <c r="AN29">
        <v>24.89</v>
      </c>
      <c r="AO29">
        <v>25.27</v>
      </c>
      <c r="AP29" s="30">
        <f t="shared" si="14"/>
        <v>25.036666666666665</v>
      </c>
      <c r="AQ29" s="31">
        <f t="shared" si="4"/>
        <v>0.20428737928059387</v>
      </c>
      <c r="AR29" s="32">
        <f t="shared" ref="AR29:AR33" si="46">POWER(2,-(AP29-$G29))</f>
        <v>1.4330784796007393E-3</v>
      </c>
      <c r="AS29" s="32"/>
      <c r="AT29" s="33">
        <f t="shared" si="15"/>
        <v>0.23809075663058543</v>
      </c>
      <c r="AY29" s="47" t="s">
        <v>59</v>
      </c>
      <c r="AZ29">
        <v>21.64</v>
      </c>
      <c r="BA29">
        <v>21.68</v>
      </c>
      <c r="BB29">
        <v>21.74</v>
      </c>
      <c r="BC29" s="30">
        <f t="shared" si="16"/>
        <v>21.686666666666667</v>
      </c>
      <c r="BD29" s="31">
        <f t="shared" si="5"/>
        <v>5.0332229568470589E-2</v>
      </c>
      <c r="BE29" s="32">
        <f t="shared" ref="BE29:BE33" si="47">POWER(2,-(BC29-$G29))</f>
        <v>1.4612363247661206E-2</v>
      </c>
      <c r="BF29" s="32"/>
      <c r="BG29" s="33">
        <f t="shared" si="6"/>
        <v>0.86715758884689664</v>
      </c>
      <c r="BL29" s="47" t="s">
        <v>59</v>
      </c>
      <c r="BM29">
        <v>24.19</v>
      </c>
      <c r="BN29">
        <v>24.16</v>
      </c>
      <c r="BO29">
        <v>24.51</v>
      </c>
      <c r="BP29" s="40">
        <f t="shared" si="17"/>
        <v>24.286666666666665</v>
      </c>
      <c r="BQ29" s="41">
        <f t="shared" si="7"/>
        <v>0.19399312702602001</v>
      </c>
      <c r="BR29" s="42">
        <f t="shared" si="41"/>
        <v>2.4101411125470114E-3</v>
      </c>
      <c r="BS29" s="32"/>
      <c r="BT29" s="33">
        <f t="shared" si="8"/>
        <v>2.2079427487155328</v>
      </c>
      <c r="BY29" s="47" t="s">
        <v>59</v>
      </c>
      <c r="BZ29">
        <v>27.72</v>
      </c>
      <c r="CA29">
        <v>27.54</v>
      </c>
      <c r="CB29">
        <v>27.69</v>
      </c>
      <c r="CC29" s="30">
        <f t="shared" si="18"/>
        <v>27.650000000000002</v>
      </c>
      <c r="CD29" s="31">
        <f t="shared" si="9"/>
        <v>9.6436507609929889E-2</v>
      </c>
      <c r="CE29" s="32">
        <f t="shared" ref="CE29:CE33" si="48">POWER(2,-(CC29-$G29))</f>
        <v>2.3419534163214402E-4</v>
      </c>
      <c r="CF29" s="32"/>
      <c r="CG29" s="33">
        <f t="shared" si="10"/>
        <v>0.20907129124178675</v>
      </c>
    </row>
    <row r="30" spans="1:87" ht="15.75" thickBot="1" x14ac:dyDescent="0.3">
      <c r="A30" s="111"/>
      <c r="B30" s="112"/>
      <c r="C30" s="47" t="s">
        <v>60</v>
      </c>
      <c r="D30">
        <v>14.81</v>
      </c>
      <c r="E30">
        <v>14.93</v>
      </c>
      <c r="F30">
        <v>14.92</v>
      </c>
      <c r="G30" s="28">
        <f t="shared" si="0"/>
        <v>14.886666666666668</v>
      </c>
      <c r="H30" s="29">
        <f t="shared" si="11"/>
        <v>6.6583281184793536E-2</v>
      </c>
      <c r="L30" s="47" t="s">
        <v>60</v>
      </c>
      <c r="M30">
        <v>26.88</v>
      </c>
      <c r="N30">
        <v>26.79</v>
      </c>
      <c r="O30">
        <v>26.69</v>
      </c>
      <c r="P30" s="30">
        <f t="shared" si="12"/>
        <v>26.786666666666665</v>
      </c>
      <c r="Q30" s="31">
        <f t="shared" si="1"/>
        <v>9.5043849529220528E-2</v>
      </c>
      <c r="R30" s="32">
        <f t="shared" si="44"/>
        <v>2.6166344300202512E-4</v>
      </c>
      <c r="S30" s="32"/>
      <c r="T30" s="33">
        <f t="shared" ref="T30:T33" si="49">R30/$S$4</f>
        <v>8.0141511592945669</v>
      </c>
      <c r="Y30" s="47" t="s">
        <v>60</v>
      </c>
      <c r="Z30">
        <v>29.03</v>
      </c>
      <c r="AA30">
        <v>29.43</v>
      </c>
      <c r="AB30">
        <v>29.23</v>
      </c>
      <c r="AC30" s="30">
        <f t="shared" si="13"/>
        <v>29.23</v>
      </c>
      <c r="AD30" s="31">
        <f t="shared" si="2"/>
        <v>0.19999999999999929</v>
      </c>
      <c r="AE30" s="32">
        <f t="shared" si="45"/>
        <v>4.8109010985060914E-5</v>
      </c>
      <c r="AF30" s="32"/>
      <c r="AG30" s="33">
        <f t="shared" si="3"/>
        <v>0.13687122721198516</v>
      </c>
      <c r="AL30" s="47" t="s">
        <v>60</v>
      </c>
      <c r="AM30">
        <v>22.71</v>
      </c>
      <c r="AN30">
        <v>22.87</v>
      </c>
      <c r="AO30">
        <v>22.93</v>
      </c>
      <c r="AP30" s="30">
        <f t="shared" si="14"/>
        <v>22.836666666666662</v>
      </c>
      <c r="AQ30" s="31">
        <f t="shared" si="4"/>
        <v>0.11372481406154608</v>
      </c>
      <c r="AR30" s="32">
        <f t="shared" si="46"/>
        <v>4.0440036087553977E-3</v>
      </c>
      <c r="AS30" s="32"/>
      <c r="AT30" s="33">
        <f t="shared" si="15"/>
        <v>0.67186821428903265</v>
      </c>
      <c r="AY30" s="47" t="s">
        <v>60</v>
      </c>
      <c r="AZ30">
        <v>20.83</v>
      </c>
      <c r="BA30">
        <v>20.94</v>
      </c>
      <c r="BB30">
        <v>20.94</v>
      </c>
      <c r="BC30" s="30">
        <f t="shared" si="16"/>
        <v>20.903333333333332</v>
      </c>
      <c r="BD30" s="31">
        <f t="shared" si="5"/>
        <v>6.3508529610860565E-2</v>
      </c>
      <c r="BE30" s="32">
        <f t="shared" si="47"/>
        <v>1.5445531568014039E-2</v>
      </c>
      <c r="BF30" s="32"/>
      <c r="BG30" s="33">
        <f t="shared" si="6"/>
        <v>0.91660121542088147</v>
      </c>
      <c r="BL30" s="47" t="s">
        <v>60</v>
      </c>
      <c r="BM30">
        <v>22.66</v>
      </c>
      <c r="BN30">
        <v>22.6</v>
      </c>
      <c r="BO30">
        <v>22.59</v>
      </c>
      <c r="BP30" s="40">
        <f t="shared" si="17"/>
        <v>22.616666666666671</v>
      </c>
      <c r="BQ30" s="41">
        <f t="shared" si="7"/>
        <v>3.785938897200164E-2</v>
      </c>
      <c r="BR30" s="42">
        <f t="shared" si="41"/>
        <v>4.7101868269170261E-3</v>
      </c>
      <c r="BS30" s="32"/>
      <c r="BT30" s="33">
        <f t="shared" si="8"/>
        <v>4.3150265332789788</v>
      </c>
      <c r="BY30" s="47" t="s">
        <v>60</v>
      </c>
      <c r="BZ30">
        <v>26.76</v>
      </c>
      <c r="CA30">
        <v>26.65</v>
      </c>
      <c r="CB30">
        <v>26.69</v>
      </c>
      <c r="CC30" s="30">
        <f t="shared" si="18"/>
        <v>26.7</v>
      </c>
      <c r="CD30" s="31">
        <f t="shared" si="9"/>
        <v>5.5677643628301583E-2</v>
      </c>
      <c r="CE30" s="32">
        <f t="shared" si="48"/>
        <v>2.7786402211616801E-4</v>
      </c>
      <c r="CF30" s="32"/>
      <c r="CG30" s="33">
        <f t="shared" si="10"/>
        <v>0.248055275090451</v>
      </c>
    </row>
    <row r="31" spans="1:87" ht="15.75" thickBot="1" x14ac:dyDescent="0.3">
      <c r="A31" s="111"/>
      <c r="B31" s="112"/>
      <c r="C31" s="47" t="s">
        <v>61</v>
      </c>
      <c r="D31">
        <v>15.91</v>
      </c>
      <c r="E31">
        <v>15.88</v>
      </c>
      <c r="F31">
        <v>15.85</v>
      </c>
      <c r="G31" s="28">
        <f t="shared" si="0"/>
        <v>15.88</v>
      </c>
      <c r="H31" s="29">
        <f t="shared" si="11"/>
        <v>3.0000000000000249E-2</v>
      </c>
      <c r="L31" s="47" t="s">
        <v>61</v>
      </c>
      <c r="M31">
        <v>29.66</v>
      </c>
      <c r="N31">
        <v>29.73</v>
      </c>
      <c r="O31">
        <v>29.77</v>
      </c>
      <c r="P31" s="30">
        <f t="shared" si="12"/>
        <v>29.72</v>
      </c>
      <c r="Q31" s="31">
        <f t="shared" si="1"/>
        <v>5.5677643628299987E-2</v>
      </c>
      <c r="R31" s="32">
        <f t="shared" si="44"/>
        <v>6.8193795048353354E-5</v>
      </c>
      <c r="S31" s="32"/>
      <c r="T31" s="33">
        <f t="shared" si="49"/>
        <v>2.0886195464424402</v>
      </c>
      <c r="Y31" s="47" t="s">
        <v>61</v>
      </c>
      <c r="Z31">
        <v>25.74</v>
      </c>
      <c r="AA31">
        <v>25.67</v>
      </c>
      <c r="AB31">
        <v>25.67</v>
      </c>
      <c r="AC31" s="30">
        <f t="shared" si="13"/>
        <v>25.693333333333332</v>
      </c>
      <c r="AD31" s="31">
        <f t="shared" si="2"/>
        <v>4.0414518843271914E-2</v>
      </c>
      <c r="AE31" s="32">
        <f t="shared" si="45"/>
        <v>1.1114560884646723E-3</v>
      </c>
      <c r="AF31" s="32"/>
      <c r="AG31" s="33">
        <f t="shared" si="3"/>
        <v>3.1621177759740604</v>
      </c>
      <c r="AL31" s="47" t="s">
        <v>61</v>
      </c>
      <c r="AM31">
        <v>25.87</v>
      </c>
      <c r="AN31">
        <v>26.15</v>
      </c>
      <c r="AO31">
        <v>26.33</v>
      </c>
      <c r="AP31" s="30">
        <f t="shared" si="14"/>
        <v>26.116666666666664</v>
      </c>
      <c r="AQ31" s="31">
        <f t="shared" si="4"/>
        <v>0.23180451534284804</v>
      </c>
      <c r="AR31" s="32">
        <f t="shared" si="46"/>
        <v>8.2881247198156793E-4</v>
      </c>
      <c r="AS31" s="32"/>
      <c r="AT31" s="33">
        <f t="shared" si="15"/>
        <v>0.13769838244583435</v>
      </c>
      <c r="AY31" s="47" t="s">
        <v>61</v>
      </c>
      <c r="AZ31">
        <v>20.99</v>
      </c>
      <c r="BA31">
        <v>21.18</v>
      </c>
      <c r="BB31">
        <v>21.27</v>
      </c>
      <c r="BC31" s="30">
        <f t="shared" si="16"/>
        <v>21.146666666666665</v>
      </c>
      <c r="BD31" s="31">
        <f t="shared" si="5"/>
        <v>0.14294521094927776</v>
      </c>
      <c r="BE31" s="32">
        <f t="shared" si="47"/>
        <v>2.5976184254462166E-2</v>
      </c>
      <c r="BF31" s="32"/>
      <c r="BG31" s="33">
        <f t="shared" si="6"/>
        <v>1.5415333525292332</v>
      </c>
      <c r="BL31" s="47" t="s">
        <v>61</v>
      </c>
      <c r="BM31">
        <v>25.04</v>
      </c>
      <c r="BN31">
        <v>24.87</v>
      </c>
      <c r="BO31">
        <v>24.89</v>
      </c>
      <c r="BP31" s="40">
        <f t="shared" si="17"/>
        <v>24.933333333333334</v>
      </c>
      <c r="BQ31" s="41">
        <f t="shared" si="7"/>
        <v>9.2915732431774728E-2</v>
      </c>
      <c r="BR31" s="42">
        <f t="shared" si="41"/>
        <v>1.8822404656085011E-3</v>
      </c>
      <c r="BS31" s="32"/>
      <c r="BT31" s="33">
        <f t="shared" si="8"/>
        <v>1.7243302335054354</v>
      </c>
      <c r="BY31" s="47" t="s">
        <v>61</v>
      </c>
      <c r="BZ31">
        <v>21.44</v>
      </c>
      <c r="CA31">
        <v>20.92</v>
      </c>
      <c r="CB31">
        <v>21.02</v>
      </c>
      <c r="CC31" s="30">
        <f t="shared" si="18"/>
        <v>21.126666666666665</v>
      </c>
      <c r="CD31" s="31">
        <f t="shared" si="9"/>
        <v>0.27592269448766521</v>
      </c>
      <c r="CE31" s="32">
        <f t="shared" si="48"/>
        <v>2.6338798273584398E-2</v>
      </c>
      <c r="CF31" s="32"/>
      <c r="CG31" s="33">
        <f t="shared" si="10"/>
        <v>23.513219889167193</v>
      </c>
    </row>
    <row r="32" spans="1:87" ht="15.75" thickBot="1" x14ac:dyDescent="0.3">
      <c r="A32" s="111"/>
      <c r="B32" s="112"/>
      <c r="C32" s="47" t="s">
        <v>62</v>
      </c>
      <c r="D32">
        <v>15.79</v>
      </c>
      <c r="E32">
        <v>15.98</v>
      </c>
      <c r="F32">
        <v>15.86</v>
      </c>
      <c r="G32" s="28">
        <f t="shared" si="0"/>
        <v>15.876666666666665</v>
      </c>
      <c r="H32" s="29">
        <f t="shared" si="11"/>
        <v>9.6090235369331159E-2</v>
      </c>
      <c r="L32" s="47" t="s">
        <v>62</v>
      </c>
      <c r="M32">
        <v>30.59</v>
      </c>
      <c r="N32">
        <v>30.85</v>
      </c>
      <c r="O32">
        <v>30.67</v>
      </c>
      <c r="P32" s="30">
        <f t="shared" si="12"/>
        <v>30.703333333333333</v>
      </c>
      <c r="Q32" s="31">
        <f t="shared" si="1"/>
        <v>0.13316656236958849</v>
      </c>
      <c r="R32" s="32">
        <f t="shared" si="44"/>
        <v>3.4413480439630215E-5</v>
      </c>
      <c r="S32" s="32"/>
      <c r="T32" s="33">
        <f t="shared" si="49"/>
        <v>1.054005981869194</v>
      </c>
      <c r="Y32" s="47" t="s">
        <v>62</v>
      </c>
      <c r="Z32">
        <v>26.69</v>
      </c>
      <c r="AA32">
        <v>26.69</v>
      </c>
      <c r="AB32">
        <v>26.69</v>
      </c>
      <c r="AC32" s="30">
        <f t="shared" si="13"/>
        <v>26.69</v>
      </c>
      <c r="AD32" s="31">
        <f t="shared" si="2"/>
        <v>0</v>
      </c>
      <c r="AE32" s="32">
        <f t="shared" si="45"/>
        <v>5.5572804423233417E-4</v>
      </c>
      <c r="AF32" s="32"/>
      <c r="AG32" s="33">
        <f t="shared" si="3"/>
        <v>1.5810588879870247</v>
      </c>
      <c r="AL32" s="47" t="s">
        <v>62</v>
      </c>
      <c r="AM32">
        <v>21.87</v>
      </c>
      <c r="AN32">
        <v>21.82</v>
      </c>
      <c r="AO32">
        <v>22.17</v>
      </c>
      <c r="AP32" s="30">
        <f t="shared" si="14"/>
        <v>21.953333333333333</v>
      </c>
      <c r="AQ32" s="31">
        <f t="shared" si="4"/>
        <v>0.18929694486000978</v>
      </c>
      <c r="AR32" s="32">
        <f t="shared" si="46"/>
        <v>1.4816344237101504E-2</v>
      </c>
      <c r="AS32" s="32"/>
      <c r="AT32" s="33">
        <f>AR32/$AS$4</f>
        <v>2.4615781062412734</v>
      </c>
      <c r="AY32" s="47" t="s">
        <v>62</v>
      </c>
      <c r="AZ32">
        <v>20.88</v>
      </c>
      <c r="BA32">
        <v>20.92</v>
      </c>
      <c r="BB32">
        <v>21.03</v>
      </c>
      <c r="BC32" s="30">
        <f t="shared" si="16"/>
        <v>20.943333333333332</v>
      </c>
      <c r="BD32" s="31">
        <f t="shared" si="5"/>
        <v>7.7674534651541075E-2</v>
      </c>
      <c r="BE32" s="32">
        <f t="shared" si="47"/>
        <v>2.9838800122200523E-2</v>
      </c>
      <c r="BF32" s="32"/>
      <c r="BG32" s="33">
        <f t="shared" si="6"/>
        <v>1.7707568262233917</v>
      </c>
      <c r="BL32" s="47" t="s">
        <v>62</v>
      </c>
      <c r="BM32">
        <v>25.05</v>
      </c>
      <c r="BN32">
        <v>24.76</v>
      </c>
      <c r="BO32">
        <v>24.5</v>
      </c>
      <c r="BP32" s="40">
        <f t="shared" si="17"/>
        <v>24.77</v>
      </c>
      <c r="BQ32" s="41">
        <f t="shared" si="7"/>
        <v>0.27513632984395242</v>
      </c>
      <c r="BR32" s="42">
        <f t="shared" si="41"/>
        <v>2.1030030629834427E-3</v>
      </c>
      <c r="BS32" s="32"/>
      <c r="BT32" s="33">
        <f t="shared" si="8"/>
        <v>1.9265719916846884</v>
      </c>
      <c r="BY32" s="47" t="s">
        <v>62</v>
      </c>
      <c r="BZ32">
        <v>21.45</v>
      </c>
      <c r="CA32">
        <v>21.3</v>
      </c>
      <c r="CB32">
        <v>21.57</v>
      </c>
      <c r="CC32" s="30">
        <f t="shared" si="18"/>
        <v>21.439999999999998</v>
      </c>
      <c r="CD32" s="31">
        <f t="shared" si="9"/>
        <v>0.13527749258468655</v>
      </c>
      <c r="CE32" s="32">
        <f t="shared" si="48"/>
        <v>2.1148023814644493E-2</v>
      </c>
      <c r="CF32" s="32"/>
      <c r="CG32" s="33">
        <f t="shared" si="10"/>
        <v>18.879302275297366</v>
      </c>
    </row>
    <row r="33" spans="1:87" ht="15.75" thickBot="1" x14ac:dyDescent="0.3">
      <c r="A33" s="111"/>
      <c r="B33" s="112"/>
      <c r="C33" s="47" t="s">
        <v>63</v>
      </c>
      <c r="D33">
        <v>16.260000000000002</v>
      </c>
      <c r="E33">
        <v>16.43</v>
      </c>
      <c r="F33">
        <v>16.45</v>
      </c>
      <c r="G33" s="28">
        <f t="shared" si="0"/>
        <v>16.38</v>
      </c>
      <c r="H33" s="29">
        <f t="shared" si="11"/>
        <v>0.1044030650891043</v>
      </c>
      <c r="L33" s="47" t="s">
        <v>63</v>
      </c>
      <c r="M33">
        <v>29.59</v>
      </c>
      <c r="N33">
        <v>29.62</v>
      </c>
      <c r="O33">
        <v>29.07</v>
      </c>
      <c r="P33" s="30">
        <f t="shared" si="12"/>
        <v>29.426666666666666</v>
      </c>
      <c r="Q33" s="31">
        <f t="shared" si="1"/>
        <v>0.30924639582917279</v>
      </c>
      <c r="R33" s="32">
        <f t="shared" si="44"/>
        <v>1.1818489941197302E-4</v>
      </c>
      <c r="S33" s="32"/>
      <c r="T33" s="33">
        <f t="shared" si="49"/>
        <v>3.6197324233261154</v>
      </c>
      <c r="Y33" s="47" t="s">
        <v>63</v>
      </c>
      <c r="Z33">
        <v>23.82</v>
      </c>
      <c r="AA33">
        <v>24</v>
      </c>
      <c r="AB33">
        <v>23.76</v>
      </c>
      <c r="AC33" s="30">
        <f t="shared" si="13"/>
        <v>23.86</v>
      </c>
      <c r="AD33" s="31">
        <f t="shared" si="2"/>
        <v>0.12489995996796729</v>
      </c>
      <c r="AE33" s="32">
        <f t="shared" si="45"/>
        <v>5.6013876875618254E-3</v>
      </c>
      <c r="AF33" s="32"/>
      <c r="AG33" s="33">
        <f t="shared" si="3"/>
        <v>15.936074992785889</v>
      </c>
      <c r="AL33" s="47" t="s">
        <v>63</v>
      </c>
      <c r="AM33">
        <v>23.81</v>
      </c>
      <c r="AN33">
        <v>23.89</v>
      </c>
      <c r="AO33">
        <v>23.85</v>
      </c>
      <c r="AP33" s="30">
        <f t="shared" si="14"/>
        <v>23.850000000000005</v>
      </c>
      <c r="AQ33" s="31">
        <f t="shared" si="4"/>
        <v>4.0000000000000924E-2</v>
      </c>
      <c r="AR33" s="32">
        <f t="shared" si="46"/>
        <v>5.6403484200097265E-3</v>
      </c>
      <c r="AS33" s="32"/>
      <c r="AT33" s="33">
        <f t="shared" ref="AT33:AT51" si="50">AR33/$AS$4</f>
        <v>0.93708393650177746</v>
      </c>
      <c r="AY33" s="47" t="s">
        <v>63</v>
      </c>
      <c r="AZ33">
        <v>20.56</v>
      </c>
      <c r="BA33">
        <v>20.59</v>
      </c>
      <c r="BB33">
        <v>20.66</v>
      </c>
      <c r="BC33" s="30">
        <f t="shared" si="16"/>
        <v>20.603333333333335</v>
      </c>
      <c r="BD33" s="31">
        <f t="shared" si="5"/>
        <v>5.1316014394469478E-2</v>
      </c>
      <c r="BE33" s="32">
        <f t="shared" si="47"/>
        <v>5.353650118565341E-2</v>
      </c>
      <c r="BF33" s="32"/>
      <c r="BG33" s="33">
        <f t="shared" si="6"/>
        <v>3.1770756377056775</v>
      </c>
      <c r="BL33" s="47" t="s">
        <v>63</v>
      </c>
      <c r="BM33">
        <v>25.2</v>
      </c>
      <c r="BN33">
        <v>24.85</v>
      </c>
      <c r="BO33">
        <v>24.43</v>
      </c>
      <c r="BP33" s="40">
        <f t="shared" si="17"/>
        <v>24.826666666666664</v>
      </c>
      <c r="BQ33" s="41">
        <f t="shared" si="7"/>
        <v>0.38552993831002702</v>
      </c>
      <c r="BR33" s="42">
        <f t="shared" si="41"/>
        <v>2.8661569592014842E-3</v>
      </c>
      <c r="BS33" s="32"/>
      <c r="BT33" s="33">
        <f t="shared" si="8"/>
        <v>2.6257012262911803</v>
      </c>
      <c r="BY33" s="47" t="s">
        <v>63</v>
      </c>
      <c r="BZ33">
        <v>21.97</v>
      </c>
      <c r="CA33">
        <v>21.87</v>
      </c>
      <c r="CB33">
        <v>21.86</v>
      </c>
      <c r="CC33" s="30">
        <f t="shared" si="18"/>
        <v>21.900000000000002</v>
      </c>
      <c r="CD33" s="31">
        <f t="shared" si="9"/>
        <v>6.0827625302981483E-2</v>
      </c>
      <c r="CE33" s="32">
        <f t="shared" si="48"/>
        <v>2.1792869786725042E-2</v>
      </c>
      <c r="CF33" s="32"/>
      <c r="CG33" s="33">
        <f t="shared" si="10"/>
        <v>19.454970344078635</v>
      </c>
    </row>
    <row r="34" spans="1:87" ht="15.75" thickBot="1" x14ac:dyDescent="0.3">
      <c r="A34" s="111"/>
      <c r="B34" s="112" t="s">
        <v>82</v>
      </c>
      <c r="C34" s="48" t="s">
        <v>64</v>
      </c>
      <c r="D34">
        <v>15.12</v>
      </c>
      <c r="E34">
        <v>15.19</v>
      </c>
      <c r="F34">
        <v>15.29</v>
      </c>
      <c r="G34" s="28">
        <f>AVERAGE(D18:F18)</f>
        <v>14.92</v>
      </c>
      <c r="H34" s="29">
        <f>_xlfn.STDEV.S(D18:F18)</f>
        <v>0.11357816691600611</v>
      </c>
      <c r="I34" s="35">
        <f>AVERAGE(G34:G39)</f>
        <v>15.770000000000001</v>
      </c>
      <c r="L34" s="48" t="s">
        <v>64</v>
      </c>
      <c r="M34">
        <v>30.79</v>
      </c>
      <c r="N34">
        <v>30.28</v>
      </c>
      <c r="O34">
        <v>30.3</v>
      </c>
      <c r="P34" s="30">
        <f t="shared" si="12"/>
        <v>30.456666666666667</v>
      </c>
      <c r="Q34" s="31">
        <f t="shared" si="1"/>
        <v>0.28884828774519811</v>
      </c>
      <c r="R34" s="32">
        <f>POWER(2,-(P34-$G34))</f>
        <v>2.1037653640530057E-5</v>
      </c>
      <c r="S34" s="32"/>
      <c r="T34" s="33">
        <f>R34/$S$4</f>
        <v>0.64433508318082722</v>
      </c>
      <c r="U34" s="34">
        <f>AVERAGE(T34:T39)</f>
        <v>1.3225265824006696</v>
      </c>
      <c r="V34" s="6">
        <f>STDEV(T34:T39)/SQRT(6)</f>
        <v>0.40325544276076081</v>
      </c>
      <c r="Y34" s="48" t="s">
        <v>64</v>
      </c>
      <c r="Z34">
        <v>30.35</v>
      </c>
      <c r="AA34">
        <v>31.22</v>
      </c>
      <c r="AB34">
        <v>31.18</v>
      </c>
      <c r="AC34" s="30">
        <f t="shared" si="13"/>
        <v>30.916666666666668</v>
      </c>
      <c r="AD34" s="31">
        <f t="shared" si="2"/>
        <v>0.49115510109672289</v>
      </c>
      <c r="AE34" s="32">
        <f>POWER(2,-(AC34-$G34))</f>
        <v>1.5294085111117142E-5</v>
      </c>
      <c r="AF34" s="32"/>
      <c r="AG34" s="33">
        <f t="shared" si="3"/>
        <v>4.3512018962376581E-2</v>
      </c>
      <c r="AH34" s="34">
        <f>AVERAGE(AG34:AG39)</f>
        <v>16.288209591004343</v>
      </c>
      <c r="AI34" s="6">
        <f>STDEV(AG34:AG39)/SQRT(6)</f>
        <v>7.9597246271301367</v>
      </c>
      <c r="AL34" s="48" t="s">
        <v>64</v>
      </c>
      <c r="AM34">
        <v>25.57</v>
      </c>
      <c r="AN34">
        <v>25.66</v>
      </c>
      <c r="AO34">
        <v>25.52</v>
      </c>
      <c r="AP34" s="30">
        <f t="shared" si="14"/>
        <v>25.583333333333332</v>
      </c>
      <c r="AQ34" s="31">
        <f t="shared" si="4"/>
        <v>7.094598884597611E-2</v>
      </c>
      <c r="AR34" s="32">
        <f>POWER(2,-(AP34-$G34))</f>
        <v>6.1661887265216893E-4</v>
      </c>
      <c r="AS34" s="32"/>
      <c r="AT34" s="33">
        <f t="shared" si="50"/>
        <v>0.10244467140652035</v>
      </c>
      <c r="AU34" s="34">
        <f>AVERAGE(AT34:AT39)</f>
        <v>1.5368187671285263</v>
      </c>
      <c r="AV34" s="6">
        <f>STDEV(AT34:AT39)/SQRT(6)</f>
        <v>0.51118476103968158</v>
      </c>
      <c r="AY34" s="48" t="s">
        <v>64</v>
      </c>
      <c r="AZ34">
        <v>22.05</v>
      </c>
      <c r="BA34">
        <v>21.93</v>
      </c>
      <c r="BB34">
        <v>21.93</v>
      </c>
      <c r="BC34" s="30">
        <f t="shared" si="16"/>
        <v>21.97</v>
      </c>
      <c r="BD34" s="31">
        <f t="shared" si="5"/>
        <v>6.9282032302755661E-2</v>
      </c>
      <c r="BE34" s="32">
        <f>POWER(2,-(BC34-$G34))</f>
        <v>7.5463775697253615E-3</v>
      </c>
      <c r="BF34" s="32"/>
      <c r="BG34" s="33">
        <f t="shared" si="6"/>
        <v>0.44783300736372927</v>
      </c>
      <c r="BH34" s="34">
        <f>AVERAGE(BG34:BG39)</f>
        <v>2.2669644126557071</v>
      </c>
      <c r="BI34" s="6">
        <f>STDEV(BG34:BG39)/SQRT(6)</f>
        <v>0.68297206163371138</v>
      </c>
      <c r="BL34" s="48" t="s">
        <v>64</v>
      </c>
      <c r="BM34">
        <v>24.58</v>
      </c>
      <c r="BN34">
        <v>24.29</v>
      </c>
      <c r="BO34">
        <v>24.09</v>
      </c>
      <c r="BP34" s="40">
        <f t="shared" si="17"/>
        <v>24.319999999999997</v>
      </c>
      <c r="BQ34" s="41">
        <f t="shared" si="7"/>
        <v>0.24637369989509761</v>
      </c>
      <c r="BR34" s="42">
        <f t="shared" si="41"/>
        <v>1.4801919594828147E-3</v>
      </c>
      <c r="BS34" s="32"/>
      <c r="BT34" s="33">
        <f t="shared" si="8"/>
        <v>1.3560115159370645</v>
      </c>
      <c r="BU34" s="34">
        <f>AVERAGE(BT34:BT39)</f>
        <v>1.4582929145469079</v>
      </c>
      <c r="BV34" s="6">
        <f>STDEV(BT34:BT39)/SQRT(6)</f>
        <v>8.1930742278151808E-2</v>
      </c>
      <c r="BY34" s="48" t="s">
        <v>64</v>
      </c>
      <c r="BZ34">
        <v>30.15</v>
      </c>
      <c r="CA34">
        <v>31.52</v>
      </c>
      <c r="CB34">
        <v>29.79</v>
      </c>
      <c r="CC34" s="30">
        <f t="shared" si="18"/>
        <v>30.486666666666668</v>
      </c>
      <c r="CD34" s="31">
        <f t="shared" si="9"/>
        <v>0.91281615527626048</v>
      </c>
      <c r="CE34" s="32">
        <f>POWER(2,-(CC34-$G34))</f>
        <v>2.0604704989138642E-5</v>
      </c>
      <c r="CF34" s="32"/>
      <c r="CG34" s="37">
        <f t="shared" si="10"/>
        <v>1.839426970542285E-2</v>
      </c>
      <c r="CH34" s="34">
        <f>AVERAGE(CG35:CG39)</f>
        <v>9.4100747042807509</v>
      </c>
      <c r="CI34" s="6">
        <f>STDEV(CG35:CG39)/SQRT(5)</f>
        <v>3.8625546675603437</v>
      </c>
    </row>
    <row r="35" spans="1:87" ht="15.75" thickBot="1" x14ac:dyDescent="0.3">
      <c r="A35" s="111"/>
      <c r="B35" s="112"/>
      <c r="C35" s="48" t="s">
        <v>65</v>
      </c>
      <c r="D35">
        <v>15.81</v>
      </c>
      <c r="E35">
        <v>15.9</v>
      </c>
      <c r="F35">
        <v>15.91</v>
      </c>
      <c r="G35" s="28">
        <f t="shared" si="0"/>
        <v>15.873333333333335</v>
      </c>
      <c r="H35" s="29">
        <f t="shared" si="11"/>
        <v>5.5075705472860871E-2</v>
      </c>
      <c r="L35" s="48" t="s">
        <v>65</v>
      </c>
      <c r="M35">
        <v>31.34</v>
      </c>
      <c r="N35">
        <v>30.85</v>
      </c>
      <c r="O35">
        <v>32.17</v>
      </c>
      <c r="P35" s="30">
        <f t="shared" si="12"/>
        <v>31.453333333333333</v>
      </c>
      <c r="Q35" s="31">
        <f t="shared" si="1"/>
        <v>0.66725807101400703</v>
      </c>
      <c r="R35" s="32">
        <f t="shared" ref="R35:R39" si="51">POWER(2,-(P35-$G35))</f>
        <v>2.0415154339387716E-5</v>
      </c>
      <c r="S35" s="32"/>
      <c r="T35" s="33">
        <f t="shared" ref="T35:T39" si="52">R35/$S$4</f>
        <v>0.62526935722891674</v>
      </c>
      <c r="Y35" s="48" t="s">
        <v>65</v>
      </c>
      <c r="Z35">
        <v>28.83</v>
      </c>
      <c r="AA35">
        <v>28.84</v>
      </c>
      <c r="AB35">
        <v>28.87</v>
      </c>
      <c r="AC35" s="30">
        <f t="shared" si="13"/>
        <v>28.846666666666668</v>
      </c>
      <c r="AD35" s="31">
        <f t="shared" si="2"/>
        <v>2.081665999466259E-2</v>
      </c>
      <c r="AE35" s="32">
        <f t="shared" ref="AE35:AE39" si="53">POWER(2,-(AC35-$G35))</f>
        <v>1.2434763305142738E-4</v>
      </c>
      <c r="AF35" s="32"/>
      <c r="AG35" s="33">
        <f t="shared" si="3"/>
        <v>0.35377183584047284</v>
      </c>
      <c r="AL35" s="48" t="s">
        <v>65</v>
      </c>
      <c r="AM35">
        <v>24.3</v>
      </c>
      <c r="AN35">
        <v>24.15</v>
      </c>
      <c r="AO35">
        <v>24.11</v>
      </c>
      <c r="AP35" s="30">
        <f t="shared" si="14"/>
        <v>24.186666666666667</v>
      </c>
      <c r="AQ35" s="31">
        <f t="shared" si="4"/>
        <v>0.10016652800877901</v>
      </c>
      <c r="AR35" s="32">
        <f t="shared" ref="AR35:AR39" si="54">POWER(2,-(AP35-$G35))</f>
        <v>3.143672548577778E-3</v>
      </c>
      <c r="AS35" s="32"/>
      <c r="AT35" s="33">
        <f>AR35/$AS$4</f>
        <v>0.52228777861364084</v>
      </c>
      <c r="AY35" s="48" t="s">
        <v>65</v>
      </c>
      <c r="AZ35">
        <v>21.82</v>
      </c>
      <c r="BA35">
        <v>21.76</v>
      </c>
      <c r="BB35">
        <v>21.84</v>
      </c>
      <c r="BC35" s="30">
        <f t="shared" si="16"/>
        <v>21.806666666666668</v>
      </c>
      <c r="BD35" s="31">
        <f t="shared" si="5"/>
        <v>4.1633319989321765E-2</v>
      </c>
      <c r="BE35" s="32">
        <f t="shared" ref="BE35:BE39" si="55">POWER(2,-(BC35-$G35))</f>
        <v>1.6363970669072289E-2</v>
      </c>
      <c r="BF35" s="32"/>
      <c r="BG35" s="33">
        <f t="shared" si="6"/>
        <v>0.97110515998329561</v>
      </c>
      <c r="BL35" s="48" t="s">
        <v>65</v>
      </c>
      <c r="BM35">
        <v>25.17</v>
      </c>
      <c r="BN35">
        <v>24.98</v>
      </c>
      <c r="BO35">
        <v>24.81</v>
      </c>
      <c r="BP35" s="40">
        <f t="shared" si="17"/>
        <v>24.986666666666668</v>
      </c>
      <c r="BQ35" s="41">
        <f t="shared" si="7"/>
        <v>0.18009256878986948</v>
      </c>
      <c r="BR35" s="42">
        <f t="shared" si="41"/>
        <v>1.8055657426003131E-3</v>
      </c>
      <c r="BS35" s="32"/>
      <c r="BT35" s="33">
        <f t="shared" si="8"/>
        <v>1.6540881228695177</v>
      </c>
      <c r="BY35" s="48" t="s">
        <v>65</v>
      </c>
      <c r="BZ35">
        <v>28.07</v>
      </c>
      <c r="CA35">
        <v>27.92</v>
      </c>
      <c r="CC35" s="30">
        <f t="shared" si="18"/>
        <v>27.995000000000001</v>
      </c>
      <c r="CD35" s="31">
        <f t="shared" si="9"/>
        <v>0.10606601717798111</v>
      </c>
      <c r="CE35" s="32">
        <f t="shared" ref="CE35:CE39" si="56">POWER(2,-(CC35-$G35))</f>
        <v>2.2439580614417253E-4</v>
      </c>
      <c r="CF35" s="32"/>
      <c r="CG35" s="33">
        <f t="shared" si="10"/>
        <v>0.20032303210152591</v>
      </c>
    </row>
    <row r="36" spans="1:87" ht="15.75" thickBot="1" x14ac:dyDescent="0.3">
      <c r="A36" s="111"/>
      <c r="B36" s="112"/>
      <c r="C36" s="48" t="s">
        <v>66</v>
      </c>
      <c r="D36">
        <v>16.559999999999999</v>
      </c>
      <c r="E36">
        <v>16.670000000000002</v>
      </c>
      <c r="F36">
        <v>16.690000000000001</v>
      </c>
      <c r="G36" s="28">
        <f t="shared" si="0"/>
        <v>16.64</v>
      </c>
      <c r="H36" s="29">
        <f t="shared" si="11"/>
        <v>7.0000000000001547E-2</v>
      </c>
      <c r="L36" s="48" t="s">
        <v>66</v>
      </c>
      <c r="M36">
        <v>32.840000000000003</v>
      </c>
      <c r="N36">
        <v>32.5</v>
      </c>
      <c r="O36">
        <v>31.96</v>
      </c>
      <c r="P36" s="30">
        <f t="shared" si="12"/>
        <v>32.433333333333337</v>
      </c>
      <c r="Q36" s="31">
        <f t="shared" si="1"/>
        <v>0.44377171308380431</v>
      </c>
      <c r="R36" s="32">
        <f t="shared" si="51"/>
        <v>1.7608928707329621E-5</v>
      </c>
      <c r="S36" s="32"/>
      <c r="T36" s="33">
        <f t="shared" si="52"/>
        <v>0.53932110192667937</v>
      </c>
      <c r="Y36" s="48" t="s">
        <v>66</v>
      </c>
      <c r="Z36">
        <v>28.81</v>
      </c>
      <c r="AA36">
        <v>28.25</v>
      </c>
      <c r="AB36">
        <v>28.2</v>
      </c>
      <c r="AC36" s="30">
        <f t="shared" si="13"/>
        <v>28.42</v>
      </c>
      <c r="AD36" s="31">
        <f t="shared" si="2"/>
        <v>0.3386738844375215</v>
      </c>
      <c r="AE36" s="32">
        <f t="shared" si="53"/>
        <v>2.8435878575890024E-4</v>
      </c>
      <c r="AF36" s="32"/>
      <c r="AG36" s="33">
        <f t="shared" si="3"/>
        <v>0.80900719383768827</v>
      </c>
      <c r="AL36" s="48" t="s">
        <v>66</v>
      </c>
      <c r="AM36">
        <v>24.77</v>
      </c>
      <c r="AN36">
        <v>24.68</v>
      </c>
      <c r="AO36">
        <v>24.72</v>
      </c>
      <c r="AP36" s="30">
        <f t="shared" si="14"/>
        <v>24.723333333333333</v>
      </c>
      <c r="AQ36" s="31">
        <f t="shared" si="4"/>
        <v>4.50924975282289E-2</v>
      </c>
      <c r="AR36" s="32">
        <f t="shared" si="54"/>
        <v>3.6870090339128688E-3</v>
      </c>
      <c r="AS36" s="32"/>
      <c r="AT36" s="33">
        <f t="shared" si="50"/>
        <v>0.61255736031476016</v>
      </c>
      <c r="AY36" s="48" t="s">
        <v>66</v>
      </c>
      <c r="AZ36">
        <v>22.57</v>
      </c>
      <c r="BA36">
        <v>22.51</v>
      </c>
      <c r="BB36">
        <v>22.59</v>
      </c>
      <c r="BC36" s="30">
        <f t="shared" si="16"/>
        <v>22.556666666666668</v>
      </c>
      <c r="BD36" s="31">
        <f t="shared" si="5"/>
        <v>4.1633319989321765E-2</v>
      </c>
      <c r="BE36" s="32">
        <f t="shared" si="55"/>
        <v>1.6554110849363982E-2</v>
      </c>
      <c r="BF36" s="32"/>
      <c r="BG36" s="33">
        <f t="shared" si="6"/>
        <v>0.98238885841661017</v>
      </c>
      <c r="BL36" s="48" t="s">
        <v>66</v>
      </c>
      <c r="BM36">
        <v>26.2</v>
      </c>
      <c r="BN36">
        <v>25.92</v>
      </c>
      <c r="BO36">
        <v>25.72</v>
      </c>
      <c r="BP36" s="40">
        <f t="shared" si="17"/>
        <v>25.946666666666669</v>
      </c>
      <c r="BQ36" s="41">
        <f t="shared" si="7"/>
        <v>0.2411085509336684</v>
      </c>
      <c r="BR36" s="42">
        <f t="shared" si="41"/>
        <v>1.5791165081247287E-3</v>
      </c>
      <c r="BS36" s="32"/>
      <c r="BT36" s="33">
        <f t="shared" si="8"/>
        <v>1.4466368070068671</v>
      </c>
      <c r="BY36" s="48" t="s">
        <v>66</v>
      </c>
      <c r="BZ36">
        <v>26.73</v>
      </c>
      <c r="CA36">
        <v>26.91</v>
      </c>
      <c r="CC36" s="30">
        <f t="shared" si="18"/>
        <v>26.82</v>
      </c>
      <c r="CD36" s="31">
        <f t="shared" si="9"/>
        <v>0.12727922061357835</v>
      </c>
      <c r="CE36" s="32">
        <f t="shared" si="56"/>
        <v>8.6201464481509306E-4</v>
      </c>
      <c r="CF36" s="32"/>
      <c r="CG36" s="33">
        <f t="shared" si="10"/>
        <v>0.76953928120355741</v>
      </c>
    </row>
    <row r="37" spans="1:87" ht="15.75" thickBot="1" x14ac:dyDescent="0.3">
      <c r="A37" s="111"/>
      <c r="B37" s="112"/>
      <c r="C37" s="48" t="s">
        <v>67</v>
      </c>
      <c r="D37">
        <v>15.61</v>
      </c>
      <c r="E37">
        <v>15.68</v>
      </c>
      <c r="F37">
        <v>15.78</v>
      </c>
      <c r="G37" s="28">
        <f t="shared" si="0"/>
        <v>15.69</v>
      </c>
      <c r="H37" s="29">
        <f t="shared" si="11"/>
        <v>8.5440037453175258E-2</v>
      </c>
      <c r="L37" s="48" t="s">
        <v>67</v>
      </c>
      <c r="M37">
        <v>30.51</v>
      </c>
      <c r="N37">
        <v>30.12</v>
      </c>
      <c r="O37">
        <v>30.61</v>
      </c>
      <c r="P37" s="30">
        <f t="shared" si="12"/>
        <v>30.413333333333338</v>
      </c>
      <c r="Q37" s="31">
        <f t="shared" si="1"/>
        <v>0.25890796305508468</v>
      </c>
      <c r="R37" s="32">
        <f t="shared" si="51"/>
        <v>3.6968772489626122E-5</v>
      </c>
      <c r="S37" s="32"/>
      <c r="T37" s="33">
        <f t="shared" si="52"/>
        <v>1.1322687170448233</v>
      </c>
      <c r="Y37" s="48" t="s">
        <v>67</v>
      </c>
      <c r="Z37">
        <v>22.96</v>
      </c>
      <c r="AA37">
        <v>22</v>
      </c>
      <c r="AB37">
        <v>22.23</v>
      </c>
      <c r="AC37" s="30">
        <f t="shared" si="13"/>
        <v>22.396666666666665</v>
      </c>
      <c r="AD37" s="31">
        <f t="shared" si="2"/>
        <v>0.50123181596276767</v>
      </c>
      <c r="AE37" s="32">
        <f t="shared" si="53"/>
        <v>9.5739722072588299E-3</v>
      </c>
      <c r="AF37" s="32"/>
      <c r="AG37" s="33">
        <f t="shared" si="3"/>
        <v>27.238168036916573</v>
      </c>
      <c r="AL37" s="48" t="s">
        <v>67</v>
      </c>
      <c r="AM37">
        <v>21.75</v>
      </c>
      <c r="AN37">
        <v>21.57</v>
      </c>
      <c r="AO37">
        <v>21.29</v>
      </c>
      <c r="AP37" s="30">
        <f t="shared" si="14"/>
        <v>21.536666666666665</v>
      </c>
      <c r="AQ37" s="31">
        <f t="shared" si="4"/>
        <v>0.23180451534284993</v>
      </c>
      <c r="AR37" s="32">
        <f t="shared" si="54"/>
        <v>1.7377126341123015E-2</v>
      </c>
      <c r="AS37" s="32"/>
      <c r="AT37" s="33">
        <f t="shared" si="50"/>
        <v>2.8870248332637938</v>
      </c>
      <c r="AY37" s="48" t="s">
        <v>67</v>
      </c>
      <c r="AZ37">
        <v>19.75</v>
      </c>
      <c r="BA37">
        <v>19.5</v>
      </c>
      <c r="BB37">
        <v>20.03</v>
      </c>
      <c r="BC37" s="30">
        <f t="shared" si="16"/>
        <v>19.760000000000002</v>
      </c>
      <c r="BD37" s="31">
        <f t="shared" si="5"/>
        <v>0.26514147167125762</v>
      </c>
      <c r="BE37" s="32">
        <f t="shared" si="55"/>
        <v>5.9539874877746007E-2</v>
      </c>
      <c r="BF37" s="32"/>
      <c r="BG37" s="33">
        <f t="shared" si="6"/>
        <v>3.5333404641097941</v>
      </c>
      <c r="BL37" s="48" t="s">
        <v>67</v>
      </c>
      <c r="BM37">
        <v>25.6</v>
      </c>
      <c r="BN37">
        <v>25.33</v>
      </c>
      <c r="BO37">
        <v>25.13</v>
      </c>
      <c r="BP37" s="40">
        <f t="shared" si="17"/>
        <v>25.353333333333335</v>
      </c>
      <c r="BQ37" s="41">
        <f t="shared" si="7"/>
        <v>0.23586719427112779</v>
      </c>
      <c r="BR37" s="42">
        <f t="shared" si="41"/>
        <v>1.2332377453043346E-3</v>
      </c>
      <c r="BS37" s="32"/>
      <c r="BT37" s="33">
        <f t="shared" si="8"/>
        <v>1.1297754820295345</v>
      </c>
      <c r="BY37" s="48" t="s">
        <v>67</v>
      </c>
      <c r="BZ37">
        <v>21.48</v>
      </c>
      <c r="CA37">
        <v>21.43</v>
      </c>
      <c r="CC37" s="30">
        <f t="shared" si="18"/>
        <v>21.454999999999998</v>
      </c>
      <c r="CD37" s="31">
        <f t="shared" si="9"/>
        <v>3.5355339059327882E-2</v>
      </c>
      <c r="CE37" s="32">
        <f t="shared" si="56"/>
        <v>1.8389167769043258E-2</v>
      </c>
      <c r="CF37" s="32"/>
      <c r="CG37" s="33">
        <f t="shared" si="10"/>
        <v>16.416411289574647</v>
      </c>
    </row>
    <row r="38" spans="1:87" ht="15.75" thickBot="1" x14ac:dyDescent="0.3">
      <c r="A38" s="111"/>
      <c r="B38" s="112"/>
      <c r="C38" s="48" t="s">
        <v>68</v>
      </c>
      <c r="D38">
        <v>15.67</v>
      </c>
      <c r="E38">
        <v>15.81</v>
      </c>
      <c r="F38">
        <v>15.84</v>
      </c>
      <c r="G38" s="28">
        <f t="shared" si="0"/>
        <v>15.773333333333333</v>
      </c>
      <c r="H38" s="29">
        <f t="shared" si="11"/>
        <v>9.0737717258774747E-2</v>
      </c>
      <c r="L38" s="48" t="s">
        <v>68</v>
      </c>
      <c r="M38">
        <v>28.63</v>
      </c>
      <c r="N38">
        <v>29.33</v>
      </c>
      <c r="O38">
        <v>29.3</v>
      </c>
      <c r="P38" s="30">
        <f t="shared" si="12"/>
        <v>29.086666666666662</v>
      </c>
      <c r="Q38" s="31">
        <f t="shared" si="1"/>
        <v>0.39576929306520681</v>
      </c>
      <c r="R38" s="32">
        <f t="shared" si="51"/>
        <v>9.8239767143055859E-5</v>
      </c>
      <c r="S38" s="32"/>
      <c r="T38" s="33">
        <f t="shared" si="52"/>
        <v>3.0088587641654474</v>
      </c>
      <c r="Y38" s="48" t="s">
        <v>68</v>
      </c>
      <c r="Z38">
        <v>21.66</v>
      </c>
      <c r="AA38">
        <v>21.61</v>
      </c>
      <c r="AB38">
        <v>21.73</v>
      </c>
      <c r="AC38" s="30">
        <f t="shared" si="13"/>
        <v>21.666666666666668</v>
      </c>
      <c r="AD38" s="31">
        <f t="shared" si="2"/>
        <v>6.0277137733417564E-2</v>
      </c>
      <c r="AE38" s="32">
        <f t="shared" si="53"/>
        <v>1.6824024503867531E-2</v>
      </c>
      <c r="AF38" s="32"/>
      <c r="AG38" s="33">
        <f t="shared" si="3"/>
        <v>47.864731228914984</v>
      </c>
      <c r="AL38" s="48" t="s">
        <v>68</v>
      </c>
      <c r="AM38">
        <v>21.81</v>
      </c>
      <c r="AN38">
        <v>21.72</v>
      </c>
      <c r="AO38">
        <v>21.67</v>
      </c>
      <c r="AP38" s="30">
        <f t="shared" si="14"/>
        <v>21.733333333333334</v>
      </c>
      <c r="AQ38" s="31">
        <f t="shared" si="4"/>
        <v>7.0945988845974528E-2</v>
      </c>
      <c r="AR38" s="32">
        <f t="shared" si="54"/>
        <v>1.6064278541501033E-2</v>
      </c>
      <c r="AS38" s="32"/>
      <c r="AT38" s="33">
        <f t="shared" si="50"/>
        <v>2.6689091261324704</v>
      </c>
      <c r="AY38" s="48" t="s">
        <v>68</v>
      </c>
      <c r="AZ38">
        <v>19.41</v>
      </c>
      <c r="BA38">
        <v>19.559999999999999</v>
      </c>
      <c r="BB38">
        <v>19.53</v>
      </c>
      <c r="BC38" s="30">
        <f t="shared" si="16"/>
        <v>19.5</v>
      </c>
      <c r="BD38" s="31">
        <f t="shared" si="5"/>
        <v>7.9372539331937372E-2</v>
      </c>
      <c r="BE38" s="32">
        <f t="shared" si="55"/>
        <v>7.5537316021673004E-2</v>
      </c>
      <c r="BF38" s="32"/>
      <c r="BG38" s="33">
        <f t="shared" si="6"/>
        <v>4.4826942582202856</v>
      </c>
      <c r="BL38" s="48" t="s">
        <v>68</v>
      </c>
      <c r="BM38">
        <v>25.09</v>
      </c>
      <c r="BN38">
        <v>24.88</v>
      </c>
      <c r="BO38">
        <v>24.66</v>
      </c>
      <c r="BP38" s="40">
        <f t="shared" si="17"/>
        <v>24.876666666666665</v>
      </c>
      <c r="BQ38" s="41">
        <f t="shared" si="7"/>
        <v>0.2150193789716017</v>
      </c>
      <c r="BR38" s="42">
        <f t="shared" si="41"/>
        <v>1.8181244455036684E-3</v>
      </c>
      <c r="BS38" s="32"/>
      <c r="BT38" s="33">
        <f t="shared" si="8"/>
        <v>1.6655932156063626</v>
      </c>
      <c r="BY38" s="48" t="s">
        <v>68</v>
      </c>
      <c r="BZ38">
        <v>21.21</v>
      </c>
      <c r="CA38">
        <v>21.48</v>
      </c>
      <c r="CC38" s="30">
        <f t="shared" si="18"/>
        <v>21.344999999999999</v>
      </c>
      <c r="CD38" s="31">
        <f t="shared" si="9"/>
        <v>0.19091883092036754</v>
      </c>
      <c r="CE38" s="32">
        <f t="shared" si="56"/>
        <v>2.1026220160375725E-2</v>
      </c>
      <c r="CF38" s="32"/>
      <c r="CG38" s="33">
        <f t="shared" si="10"/>
        <v>18.77056549557124</v>
      </c>
    </row>
    <row r="39" spans="1:87" ht="15.75" thickBot="1" x14ac:dyDescent="0.3">
      <c r="A39" s="111"/>
      <c r="B39" s="112"/>
      <c r="C39" s="48" t="s">
        <v>69</v>
      </c>
      <c r="D39">
        <v>15.66</v>
      </c>
      <c r="E39">
        <v>15.72</v>
      </c>
      <c r="F39">
        <v>15.79</v>
      </c>
      <c r="G39" s="28">
        <f t="shared" si="0"/>
        <v>15.723333333333334</v>
      </c>
      <c r="H39" s="29">
        <f t="shared" si="11"/>
        <v>6.5064070986476596E-2</v>
      </c>
      <c r="L39" s="48" t="s">
        <v>69</v>
      </c>
      <c r="M39">
        <v>29.85</v>
      </c>
      <c r="N39">
        <v>29.72</v>
      </c>
      <c r="O39">
        <v>29.34</v>
      </c>
      <c r="P39" s="30">
        <f t="shared" si="12"/>
        <v>29.636666666666667</v>
      </c>
      <c r="Q39" s="31">
        <f t="shared" si="1"/>
        <v>0.26501572280401325</v>
      </c>
      <c r="R39" s="32">
        <f t="shared" si="51"/>
        <v>6.4814074948874397E-5</v>
      </c>
      <c r="S39" s="32"/>
      <c r="T39" s="33">
        <f t="shared" si="52"/>
        <v>1.9851064708573241</v>
      </c>
      <c r="Y39" s="48" t="s">
        <v>69</v>
      </c>
      <c r="Z39">
        <v>22.51</v>
      </c>
      <c r="AA39">
        <v>22.75</v>
      </c>
      <c r="AB39">
        <v>23.07</v>
      </c>
      <c r="AC39" s="30">
        <f t="shared" si="13"/>
        <v>22.776666666666671</v>
      </c>
      <c r="AD39" s="31">
        <f t="shared" si="2"/>
        <v>0.28095076674273911</v>
      </c>
      <c r="AE39" s="32">
        <f t="shared" si="53"/>
        <v>7.528961862433986E-3</v>
      </c>
      <c r="AF39" s="32"/>
      <c r="AG39" s="33">
        <f t="shared" si="3"/>
        <v>21.420067231553968</v>
      </c>
      <c r="AL39" s="48" t="s">
        <v>69</v>
      </c>
      <c r="AM39">
        <v>21.9</v>
      </c>
      <c r="AN39">
        <v>21.88</v>
      </c>
      <c r="AO39">
        <v>21.68</v>
      </c>
      <c r="AP39" s="30">
        <f t="shared" si="14"/>
        <v>21.820000000000004</v>
      </c>
      <c r="AQ39" s="31">
        <f t="shared" si="4"/>
        <v>0.12165525060596384</v>
      </c>
      <c r="AR39" s="32">
        <f t="shared" si="54"/>
        <v>1.4612363247661206E-2</v>
      </c>
      <c r="AS39" s="32"/>
      <c r="AT39" s="33">
        <f t="shared" si="50"/>
        <v>2.4276888330399715</v>
      </c>
      <c r="AY39" s="48" t="s">
        <v>69</v>
      </c>
      <c r="AZ39">
        <v>20</v>
      </c>
      <c r="BA39">
        <v>19.829999999999998</v>
      </c>
      <c r="BB39">
        <v>20</v>
      </c>
      <c r="BC39" s="30">
        <f t="shared" si="16"/>
        <v>19.943333333333332</v>
      </c>
      <c r="BD39" s="31">
        <f t="shared" si="5"/>
        <v>9.8149545762237361E-2</v>
      </c>
      <c r="BE39" s="32">
        <f t="shared" si="55"/>
        <v>5.3660339777359727E-2</v>
      </c>
      <c r="BF39" s="32"/>
      <c r="BG39" s="33">
        <f t="shared" si="6"/>
        <v>3.1844247278405287</v>
      </c>
      <c r="BL39" s="48" t="s">
        <v>69</v>
      </c>
      <c r="BM39">
        <v>25.2</v>
      </c>
      <c r="BN39">
        <v>24.98</v>
      </c>
      <c r="BO39">
        <v>24.76</v>
      </c>
      <c r="BP39" s="40">
        <f t="shared" si="17"/>
        <v>24.98</v>
      </c>
      <c r="BQ39" s="41">
        <f t="shared" si="7"/>
        <v>0.21999999999999886</v>
      </c>
      <c r="BR39" s="42">
        <f t="shared" si="41"/>
        <v>1.6348039315204127E-3</v>
      </c>
      <c r="BS39" s="32"/>
      <c r="BT39" s="33">
        <f t="shared" si="8"/>
        <v>1.497652343832101</v>
      </c>
      <c r="BY39" s="48" t="s">
        <v>69</v>
      </c>
      <c r="BZ39">
        <v>22.02</v>
      </c>
      <c r="CA39">
        <v>22.14</v>
      </c>
      <c r="CC39" s="30">
        <f t="shared" si="18"/>
        <v>22.08</v>
      </c>
      <c r="CD39" s="31">
        <f t="shared" si="9"/>
        <v>8.4852813742386402E-2</v>
      </c>
      <c r="CE39" s="32">
        <f t="shared" si="56"/>
        <v>1.2202608022421013E-2</v>
      </c>
      <c r="CF39" s="32"/>
      <c r="CG39" s="33">
        <f t="shared" si="10"/>
        <v>10.893534422952779</v>
      </c>
    </row>
    <row r="40" spans="1:87" ht="15.75" thickBot="1" x14ac:dyDescent="0.3">
      <c r="A40" s="111" t="s">
        <v>0</v>
      </c>
      <c r="B40" s="112" t="s">
        <v>84</v>
      </c>
      <c r="C40" s="49" t="s">
        <v>70</v>
      </c>
      <c r="D40">
        <v>15.59</v>
      </c>
      <c r="E40">
        <v>15.74</v>
      </c>
      <c r="F40">
        <v>15.77</v>
      </c>
      <c r="G40" s="28">
        <f t="shared" si="0"/>
        <v>15.699999999999998</v>
      </c>
      <c r="H40" s="29">
        <f t="shared" si="11"/>
        <v>9.6436507609929514E-2</v>
      </c>
      <c r="I40" s="35">
        <f>AVERAGE(G40:G43)</f>
        <v>15.658333333333333</v>
      </c>
      <c r="L40" s="49" t="s">
        <v>70</v>
      </c>
      <c r="M40">
        <v>29.8</v>
      </c>
      <c r="N40">
        <v>29.92</v>
      </c>
      <c r="O40">
        <v>29.6</v>
      </c>
      <c r="P40" s="30">
        <f t="shared" si="12"/>
        <v>29.77333333333333</v>
      </c>
      <c r="Q40" s="31">
        <f t="shared" si="1"/>
        <v>0.16165807537309529</v>
      </c>
      <c r="R40" s="32">
        <f>POWER(2,-(P40-$G40))</f>
        <v>5.8010222028247284E-5</v>
      </c>
      <c r="S40" s="32"/>
      <c r="T40" s="33">
        <f>R40/$S$4</f>
        <v>1.7767200598786552</v>
      </c>
      <c r="U40" s="50">
        <f>AVERAGE(T40:T43)</f>
        <v>7.6225993459748578</v>
      </c>
      <c r="V40" s="51">
        <f>STDEV(T40:T43)/SQRT(4)</f>
        <v>3.8411095576862797</v>
      </c>
      <c r="Y40" s="49" t="s">
        <v>70</v>
      </c>
      <c r="Z40">
        <v>29.56</v>
      </c>
      <c r="AA40">
        <v>30.14</v>
      </c>
      <c r="AB40">
        <v>29.97</v>
      </c>
      <c r="AC40" s="30">
        <f t="shared" si="13"/>
        <v>29.89</v>
      </c>
      <c r="AD40" s="31">
        <f t="shared" si="2"/>
        <v>0.29816103031751229</v>
      </c>
      <c r="AE40" s="32">
        <f>POWER(2,-(AC40-$G40))</f>
        <v>5.3503767170168056E-5</v>
      </c>
      <c r="AF40" s="32"/>
      <c r="AG40" s="33">
        <f t="shared" si="3"/>
        <v>0.15221943089454165</v>
      </c>
      <c r="AH40" s="50">
        <f>AVERAGE(AG40:AG43)</f>
        <v>9.2984692810421699</v>
      </c>
      <c r="AI40" s="51">
        <f>STDEV(AG40:AG43)/SQRT(4)</f>
        <v>6.0149407918314255</v>
      </c>
      <c r="AL40" s="49" t="s">
        <v>70</v>
      </c>
      <c r="AM40">
        <v>26.8</v>
      </c>
      <c r="AN40">
        <v>26.82</v>
      </c>
      <c r="AO40">
        <v>27.25</v>
      </c>
      <c r="AP40" s="30">
        <f t="shared" si="14"/>
        <v>26.956666666666667</v>
      </c>
      <c r="AQ40" s="31">
        <f t="shared" si="4"/>
        <v>0.25423086620891094</v>
      </c>
      <c r="AR40" s="32">
        <f>POWER(2,-(AP40-$G40))</f>
        <v>4.0870098288010203E-4</v>
      </c>
      <c r="AS40" s="32"/>
      <c r="AT40" s="33">
        <f>AR40/$AS$4</f>
        <v>6.7901324061957702E-2</v>
      </c>
      <c r="AU40" s="50">
        <f>AVERAGE(AT40:AT43)</f>
        <v>0.26498373494872729</v>
      </c>
      <c r="AV40" s="51">
        <f>STDEV(AT40:AT43)/SQRT(4)</f>
        <v>6.6802126148741175E-2</v>
      </c>
      <c r="AY40" s="49" t="s">
        <v>70</v>
      </c>
      <c r="AZ40">
        <v>21.57</v>
      </c>
      <c r="BA40">
        <v>21.46</v>
      </c>
      <c r="BB40">
        <v>21.06</v>
      </c>
      <c r="BC40" s="30">
        <f t="shared" si="16"/>
        <v>21.363333333333333</v>
      </c>
      <c r="BD40" s="31">
        <f t="shared" si="5"/>
        <v>0.26839026311200981</v>
      </c>
      <c r="BE40" s="32">
        <f>POWER(2,-(BC40-$G40))</f>
        <v>1.9731803924869354E-2</v>
      </c>
      <c r="BF40" s="32"/>
      <c r="BG40" s="33">
        <f t="shared" si="6"/>
        <v>1.1709662034187447</v>
      </c>
      <c r="BH40" s="50">
        <f>AVERAGE(BG40:BG43)</f>
        <v>1.0755470578993618</v>
      </c>
      <c r="BI40" s="51">
        <f>STDEV(BG40:BG43)/SQRT(4)</f>
        <v>5.8151930861769278E-2</v>
      </c>
      <c r="BL40" s="49" t="s">
        <v>70</v>
      </c>
      <c r="BM40">
        <v>25.45</v>
      </c>
      <c r="BN40">
        <v>24.96</v>
      </c>
      <c r="BO40">
        <v>24.66</v>
      </c>
      <c r="BP40" s="40">
        <f t="shared" si="17"/>
        <v>25.02333333333333</v>
      </c>
      <c r="BQ40" s="41">
        <f t="shared" si="7"/>
        <v>0.3987898360456707</v>
      </c>
      <c r="BR40" s="42">
        <f t="shared" si="41"/>
        <v>1.5609788080520053E-3</v>
      </c>
      <c r="BS40" s="32"/>
      <c r="BT40" s="33">
        <f t="shared" si="8"/>
        <v>1.4300207660848376</v>
      </c>
      <c r="BU40" s="50">
        <f>AVERAGE(BT40:BT43)</f>
        <v>3.1232434771073185</v>
      </c>
      <c r="BV40" s="51">
        <f>STDEV(BT40:BT43)/SQRT(4)</f>
        <v>1.2438904138738123</v>
      </c>
      <c r="BY40" s="49" t="s">
        <v>70</v>
      </c>
      <c r="BZ40">
        <v>28.9</v>
      </c>
      <c r="CA40">
        <v>28.67</v>
      </c>
      <c r="CB40">
        <v>29</v>
      </c>
      <c r="CC40" s="30">
        <f t="shared" si="18"/>
        <v>28.856666666666666</v>
      </c>
      <c r="CD40" s="31">
        <f t="shared" si="9"/>
        <v>0.16921386861995963</v>
      </c>
      <c r="CE40" s="32">
        <f>POWER(2,-(CC40-$G40))</f>
        <v>1.0950871689084849E-4</v>
      </c>
      <c r="CF40" s="32"/>
      <c r="CG40" s="33">
        <f t="shared" si="10"/>
        <v>9.776082087304222E-2</v>
      </c>
      <c r="CH40" s="50">
        <f>AVERAGE(CG40:CG43)</f>
        <v>4.3441270930108882</v>
      </c>
      <c r="CI40" s="51">
        <f>STDEV(CG40:CG43)/SQRT(4)</f>
        <v>2.7668849705323808</v>
      </c>
    </row>
    <row r="41" spans="1:87" ht="15.75" thickBot="1" x14ac:dyDescent="0.3">
      <c r="A41" s="111"/>
      <c r="B41" s="112"/>
      <c r="C41" s="49" t="s">
        <v>71</v>
      </c>
      <c r="D41">
        <v>15.65</v>
      </c>
      <c r="E41">
        <v>15.71</v>
      </c>
      <c r="F41">
        <v>15.71</v>
      </c>
      <c r="G41" s="28">
        <f t="shared" si="0"/>
        <v>15.69</v>
      </c>
      <c r="H41" s="29">
        <f t="shared" si="11"/>
        <v>3.4641016151377831E-2</v>
      </c>
      <c r="L41" s="49" t="s">
        <v>71</v>
      </c>
      <c r="M41">
        <v>29.07</v>
      </c>
      <c r="N41">
        <v>28.92</v>
      </c>
      <c r="O41">
        <v>29.06</v>
      </c>
      <c r="P41" s="30">
        <f t="shared" si="12"/>
        <v>29.016666666666666</v>
      </c>
      <c r="Q41" s="31">
        <f t="shared" si="1"/>
        <v>8.3864970836059607E-2</v>
      </c>
      <c r="R41" s="32">
        <f t="shared" ref="R41:R43" si="57">POWER(2,-(P41-$G41))</f>
        <v>9.73360215323728E-5</v>
      </c>
      <c r="S41" s="32"/>
      <c r="T41" s="33">
        <f t="shared" ref="T41:T51" si="58">R41/$S$4</f>
        <v>2.9811791087635773</v>
      </c>
      <c r="U41" s="27"/>
      <c r="V41" s="27"/>
      <c r="Y41" s="49" t="s">
        <v>71</v>
      </c>
      <c r="Z41">
        <v>22.89</v>
      </c>
      <c r="AA41">
        <v>21.82</v>
      </c>
      <c r="AB41">
        <v>22.69</v>
      </c>
      <c r="AC41" s="30">
        <f t="shared" si="13"/>
        <v>22.466666666666669</v>
      </c>
      <c r="AD41" s="31">
        <f t="shared" si="2"/>
        <v>0.56888780381840998</v>
      </c>
      <c r="AE41" s="32">
        <f t="shared" ref="AE41:AE43" si="59">POWER(2,-(AC41-$G41))</f>
        <v>9.1205297168513322E-3</v>
      </c>
      <c r="AF41" s="32"/>
      <c r="AG41" s="33">
        <f t="shared" si="3"/>
        <v>25.948113869072525</v>
      </c>
      <c r="AH41" s="27"/>
      <c r="AI41" s="27"/>
      <c r="AL41" s="49" t="s">
        <v>71</v>
      </c>
      <c r="AM41">
        <v>24.52</v>
      </c>
      <c r="AN41">
        <v>24.54</v>
      </c>
      <c r="AO41">
        <v>24.9</v>
      </c>
      <c r="AP41" s="30">
        <f t="shared" si="14"/>
        <v>24.653333333333336</v>
      </c>
      <c r="AQ41" s="31">
        <f t="shared" si="4"/>
        <v>0.21385353243127209</v>
      </c>
      <c r="AR41" s="32">
        <f t="shared" ref="AR41:AR43" si="60">POWER(2,-(AP41-$G41))</f>
        <v>2.0034006278008116E-3</v>
      </c>
      <c r="AS41" s="32"/>
      <c r="AT41" s="33">
        <f t="shared" si="50"/>
        <v>0.33284371937549195</v>
      </c>
      <c r="AU41" s="27"/>
      <c r="AV41" s="27"/>
      <c r="AY41" s="49" t="s">
        <v>71</v>
      </c>
      <c r="AZ41">
        <v>19.62</v>
      </c>
      <c r="BA41">
        <v>19.3</v>
      </c>
      <c r="BB41">
        <v>19.03</v>
      </c>
      <c r="BC41" s="30">
        <f>AVERAGE(AZ44:BB44)</f>
        <v>21.689999999999998</v>
      </c>
      <c r="BD41" s="31">
        <f>STDEV(AZ44:BB44)</f>
        <v>2.9999999999999361E-2</v>
      </c>
      <c r="BE41" s="32">
        <f t="shared" ref="BE41:BE51" si="61">POWER(2,-(BC41-$G41))</f>
        <v>1.5625000000000021E-2</v>
      </c>
      <c r="BF41" s="32"/>
      <c r="BG41" s="33">
        <f>BE41/$BF$4</f>
        <v>0.92725160852413302</v>
      </c>
      <c r="BH41" s="27"/>
      <c r="BI41" s="27"/>
      <c r="BL41" s="49" t="s">
        <v>71</v>
      </c>
      <c r="BM41">
        <v>25.16</v>
      </c>
      <c r="BN41">
        <v>24.77</v>
      </c>
      <c r="BO41">
        <v>24.48</v>
      </c>
      <c r="BP41" s="40">
        <f t="shared" si="17"/>
        <v>24.803333333333331</v>
      </c>
      <c r="BQ41" s="41">
        <f t="shared" si="7"/>
        <v>0.34122328955294545</v>
      </c>
      <c r="BR41" s="42">
        <f t="shared" si="41"/>
        <v>1.8055657426003164E-3</v>
      </c>
      <c r="BS41" s="32"/>
      <c r="BT41" s="33">
        <f>BR41/$BS$4</f>
        <v>1.6540881228695208</v>
      </c>
      <c r="BU41" s="27"/>
      <c r="BV41" s="27"/>
      <c r="BY41" s="49" t="s">
        <v>71</v>
      </c>
      <c r="BZ41">
        <v>21.86</v>
      </c>
      <c r="CA41">
        <v>21.88</v>
      </c>
      <c r="CB41">
        <v>22.01</v>
      </c>
      <c r="CC41" s="30">
        <f t="shared" si="18"/>
        <v>21.916666666666668</v>
      </c>
      <c r="CD41" s="31">
        <f t="shared" si="9"/>
        <v>8.14452781524721E-2</v>
      </c>
      <c r="CE41" s="32">
        <f t="shared" ref="CE41:CE43" si="62">POWER(2,-(CC41-$G41))</f>
        <v>1.3353237097889046E-2</v>
      </c>
      <c r="CF41" s="32"/>
      <c r="CG41" s="33">
        <f t="shared" si="10"/>
        <v>11.920726103504238</v>
      </c>
      <c r="CH41" s="27"/>
      <c r="CI41" s="27"/>
    </row>
    <row r="42" spans="1:87" ht="15.75" thickBot="1" x14ac:dyDescent="0.3">
      <c r="A42" s="111"/>
      <c r="B42" s="112"/>
      <c r="C42" s="49" t="s">
        <v>72</v>
      </c>
      <c r="D42">
        <v>15.6</v>
      </c>
      <c r="E42">
        <v>15.53</v>
      </c>
      <c r="F42">
        <v>15.46</v>
      </c>
      <c r="G42" s="28">
        <f t="shared" si="0"/>
        <v>15.530000000000001</v>
      </c>
      <c r="H42" s="29">
        <f t="shared" si="11"/>
        <v>6.9999999999999396E-2</v>
      </c>
      <c r="L42" s="49" t="s">
        <v>72</v>
      </c>
      <c r="M42">
        <v>26.24</v>
      </c>
      <c r="N42">
        <v>26.1</v>
      </c>
      <c r="O42">
        <v>26.3</v>
      </c>
      <c r="P42" s="30">
        <f t="shared" si="12"/>
        <v>26.213333333333335</v>
      </c>
      <c r="Q42" s="31">
        <f t="shared" si="1"/>
        <v>0.102632028788937</v>
      </c>
      <c r="R42" s="32">
        <f t="shared" si="57"/>
        <v>6.0812969841739391E-4</v>
      </c>
      <c r="S42" s="32"/>
      <c r="T42" s="33">
        <f t="shared" si="58"/>
        <v>18.625617975742575</v>
      </c>
      <c r="U42" s="27"/>
      <c r="V42" s="27"/>
      <c r="Y42" s="49" t="s">
        <v>72</v>
      </c>
      <c r="Z42">
        <v>27.53</v>
      </c>
      <c r="AA42">
        <v>27.33</v>
      </c>
      <c r="AB42">
        <v>27.14</v>
      </c>
      <c r="AC42" s="30">
        <f t="shared" si="13"/>
        <v>27.333333333333332</v>
      </c>
      <c r="AD42" s="31">
        <f t="shared" si="2"/>
        <v>0.19502136635080131</v>
      </c>
      <c r="AE42" s="32">
        <f t="shared" si="59"/>
        <v>2.7979671923095855E-4</v>
      </c>
      <c r="AF42" s="32"/>
      <c r="AG42" s="33">
        <f t="shared" si="3"/>
        <v>0.79602801111252275</v>
      </c>
      <c r="AH42" s="27"/>
      <c r="AI42" s="27"/>
      <c r="AL42" s="49" t="s">
        <v>72</v>
      </c>
      <c r="AM42">
        <v>24.71</v>
      </c>
      <c r="AN42">
        <v>24.65</v>
      </c>
      <c r="AO42">
        <v>24.57</v>
      </c>
      <c r="AP42" s="30">
        <f t="shared" si="14"/>
        <v>24.643333333333334</v>
      </c>
      <c r="AQ42" s="31">
        <f t="shared" si="4"/>
        <v>7.0237691685685125E-2</v>
      </c>
      <c r="AR42" s="32">
        <f t="shared" si="60"/>
        <v>1.8055657426003131E-3</v>
      </c>
      <c r="AS42" s="32"/>
      <c r="AT42" s="33">
        <f>AR42/$AS$4</f>
        <v>0.29997555606427212</v>
      </c>
      <c r="AU42" s="27"/>
      <c r="AV42" s="27"/>
      <c r="AY42" s="49" t="s">
        <v>72</v>
      </c>
      <c r="AZ42">
        <v>21.67</v>
      </c>
      <c r="BA42">
        <v>21.3</v>
      </c>
      <c r="BB42">
        <v>21.13</v>
      </c>
      <c r="BC42" s="30">
        <f t="shared" si="16"/>
        <v>21.366666666666664</v>
      </c>
      <c r="BD42" s="31">
        <f t="shared" si="5"/>
        <v>0.27610384519838554</v>
      </c>
      <c r="BE42" s="32">
        <f t="shared" si="61"/>
        <v>1.749799381323066E-2</v>
      </c>
      <c r="BF42" s="32"/>
      <c r="BG42" s="33">
        <f t="shared" si="6"/>
        <v>1.03840274619286</v>
      </c>
      <c r="BH42" s="27"/>
      <c r="BI42" s="27"/>
      <c r="BL42" s="49" t="s">
        <v>72</v>
      </c>
      <c r="BM42">
        <v>22.92</v>
      </c>
      <c r="BN42">
        <v>22.63</v>
      </c>
      <c r="BO42">
        <v>22.28</v>
      </c>
      <c r="BP42" s="40">
        <f t="shared" si="17"/>
        <v>22.61</v>
      </c>
      <c r="BQ42" s="41">
        <f t="shared" si="7"/>
        <v>0.32046840717924152</v>
      </c>
      <c r="BR42" s="42">
        <f t="shared" si="41"/>
        <v>7.3910753650437309E-3</v>
      </c>
      <c r="BS42" s="32"/>
      <c r="BT42" s="33">
        <f t="shared" si="8"/>
        <v>6.7710024000264832</v>
      </c>
      <c r="BU42" s="27"/>
      <c r="BV42" s="27"/>
      <c r="BY42" s="49" t="s">
        <v>72</v>
      </c>
      <c r="BZ42">
        <v>26.91</v>
      </c>
      <c r="CA42">
        <v>26.87</v>
      </c>
      <c r="CB42">
        <v>26.81</v>
      </c>
      <c r="CC42" s="30">
        <f t="shared" si="18"/>
        <v>26.863333333333333</v>
      </c>
      <c r="CD42" s="31">
        <f t="shared" si="9"/>
        <v>5.0332229568472477E-2</v>
      </c>
      <c r="CE42" s="32">
        <f t="shared" si="62"/>
        <v>3.8754908495317411E-4</v>
      </c>
      <c r="CF42" s="32"/>
      <c r="CG42" s="33">
        <f t="shared" si="10"/>
        <v>0.34597352383721386</v>
      </c>
      <c r="CH42" s="27"/>
      <c r="CI42" s="27"/>
    </row>
    <row r="43" spans="1:87" ht="15.75" thickBot="1" x14ac:dyDescent="0.3">
      <c r="A43" s="111"/>
      <c r="B43" s="112"/>
      <c r="C43" s="49" t="s">
        <v>73</v>
      </c>
      <c r="D43">
        <v>15.7</v>
      </c>
      <c r="E43">
        <v>15.71</v>
      </c>
      <c r="F43">
        <v>15.73</v>
      </c>
      <c r="G43" s="28">
        <f t="shared" si="0"/>
        <v>15.713333333333333</v>
      </c>
      <c r="H43" s="29">
        <f t="shared" si="11"/>
        <v>1.5275252316519917E-2</v>
      </c>
      <c r="L43" s="49" t="s">
        <v>73</v>
      </c>
      <c r="M43">
        <v>27.88</v>
      </c>
      <c r="N43">
        <v>27.79</v>
      </c>
      <c r="O43">
        <v>27.69</v>
      </c>
      <c r="P43" s="30">
        <f t="shared" si="12"/>
        <v>27.786666666666665</v>
      </c>
      <c r="Q43" s="31">
        <f t="shared" si="1"/>
        <v>9.5043849529220528E-2</v>
      </c>
      <c r="R43" s="32">
        <f t="shared" si="57"/>
        <v>2.3204088811298919E-4</v>
      </c>
      <c r="S43" s="32"/>
      <c r="T43" s="33">
        <f t="shared" si="58"/>
        <v>7.1068802395146227</v>
      </c>
      <c r="U43" s="27"/>
      <c r="V43" s="27"/>
      <c r="Y43" s="49" t="s">
        <v>73</v>
      </c>
      <c r="Z43">
        <v>23.99</v>
      </c>
      <c r="AA43">
        <v>23.93</v>
      </c>
      <c r="AB43">
        <v>23.55</v>
      </c>
      <c r="AC43" s="30">
        <f t="shared" si="13"/>
        <v>23.823333333333334</v>
      </c>
      <c r="AD43" s="31">
        <f t="shared" si="2"/>
        <v>0.23860706890897607</v>
      </c>
      <c r="AE43" s="32">
        <f t="shared" si="59"/>
        <v>3.6194846167592575E-3</v>
      </c>
      <c r="AF43" s="32"/>
      <c r="AG43" s="33">
        <f t="shared" si="3"/>
        <v>10.297515813089088</v>
      </c>
      <c r="AH43" s="27"/>
      <c r="AI43" s="27"/>
      <c r="AL43" s="49" t="s">
        <v>73</v>
      </c>
      <c r="AM43">
        <v>24.55</v>
      </c>
      <c r="AN43">
        <v>24.62</v>
      </c>
      <c r="AO43">
        <v>24.53</v>
      </c>
      <c r="AP43" s="30">
        <f t="shared" si="14"/>
        <v>24.566666666666666</v>
      </c>
      <c r="AQ43" s="31">
        <f t="shared" si="4"/>
        <v>4.725815626252608E-2</v>
      </c>
      <c r="AR43" s="32">
        <f t="shared" si="60"/>
        <v>2.1621265265533368E-3</v>
      </c>
      <c r="AS43" s="32"/>
      <c r="AT43" s="33">
        <f t="shared" si="50"/>
        <v>0.35921434029318738</v>
      </c>
      <c r="AU43" s="27"/>
      <c r="AV43" s="27"/>
      <c r="AY43" s="49" t="s">
        <v>73</v>
      </c>
      <c r="AZ43">
        <v>21.53</v>
      </c>
      <c r="BA43">
        <v>21.37</v>
      </c>
      <c r="BB43">
        <v>21.25</v>
      </c>
      <c r="BC43" s="30">
        <f t="shared" si="16"/>
        <v>21.383333333333336</v>
      </c>
      <c r="BD43" s="31">
        <f t="shared" si="5"/>
        <v>0.14047538337137039</v>
      </c>
      <c r="BE43" s="32">
        <f t="shared" si="61"/>
        <v>1.964083397690352E-2</v>
      </c>
      <c r="BF43" s="32"/>
      <c r="BG43" s="33">
        <f t="shared" si="6"/>
        <v>1.1655676734617093</v>
      </c>
      <c r="BH43" s="27"/>
      <c r="BI43" s="27"/>
      <c r="BL43" s="49" t="s">
        <v>73</v>
      </c>
      <c r="BM43">
        <v>24.02</v>
      </c>
      <c r="BN43">
        <v>24.13</v>
      </c>
      <c r="BO43">
        <v>24.31</v>
      </c>
      <c r="BP43" s="40">
        <f t="shared" si="17"/>
        <v>24.153333333333332</v>
      </c>
      <c r="BQ43" s="41">
        <f t="shared" si="7"/>
        <v>0.1464012750399846</v>
      </c>
      <c r="BR43" s="42">
        <f t="shared" si="41"/>
        <v>2.8794320650216846E-3</v>
      </c>
      <c r="BS43" s="32"/>
      <c r="BT43" s="33">
        <f t="shared" si="8"/>
        <v>2.6378626194484331</v>
      </c>
      <c r="BU43" s="27"/>
      <c r="BV43" s="27"/>
      <c r="BY43" s="49" t="s">
        <v>73</v>
      </c>
      <c r="BZ43">
        <v>23.18</v>
      </c>
      <c r="CA43">
        <v>23.17</v>
      </c>
      <c r="CB43">
        <v>23.22</v>
      </c>
      <c r="CC43" s="30">
        <f t="shared" si="18"/>
        <v>23.189999999999998</v>
      </c>
      <c r="CD43" s="31">
        <f t="shared" si="9"/>
        <v>2.6457513110644669E-2</v>
      </c>
      <c r="CE43" s="32">
        <f t="shared" si="62"/>
        <v>5.6143446038239182E-3</v>
      </c>
      <c r="CF43" s="32"/>
      <c r="CG43" s="33">
        <f t="shared" si="10"/>
        <v>5.0120479238290576</v>
      </c>
      <c r="CH43" s="27"/>
      <c r="CI43" s="27"/>
    </row>
    <row r="44" spans="1:87" ht="15.75" thickBot="1" x14ac:dyDescent="0.3">
      <c r="A44" s="111"/>
      <c r="B44" s="112" t="s">
        <v>83</v>
      </c>
      <c r="C44" s="52" t="s">
        <v>74</v>
      </c>
      <c r="D44">
        <v>15.57</v>
      </c>
      <c r="E44">
        <v>15.67</v>
      </c>
      <c r="F44">
        <v>15.74</v>
      </c>
      <c r="G44" s="28">
        <f t="shared" si="0"/>
        <v>15.660000000000002</v>
      </c>
      <c r="H44" s="29">
        <f t="shared" si="11"/>
        <v>8.5440037453175258E-2</v>
      </c>
      <c r="I44" s="35">
        <f>AVERAGE(G44:G47)</f>
        <v>16.047500000000003</v>
      </c>
      <c r="L44" s="52" t="s">
        <v>74</v>
      </c>
      <c r="M44">
        <v>25.93</v>
      </c>
      <c r="N44">
        <v>26.06</v>
      </c>
      <c r="O44">
        <v>26.28</v>
      </c>
      <c r="P44" s="30">
        <f>AVERAGE(M44:O44)</f>
        <v>26.09</v>
      </c>
      <c r="Q44" s="31">
        <f t="shared" si="1"/>
        <v>0.17691806012954217</v>
      </c>
      <c r="R44" s="32">
        <f>POWER(2,-(P44-$G44))</f>
        <v>7.2486502472121671E-4</v>
      </c>
      <c r="S44" s="32"/>
      <c r="T44" s="33">
        <f t="shared" si="58"/>
        <v>22.2009532992221</v>
      </c>
      <c r="U44" s="50">
        <f>AVERAGE(T44:T47)</f>
        <v>12.284945714770194</v>
      </c>
      <c r="V44" s="51">
        <f>STDEV(T44:T47)/SQRT(4)</f>
        <v>3.9496779165879188</v>
      </c>
      <c r="Y44" s="52" t="s">
        <v>74</v>
      </c>
      <c r="Z44">
        <v>24.67</v>
      </c>
      <c r="AA44">
        <v>23.78</v>
      </c>
      <c r="AB44">
        <v>24.56</v>
      </c>
      <c r="AC44" s="30">
        <f>AVERAGE(Z44:AB44)</f>
        <v>24.33666666666667</v>
      </c>
      <c r="AD44" s="31">
        <f t="shared" si="2"/>
        <v>0.48521472909767793</v>
      </c>
      <c r="AE44" s="32">
        <f>POWER(2,-(AC44-$G44))</f>
        <v>2.4437854286987288E-3</v>
      </c>
      <c r="AF44" s="32"/>
      <c r="AG44" s="33">
        <f>AE44/$AF$4</f>
        <v>6.952624961935471</v>
      </c>
      <c r="AH44" s="50">
        <f>AVERAGE(AG44:AG47)</f>
        <v>17.185582200349856</v>
      </c>
      <c r="AI44" s="51">
        <f>STDEV(AG44:AG47)/SQRT(4)</f>
        <v>9.5662989319615814</v>
      </c>
      <c r="AL44" s="52" t="s">
        <v>74</v>
      </c>
      <c r="AM44">
        <v>25.24</v>
      </c>
      <c r="AN44">
        <v>25.05</v>
      </c>
      <c r="AO44">
        <v>25.3</v>
      </c>
      <c r="AP44" s="30">
        <f>AVERAGE(AM44:AO44)</f>
        <v>25.196666666666669</v>
      </c>
      <c r="AQ44" s="31">
        <f t="shared" si="4"/>
        <v>0.13051181300301223</v>
      </c>
      <c r="AR44" s="32">
        <f>POWER(2,-(AP44-$G44))</f>
        <v>1.346409832993923E-3</v>
      </c>
      <c r="AS44" s="32"/>
      <c r="AT44" s="33">
        <f>AR44/$AS$4</f>
        <v>0.22369168223201188</v>
      </c>
      <c r="AU44" s="50">
        <f>AVERAGE(AT44:AT47)</f>
        <v>0.19812892854807149</v>
      </c>
      <c r="AV44" s="51">
        <f>STDEV(AT44:AT48)/SQRT(4)</f>
        <v>3.5739320294553394E-2</v>
      </c>
      <c r="AY44" s="52" t="s">
        <v>74</v>
      </c>
      <c r="AZ44">
        <v>21.72</v>
      </c>
      <c r="BA44">
        <v>21.66</v>
      </c>
      <c r="BB44">
        <v>21.69</v>
      </c>
      <c r="BC44" s="30">
        <f t="shared" si="16"/>
        <v>21.689999999999998</v>
      </c>
      <c r="BD44" s="31">
        <f t="shared" si="5"/>
        <v>2.9999999999999361E-2</v>
      </c>
      <c r="BE44" s="32">
        <f t="shared" si="61"/>
        <v>1.530344214979578E-2</v>
      </c>
      <c r="BF44" s="32"/>
      <c r="BG44" s="33">
        <f>BE44/$BF$4</f>
        <v>0.90816904635866469</v>
      </c>
      <c r="BH44" s="50">
        <f>AVERAGE(BG44:BG47)</f>
        <v>2.0184344454077592</v>
      </c>
      <c r="BI44" s="51">
        <f>STDEV(BG44:BG47)/SQRT(4)</f>
        <v>0.77441005240140481</v>
      </c>
      <c r="BL44" s="52" t="s">
        <v>74</v>
      </c>
      <c r="BM44">
        <v>23.48</v>
      </c>
      <c r="BN44">
        <v>23.26</v>
      </c>
      <c r="BO44">
        <v>23.44</v>
      </c>
      <c r="BP44" s="40">
        <f t="shared" si="17"/>
        <v>23.393333333333334</v>
      </c>
      <c r="BQ44" s="41">
        <f t="shared" si="7"/>
        <v>0.11718930554164583</v>
      </c>
      <c r="BR44" s="42">
        <f t="shared" si="41"/>
        <v>4.6993165471957707E-3</v>
      </c>
      <c r="BS44" s="32"/>
      <c r="BT44" s="33">
        <f>BR44/$BS$4</f>
        <v>4.3050682137589691</v>
      </c>
      <c r="BU44" s="50">
        <f>AVERAGE(BT44:BT47)</f>
        <v>2.6902633276616208</v>
      </c>
      <c r="BV44" s="51">
        <f>STDEV(BT44:BT47)/SQRT(4)</f>
        <v>0.72848804014444191</v>
      </c>
      <c r="BY44" s="52" t="s">
        <v>74</v>
      </c>
      <c r="BZ44">
        <v>24.07</v>
      </c>
      <c r="CA44">
        <v>24.09</v>
      </c>
      <c r="CB44">
        <v>24.26</v>
      </c>
      <c r="CC44" s="30">
        <f>AVERAGE(BZ44:CB44)</f>
        <v>24.14</v>
      </c>
      <c r="CD44" s="31">
        <f t="shared" si="9"/>
        <v>0.10440306508910634</v>
      </c>
      <c r="CE44" s="32">
        <f>POWER(2,-(CC44-$G44))</f>
        <v>2.8006938437809175E-3</v>
      </c>
      <c r="CF44" s="32"/>
      <c r="CG44" s="33">
        <f t="shared" si="10"/>
        <v>2.5002405009913811</v>
      </c>
      <c r="CH44" s="50">
        <f>AVERAGE(CG44:CG47)</f>
        <v>8.3446968446321002</v>
      </c>
      <c r="CI44" s="51">
        <f>STDEV(CG44:CG47)/SQRT(4)</f>
        <v>4.7832964289072635</v>
      </c>
    </row>
    <row r="45" spans="1:87" ht="15.75" thickBot="1" x14ac:dyDescent="0.3">
      <c r="A45" s="111"/>
      <c r="B45" s="112"/>
      <c r="C45" s="52" t="s">
        <v>75</v>
      </c>
      <c r="D45">
        <v>16.690000000000001</v>
      </c>
      <c r="E45">
        <v>16.559999999999999</v>
      </c>
      <c r="F45">
        <v>16.72</v>
      </c>
      <c r="G45" s="28">
        <f t="shared" si="0"/>
        <v>16.656666666666666</v>
      </c>
      <c r="H45" s="29">
        <f t="shared" si="11"/>
        <v>8.5049005481154377E-2</v>
      </c>
      <c r="L45" s="52" t="s">
        <v>75</v>
      </c>
      <c r="M45">
        <v>30</v>
      </c>
      <c r="N45">
        <v>29.95</v>
      </c>
      <c r="O45">
        <v>30.17</v>
      </c>
      <c r="P45" s="30">
        <f t="shared" ref="P45:P51" si="63">AVERAGE(M45:O45)</f>
        <v>30.040000000000003</v>
      </c>
      <c r="Q45" s="31">
        <f t="shared" si="1"/>
        <v>0.1153256259467092</v>
      </c>
      <c r="R45" s="32">
        <f t="shared" ref="R45:R47" si="64">POWER(2,-(P45-$G45))</f>
        <v>9.3586935099462728E-5</v>
      </c>
      <c r="S45" s="32"/>
      <c r="T45" s="33">
        <f t="shared" si="58"/>
        <v>2.8663531894915097</v>
      </c>
      <c r="U45" s="27"/>
      <c r="V45" s="27"/>
      <c r="Y45" s="52" t="s">
        <v>75</v>
      </c>
      <c r="Z45">
        <v>22.48</v>
      </c>
      <c r="AA45">
        <v>22.74</v>
      </c>
      <c r="AB45">
        <v>22.77</v>
      </c>
      <c r="AC45" s="30">
        <f t="shared" si="13"/>
        <v>22.66333333333333</v>
      </c>
      <c r="AD45" s="31">
        <f t="shared" si="2"/>
        <v>0.15947831618540839</v>
      </c>
      <c r="AE45" s="32">
        <f t="shared" ref="AE45:AE47" si="65">POWER(2,-(AC45-$G45))</f>
        <v>1.555296373598798E-2</v>
      </c>
      <c r="AF45" s="32"/>
      <c r="AG45" s="33">
        <f>AE45/$AF$4</f>
        <v>44.24853452067866</v>
      </c>
      <c r="AH45" s="27"/>
      <c r="AI45" s="27"/>
      <c r="AL45" s="52" t="s">
        <v>75</v>
      </c>
      <c r="AM45">
        <v>26.98</v>
      </c>
      <c r="AN45">
        <v>27.32</v>
      </c>
      <c r="AO45">
        <v>27.31</v>
      </c>
      <c r="AP45" s="30">
        <f t="shared" ref="AP45:AP51" si="66">AVERAGE(AM45:AO45)</f>
        <v>27.203333333333333</v>
      </c>
      <c r="AQ45" s="31">
        <f t="shared" si="4"/>
        <v>0.19347695814575216</v>
      </c>
      <c r="AR45" s="32">
        <f t="shared" ref="AR45" si="67">POWER(2,-(AP45-$G45))</f>
        <v>6.6855475046444929E-4</v>
      </c>
      <c r="AS45" s="32"/>
      <c r="AT45" s="33">
        <f t="shared" si="50"/>
        <v>0.11107326545814865</v>
      </c>
      <c r="AU45" s="27"/>
      <c r="AV45" s="27"/>
      <c r="AY45" s="52" t="s">
        <v>75</v>
      </c>
      <c r="AZ45">
        <v>20.6</v>
      </c>
      <c r="BA45">
        <v>20.329999999999998</v>
      </c>
      <c r="BB45">
        <v>20.440000000000001</v>
      </c>
      <c r="BC45" s="30">
        <f t="shared" si="16"/>
        <v>20.456666666666667</v>
      </c>
      <c r="BD45" s="31">
        <f t="shared" si="5"/>
        <v>0.13576941236277681</v>
      </c>
      <c r="BE45" s="32">
        <f t="shared" si="61"/>
        <v>7.1793647187314666E-2</v>
      </c>
      <c r="BF45" s="32"/>
      <c r="BG45" s="33">
        <f t="shared" si="6"/>
        <v>4.2605295895200985</v>
      </c>
      <c r="BH45" s="27"/>
      <c r="BI45" s="27"/>
      <c r="BL45" s="52" t="s">
        <v>75</v>
      </c>
      <c r="BM45">
        <v>27.09</v>
      </c>
      <c r="BN45">
        <v>26.83</v>
      </c>
      <c r="BO45">
        <v>26.51</v>
      </c>
      <c r="BP45" s="40">
        <f t="shared" si="17"/>
        <v>26.810000000000002</v>
      </c>
      <c r="BQ45" s="41">
        <f t="shared" si="7"/>
        <v>0.2905167809266781</v>
      </c>
      <c r="BR45" s="42">
        <f t="shared" si="41"/>
        <v>8.7809622620916412E-4</v>
      </c>
      <c r="BS45" s="32"/>
      <c r="BT45" s="33">
        <f t="shared" si="8"/>
        <v>0.80442849808246675</v>
      </c>
      <c r="BU45" s="27"/>
      <c r="BV45" s="27"/>
      <c r="BY45" s="52" t="s">
        <v>75</v>
      </c>
      <c r="BZ45">
        <v>21.98</v>
      </c>
      <c r="CA45">
        <v>22.02</v>
      </c>
      <c r="CB45">
        <v>22.05</v>
      </c>
      <c r="CC45" s="30">
        <f t="shared" ref="CC45:CC51" si="68">AVERAGE(BZ45:CB45)</f>
        <v>22.016666666666666</v>
      </c>
      <c r="CD45" s="31">
        <f t="shared" si="9"/>
        <v>3.5118845842842555E-2</v>
      </c>
      <c r="CE45" s="32">
        <f t="shared" ref="CE45:CE47" si="69">POWER(2,-(CC45-$G45))</f>
        <v>2.4348893114390636E-2</v>
      </c>
      <c r="CF45" s="32"/>
      <c r="CG45" s="33">
        <f t="shared" si="10"/>
        <v>21.736788137015587</v>
      </c>
      <c r="CH45" s="27"/>
      <c r="CI45" s="27"/>
    </row>
    <row r="46" spans="1:87" ht="15.75" thickBot="1" x14ac:dyDescent="0.3">
      <c r="A46" s="111"/>
      <c r="B46" s="112"/>
      <c r="C46" s="52" t="s">
        <v>76</v>
      </c>
      <c r="D46">
        <v>16.21</v>
      </c>
      <c r="E46">
        <v>16.440000000000001</v>
      </c>
      <c r="F46">
        <v>16.440000000000001</v>
      </c>
      <c r="G46" s="28">
        <f t="shared" si="0"/>
        <v>16.363333333333333</v>
      </c>
      <c r="H46" s="29">
        <f t="shared" si="11"/>
        <v>0.13279056191361416</v>
      </c>
      <c r="L46" s="52" t="s">
        <v>76</v>
      </c>
      <c r="M46">
        <v>27.76</v>
      </c>
      <c r="N46">
        <v>27.63</v>
      </c>
      <c r="O46">
        <v>27.59</v>
      </c>
      <c r="P46" s="30">
        <f t="shared" si="63"/>
        <v>27.66</v>
      </c>
      <c r="Q46" s="31">
        <f t="shared" si="1"/>
        <v>8.8881944173156979E-2</v>
      </c>
      <c r="R46" s="32">
        <f t="shared" si="64"/>
        <v>3.9752503301059569E-4</v>
      </c>
      <c r="S46" s="32"/>
      <c r="T46" s="33">
        <f t="shared" si="58"/>
        <v>12.175280075810283</v>
      </c>
      <c r="U46" s="27"/>
      <c r="V46" s="27"/>
      <c r="Y46" s="52" t="s">
        <v>76</v>
      </c>
      <c r="Z46">
        <v>27.84</v>
      </c>
      <c r="AA46">
        <v>27.81</v>
      </c>
      <c r="AB46">
        <v>27.68</v>
      </c>
      <c r="AC46" s="30">
        <f t="shared" si="13"/>
        <v>27.776666666666667</v>
      </c>
      <c r="AD46" s="31">
        <f t="shared" si="2"/>
        <v>8.5049005481153683E-2</v>
      </c>
      <c r="AE46" s="32">
        <f t="shared" si="65"/>
        <v>3.6664377530145752E-4</v>
      </c>
      <c r="AF46" s="32"/>
      <c r="AG46" s="33">
        <f t="shared" si="3"/>
        <v>1.0431098550483389</v>
      </c>
      <c r="AH46" s="27"/>
      <c r="AI46" s="27"/>
      <c r="AL46" s="52" t="s">
        <v>76</v>
      </c>
      <c r="AM46">
        <v>25.74</v>
      </c>
      <c r="AN46">
        <v>25.62</v>
      </c>
      <c r="AO46">
        <v>25.06</v>
      </c>
      <c r="AP46" s="30">
        <f t="shared" si="66"/>
        <v>25.473333333333333</v>
      </c>
      <c r="AQ46" s="31">
        <f t="shared" si="4"/>
        <v>0.36295086903509899</v>
      </c>
      <c r="AR46" s="32">
        <f>POWER(2,-(AP46-$G46))</f>
        <v>1.809742308379632E-3</v>
      </c>
      <c r="AS46" s="32"/>
      <c r="AT46" s="33">
        <f t="shared" si="50"/>
        <v>0.30066944807414481</v>
      </c>
      <c r="AU46" s="27"/>
      <c r="AV46" s="27"/>
      <c r="AY46" s="52" t="s">
        <v>76</v>
      </c>
      <c r="AZ46">
        <v>22.04</v>
      </c>
      <c r="BA46">
        <v>22.23</v>
      </c>
      <c r="BB46">
        <v>22.21</v>
      </c>
      <c r="BC46" s="30">
        <f t="shared" si="16"/>
        <v>22.159999999999997</v>
      </c>
      <c r="BD46" s="31">
        <f t="shared" si="5"/>
        <v>0.10440306508910634</v>
      </c>
      <c r="BE46" s="32">
        <f t="shared" si="61"/>
        <v>1.7989929378124752E-2</v>
      </c>
      <c r="BF46" s="32"/>
      <c r="BG46" s="33">
        <f t="shared" si="6"/>
        <v>1.0675962209985095</v>
      </c>
      <c r="BH46" s="27"/>
      <c r="BI46" s="27"/>
      <c r="BL46" s="52" t="s">
        <v>76</v>
      </c>
      <c r="BM46">
        <v>24.83</v>
      </c>
      <c r="BN46">
        <v>24.54</v>
      </c>
      <c r="BO46">
        <v>24.32</v>
      </c>
      <c r="BP46" s="40">
        <f t="shared" si="17"/>
        <v>24.563333333333333</v>
      </c>
      <c r="BQ46" s="41">
        <f t="shared" si="7"/>
        <v>0.25579940057266132</v>
      </c>
      <c r="BR46" s="42">
        <f t="shared" si="41"/>
        <v>3.4005881378754888E-3</v>
      </c>
      <c r="BS46" s="32"/>
      <c r="BT46" s="33">
        <f t="shared" si="8"/>
        <v>3.1152963954278783</v>
      </c>
      <c r="BU46" s="27"/>
      <c r="BV46" s="27"/>
      <c r="BY46" s="52" t="s">
        <v>76</v>
      </c>
      <c r="BZ46">
        <v>26.96</v>
      </c>
      <c r="CA46">
        <v>27.09</v>
      </c>
      <c r="CB46">
        <v>27.15</v>
      </c>
      <c r="CC46" s="30">
        <f t="shared" si="68"/>
        <v>27.066666666666663</v>
      </c>
      <c r="CD46" s="31">
        <f t="shared" si="9"/>
        <v>9.7125348562222005E-2</v>
      </c>
      <c r="CE46" s="32">
        <f t="shared" si="69"/>
        <v>5.9975739715291908E-4</v>
      </c>
      <c r="CF46" s="32"/>
      <c r="CG46" s="33">
        <f t="shared" si="10"/>
        <v>0.53541651418297664</v>
      </c>
      <c r="CH46" s="27"/>
      <c r="CI46" s="27"/>
    </row>
    <row r="47" spans="1:87" ht="15.75" thickBot="1" x14ac:dyDescent="0.3">
      <c r="A47" s="111"/>
      <c r="B47" s="112"/>
      <c r="C47" s="52" t="s">
        <v>77</v>
      </c>
      <c r="D47">
        <v>15.48</v>
      </c>
      <c r="E47">
        <v>15.49</v>
      </c>
      <c r="F47">
        <v>15.56</v>
      </c>
      <c r="G47" s="28">
        <f t="shared" si="0"/>
        <v>15.51</v>
      </c>
      <c r="H47" s="29">
        <f t="shared" si="11"/>
        <v>4.3588989435406823E-2</v>
      </c>
      <c r="L47" s="52" t="s">
        <v>77</v>
      </c>
      <c r="M47">
        <v>26.96</v>
      </c>
      <c r="N47">
        <v>26.98</v>
      </c>
      <c r="O47">
        <v>26.58</v>
      </c>
      <c r="P47" s="30">
        <f t="shared" si="63"/>
        <v>26.84</v>
      </c>
      <c r="Q47" s="31">
        <f t="shared" si="1"/>
        <v>0.22538855339169425</v>
      </c>
      <c r="R47" s="32">
        <f t="shared" si="64"/>
        <v>3.884455487084564E-4</v>
      </c>
      <c r="S47" s="32"/>
      <c r="T47" s="33">
        <f t="shared" si="58"/>
        <v>11.897196294556883</v>
      </c>
      <c r="U47" s="27"/>
      <c r="V47" s="27"/>
      <c r="Y47" s="52" t="s">
        <v>77</v>
      </c>
      <c r="Z47">
        <v>22.88</v>
      </c>
      <c r="AA47">
        <v>22.96</v>
      </c>
      <c r="AB47">
        <v>22.98</v>
      </c>
      <c r="AC47" s="30">
        <f t="shared" si="13"/>
        <v>22.94</v>
      </c>
      <c r="AD47" s="31">
        <f t="shared" si="2"/>
        <v>5.2915026221292703E-2</v>
      </c>
      <c r="AE47" s="32">
        <f t="shared" si="65"/>
        <v>5.7989201977697198E-3</v>
      </c>
      <c r="AF47" s="32"/>
      <c r="AG47" s="33">
        <f t="shared" si="3"/>
        <v>16.498059463736954</v>
      </c>
      <c r="AH47" s="27"/>
      <c r="AI47" s="27"/>
      <c r="AL47" s="52" t="s">
        <v>77</v>
      </c>
      <c r="AM47">
        <v>25.66</v>
      </c>
      <c r="AN47">
        <v>25.53</v>
      </c>
      <c r="AO47">
        <v>25.48</v>
      </c>
      <c r="AP47" s="30">
        <f t="shared" si="66"/>
        <v>25.556666666666668</v>
      </c>
      <c r="AQ47" s="31">
        <f t="shared" si="4"/>
        <v>9.2915732431775436E-2</v>
      </c>
      <c r="AR47" s="32">
        <f t="shared" ref="AR47" si="70">POWER(2,-(AP47-$G47))</f>
        <v>9.4547919529578274E-4</v>
      </c>
      <c r="AS47" s="32"/>
      <c r="AT47" s="33">
        <f t="shared" si="50"/>
        <v>0.15708131842798057</v>
      </c>
      <c r="AU47" s="27"/>
      <c r="AV47" s="27"/>
      <c r="AY47" s="52" t="s">
        <v>77</v>
      </c>
      <c r="AZ47">
        <v>20.45</v>
      </c>
      <c r="BA47">
        <v>20.63</v>
      </c>
      <c r="BB47">
        <v>20.49</v>
      </c>
      <c r="BC47" s="30">
        <f t="shared" si="16"/>
        <v>20.52333333333333</v>
      </c>
      <c r="BD47" s="31">
        <f t="shared" si="5"/>
        <v>9.451631252505216E-2</v>
      </c>
      <c r="BE47" s="32">
        <f t="shared" si="61"/>
        <v>3.0962519164538481E-2</v>
      </c>
      <c r="BF47" s="32"/>
      <c r="BG47" s="33">
        <f t="shared" si="6"/>
        <v>1.837442924753764</v>
      </c>
      <c r="BH47" s="27"/>
      <c r="BI47" s="27"/>
      <c r="BL47" s="52" t="s">
        <v>77</v>
      </c>
      <c r="BM47">
        <v>24.25</v>
      </c>
      <c r="BN47">
        <v>23.78</v>
      </c>
      <c r="BO47">
        <v>23.99</v>
      </c>
      <c r="BP47" s="40">
        <f t="shared" si="17"/>
        <v>24.006666666666664</v>
      </c>
      <c r="BQ47" s="41">
        <f t="shared" si="7"/>
        <v>0.23544284515213687</v>
      </c>
      <c r="BR47" s="42">
        <f t="shared" si="41"/>
        <v>2.7685251312934813E-3</v>
      </c>
      <c r="BS47" s="32"/>
      <c r="BT47" s="33">
        <f t="shared" si="8"/>
        <v>2.5362602033771693</v>
      </c>
      <c r="BU47" s="27"/>
      <c r="BV47" s="27"/>
      <c r="BY47" s="52" t="s">
        <v>77</v>
      </c>
      <c r="BZ47">
        <v>22.26</v>
      </c>
      <c r="CA47">
        <v>22.38</v>
      </c>
      <c r="CB47">
        <v>21.98</v>
      </c>
      <c r="CC47" s="30">
        <f t="shared" si="68"/>
        <v>22.206666666666667</v>
      </c>
      <c r="CD47" s="31">
        <f t="shared" si="9"/>
        <v>0.20526405757787491</v>
      </c>
      <c r="CE47" s="32">
        <f t="shared" si="69"/>
        <v>9.6405644501880491E-3</v>
      </c>
      <c r="CF47" s="32"/>
      <c r="CG47" s="33">
        <f>CE47/$CF$4</f>
        <v>8.6063422263384552</v>
      </c>
      <c r="CH47" s="27"/>
      <c r="CI47" s="27"/>
    </row>
    <row r="48" spans="1:87" ht="15.75" thickBot="1" x14ac:dyDescent="0.3">
      <c r="A48" s="111"/>
      <c r="B48" s="112" t="s">
        <v>82</v>
      </c>
      <c r="C48" s="53" t="s">
        <v>78</v>
      </c>
      <c r="D48">
        <v>16.48</v>
      </c>
      <c r="E48">
        <v>16.55</v>
      </c>
      <c r="F48">
        <v>16.59</v>
      </c>
      <c r="G48" s="28">
        <f t="shared" si="0"/>
        <v>16.540000000000003</v>
      </c>
      <c r="H48" s="29">
        <f t="shared" si="11"/>
        <v>5.5677643628299987E-2</v>
      </c>
      <c r="I48" s="35">
        <f>AVERAGE(G48:G51)</f>
        <v>15.726666666666668</v>
      </c>
      <c r="L48" s="53" t="s">
        <v>78</v>
      </c>
      <c r="M48">
        <v>29.82</v>
      </c>
      <c r="N48">
        <v>30.21</v>
      </c>
      <c r="O48">
        <v>30.13</v>
      </c>
      <c r="P48" s="30">
        <f t="shared" si="63"/>
        <v>30.053333333333331</v>
      </c>
      <c r="Q48" s="31">
        <f t="shared" si="1"/>
        <v>0.20599352740640497</v>
      </c>
      <c r="R48" s="32">
        <f>POWER(2,-(P48-$G48))</f>
        <v>8.5522684624467346E-5</v>
      </c>
      <c r="S48" s="32"/>
      <c r="T48" s="33">
        <f>R48/$S$4</f>
        <v>2.6193636920227101</v>
      </c>
      <c r="U48" s="50">
        <f>AVERAGE(T48:T51)</f>
        <v>2.5303980183752084</v>
      </c>
      <c r="V48" s="51">
        <f>STDEV(T48:T51)/SQRT(4)</f>
        <v>0.67835579482792852</v>
      </c>
      <c r="Y48" s="53" t="s">
        <v>78</v>
      </c>
      <c r="Z48">
        <v>29.01</v>
      </c>
      <c r="AA48">
        <v>22.66</v>
      </c>
      <c r="AB48">
        <v>29.32</v>
      </c>
      <c r="AC48" s="30">
        <f t="shared" si="13"/>
        <v>26.99666666666667</v>
      </c>
      <c r="AD48" s="31">
        <f t="shared" si="2"/>
        <v>3.7588606429785547</v>
      </c>
      <c r="AE48" s="32">
        <f>POWER(2,-(AC48-$G48))</f>
        <v>7.1158974173190614E-4</v>
      </c>
      <c r="AF48" s="32"/>
      <c r="AG48" s="33">
        <f>AE48/$AF$4</f>
        <v>2.0244889518213043</v>
      </c>
      <c r="AH48" s="50">
        <f>AVERAGE(AG48:AG51)</f>
        <v>1.3254975837276277</v>
      </c>
      <c r="AI48" s="51">
        <f>STDEV(AG48:AG51)/SQRT(4)</f>
        <v>0.32828859404803085</v>
      </c>
      <c r="AL48" s="53" t="s">
        <v>78</v>
      </c>
      <c r="AM48">
        <v>26.49</v>
      </c>
      <c r="AN48">
        <v>26.08</v>
      </c>
      <c r="AO48">
        <v>26.13</v>
      </c>
      <c r="AP48" s="30">
        <f t="shared" si="66"/>
        <v>26.233333333333331</v>
      </c>
      <c r="AQ48" s="31">
        <f t="shared" si="4"/>
        <v>0.22368132093076815</v>
      </c>
      <c r="AR48" s="32">
        <f>POWER(2,-(AP48-$G48))</f>
        <v>1.2078580795014087E-3</v>
      </c>
      <c r="AS48" s="32"/>
      <c r="AT48" s="33">
        <f>AR48/$AS$4</f>
        <v>0.20067278111033876</v>
      </c>
      <c r="AU48" s="50">
        <f>AVERAGE(AT48:AT51)</f>
        <v>0.29220397547608273</v>
      </c>
      <c r="AV48" s="51">
        <f>STDEV(AT48:AT51)/SQRT(4)</f>
        <v>0.15444711861942254</v>
      </c>
      <c r="AY48" s="53" t="s">
        <v>78</v>
      </c>
      <c r="AZ48">
        <v>22.96</v>
      </c>
      <c r="BA48">
        <v>22.94</v>
      </c>
      <c r="BB48">
        <v>22.84</v>
      </c>
      <c r="BC48" s="30">
        <f t="shared" si="16"/>
        <v>22.913333333333338</v>
      </c>
      <c r="BD48" s="31">
        <f t="shared" si="5"/>
        <v>6.4291005073287028E-2</v>
      </c>
      <c r="BE48" s="32">
        <f t="shared" si="61"/>
        <v>1.2062449115033857E-2</v>
      </c>
      <c r="BF48" s="32"/>
      <c r="BG48" s="33">
        <f t="shared" si="6"/>
        <v>0.71583522205796057</v>
      </c>
      <c r="BH48" s="50">
        <f>AVERAGE(BG48:BG51)</f>
        <v>0.82362828954972123</v>
      </c>
      <c r="BI48" s="51">
        <f>STDEV(BG48:BG51)/SQRT(4)</f>
        <v>4.484870785644509E-2</v>
      </c>
      <c r="BL48" s="53" t="s">
        <v>78</v>
      </c>
      <c r="BM48">
        <v>25.76</v>
      </c>
      <c r="BN48">
        <v>25.57</v>
      </c>
      <c r="BO48">
        <v>25.45</v>
      </c>
      <c r="BP48" s="40">
        <f t="shared" si="17"/>
        <v>25.593333333333334</v>
      </c>
      <c r="BQ48" s="41">
        <f t="shared" si="7"/>
        <v>0.15631165450257919</v>
      </c>
      <c r="BR48" s="42">
        <f t="shared" si="41"/>
        <v>1.882240465608503E-3</v>
      </c>
      <c r="BS48" s="32"/>
      <c r="BT48" s="33">
        <f>BR48/$BS$4</f>
        <v>1.7243302335054371</v>
      </c>
      <c r="BU48" s="50">
        <f>AVERAGE(BT48:BT51)</f>
        <v>1.7248034073504575</v>
      </c>
      <c r="BV48" s="51">
        <f>STDEV(BT48:BT51)/SQRT(4)</f>
        <v>0.13230576595162816</v>
      </c>
      <c r="BY48" s="53" t="s">
        <v>78</v>
      </c>
      <c r="BZ48">
        <v>27.58</v>
      </c>
      <c r="CA48">
        <v>27.64</v>
      </c>
      <c r="CB48">
        <v>27.25</v>
      </c>
      <c r="CC48" s="30">
        <f t="shared" si="68"/>
        <v>27.49</v>
      </c>
      <c r="CD48" s="31">
        <f t="shared" si="9"/>
        <v>0.20999999999999983</v>
      </c>
      <c r="CE48" s="32">
        <f>POWER(2,-(CC48-$G48))</f>
        <v>5.0550045109442417E-4</v>
      </c>
      <c r="CF48" s="32"/>
      <c r="CG48" s="33">
        <f t="shared" si="10"/>
        <v>0.45127128190115656</v>
      </c>
      <c r="CH48" s="50">
        <f>AVERAGE(CG48:CG51)</f>
        <v>0.21206970627368366</v>
      </c>
      <c r="CI48" s="51">
        <f>STDEV(CG48:CG51)/SQRT(4)</f>
        <v>8.6867027637469604E-2</v>
      </c>
    </row>
    <row r="49" spans="1:85" ht="15.75" thickBot="1" x14ac:dyDescent="0.3">
      <c r="A49" s="111"/>
      <c r="B49" s="112"/>
      <c r="C49" s="53" t="s">
        <v>79</v>
      </c>
      <c r="D49">
        <v>14.55</v>
      </c>
      <c r="E49">
        <v>14.64</v>
      </c>
      <c r="F49">
        <v>14.63</v>
      </c>
      <c r="G49" s="28">
        <f t="shared" si="0"/>
        <v>14.606666666666667</v>
      </c>
      <c r="H49" s="29">
        <f t="shared" si="11"/>
        <v>4.9328828623162443E-2</v>
      </c>
      <c r="L49" s="53" t="s">
        <v>79</v>
      </c>
      <c r="M49">
        <v>29.74</v>
      </c>
      <c r="N49">
        <v>29.93</v>
      </c>
      <c r="O49">
        <v>30.46</v>
      </c>
      <c r="P49" s="30">
        <f t="shared" si="63"/>
        <v>30.043333333333333</v>
      </c>
      <c r="Q49" s="31">
        <f t="shared" si="1"/>
        <v>0.37313983080520124</v>
      </c>
      <c r="R49" s="32">
        <f t="shared" ref="R49:R51" si="71">POWER(2,-(P49-$G49))</f>
        <v>2.2547598885950173E-5</v>
      </c>
      <c r="S49" s="32"/>
      <c r="T49" s="33">
        <f t="shared" si="58"/>
        <v>0.69058124313432634</v>
      </c>
      <c r="Y49" s="53" t="s">
        <v>79</v>
      </c>
      <c r="Z49">
        <v>28.97</v>
      </c>
      <c r="AA49">
        <v>22.66</v>
      </c>
      <c r="AB49">
        <v>30.13</v>
      </c>
      <c r="AC49" s="30">
        <f t="shared" si="13"/>
        <v>27.25333333333333</v>
      </c>
      <c r="AD49" s="31">
        <f t="shared" si="2"/>
        <v>4.020004145934859</v>
      </c>
      <c r="AE49" s="32">
        <f t="shared" ref="AE49:AE51" si="72">POWER(2,-(AC49-$G49))</f>
        <v>1.5594590970799773E-4</v>
      </c>
      <c r="AF49" s="32"/>
      <c r="AG49" s="33">
        <f t="shared" si="3"/>
        <v>0.44366964947691612</v>
      </c>
      <c r="AH49" s="27"/>
      <c r="AI49" s="27"/>
      <c r="AL49" s="53" t="s">
        <v>79</v>
      </c>
      <c r="AM49">
        <v>22.6</v>
      </c>
      <c r="AN49">
        <v>22.48</v>
      </c>
      <c r="AO49">
        <v>22.11</v>
      </c>
      <c r="AP49" s="30">
        <f t="shared" si="66"/>
        <v>22.396666666666665</v>
      </c>
      <c r="AQ49" s="31">
        <f t="shared" si="4"/>
        <v>0.2554081700598746</v>
      </c>
      <c r="AR49" s="32">
        <f t="shared" ref="AR49:AR51" si="73">POWER(2,-(AP49-$G49))</f>
        <v>4.5183132183800392E-3</v>
      </c>
      <c r="AS49" s="32"/>
      <c r="AT49" s="33">
        <f t="shared" si="50"/>
        <v>0.75066971430468488</v>
      </c>
      <c r="AY49" s="53" t="s">
        <v>79</v>
      </c>
      <c r="AZ49">
        <v>20.68</v>
      </c>
      <c r="BA49">
        <v>20.61</v>
      </c>
      <c r="BB49">
        <v>20.57</v>
      </c>
      <c r="BC49" s="30">
        <f t="shared" si="16"/>
        <v>20.62</v>
      </c>
      <c r="BD49" s="31">
        <f t="shared" si="5"/>
        <v>5.5677643628299987E-2</v>
      </c>
      <c r="BE49" s="32">
        <f t="shared" si="61"/>
        <v>1.5481259582269214E-2</v>
      </c>
      <c r="BF49" s="32"/>
      <c r="BG49" s="33">
        <f>BE49/$BF$4</f>
        <v>0.91872146237688046</v>
      </c>
      <c r="BL49" s="53" t="s">
        <v>79</v>
      </c>
      <c r="BM49">
        <v>24.12</v>
      </c>
      <c r="BN49">
        <v>24.01</v>
      </c>
      <c r="BO49">
        <v>23.88</v>
      </c>
      <c r="BP49" s="40">
        <f t="shared" si="17"/>
        <v>24.003333333333334</v>
      </c>
      <c r="BQ49" s="41">
        <f t="shared" si="7"/>
        <v>0.12013880860626837</v>
      </c>
      <c r="BR49" s="42">
        <f t="shared" si="41"/>
        <v>1.4836158830425785E-3</v>
      </c>
      <c r="BS49" s="32"/>
      <c r="BT49" s="33">
        <f t="shared" si="8"/>
        <v>1.3591481900332745</v>
      </c>
      <c r="BY49" s="53" t="s">
        <v>79</v>
      </c>
      <c r="BZ49">
        <v>28.86</v>
      </c>
      <c r="CA49">
        <v>29.11</v>
      </c>
      <c r="CB49">
        <v>29.44</v>
      </c>
      <c r="CC49" s="30">
        <f t="shared" si="68"/>
        <v>29.136666666666667</v>
      </c>
      <c r="CD49" s="31">
        <f t="shared" si="9"/>
        <v>0.2909180869821158</v>
      </c>
      <c r="CE49" s="32">
        <f t="shared" ref="CE49:CE51" si="74">POWER(2,-(CC49-$G49))</f>
        <v>4.2270186404752406E-5</v>
      </c>
      <c r="CF49" s="32"/>
      <c r="CG49" s="33">
        <f t="shared" si="10"/>
        <v>3.7735517671200487E-2</v>
      </c>
    </row>
    <row r="50" spans="1:85" ht="15.75" thickBot="1" x14ac:dyDescent="0.3">
      <c r="A50" s="111"/>
      <c r="B50" s="112"/>
      <c r="C50" s="53" t="s">
        <v>80</v>
      </c>
      <c r="D50">
        <v>15.7</v>
      </c>
      <c r="E50">
        <v>15.85</v>
      </c>
      <c r="F50">
        <v>15.88</v>
      </c>
      <c r="G50" s="28">
        <f t="shared" si="0"/>
        <v>15.81</v>
      </c>
      <c r="H50" s="29">
        <f t="shared" si="11"/>
        <v>9.6436507609930153E-2</v>
      </c>
      <c r="L50" s="53" t="s">
        <v>80</v>
      </c>
      <c r="M50">
        <v>28.92</v>
      </c>
      <c r="N50">
        <v>28.65</v>
      </c>
      <c r="O50">
        <v>28.62</v>
      </c>
      <c r="P50" s="30">
        <f t="shared" si="63"/>
        <v>28.73</v>
      </c>
      <c r="Q50" s="31">
        <f t="shared" si="1"/>
        <v>0.16522711641858406</v>
      </c>
      <c r="R50" s="32">
        <f t="shared" si="71"/>
        <v>1.290305225294655E-4</v>
      </c>
      <c r="S50" s="32"/>
      <c r="T50" s="33">
        <f t="shared" si="58"/>
        <v>3.951908986024832</v>
      </c>
      <c r="Y50" s="53" t="s">
        <v>80</v>
      </c>
      <c r="Z50">
        <v>29.36</v>
      </c>
      <c r="AA50">
        <v>22.66</v>
      </c>
      <c r="AB50">
        <v>28.55</v>
      </c>
      <c r="AC50" s="30">
        <f t="shared" si="13"/>
        <v>26.856666666666666</v>
      </c>
      <c r="AD50" s="31">
        <f t="shared" si="2"/>
        <v>3.6569158225659946</v>
      </c>
      <c r="AE50" s="32">
        <f t="shared" si="72"/>
        <v>4.7273959764789256E-4</v>
      </c>
      <c r="AF50" s="32"/>
      <c r="AG50" s="33">
        <f t="shared" si="3"/>
        <v>1.3449548755400429</v>
      </c>
      <c r="AL50" s="53" t="s">
        <v>80</v>
      </c>
      <c r="AM50">
        <v>26.66</v>
      </c>
      <c r="AN50">
        <v>26.62</v>
      </c>
      <c r="AO50">
        <v>26.45</v>
      </c>
      <c r="AP50" s="30">
        <f t="shared" si="66"/>
        <v>26.576666666666668</v>
      </c>
      <c r="AQ50" s="31">
        <f t="shared" si="4"/>
        <v>0.11150485789118553</v>
      </c>
      <c r="AR50" s="32">
        <f t="shared" si="73"/>
        <v>5.7399800111504311E-4</v>
      </c>
      <c r="AS50" s="32"/>
      <c r="AT50" s="33">
        <f t="shared" si="50"/>
        <v>9.5363666634641811E-2</v>
      </c>
      <c r="AY50" s="53" t="s">
        <v>80</v>
      </c>
      <c r="AZ50">
        <v>22.12</v>
      </c>
      <c r="BA50">
        <v>21.95</v>
      </c>
      <c r="BB50">
        <v>22.06</v>
      </c>
      <c r="BC50" s="30">
        <f t="shared" si="16"/>
        <v>22.043333333333333</v>
      </c>
      <c r="BD50" s="31">
        <f t="shared" si="5"/>
        <v>8.6216781042517787E-2</v>
      </c>
      <c r="BE50" s="32">
        <f t="shared" si="61"/>
        <v>1.3291674389857127E-2</v>
      </c>
      <c r="BF50" s="32"/>
      <c r="BG50" s="33">
        <f t="shared" si="6"/>
        <v>0.7887824933103379</v>
      </c>
      <c r="BL50" s="53" t="s">
        <v>80</v>
      </c>
      <c r="BM50">
        <v>24.89</v>
      </c>
      <c r="BN50">
        <v>24.73</v>
      </c>
      <c r="BO50">
        <v>24.69</v>
      </c>
      <c r="BP50" s="40">
        <f t="shared" si="17"/>
        <v>24.77</v>
      </c>
      <c r="BQ50" s="41">
        <f t="shared" si="7"/>
        <v>0.10583005244258338</v>
      </c>
      <c r="BR50" s="42">
        <f t="shared" si="41"/>
        <v>2.0080348176876321E-3</v>
      </c>
      <c r="BS50" s="32"/>
      <c r="BT50" s="33">
        <f t="shared" si="8"/>
        <v>1.8395710905890963</v>
      </c>
      <c r="BY50" s="53" t="s">
        <v>80</v>
      </c>
      <c r="BZ50">
        <v>28.22</v>
      </c>
      <c r="CA50">
        <v>28.08</v>
      </c>
      <c r="CB50">
        <v>28.49</v>
      </c>
      <c r="CC50" s="30">
        <f t="shared" si="68"/>
        <v>28.263333333333332</v>
      </c>
      <c r="CD50" s="31">
        <f t="shared" si="9"/>
        <v>0.20840665376454115</v>
      </c>
      <c r="CE50" s="32">
        <f t="shared" si="74"/>
        <v>1.7830894099244091E-4</v>
      </c>
      <c r="CF50" s="32"/>
      <c r="CG50" s="33">
        <f t="shared" si="10"/>
        <v>0.15918028203908768</v>
      </c>
    </row>
    <row r="51" spans="1:85" x14ac:dyDescent="0.25">
      <c r="A51" s="111"/>
      <c r="B51" s="112"/>
      <c r="C51" s="53" t="s">
        <v>81</v>
      </c>
      <c r="D51">
        <v>16.010000000000002</v>
      </c>
      <c r="E51">
        <v>15.89</v>
      </c>
      <c r="F51">
        <v>15.95</v>
      </c>
      <c r="G51" s="28">
        <f t="shared" si="0"/>
        <v>15.950000000000001</v>
      </c>
      <c r="H51" s="29">
        <f t="shared" si="11"/>
        <v>6.0000000000000497E-2</v>
      </c>
      <c r="L51" s="53" t="s">
        <v>81</v>
      </c>
      <c r="M51">
        <v>29.18</v>
      </c>
      <c r="N51">
        <v>29.21</v>
      </c>
      <c r="O51">
        <v>29.62</v>
      </c>
      <c r="P51" s="30">
        <f t="shared" si="63"/>
        <v>29.33666666666667</v>
      </c>
      <c r="Q51" s="31">
        <f t="shared" si="1"/>
        <v>0.24583192089989767</v>
      </c>
      <c r="R51" s="32">
        <f t="shared" si="71"/>
        <v>9.3370952973876415E-5</v>
      </c>
      <c r="S51" s="32"/>
      <c r="T51" s="33">
        <f t="shared" si="58"/>
        <v>2.8597381523189647</v>
      </c>
      <c r="Y51" s="53" t="s">
        <v>81</v>
      </c>
      <c r="Z51">
        <v>29.54</v>
      </c>
      <c r="AA51">
        <v>22.55</v>
      </c>
      <c r="AB51">
        <v>28.46</v>
      </c>
      <c r="AC51" s="30">
        <f t="shared" si="13"/>
        <v>26.850000000000005</v>
      </c>
      <c r="AD51" s="31">
        <f t="shared" si="2"/>
        <v>3.7628579563942952</v>
      </c>
      <c r="AE51" s="32">
        <f t="shared" si="72"/>
        <v>5.2332688600404797E-4</v>
      </c>
      <c r="AF51" s="32"/>
      <c r="AG51" s="33">
        <f t="shared" si="3"/>
        <v>1.4888768580722471</v>
      </c>
      <c r="AL51" s="53" t="s">
        <v>81</v>
      </c>
      <c r="AM51">
        <v>26.32</v>
      </c>
      <c r="AN51">
        <v>26.47</v>
      </c>
      <c r="AO51">
        <v>26.29</v>
      </c>
      <c r="AP51" s="30">
        <f t="shared" si="66"/>
        <v>26.36</v>
      </c>
      <c r="AQ51" s="31">
        <f t="shared" si="4"/>
        <v>9.6436507609929153E-2</v>
      </c>
      <c r="AR51" s="32">
        <f t="shared" si="73"/>
        <v>7.349837633843112E-4</v>
      </c>
      <c r="AS51" s="32"/>
      <c r="AT51" s="33">
        <f t="shared" si="50"/>
        <v>0.1221097398546655</v>
      </c>
      <c r="AY51" s="53" t="s">
        <v>81</v>
      </c>
      <c r="AZ51">
        <v>22.26</v>
      </c>
      <c r="BA51">
        <v>21.63</v>
      </c>
      <c r="BB51">
        <v>22.23</v>
      </c>
      <c r="BC51" s="30">
        <f t="shared" si="16"/>
        <v>22.040000000000003</v>
      </c>
      <c r="BD51" s="31">
        <f t="shared" si="5"/>
        <v>0.35538711287833841</v>
      </c>
      <c r="BE51" s="32">
        <f t="shared" si="61"/>
        <v>1.4680042956468917E-2</v>
      </c>
      <c r="BF51" s="32"/>
      <c r="BG51" s="33">
        <f t="shared" si="6"/>
        <v>0.87117398045370587</v>
      </c>
      <c r="BL51" s="53" t="s">
        <v>81</v>
      </c>
      <c r="BM51">
        <v>24.75</v>
      </c>
      <c r="BN51">
        <v>24.78</v>
      </c>
      <c r="BO51">
        <v>24.89</v>
      </c>
      <c r="BP51" s="30">
        <f t="shared" si="17"/>
        <v>24.806666666666668</v>
      </c>
      <c r="BQ51" s="31">
        <f t="shared" si="7"/>
        <v>7.3711147958320053E-2</v>
      </c>
      <c r="BR51" s="32">
        <f t="shared" si="41"/>
        <v>2.157136720203812E-3</v>
      </c>
      <c r="BS51" s="32"/>
      <c r="BT51" s="33">
        <f t="shared" si="8"/>
        <v>1.9761641152740226</v>
      </c>
      <c r="BY51" s="53" t="s">
        <v>81</v>
      </c>
      <c r="BZ51">
        <v>27.97</v>
      </c>
      <c r="CA51">
        <v>28.09</v>
      </c>
      <c r="CB51">
        <v>28.16</v>
      </c>
      <c r="CC51" s="30">
        <f t="shared" si="68"/>
        <v>28.073333333333334</v>
      </c>
      <c r="CD51" s="31">
        <f t="shared" si="9"/>
        <v>9.6090235369331159E-2</v>
      </c>
      <c r="CE51" s="32">
        <f t="shared" si="74"/>
        <v>2.2413672362432151E-4</v>
      </c>
      <c r="CF51" s="32"/>
      <c r="CG51" s="33">
        <f t="shared" si="10"/>
        <v>0.20009174348328981</v>
      </c>
    </row>
    <row r="52" spans="1:85" x14ac:dyDescent="0.25">
      <c r="G52" s="54"/>
      <c r="BP52" s="56"/>
      <c r="BQ52" s="56"/>
      <c r="BR52" s="56"/>
    </row>
    <row r="53" spans="1:85" x14ac:dyDescent="0.25">
      <c r="G53" s="55"/>
      <c r="H53" s="55"/>
    </row>
  </sheetData>
  <mergeCells count="71">
    <mergeCell ref="A40:A51"/>
    <mergeCell ref="B40:B43"/>
    <mergeCell ref="B44:B47"/>
    <mergeCell ref="B48:B51"/>
    <mergeCell ref="CH2:CH3"/>
    <mergeCell ref="B4:B10"/>
    <mergeCell ref="B11:B16"/>
    <mergeCell ref="A17:A22"/>
    <mergeCell ref="B17:B22"/>
    <mergeCell ref="A23:A39"/>
    <mergeCell ref="B23:B27"/>
    <mergeCell ref="B28:B33"/>
    <mergeCell ref="B34:B39"/>
    <mergeCell ref="BZ2:CB2"/>
    <mergeCell ref="CC2:CC3"/>
    <mergeCell ref="CD2:CD3"/>
    <mergeCell ref="CE2:CE3"/>
    <mergeCell ref="CF2:CF3"/>
    <mergeCell ref="CG2:CG3"/>
    <mergeCell ref="BQ2:BQ3"/>
    <mergeCell ref="BR2:BR3"/>
    <mergeCell ref="BS2:BS3"/>
    <mergeCell ref="BT2:BT3"/>
    <mergeCell ref="BU2:BU3"/>
    <mergeCell ref="BY2:BY3"/>
    <mergeCell ref="AR2:AR3"/>
    <mergeCell ref="AS2:AS3"/>
    <mergeCell ref="BP2:BP3"/>
    <mergeCell ref="AU2:AU3"/>
    <mergeCell ref="AY2:AY3"/>
    <mergeCell ref="AZ2:BB2"/>
    <mergeCell ref="BC2:BC3"/>
    <mergeCell ref="BD2:BD3"/>
    <mergeCell ref="BE2:BE3"/>
    <mergeCell ref="BF2:BF3"/>
    <mergeCell ref="BG2:BG3"/>
    <mergeCell ref="BH2:BH3"/>
    <mergeCell ref="BL2:BL3"/>
    <mergeCell ref="BM2:BO2"/>
    <mergeCell ref="AY1:BH1"/>
    <mergeCell ref="S2:S3"/>
    <mergeCell ref="T2:T3"/>
    <mergeCell ref="U2:U3"/>
    <mergeCell ref="Y2:Y3"/>
    <mergeCell ref="Z2:AB2"/>
    <mergeCell ref="AT2:AT3"/>
    <mergeCell ref="AD2:AD3"/>
    <mergeCell ref="AE2:AE3"/>
    <mergeCell ref="AF2:AF3"/>
    <mergeCell ref="AG2:AG3"/>
    <mergeCell ref="AH2:AH3"/>
    <mergeCell ref="AL2:AL3"/>
    <mergeCell ref="AM2:AO2"/>
    <mergeCell ref="AP2:AP3"/>
    <mergeCell ref="AQ2:AQ3"/>
    <mergeCell ref="BL1:BU1"/>
    <mergeCell ref="AC2:AC3"/>
    <mergeCell ref="BY1:CH1"/>
    <mergeCell ref="C2:C3"/>
    <mergeCell ref="D2:F2"/>
    <mergeCell ref="G2:G3"/>
    <mergeCell ref="H2:H3"/>
    <mergeCell ref="L2:L3"/>
    <mergeCell ref="M2:O2"/>
    <mergeCell ref="P2:P3"/>
    <mergeCell ref="Q2:Q3"/>
    <mergeCell ref="R2:R3"/>
    <mergeCell ref="C1:H1"/>
    <mergeCell ref="L1:U1"/>
    <mergeCell ref="Y1:AH1"/>
    <mergeCell ref="AL1:A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Colon MDS</vt:lpstr>
      <vt:lpstr>Plasma LBP</vt:lpstr>
      <vt:lpstr>RT-qPCR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2020-09-06T13:18:52Z</dcterms:modified>
</cp:coreProperties>
</file>