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\Pijma\"/>
    </mc:Choice>
  </mc:AlternateContent>
  <xr:revisionPtr revIDLastSave="0" documentId="13_ncr:1_{DA9F9797-27C4-4F92-9156-F9A68E60B678}" xr6:coauthVersionLast="47" xr6:coauthVersionMax="47" xr10:uidLastSave="{00000000-0000-0000-0000-000000000000}"/>
  <bookViews>
    <workbookView xWindow="-110" yWindow="-110" windowWidth="19420" windowHeight="10300" tabRatio="914" activeTab="11" xr2:uid="{00000000-000D-0000-FFFF-FFFF00000000}"/>
  </bookViews>
  <sheets>
    <sheet name="K12" sheetId="1" r:id="rId1"/>
    <sheet name="pARG25" sheetId="8" r:id="rId2"/>
    <sheet name="SD cal" sheetId="13" state="hidden" r:id="rId3"/>
    <sheet name="p st curve" sheetId="3" r:id="rId4"/>
    <sheet name="K12 T-D-" sheetId="11" r:id="rId5"/>
    <sheet name="K12 T-D+" sheetId="12" r:id="rId6"/>
    <sheet name="K12 T+D-" sheetId="9" r:id="rId7"/>
    <sheet name="K12 T+D+" sheetId="10" r:id="rId8"/>
    <sheet name="pARG T+D-" sheetId="19" r:id="rId9"/>
    <sheet name="PARG25 T-D-" sheetId="14" r:id="rId10"/>
    <sheet name="pARG T-D+" sheetId="20" r:id="rId11"/>
    <sheet name="pARG25 T+D+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9" l="1"/>
  <c r="C19" i="9"/>
  <c r="F18" i="9"/>
  <c r="G18" i="9" s="1"/>
  <c r="D18" i="9"/>
  <c r="C18" i="9"/>
  <c r="D17" i="9"/>
  <c r="C17" i="9"/>
  <c r="C19" i="12"/>
  <c r="C18" i="12"/>
  <c r="F17" i="12"/>
  <c r="G17" i="12" s="1"/>
  <c r="D17" i="12"/>
  <c r="C17" i="12"/>
  <c r="D16" i="12"/>
  <c r="C16" i="12"/>
  <c r="D17" i="11"/>
  <c r="C16" i="11"/>
  <c r="C19" i="11"/>
  <c r="C18" i="11"/>
  <c r="F17" i="11"/>
  <c r="G17" i="11" s="1"/>
  <c r="C17" i="11"/>
  <c r="D16" i="11"/>
  <c r="D16" i="10"/>
  <c r="D15" i="10"/>
  <c r="C15" i="10"/>
  <c r="C18" i="10"/>
  <c r="C17" i="10"/>
  <c r="C16" i="10"/>
  <c r="D4" i="20"/>
  <c r="F4" i="20"/>
  <c r="F10" i="20"/>
  <c r="F10" i="19"/>
  <c r="F4" i="18"/>
  <c r="F10" i="18"/>
  <c r="F11" i="14"/>
  <c r="F11" i="11"/>
  <c r="F4" i="11"/>
  <c r="F11" i="9"/>
  <c r="F4" i="12"/>
  <c r="F10" i="12"/>
  <c r="F4" i="14"/>
  <c r="F16" i="10" l="1"/>
  <c r="G16" i="10" s="1"/>
  <c r="E5" i="8"/>
  <c r="E3" i="8"/>
  <c r="D10" i="20"/>
  <c r="C12" i="20"/>
  <c r="C18" i="20"/>
  <c r="C17" i="20"/>
  <c r="D16" i="20"/>
  <c r="C16" i="20"/>
  <c r="D15" i="20"/>
  <c r="C15" i="20"/>
  <c r="F16" i="20" s="1"/>
  <c r="G16" i="20" s="1"/>
  <c r="C11" i="20"/>
  <c r="C10" i="20"/>
  <c r="D9" i="20"/>
  <c r="C9" i="20"/>
  <c r="G10" i="20" s="1"/>
  <c r="C6" i="20"/>
  <c r="C5" i="20"/>
  <c r="C4" i="20"/>
  <c r="D3" i="20"/>
  <c r="C3" i="20"/>
  <c r="G4" i="20" s="1"/>
  <c r="D4" i="19"/>
  <c r="C18" i="19"/>
  <c r="C17" i="19"/>
  <c r="D16" i="19"/>
  <c r="C16" i="19"/>
  <c r="D15" i="19"/>
  <c r="C15" i="19"/>
  <c r="F16" i="19" s="1"/>
  <c r="G16" i="19" s="1"/>
  <c r="C12" i="19"/>
  <c r="C11" i="19"/>
  <c r="D10" i="19"/>
  <c r="C10" i="19"/>
  <c r="D9" i="19"/>
  <c r="C9" i="19"/>
  <c r="C6" i="19"/>
  <c r="C5" i="19"/>
  <c r="C4" i="19"/>
  <c r="D3" i="19"/>
  <c r="C3" i="19"/>
  <c r="F16" i="18"/>
  <c r="C12" i="18"/>
  <c r="C11" i="18"/>
  <c r="C18" i="18"/>
  <c r="C17" i="18"/>
  <c r="D16" i="18"/>
  <c r="C16" i="18"/>
  <c r="D15" i="18"/>
  <c r="C15" i="18"/>
  <c r="G16" i="18" s="1"/>
  <c r="D10" i="18"/>
  <c r="C10" i="18"/>
  <c r="D9" i="18"/>
  <c r="C9" i="18"/>
  <c r="C6" i="18"/>
  <c r="C5" i="18"/>
  <c r="D4" i="18"/>
  <c r="C4" i="18"/>
  <c r="D3" i="18"/>
  <c r="C3" i="18"/>
  <c r="C20" i="14"/>
  <c r="C19" i="14"/>
  <c r="D18" i="14"/>
  <c r="C18" i="14"/>
  <c r="D17" i="14"/>
  <c r="C17" i="14"/>
  <c r="E18" i="14" s="1"/>
  <c r="F18" i="14" s="1"/>
  <c r="G18" i="14" s="1"/>
  <c r="C13" i="14"/>
  <c r="C12" i="14"/>
  <c r="D11" i="14"/>
  <c r="C11" i="14"/>
  <c r="D10" i="14"/>
  <c r="C10" i="14"/>
  <c r="G11" i="14" s="1"/>
  <c r="C6" i="14"/>
  <c r="C5" i="14"/>
  <c r="D4" i="14"/>
  <c r="C4" i="14"/>
  <c r="D3" i="14"/>
  <c r="C3" i="14"/>
  <c r="G4" i="14" s="1"/>
  <c r="E9" i="13"/>
  <c r="C12" i="12"/>
  <c r="C11" i="12"/>
  <c r="D10" i="12"/>
  <c r="C10" i="12"/>
  <c r="D9" i="12"/>
  <c r="C9" i="12"/>
  <c r="G10" i="12" s="1"/>
  <c r="C6" i="12"/>
  <c r="C5" i="12"/>
  <c r="D4" i="12"/>
  <c r="C4" i="12"/>
  <c r="D3" i="12"/>
  <c r="C3" i="12"/>
  <c r="G4" i="12" s="1"/>
  <c r="I9" i="12" s="1"/>
  <c r="C13" i="11"/>
  <c r="C12" i="11"/>
  <c r="D11" i="11"/>
  <c r="C11" i="11"/>
  <c r="D10" i="11"/>
  <c r="C10" i="11"/>
  <c r="G11" i="11" s="1"/>
  <c r="C6" i="11"/>
  <c r="C5" i="11"/>
  <c r="D4" i="11"/>
  <c r="C4" i="11"/>
  <c r="D3" i="11"/>
  <c r="C3" i="11"/>
  <c r="G4" i="11" s="1"/>
  <c r="I10" i="11" s="1"/>
  <c r="C12" i="10"/>
  <c r="C11" i="10"/>
  <c r="D10" i="10"/>
  <c r="C10" i="10"/>
  <c r="D9" i="10"/>
  <c r="C9" i="10"/>
  <c r="C6" i="10"/>
  <c r="C5" i="10"/>
  <c r="D4" i="10"/>
  <c r="C4" i="10"/>
  <c r="D3" i="10"/>
  <c r="C3" i="10"/>
  <c r="D11" i="9"/>
  <c r="C13" i="9"/>
  <c r="C12" i="9"/>
  <c r="C11" i="9"/>
  <c r="D10" i="9"/>
  <c r="C10" i="9"/>
  <c r="C6" i="9"/>
  <c r="C5" i="9"/>
  <c r="D4" i="9"/>
  <c r="C4" i="9"/>
  <c r="D3" i="9"/>
  <c r="C3" i="9"/>
  <c r="D3" i="3"/>
  <c r="D4" i="3"/>
  <c r="D5" i="3"/>
  <c r="D6" i="3"/>
  <c r="D7" i="3"/>
  <c r="D8" i="3"/>
  <c r="D9" i="3"/>
  <c r="D2" i="3"/>
  <c r="E4" i="19" l="1"/>
  <c r="F4" i="19" s="1"/>
  <c r="G4" i="19" s="1"/>
  <c r="I8" i="19" s="1"/>
  <c r="I8" i="20"/>
  <c r="I10" i="14"/>
  <c r="I11" i="14"/>
  <c r="F10" i="10"/>
  <c r="G10" i="10" s="1"/>
  <c r="E4" i="10"/>
  <c r="E4" i="9"/>
  <c r="G10" i="19"/>
  <c r="G10" i="18"/>
  <c r="G4" i="18"/>
  <c r="G11" i="9"/>
  <c r="F5" i="1"/>
  <c r="F3" i="1"/>
  <c r="F4" i="10" l="1"/>
  <c r="G4" i="10" s="1"/>
  <c r="I10" i="10" s="1"/>
  <c r="F4" i="9"/>
  <c r="G4" i="9" s="1"/>
  <c r="I7" i="9" s="1"/>
  <c r="I11" i="18"/>
</calcChain>
</file>

<file path=xl/sharedStrings.xml><?xml version="1.0" encoding="utf-8"?>
<sst xmlns="http://schemas.openxmlformats.org/spreadsheetml/2006/main" count="161" uniqueCount="34">
  <si>
    <t>av</t>
  </si>
  <si>
    <t>mM P/min</t>
  </si>
  <si>
    <t>10mM</t>
  </si>
  <si>
    <t>1000mcl</t>
  </si>
  <si>
    <t>10mcl</t>
  </si>
  <si>
    <t>0.1mM</t>
  </si>
  <si>
    <t>mcM P/min</t>
  </si>
  <si>
    <t>2.5 ml</t>
  </si>
  <si>
    <t>0.5 ml</t>
  </si>
  <si>
    <t>x</t>
  </si>
  <si>
    <t>x=20mcg protein</t>
  </si>
  <si>
    <t>100mcg protein</t>
  </si>
  <si>
    <t>M-D-</t>
  </si>
  <si>
    <t>M-D+</t>
  </si>
  <si>
    <t>M+D-</t>
  </si>
  <si>
    <t>M+D+</t>
  </si>
  <si>
    <t>DCCD-sensitive</t>
  </si>
  <si>
    <t>min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</si>
  <si>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charset val="204"/>
      </rPr>
      <t>OD/min</t>
    </r>
  </si>
  <si>
    <t>C, mM</t>
  </si>
  <si>
    <t>N1</t>
  </si>
  <si>
    <t>N2</t>
  </si>
  <si>
    <t>AV. OD 710</t>
  </si>
  <si>
    <t>N3</t>
  </si>
  <si>
    <t>Total (Mean)</t>
  </si>
  <si>
    <t>SD</t>
  </si>
  <si>
    <t>mean</t>
  </si>
  <si>
    <t>Total mean</t>
  </si>
  <si>
    <t>T-D-</t>
  </si>
  <si>
    <t>T-D+</t>
  </si>
  <si>
    <t>T+D-</t>
  </si>
  <si>
    <t>T+D+</t>
  </si>
  <si>
    <t>12.5mcl/ml</t>
  </si>
  <si>
    <t>nM P/min µg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</si>
</sst>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3" borderId="0" xfId="0" applyFill="1"/>
    <xf numFmtId="0" fontId="0" fillId="4" borderId="0" xfId="0" applyFill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5" borderId="0" xfId="0" applyFont="1" applyFill="1"/>
    <xf numFmtId="0" fontId="0" fillId="6" borderId="0" xfId="0" applyFill="1"/>
    <xf numFmtId="0" fontId="6" fillId="0" borderId="0" xfId="0" applyFont="1"/>
    <xf numFmtId="0" fontId="1" fillId="6" borderId="0" xfId="0" applyFont="1" applyFill="1"/>
    <xf numFmtId="0" fontId="5" fillId="6" borderId="0" xfId="0" applyFont="1" applyFill="1"/>
    <xf numFmtId="0" fontId="0" fillId="7" borderId="0" xfId="0" applyFill="1"/>
    <xf numFmtId="164" fontId="5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1884295713035871E-2"/>
                  <c:y val="0.263472222222222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 st curve'!$A$2:$A$5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</c:numCache>
            </c:numRef>
          </c:xVal>
          <c:yVal>
            <c:numRef>
              <c:f>'p st curve'!$D$2:$D$5</c:f>
              <c:numCache>
                <c:formatCode>General</c:formatCode>
                <c:ptCount val="4"/>
                <c:pt idx="0">
                  <c:v>0</c:v>
                </c:pt>
                <c:pt idx="1">
                  <c:v>0.18</c:v>
                </c:pt>
                <c:pt idx="2">
                  <c:v>0.26900000000000002</c:v>
                </c:pt>
                <c:pt idx="3">
                  <c:v>0.379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4C-4827-904B-2FC3996F2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8817096"/>
        <c:axId val="218817480"/>
      </c:scatterChart>
      <c:valAx>
        <c:axId val="2188170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817480"/>
        <c:crosses val="autoZero"/>
        <c:crossBetween val="midCat"/>
      </c:valAx>
      <c:valAx>
        <c:axId val="21881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817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6</xdr:row>
      <xdr:rowOff>14287</xdr:rowOff>
    </xdr:from>
    <xdr:to>
      <xdr:col>11</xdr:col>
      <xdr:colOff>485775</xdr:colOff>
      <xdr:row>20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"/>
  <sheetViews>
    <sheetView workbookViewId="0">
      <selection activeCell="D7" sqref="D7"/>
    </sheetView>
  </sheetViews>
  <sheetFormatPr defaultRowHeight="14.5" x14ac:dyDescent="0.35"/>
  <cols>
    <col min="1" max="1" width="9.1796875" style="5"/>
    <col min="3" max="3" width="11.54296875" customWidth="1"/>
    <col min="4" max="5" width="12.54296875" customWidth="1"/>
    <col min="7" max="7" width="13.7265625" customWidth="1"/>
    <col min="8" max="8" width="24.1796875" customWidth="1"/>
  </cols>
  <sheetData>
    <row r="1" spans="1:6" x14ac:dyDescent="0.35">
      <c r="A1"/>
      <c r="D1" t="s">
        <v>24</v>
      </c>
      <c r="E1" t="s">
        <v>25</v>
      </c>
      <c r="F1" t="s">
        <v>16</v>
      </c>
    </row>
    <row r="2" spans="1:6" x14ac:dyDescent="0.35">
      <c r="A2"/>
      <c r="C2" t="s">
        <v>28</v>
      </c>
      <c r="D2" s="16">
        <v>223.04</v>
      </c>
      <c r="E2" s="16">
        <v>2.62</v>
      </c>
    </row>
    <row r="3" spans="1:6" x14ac:dyDescent="0.35">
      <c r="A3"/>
      <c r="C3" t="s">
        <v>29</v>
      </c>
      <c r="D3" s="16">
        <v>80.66</v>
      </c>
      <c r="E3" s="16">
        <v>1.84</v>
      </c>
      <c r="F3">
        <f>D2-D3</f>
        <v>142.38</v>
      </c>
    </row>
    <row r="4" spans="1:6" x14ac:dyDescent="0.35">
      <c r="A4"/>
      <c r="C4" t="s">
        <v>30</v>
      </c>
      <c r="D4" s="16">
        <v>134.44</v>
      </c>
      <c r="E4" s="16">
        <v>6.13</v>
      </c>
    </row>
    <row r="5" spans="1:6" x14ac:dyDescent="0.35">
      <c r="A5"/>
      <c r="C5" t="s">
        <v>31</v>
      </c>
      <c r="D5" s="16">
        <v>23.75</v>
      </c>
      <c r="E5" s="16">
        <v>2.04</v>
      </c>
      <c r="F5">
        <f>D4-D5</f>
        <v>110.69</v>
      </c>
    </row>
    <row r="6" spans="1:6" x14ac:dyDescent="0.35">
      <c r="A6"/>
    </row>
    <row r="7" spans="1:6" x14ac:dyDescent="0.35">
      <c r="A7"/>
    </row>
    <row r="8" spans="1:6" x14ac:dyDescent="0.35">
      <c r="A8"/>
    </row>
    <row r="9" spans="1:6" x14ac:dyDescent="0.35">
      <c r="A9"/>
    </row>
    <row r="10" spans="1:6" x14ac:dyDescent="0.35">
      <c r="A10"/>
    </row>
    <row r="11" spans="1:6" x14ac:dyDescent="0.35">
      <c r="A11"/>
    </row>
    <row r="12" spans="1:6" x14ac:dyDescent="0.35">
      <c r="A12"/>
    </row>
    <row r="13" spans="1:6" x14ac:dyDescent="0.35">
      <c r="A13"/>
    </row>
    <row r="14" spans="1:6" x14ac:dyDescent="0.35">
      <c r="A14"/>
    </row>
    <row r="15" spans="1:6" x14ac:dyDescent="0.35">
      <c r="A15"/>
    </row>
    <row r="16" spans="1:6" x14ac:dyDescent="0.35">
      <c r="A16"/>
    </row>
    <row r="17" spans="1:1" x14ac:dyDescent="0.35">
      <c r="A17"/>
    </row>
    <row r="18" spans="1:1" x14ac:dyDescent="0.35">
      <c r="A18"/>
    </row>
    <row r="19" spans="1:1" x14ac:dyDescent="0.35">
      <c r="A19"/>
    </row>
    <row r="20" spans="1:1" x14ac:dyDescent="0.35">
      <c r="A20"/>
    </row>
    <row r="21" spans="1:1" x14ac:dyDescent="0.35">
      <c r="A21"/>
    </row>
    <row r="22" spans="1:1" x14ac:dyDescent="0.35">
      <c r="A22"/>
    </row>
    <row r="23" spans="1:1" x14ac:dyDescent="0.35">
      <c r="A23"/>
    </row>
    <row r="24" spans="1:1" x14ac:dyDescent="0.35">
      <c r="A24"/>
    </row>
    <row r="25" spans="1:1" x14ac:dyDescent="0.35">
      <c r="A25"/>
    </row>
    <row r="26" spans="1:1" x14ac:dyDescent="0.35">
      <c r="A26"/>
    </row>
    <row r="27" spans="1:1" x14ac:dyDescent="0.35">
      <c r="A27"/>
    </row>
    <row r="28" spans="1:1" x14ac:dyDescent="0.35">
      <c r="A28"/>
    </row>
    <row r="29" spans="1:1" x14ac:dyDescent="0.35">
      <c r="A29"/>
    </row>
    <row r="30" spans="1:1" x14ac:dyDescent="0.35">
      <c r="A30"/>
    </row>
    <row r="31" spans="1:1" x14ac:dyDescent="0.35">
      <c r="A31"/>
    </row>
    <row r="32" spans="1:1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  <row r="40" spans="1:1" x14ac:dyDescent="0.35">
      <c r="A40"/>
    </row>
    <row r="41" spans="1:1" x14ac:dyDescent="0.35">
      <c r="A41"/>
    </row>
    <row r="42" spans="1:1" x14ac:dyDescent="0.35">
      <c r="A42"/>
    </row>
    <row r="43" spans="1:1" x14ac:dyDescent="0.35">
      <c r="A43"/>
    </row>
    <row r="44" spans="1:1" x14ac:dyDescent="0.35">
      <c r="A44"/>
    </row>
    <row r="45" spans="1:1" x14ac:dyDescent="0.35">
      <c r="A45"/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9B049-7C37-40BF-AA0F-9C638E665D27}">
  <dimension ref="A1:I21"/>
  <sheetViews>
    <sheetView workbookViewId="0">
      <selection activeCell="I17" sqref="I17"/>
    </sheetView>
  </sheetViews>
  <sheetFormatPr defaultRowHeight="14.5" x14ac:dyDescent="0.35"/>
  <cols>
    <col min="6" max="6" width="15.453125" customWidth="1"/>
    <col min="7" max="7" width="19.26953125" customWidth="1"/>
  </cols>
  <sheetData>
    <row r="1" spans="1:9" x14ac:dyDescent="0.35">
      <c r="A1" t="s">
        <v>20</v>
      </c>
    </row>
    <row r="2" spans="1:9" x14ac:dyDescent="0.35">
      <c r="A2" s="5" t="s">
        <v>17</v>
      </c>
      <c r="B2" s="6" t="s">
        <v>28</v>
      </c>
    </row>
    <row r="3" spans="1:9" x14ac:dyDescent="0.35">
      <c r="A3" s="5">
        <v>0</v>
      </c>
      <c r="B3" s="10">
        <v>0.25</v>
      </c>
      <c r="C3" s="4">
        <f>(B4-B3)/5</f>
        <v>1.34E-2</v>
      </c>
      <c r="D3" s="4">
        <f>(B6-B4)/10</f>
        <v>7.1000000000000004E-3</v>
      </c>
    </row>
    <row r="4" spans="1:9" x14ac:dyDescent="0.35">
      <c r="A4" s="5">
        <v>5</v>
      </c>
      <c r="B4" s="10">
        <v>0.317</v>
      </c>
      <c r="C4">
        <f>(B5-B3)/10</f>
        <v>1.0799999999999999E-2</v>
      </c>
      <c r="D4">
        <f>(B6-B5)/5</f>
        <v>6.0000000000000053E-3</v>
      </c>
      <c r="E4" s="5">
        <v>9.11E-3</v>
      </c>
      <c r="F4">
        <f>(E4*0.2)/0.269</f>
        <v>6.7732342007434942E-3</v>
      </c>
      <c r="G4" s="14">
        <f>(F4*1000000)/20</f>
        <v>338.66171003717471</v>
      </c>
    </row>
    <row r="5" spans="1:9" x14ac:dyDescent="0.35">
      <c r="A5" s="5">
        <v>10</v>
      </c>
      <c r="B5" s="10">
        <v>0.35799999999999998</v>
      </c>
      <c r="C5" s="3">
        <f>(B6-B3)/15</f>
        <v>9.2000000000000016E-3</v>
      </c>
      <c r="E5" s="5" t="s">
        <v>0</v>
      </c>
      <c r="F5" s="5" t="s">
        <v>1</v>
      </c>
      <c r="G5" s="5" t="s">
        <v>33</v>
      </c>
    </row>
    <row r="6" spans="1:9" x14ac:dyDescent="0.35">
      <c r="A6" s="5">
        <v>15</v>
      </c>
      <c r="B6" s="10">
        <v>0.38800000000000001</v>
      </c>
      <c r="C6" s="4">
        <f>(B5-B4)/5</f>
        <v>8.1999999999999955E-3</v>
      </c>
    </row>
    <row r="7" spans="1:9" x14ac:dyDescent="0.35">
      <c r="A7" s="5"/>
      <c r="B7" s="10"/>
      <c r="C7" s="7" t="s">
        <v>18</v>
      </c>
    </row>
    <row r="8" spans="1:9" x14ac:dyDescent="0.35">
      <c r="A8" t="s">
        <v>21</v>
      </c>
    </row>
    <row r="9" spans="1:9" x14ac:dyDescent="0.35">
      <c r="A9" s="5" t="s">
        <v>17</v>
      </c>
      <c r="B9" s="6" t="s">
        <v>28</v>
      </c>
    </row>
    <row r="10" spans="1:9" x14ac:dyDescent="0.35">
      <c r="A10" s="5">
        <v>0</v>
      </c>
      <c r="B10" s="10">
        <v>0.254</v>
      </c>
      <c r="C10" s="4">
        <f>(B11-B10)/5</f>
        <v>4.4000000000000037E-3</v>
      </c>
      <c r="D10">
        <f>(B13-B11)/10</f>
        <v>4.899999999999999E-3</v>
      </c>
      <c r="I10">
        <f>AVERAGE(G11,G4)</f>
        <v>318.02973977695166</v>
      </c>
    </row>
    <row r="11" spans="1:9" x14ac:dyDescent="0.35">
      <c r="A11" s="5">
        <v>5</v>
      </c>
      <c r="B11" s="10">
        <v>0.27600000000000002</v>
      </c>
      <c r="C11" s="4">
        <f>(B12-B10)/10</f>
        <v>3.0999999999999973E-3</v>
      </c>
      <c r="D11">
        <f>(B13-B12)/5</f>
        <v>8.0000000000000071E-3</v>
      </c>
      <c r="E11" s="5">
        <v>8.0000000000000002E-3</v>
      </c>
      <c r="F11">
        <f>(E11*0.2)/0.269</f>
        <v>5.9479553903345724E-3</v>
      </c>
      <c r="G11" s="14">
        <f>(F11*1000000)/20</f>
        <v>297.3977695167286</v>
      </c>
      <c r="I11">
        <f>STDEV(G11,G4)</f>
        <v>29.178012160485803</v>
      </c>
    </row>
    <row r="12" spans="1:9" x14ac:dyDescent="0.35">
      <c r="A12" s="5">
        <v>10</v>
      </c>
      <c r="B12" s="10">
        <v>0.28499999999999998</v>
      </c>
      <c r="C12" s="3">
        <f>(B13-B10)/15</f>
        <v>4.7333333333333342E-3</v>
      </c>
      <c r="E12" s="5" t="s">
        <v>0</v>
      </c>
      <c r="F12" s="5" t="s">
        <v>1</v>
      </c>
      <c r="G12" s="5" t="s">
        <v>33</v>
      </c>
    </row>
    <row r="13" spans="1:9" x14ac:dyDescent="0.35">
      <c r="A13" s="5">
        <v>15</v>
      </c>
      <c r="B13" s="10">
        <v>0.32500000000000001</v>
      </c>
      <c r="C13" s="4">
        <f>(B12-B11)/5</f>
        <v>1.7999999999999904E-3</v>
      </c>
    </row>
    <row r="14" spans="1:9" x14ac:dyDescent="0.35">
      <c r="A14" s="5"/>
      <c r="B14" s="10"/>
      <c r="C14" s="7" t="s">
        <v>18</v>
      </c>
    </row>
    <row r="15" spans="1:9" x14ac:dyDescent="0.35">
      <c r="A15" t="s">
        <v>23</v>
      </c>
    </row>
    <row r="16" spans="1:9" x14ac:dyDescent="0.35">
      <c r="A16" s="5" t="s">
        <v>17</v>
      </c>
      <c r="B16" s="6" t="s">
        <v>28</v>
      </c>
    </row>
    <row r="17" spans="1:7" x14ac:dyDescent="0.35">
      <c r="A17" s="5">
        <v>0</v>
      </c>
      <c r="B17" s="1">
        <v>0.219</v>
      </c>
      <c r="C17">
        <f>(B18-B17)/5</f>
        <v>8.4000000000000012E-3</v>
      </c>
      <c r="D17">
        <f>(B20-B18)/10</f>
        <v>9.5999999999999974E-3</v>
      </c>
    </row>
    <row r="18" spans="1:7" x14ac:dyDescent="0.35">
      <c r="A18" s="5">
        <v>5</v>
      </c>
      <c r="B18" s="1">
        <v>0.26100000000000001</v>
      </c>
      <c r="C18">
        <f>(B19-B17)/10</f>
        <v>8.7999999999999988E-3</v>
      </c>
      <c r="D18">
        <f>(B20-B19)/5</f>
        <v>9.9999999999999985E-3</v>
      </c>
      <c r="E18" s="5">
        <f>(C17+C18+C19+C20+D17+D18)/6</f>
        <v>9.1999999999999981E-3</v>
      </c>
      <c r="F18">
        <f>(E18*0.2)/0.2394</f>
        <v>7.6858813700918949E-3</v>
      </c>
      <c r="G18" s="2">
        <f>(F18*1000000)/20</f>
        <v>384.29406850459475</v>
      </c>
    </row>
    <row r="19" spans="1:7" x14ac:dyDescent="0.35">
      <c r="A19" s="5">
        <v>10</v>
      </c>
      <c r="B19" s="1">
        <v>0.307</v>
      </c>
      <c r="C19" s="3">
        <f>(B20-B17)/15</f>
        <v>9.1999999999999981E-3</v>
      </c>
      <c r="E19" s="5" t="s">
        <v>0</v>
      </c>
      <c r="F19" s="5" t="s">
        <v>1</v>
      </c>
      <c r="G19" s="5" t="s">
        <v>33</v>
      </c>
    </row>
    <row r="20" spans="1:7" x14ac:dyDescent="0.35">
      <c r="A20" s="5">
        <v>15</v>
      </c>
      <c r="B20" s="1">
        <v>0.35699999999999998</v>
      </c>
      <c r="C20">
        <f>(B19-B18)/5</f>
        <v>9.1999999999999964E-3</v>
      </c>
    </row>
    <row r="21" spans="1:7" x14ac:dyDescent="0.35">
      <c r="A21" s="5"/>
      <c r="B21" s="1"/>
      <c r="C21" s="7" t="s">
        <v>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C596-19A2-47F0-BDD1-82654AF3FB25}">
  <dimension ref="A1:I18"/>
  <sheetViews>
    <sheetView workbookViewId="0">
      <selection activeCell="L12" sqref="L12"/>
    </sheetView>
  </sheetViews>
  <sheetFormatPr defaultRowHeight="14.5" x14ac:dyDescent="0.35"/>
  <sheetData>
    <row r="1" spans="1:9" x14ac:dyDescent="0.35">
      <c r="A1" t="s">
        <v>20</v>
      </c>
    </row>
    <row r="2" spans="1:9" x14ac:dyDescent="0.35">
      <c r="A2" s="5"/>
      <c r="B2" s="6" t="s">
        <v>29</v>
      </c>
      <c r="C2" s="4"/>
      <c r="D2" s="4"/>
    </row>
    <row r="3" spans="1:9" x14ac:dyDescent="0.35">
      <c r="A3" s="5">
        <v>0</v>
      </c>
      <c r="B3" s="10">
        <v>0.311</v>
      </c>
      <c r="C3" s="8">
        <f>(B4-B3)/5</f>
        <v>3.6000000000000034E-3</v>
      </c>
      <c r="D3" s="8">
        <f>(B6-B4)/10</f>
        <v>2.2999999999999965E-3</v>
      </c>
      <c r="I3" t="s">
        <v>32</v>
      </c>
    </row>
    <row r="4" spans="1:9" x14ac:dyDescent="0.35">
      <c r="A4" s="5">
        <v>5</v>
      </c>
      <c r="B4" s="10">
        <v>0.32900000000000001</v>
      </c>
      <c r="C4" s="8">
        <f>(B5-B3)/10</f>
        <v>3.9999999999999983E-3</v>
      </c>
      <c r="D4" s="8">
        <f>(B6-B5)/5</f>
        <v>2.0000000000000017E-4</v>
      </c>
      <c r="E4" s="5">
        <v>2.5000000000000001E-3</v>
      </c>
      <c r="F4">
        <f>(E4*0.2)/0.269</f>
        <v>1.8587360594795538E-3</v>
      </c>
      <c r="G4" s="1">
        <f>(F4*1000000)/20</f>
        <v>92.936802973977692</v>
      </c>
    </row>
    <row r="5" spans="1:9" x14ac:dyDescent="0.35">
      <c r="A5" s="5">
        <v>10</v>
      </c>
      <c r="B5" s="10">
        <v>0.35099999999999998</v>
      </c>
      <c r="C5" s="15">
        <f>(B6-B3)/15</f>
        <v>2.733333333333332E-3</v>
      </c>
      <c r="D5" s="8"/>
      <c r="E5" s="5" t="s">
        <v>0</v>
      </c>
      <c r="F5" s="5" t="s">
        <v>1</v>
      </c>
      <c r="G5" s="5" t="s">
        <v>6</v>
      </c>
    </row>
    <row r="6" spans="1:9" x14ac:dyDescent="0.35">
      <c r="A6" s="5">
        <v>15</v>
      </c>
      <c r="B6" s="10">
        <v>0.35199999999999998</v>
      </c>
      <c r="C6" s="4">
        <f>(B5-B4)/5</f>
        <v>4.3999999999999925E-3</v>
      </c>
    </row>
    <row r="7" spans="1:9" x14ac:dyDescent="0.35">
      <c r="A7" t="s">
        <v>21</v>
      </c>
      <c r="I7">
        <v>89.21</v>
      </c>
    </row>
    <row r="8" spans="1:9" x14ac:dyDescent="0.35">
      <c r="A8" s="5"/>
      <c r="B8" s="6" t="s">
        <v>29</v>
      </c>
      <c r="C8" s="4"/>
      <c r="D8" s="4"/>
      <c r="I8">
        <f>STDEV(G4,G10)</f>
        <v>5.2572994883758186</v>
      </c>
    </row>
    <row r="9" spans="1:9" x14ac:dyDescent="0.35">
      <c r="A9" s="5">
        <v>0</v>
      </c>
      <c r="B9" s="10">
        <v>0.23</v>
      </c>
      <c r="C9" s="8">
        <f>(B10-B9)/5</f>
        <v>2.0000000000000017E-4</v>
      </c>
      <c r="D9" s="8">
        <f>(B12-B10)/10</f>
        <v>3.2000000000000002E-3</v>
      </c>
    </row>
    <row r="10" spans="1:9" x14ac:dyDescent="0.35">
      <c r="A10" s="5">
        <v>5</v>
      </c>
      <c r="B10" s="12">
        <v>0.23100000000000001</v>
      </c>
      <c r="C10" s="8">
        <f>(B11-B9)/10</f>
        <v>1.8999999999999989E-3</v>
      </c>
      <c r="D10" s="8">
        <f>(B12-B11)/5</f>
        <v>2.8000000000000026E-3</v>
      </c>
      <c r="E10" s="5">
        <v>2.3E-3</v>
      </c>
      <c r="F10">
        <f>(E10*0.2)/0.269</f>
        <v>1.7100371747211895E-3</v>
      </c>
      <c r="G10" s="1">
        <f>(F10*1000000)/20</f>
        <v>85.501858736059475</v>
      </c>
    </row>
    <row r="11" spans="1:9" x14ac:dyDescent="0.35">
      <c r="A11" s="5">
        <v>10</v>
      </c>
      <c r="B11" s="10">
        <v>0.249</v>
      </c>
      <c r="C11" s="15">
        <f>(B12-B9)/15</f>
        <v>2.2000000000000001E-3</v>
      </c>
      <c r="D11" s="8"/>
      <c r="E11" s="5" t="s">
        <v>0</v>
      </c>
      <c r="F11" s="5" t="s">
        <v>1</v>
      </c>
      <c r="G11" s="5" t="s">
        <v>6</v>
      </c>
    </row>
    <row r="12" spans="1:9" x14ac:dyDescent="0.35">
      <c r="A12" s="5">
        <v>15</v>
      </c>
      <c r="B12" s="10">
        <v>0.26300000000000001</v>
      </c>
      <c r="C12" s="8">
        <f>(B11-B10)/5</f>
        <v>3.5999999999999977E-3</v>
      </c>
      <c r="D12" s="8"/>
    </row>
    <row r="13" spans="1:9" x14ac:dyDescent="0.35">
      <c r="A13" t="s">
        <v>23</v>
      </c>
    </row>
    <row r="14" spans="1:9" x14ac:dyDescent="0.35">
      <c r="A14" s="5"/>
      <c r="B14" s="6" t="s">
        <v>29</v>
      </c>
      <c r="C14" s="4"/>
      <c r="D14" s="4"/>
    </row>
    <row r="15" spans="1:9" x14ac:dyDescent="0.35">
      <c r="A15" s="5">
        <v>0</v>
      </c>
      <c r="B15" s="1">
        <v>0.22</v>
      </c>
      <c r="C15">
        <f>(B16-B15)/5</f>
        <v>-6.0000000000000049E-4</v>
      </c>
      <c r="D15">
        <f>(B18-B16)/10</f>
        <v>6.0000000000000049E-4</v>
      </c>
    </row>
    <row r="16" spans="1:9" x14ac:dyDescent="0.35">
      <c r="A16" s="5">
        <v>5</v>
      </c>
      <c r="B16" s="1">
        <v>0.217</v>
      </c>
      <c r="C16">
        <f>(B17-B15)/10</f>
        <v>0</v>
      </c>
      <c r="D16">
        <f>(B18-B17)/5</f>
        <v>6.0000000000000049E-4</v>
      </c>
      <c r="E16" s="5">
        <v>5.9999999999999995E-4</v>
      </c>
      <c r="F16">
        <f>(E16*0.2)/0.2394</f>
        <v>5.0125313283208019E-4</v>
      </c>
      <c r="G16" s="2">
        <f>(F16*1000000)/20</f>
        <v>25.062656641604011</v>
      </c>
    </row>
    <row r="17" spans="1:7" x14ac:dyDescent="0.35">
      <c r="A17" s="5">
        <v>10</v>
      </c>
      <c r="B17" s="1">
        <v>0.22</v>
      </c>
      <c r="C17" s="3">
        <f>(B18-B15)/15</f>
        <v>2.0000000000000017E-4</v>
      </c>
      <c r="E17" s="5" t="s">
        <v>0</v>
      </c>
      <c r="F17" s="5" t="s">
        <v>1</v>
      </c>
      <c r="G17" s="5" t="s">
        <v>6</v>
      </c>
    </row>
    <row r="18" spans="1:7" x14ac:dyDescent="0.35">
      <c r="A18" s="5">
        <v>15</v>
      </c>
      <c r="B18" s="1">
        <v>0.223</v>
      </c>
      <c r="C18">
        <f>(B17-B16)/5</f>
        <v>6.0000000000000049E-4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79E0-360B-4261-807B-D2CAFD4E79ED}">
  <dimension ref="A1:I18"/>
  <sheetViews>
    <sheetView tabSelected="1" workbookViewId="0">
      <selection activeCell="I6" sqref="I6"/>
    </sheetView>
  </sheetViews>
  <sheetFormatPr defaultRowHeight="14.5" x14ac:dyDescent="0.35"/>
  <sheetData>
    <row r="1" spans="1:9" x14ac:dyDescent="0.35">
      <c r="A1" t="s">
        <v>20</v>
      </c>
    </row>
    <row r="2" spans="1:9" x14ac:dyDescent="0.35">
      <c r="A2" s="5"/>
      <c r="B2" s="6" t="s">
        <v>31</v>
      </c>
      <c r="C2" s="4"/>
      <c r="D2" s="4"/>
    </row>
    <row r="3" spans="1:9" x14ac:dyDescent="0.35">
      <c r="A3" s="5">
        <v>0</v>
      </c>
      <c r="B3" s="10">
        <v>0.32900000000000001</v>
      </c>
      <c r="C3" s="8">
        <f>(B4-B3)/5</f>
        <v>6.0000000000000049E-4</v>
      </c>
      <c r="D3" s="8">
        <f>(B6-B4)/10</f>
        <v>1.0000000000000009E-3</v>
      </c>
    </row>
    <row r="4" spans="1:9" x14ac:dyDescent="0.35">
      <c r="A4" s="5">
        <v>5</v>
      </c>
      <c r="B4" s="10">
        <v>0.33200000000000002</v>
      </c>
      <c r="C4" s="8">
        <f>(B5-B3)/10</f>
        <v>1.200000000000001E-3</v>
      </c>
      <c r="D4" s="8">
        <f>(B6-B5)/5</f>
        <v>2.0000000000000017E-4</v>
      </c>
      <c r="E4" s="5">
        <v>8.9999999999999998E-4</v>
      </c>
      <c r="F4">
        <f>(E4*0.2)/0.269</f>
        <v>6.691449814126394E-4</v>
      </c>
      <c r="G4" s="1">
        <f>(F4*1000000)/20</f>
        <v>33.457249070631967</v>
      </c>
    </row>
    <row r="5" spans="1:9" x14ac:dyDescent="0.35">
      <c r="A5" s="5">
        <v>10</v>
      </c>
      <c r="B5" s="10">
        <v>0.34100000000000003</v>
      </c>
      <c r="C5" s="15">
        <f>(B6-B3)/15</f>
        <v>8.6666666666666739E-4</v>
      </c>
      <c r="D5" s="8"/>
      <c r="E5" s="5" t="s">
        <v>0</v>
      </c>
      <c r="F5" s="5" t="s">
        <v>1</v>
      </c>
      <c r="G5" s="5" t="s">
        <v>6</v>
      </c>
    </row>
    <row r="6" spans="1:9" x14ac:dyDescent="0.35">
      <c r="A6" s="5">
        <v>15</v>
      </c>
      <c r="B6" s="10">
        <v>0.34200000000000003</v>
      </c>
      <c r="C6" s="8">
        <f>(B5-B4)/5</f>
        <v>1.8000000000000017E-3</v>
      </c>
      <c r="D6" s="8"/>
    </row>
    <row r="7" spans="1:9" x14ac:dyDescent="0.35">
      <c r="A7" t="s">
        <v>21</v>
      </c>
    </row>
    <row r="8" spans="1:9" x14ac:dyDescent="0.35">
      <c r="A8" s="5"/>
      <c r="B8" s="6" t="s">
        <v>31</v>
      </c>
      <c r="C8" s="4"/>
      <c r="D8" s="4"/>
    </row>
    <row r="9" spans="1:9" x14ac:dyDescent="0.35">
      <c r="A9" s="5">
        <v>0</v>
      </c>
      <c r="B9" s="10">
        <v>0.19600000000000001</v>
      </c>
      <c r="C9" s="8">
        <f>(B10-B9)/5</f>
        <v>4.0000000000000034E-4</v>
      </c>
      <c r="D9" s="8">
        <f>(B12-B10)/10</f>
        <v>6.9999999999999782E-4</v>
      </c>
    </row>
    <row r="10" spans="1:9" x14ac:dyDescent="0.35">
      <c r="A10" s="5">
        <v>5</v>
      </c>
      <c r="B10" s="10">
        <v>0.19800000000000001</v>
      </c>
      <c r="C10" s="8">
        <f>(B11-B9)/10</f>
        <v>6.0000000000000049E-4</v>
      </c>
      <c r="D10" s="8">
        <f>(B12-B11)/5</f>
        <v>5.9999999999999496E-4</v>
      </c>
      <c r="E10" s="5">
        <v>6.0999999999999997E-4</v>
      </c>
      <c r="F10">
        <f>(E10*0.2)/0.269</f>
        <v>4.5353159851301109E-4</v>
      </c>
      <c r="G10" s="1">
        <f>(F10*1000000)/20</f>
        <v>22.676579925650554</v>
      </c>
      <c r="I10" s="14">
        <v>25.62</v>
      </c>
    </row>
    <row r="11" spans="1:9" x14ac:dyDescent="0.35">
      <c r="A11" s="5">
        <v>10</v>
      </c>
      <c r="B11" s="10">
        <v>0.20200000000000001</v>
      </c>
      <c r="C11" s="15">
        <f>(B12-B9)/15</f>
        <v>5.9999999999999865E-4</v>
      </c>
      <c r="D11" s="8"/>
      <c r="E11" s="5" t="s">
        <v>0</v>
      </c>
      <c r="F11" s="5" t="s">
        <v>1</v>
      </c>
      <c r="G11" s="5" t="s">
        <v>6</v>
      </c>
      <c r="I11">
        <f>SQRT(((I10-G4)^2+(I10-G10)^2+(I10-G16)^2)/3)</f>
        <v>5.5528142424052538</v>
      </c>
    </row>
    <row r="12" spans="1:9" x14ac:dyDescent="0.35">
      <c r="A12" s="5">
        <v>15</v>
      </c>
      <c r="B12" s="10">
        <v>0.20499999999999999</v>
      </c>
      <c r="C12" s="8">
        <f>(B11-B10)/5</f>
        <v>8.0000000000000069E-4</v>
      </c>
      <c r="D12" s="8"/>
    </row>
    <row r="13" spans="1:9" x14ac:dyDescent="0.35">
      <c r="A13" t="s">
        <v>23</v>
      </c>
    </row>
    <row r="14" spans="1:9" x14ac:dyDescent="0.35">
      <c r="A14" s="5"/>
      <c r="B14" s="6" t="s">
        <v>31</v>
      </c>
      <c r="C14" s="4"/>
      <c r="D14" s="4"/>
    </row>
    <row r="15" spans="1:9" x14ac:dyDescent="0.35">
      <c r="A15" s="5">
        <v>0</v>
      </c>
      <c r="B15" s="1">
        <v>0.23300000000000001</v>
      </c>
      <c r="C15" s="8">
        <f>(B16-B15)/5</f>
        <v>2.0000000000000017E-4</v>
      </c>
      <c r="D15" s="8">
        <f>(B18-B16)/10</f>
        <v>5.9999999999999778E-4</v>
      </c>
    </row>
    <row r="16" spans="1:9" x14ac:dyDescent="0.35">
      <c r="A16" s="5">
        <v>5</v>
      </c>
      <c r="B16" s="1">
        <v>0.23400000000000001</v>
      </c>
      <c r="C16" s="8">
        <f>(B17-B15)/10</f>
        <v>4.9999999999999763E-4</v>
      </c>
      <c r="D16" s="8">
        <f>(B18-B17)/5</f>
        <v>4.0000000000000034E-4</v>
      </c>
      <c r="E16" s="5">
        <v>5.0000000000000001E-4</v>
      </c>
      <c r="F16">
        <f>(E16*0.2)/0.2394</f>
        <v>4.1771094402673353E-4</v>
      </c>
      <c r="G16" s="1">
        <f>(F16*1000000)/20</f>
        <v>20.885547201336678</v>
      </c>
    </row>
    <row r="17" spans="1:7" x14ac:dyDescent="0.35">
      <c r="A17" s="5">
        <v>10</v>
      </c>
      <c r="B17" s="1">
        <v>0.23799999999999999</v>
      </c>
      <c r="C17" s="15">
        <f>(B18-B15)/15</f>
        <v>4.6666666666666525E-4</v>
      </c>
      <c r="D17" s="8"/>
      <c r="E17" s="5" t="s">
        <v>0</v>
      </c>
      <c r="F17" s="5" t="s">
        <v>1</v>
      </c>
      <c r="G17" s="5" t="s">
        <v>6</v>
      </c>
    </row>
    <row r="18" spans="1:7" x14ac:dyDescent="0.35">
      <c r="A18" s="5">
        <v>15</v>
      </c>
      <c r="B18" s="1">
        <v>0.24</v>
      </c>
      <c r="C18" s="8">
        <f>(B17-B16)/5</f>
        <v>7.9999999999999516E-4</v>
      </c>
      <c r="D18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5"/>
  <sheetViews>
    <sheetView workbookViewId="0">
      <selection activeCell="D6" sqref="D6"/>
    </sheetView>
  </sheetViews>
  <sheetFormatPr defaultRowHeight="14.5" x14ac:dyDescent="0.35"/>
  <cols>
    <col min="1" max="1" width="9.1796875" style="5"/>
    <col min="3" max="4" width="11.54296875" customWidth="1"/>
    <col min="7" max="7" width="13.7265625" customWidth="1"/>
    <col min="8" max="8" width="24.1796875" customWidth="1"/>
  </cols>
  <sheetData>
    <row r="1" spans="1:5" x14ac:dyDescent="0.35">
      <c r="A1"/>
      <c r="C1" t="s">
        <v>27</v>
      </c>
      <c r="D1" t="s">
        <v>25</v>
      </c>
      <c r="E1" t="s">
        <v>16</v>
      </c>
    </row>
    <row r="2" spans="1:5" x14ac:dyDescent="0.35">
      <c r="A2"/>
      <c r="B2" t="s">
        <v>12</v>
      </c>
      <c r="C2" s="16">
        <v>318.10000000000002</v>
      </c>
      <c r="D2" s="16">
        <v>12.09</v>
      </c>
    </row>
    <row r="3" spans="1:5" x14ac:dyDescent="0.35">
      <c r="A3"/>
      <c r="B3" t="s">
        <v>13</v>
      </c>
      <c r="C3" s="16">
        <v>89.21</v>
      </c>
      <c r="D3" s="16">
        <v>4.1100000000000003</v>
      </c>
      <c r="E3">
        <f>C2-C3</f>
        <v>228.89000000000004</v>
      </c>
    </row>
    <row r="4" spans="1:5" x14ac:dyDescent="0.35">
      <c r="A4"/>
      <c r="B4" t="s">
        <v>14</v>
      </c>
      <c r="C4" s="16">
        <v>206.55</v>
      </c>
      <c r="D4" s="16">
        <v>10.210000000000001</v>
      </c>
    </row>
    <row r="5" spans="1:5" x14ac:dyDescent="0.35">
      <c r="A5"/>
      <c r="B5" t="s">
        <v>15</v>
      </c>
      <c r="C5" s="16">
        <v>25.62</v>
      </c>
      <c r="D5" s="16">
        <v>5.31</v>
      </c>
      <c r="E5">
        <f>C4-C5</f>
        <v>180.93</v>
      </c>
    </row>
    <row r="6" spans="1:5" x14ac:dyDescent="0.35">
      <c r="A6"/>
    </row>
    <row r="7" spans="1:5" x14ac:dyDescent="0.35">
      <c r="A7"/>
    </row>
    <row r="8" spans="1:5" x14ac:dyDescent="0.35">
      <c r="A8"/>
    </row>
    <row r="9" spans="1:5" x14ac:dyDescent="0.35">
      <c r="A9"/>
    </row>
    <row r="10" spans="1:5" x14ac:dyDescent="0.35">
      <c r="A10"/>
    </row>
    <row r="11" spans="1:5" x14ac:dyDescent="0.35">
      <c r="A11"/>
    </row>
    <row r="12" spans="1:5" x14ac:dyDescent="0.35">
      <c r="A12"/>
    </row>
    <row r="13" spans="1:5" x14ac:dyDescent="0.35">
      <c r="A13"/>
    </row>
    <row r="14" spans="1:5" x14ac:dyDescent="0.35">
      <c r="A14"/>
    </row>
    <row r="15" spans="1:5" x14ac:dyDescent="0.35">
      <c r="A15"/>
    </row>
    <row r="16" spans="1:5" x14ac:dyDescent="0.35">
      <c r="A16"/>
    </row>
    <row r="17" spans="1:1" x14ac:dyDescent="0.35">
      <c r="A17"/>
    </row>
    <row r="18" spans="1:1" x14ac:dyDescent="0.35">
      <c r="A18"/>
    </row>
    <row r="19" spans="1:1" x14ac:dyDescent="0.35">
      <c r="A19"/>
    </row>
    <row r="20" spans="1:1" x14ac:dyDescent="0.35">
      <c r="A20"/>
    </row>
    <row r="21" spans="1:1" x14ac:dyDescent="0.35">
      <c r="A21"/>
    </row>
    <row r="22" spans="1:1" x14ac:dyDescent="0.35">
      <c r="A22"/>
    </row>
    <row r="23" spans="1:1" x14ac:dyDescent="0.35">
      <c r="A23"/>
    </row>
    <row r="24" spans="1:1" x14ac:dyDescent="0.35">
      <c r="A24"/>
    </row>
    <row r="25" spans="1:1" x14ac:dyDescent="0.35">
      <c r="A25"/>
    </row>
    <row r="26" spans="1:1" x14ac:dyDescent="0.35">
      <c r="A26"/>
    </row>
    <row r="27" spans="1:1" x14ac:dyDescent="0.35">
      <c r="A27"/>
    </row>
    <row r="28" spans="1:1" x14ac:dyDescent="0.35">
      <c r="A28"/>
    </row>
    <row r="29" spans="1:1" x14ac:dyDescent="0.35">
      <c r="A29"/>
    </row>
    <row r="30" spans="1:1" x14ac:dyDescent="0.35">
      <c r="A30"/>
    </row>
    <row r="31" spans="1:1" x14ac:dyDescent="0.35">
      <c r="A31"/>
    </row>
    <row r="32" spans="1:1" x14ac:dyDescent="0.35">
      <c r="A32"/>
    </row>
    <row r="33" spans="1:1" x14ac:dyDescent="0.35">
      <c r="A33"/>
    </row>
    <row r="34" spans="1:1" x14ac:dyDescent="0.35">
      <c r="A34"/>
    </row>
    <row r="35" spans="1:1" x14ac:dyDescent="0.35">
      <c r="A35"/>
    </row>
    <row r="36" spans="1:1" x14ac:dyDescent="0.35">
      <c r="A36"/>
    </row>
    <row r="37" spans="1:1" x14ac:dyDescent="0.35">
      <c r="A37"/>
    </row>
    <row r="38" spans="1:1" x14ac:dyDescent="0.35">
      <c r="A38"/>
    </row>
    <row r="39" spans="1:1" x14ac:dyDescent="0.35">
      <c r="A39"/>
    </row>
    <row r="40" spans="1:1" x14ac:dyDescent="0.35">
      <c r="A40"/>
    </row>
    <row r="41" spans="1:1" x14ac:dyDescent="0.35">
      <c r="A41"/>
    </row>
    <row r="42" spans="1:1" x14ac:dyDescent="0.35">
      <c r="A42"/>
    </row>
    <row r="43" spans="1:1" x14ac:dyDescent="0.35">
      <c r="A43"/>
    </row>
    <row r="44" spans="1:1" x14ac:dyDescent="0.35">
      <c r="A44"/>
    </row>
    <row r="45" spans="1:1" x14ac:dyDescent="0.35">
      <c r="A45"/>
    </row>
    <row r="46" spans="1:1" x14ac:dyDescent="0.35">
      <c r="A46"/>
    </row>
    <row r="47" spans="1:1" x14ac:dyDescent="0.35">
      <c r="A47"/>
    </row>
    <row r="48" spans="1:1" x14ac:dyDescent="0.35">
      <c r="A48"/>
    </row>
    <row r="49" spans="1:1" x14ac:dyDescent="0.35">
      <c r="A49"/>
    </row>
    <row r="50" spans="1:1" x14ac:dyDescent="0.35">
      <c r="A50"/>
    </row>
    <row r="51" spans="1:1" x14ac:dyDescent="0.35">
      <c r="A51"/>
    </row>
    <row r="52" spans="1:1" x14ac:dyDescent="0.35">
      <c r="A52"/>
    </row>
    <row r="53" spans="1:1" x14ac:dyDescent="0.35">
      <c r="A53"/>
    </row>
    <row r="54" spans="1:1" x14ac:dyDescent="0.35">
      <c r="A54"/>
    </row>
    <row r="55" spans="1:1" x14ac:dyDescent="0.35">
      <c r="A5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F036-A2EB-43C3-A6DD-137483215DEB}">
  <dimension ref="D4:E9"/>
  <sheetViews>
    <sheetView workbookViewId="0">
      <selection activeCell="H17" sqref="H17"/>
    </sheetView>
  </sheetViews>
  <sheetFormatPr defaultRowHeight="14.5" x14ac:dyDescent="0.35"/>
  <sheetData>
    <row r="4" spans="4:5" x14ac:dyDescent="0.35">
      <c r="E4">
        <v>220</v>
      </c>
    </row>
    <row r="5" spans="4:5" x14ac:dyDescent="0.35">
      <c r="E5">
        <v>234</v>
      </c>
    </row>
    <row r="6" spans="4:5" x14ac:dyDescent="0.35">
      <c r="E6">
        <v>197</v>
      </c>
    </row>
    <row r="8" spans="4:5" x14ac:dyDescent="0.35">
      <c r="D8" t="s">
        <v>26</v>
      </c>
      <c r="E8">
        <v>217</v>
      </c>
    </row>
    <row r="9" spans="4:5" x14ac:dyDescent="0.35">
      <c r="D9" t="s">
        <v>25</v>
      </c>
      <c r="E9">
        <f>STDEV(E4:E6)</f>
        <v>18.681541692269406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workbookViewId="0">
      <selection activeCell="B11" sqref="B11"/>
    </sheetView>
  </sheetViews>
  <sheetFormatPr defaultRowHeight="14.5" x14ac:dyDescent="0.35"/>
  <sheetData>
    <row r="1" spans="1:4" x14ac:dyDescent="0.35">
      <c r="A1" t="s">
        <v>19</v>
      </c>
      <c r="B1" t="s">
        <v>20</v>
      </c>
      <c r="D1" t="s">
        <v>22</v>
      </c>
    </row>
    <row r="2" spans="1:4" x14ac:dyDescent="0.35">
      <c r="A2">
        <v>0</v>
      </c>
      <c r="B2">
        <v>0</v>
      </c>
      <c r="D2">
        <f>AVERAGE(B2:C2)</f>
        <v>0</v>
      </c>
    </row>
    <row r="3" spans="1:4" x14ac:dyDescent="0.35">
      <c r="A3">
        <v>0.1</v>
      </c>
      <c r="B3">
        <v>0.18</v>
      </c>
      <c r="D3">
        <f t="shared" ref="D3:D9" si="0">AVERAGE(B3:C3)</f>
        <v>0.18</v>
      </c>
    </row>
    <row r="4" spans="1:4" x14ac:dyDescent="0.35">
      <c r="A4" s="11">
        <v>0.2</v>
      </c>
      <c r="B4" s="8">
        <v>0.26900000000000002</v>
      </c>
      <c r="D4">
        <f t="shared" si="0"/>
        <v>0.26900000000000002</v>
      </c>
    </row>
    <row r="5" spans="1:4" x14ac:dyDescent="0.35">
      <c r="A5">
        <v>0.3</v>
      </c>
      <c r="B5">
        <v>0.379</v>
      </c>
      <c r="D5">
        <f t="shared" si="0"/>
        <v>0.379</v>
      </c>
    </row>
    <row r="6" spans="1:4" x14ac:dyDescent="0.35">
      <c r="A6">
        <v>0.4</v>
      </c>
      <c r="B6">
        <v>0.439</v>
      </c>
      <c r="D6">
        <f t="shared" si="0"/>
        <v>0.439</v>
      </c>
    </row>
    <row r="7" spans="1:4" x14ac:dyDescent="0.35">
      <c r="A7">
        <v>0.5</v>
      </c>
      <c r="B7">
        <v>0.49299999999999999</v>
      </c>
      <c r="D7">
        <f t="shared" si="0"/>
        <v>0.49299999999999999</v>
      </c>
    </row>
    <row r="8" spans="1:4" x14ac:dyDescent="0.35">
      <c r="A8">
        <v>0.6</v>
      </c>
      <c r="B8">
        <v>0.52500000000000002</v>
      </c>
      <c r="D8">
        <f t="shared" si="0"/>
        <v>0.52500000000000002</v>
      </c>
    </row>
    <row r="9" spans="1:4" x14ac:dyDescent="0.35">
      <c r="A9">
        <v>0.7</v>
      </c>
      <c r="B9">
        <v>0.53900000000000003</v>
      </c>
      <c r="D9">
        <f t="shared" si="0"/>
        <v>0.53900000000000003</v>
      </c>
    </row>
    <row r="29" spans="1:2" x14ac:dyDescent="0.35">
      <c r="A29" t="s">
        <v>2</v>
      </c>
      <c r="B29" t="s">
        <v>3</v>
      </c>
    </row>
    <row r="30" spans="1:2" x14ac:dyDescent="0.35">
      <c r="A30" t="s">
        <v>5</v>
      </c>
      <c r="B30" t="s">
        <v>4</v>
      </c>
    </row>
    <row r="33" spans="1:2" x14ac:dyDescent="0.35">
      <c r="A33" t="s">
        <v>7</v>
      </c>
      <c r="B33" t="s">
        <v>11</v>
      </c>
    </row>
    <row r="34" spans="1:2" x14ac:dyDescent="0.35">
      <c r="A34" t="s">
        <v>8</v>
      </c>
      <c r="B34" t="s">
        <v>9</v>
      </c>
    </row>
    <row r="35" spans="1:2" x14ac:dyDescent="0.35">
      <c r="B35" t="s">
        <v>10</v>
      </c>
    </row>
  </sheetData>
  <pageMargins left="0.7" right="0.7" top="0.75" bottom="0.75" header="0.3" footer="0.3"/>
  <pageSetup orientation="portrait" r:id="rId1"/>
  <ignoredErrors>
    <ignoredError sqref="D2:D9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0600A-0253-4160-AADE-9B9BF1978E30}">
  <dimension ref="A1:I20"/>
  <sheetViews>
    <sheetView topLeftCell="A2" workbookViewId="0">
      <selection activeCell="B15" sqref="B15"/>
    </sheetView>
  </sheetViews>
  <sheetFormatPr defaultRowHeight="14.5" x14ac:dyDescent="0.35"/>
  <cols>
    <col min="6" max="6" width="15" customWidth="1"/>
    <col min="7" max="7" width="27" customWidth="1"/>
  </cols>
  <sheetData>
    <row r="1" spans="1:9" x14ac:dyDescent="0.35">
      <c r="A1" t="s">
        <v>20</v>
      </c>
    </row>
    <row r="2" spans="1:9" x14ac:dyDescent="0.35">
      <c r="A2" s="5"/>
      <c r="B2" s="6" t="s">
        <v>28</v>
      </c>
      <c r="C2" s="4"/>
      <c r="D2" s="4"/>
    </row>
    <row r="3" spans="1:9" x14ac:dyDescent="0.35">
      <c r="A3" s="5">
        <v>0</v>
      </c>
      <c r="B3" s="10">
        <v>0.27100000000000002</v>
      </c>
      <c r="C3" s="8">
        <f>(B4-B3)/5</f>
        <v>1.0000000000000009E-3</v>
      </c>
      <c r="D3" s="8">
        <f>(B6-B4)/10</f>
        <v>8.399999999999996E-3</v>
      </c>
    </row>
    <row r="4" spans="1:9" x14ac:dyDescent="0.35">
      <c r="A4" s="5">
        <v>5</v>
      </c>
      <c r="B4" s="10">
        <v>0.27600000000000002</v>
      </c>
      <c r="C4" s="8">
        <f>(B5-B3)/10</f>
        <v>3.3999999999999976E-3</v>
      </c>
      <c r="D4" s="8">
        <f>(B6-B5)/5</f>
        <v>1.0999999999999999E-2</v>
      </c>
      <c r="E4" s="5">
        <v>5.8999999999999999E-3</v>
      </c>
      <c r="F4">
        <f>(E4*0.2)/0.269</f>
        <v>4.3866171003717471E-3</v>
      </c>
      <c r="G4" s="2">
        <f>(F4*1000000)/20</f>
        <v>219.33085501858736</v>
      </c>
    </row>
    <row r="5" spans="1:9" x14ac:dyDescent="0.35">
      <c r="A5" s="5">
        <v>10</v>
      </c>
      <c r="B5" s="10">
        <v>0.30499999999999999</v>
      </c>
      <c r="C5" s="15">
        <f>(B6-B3)/15</f>
        <v>5.9333333333333313E-3</v>
      </c>
      <c r="D5" s="8"/>
      <c r="E5" s="5" t="s">
        <v>0</v>
      </c>
      <c r="F5" s="5" t="s">
        <v>1</v>
      </c>
      <c r="G5" s="5" t="s">
        <v>33</v>
      </c>
    </row>
    <row r="6" spans="1:9" x14ac:dyDescent="0.35">
      <c r="A6" s="5">
        <v>15</v>
      </c>
      <c r="B6" s="10">
        <v>0.36</v>
      </c>
      <c r="C6" s="8">
        <f>(B5-B4)/5</f>
        <v>5.7999999999999944E-3</v>
      </c>
      <c r="D6" s="8"/>
    </row>
    <row r="7" spans="1:9" x14ac:dyDescent="0.35">
      <c r="A7" s="5"/>
      <c r="B7" s="10"/>
    </row>
    <row r="8" spans="1:9" x14ac:dyDescent="0.35">
      <c r="A8" t="s">
        <v>21</v>
      </c>
    </row>
    <row r="9" spans="1:9" x14ac:dyDescent="0.35">
      <c r="A9" s="5"/>
      <c r="B9" s="6" t="s">
        <v>28</v>
      </c>
      <c r="C9" s="4"/>
      <c r="D9" s="4"/>
      <c r="I9" s="14">
        <v>223.04</v>
      </c>
    </row>
    <row r="10" spans="1:9" x14ac:dyDescent="0.35">
      <c r="A10" s="5">
        <v>0</v>
      </c>
      <c r="B10" s="10">
        <v>0.25</v>
      </c>
      <c r="C10" s="8">
        <f>(B11-B10)/5</f>
        <v>4.2000000000000041E-3</v>
      </c>
      <c r="D10" s="8">
        <f>(B13-B11)/10</f>
        <v>6.4000000000000003E-3</v>
      </c>
      <c r="I10">
        <f>STDEV(G4,G11)</f>
        <v>2.6286497441879293</v>
      </c>
    </row>
    <row r="11" spans="1:9" x14ac:dyDescent="0.35">
      <c r="A11" s="5">
        <v>5</v>
      </c>
      <c r="B11" s="10">
        <v>0.27100000000000002</v>
      </c>
      <c r="C11" s="8">
        <f>(B12-B10)/10</f>
        <v>7.000000000000001E-3</v>
      </c>
      <c r="D11" s="8">
        <f>(B13-B12)/5</f>
        <v>3.0000000000000027E-3</v>
      </c>
      <c r="E11" s="5">
        <v>6.0000000000000001E-3</v>
      </c>
      <c r="F11">
        <f>(E11*0.2)/0.269</f>
        <v>4.4609665427509295E-3</v>
      </c>
      <c r="G11" s="1">
        <f>(F11*1000000)/20</f>
        <v>223.04832713754649</v>
      </c>
    </row>
    <row r="12" spans="1:9" x14ac:dyDescent="0.35">
      <c r="A12" s="5">
        <v>10</v>
      </c>
      <c r="B12" s="10">
        <v>0.32</v>
      </c>
      <c r="C12" s="15">
        <f>(B13-B10)/15</f>
        <v>5.6666666666666679E-3</v>
      </c>
      <c r="D12" s="8"/>
      <c r="E12" s="5" t="s">
        <v>0</v>
      </c>
      <c r="F12" s="5" t="s">
        <v>1</v>
      </c>
      <c r="G12" s="5" t="s">
        <v>33</v>
      </c>
    </row>
    <row r="13" spans="1:9" x14ac:dyDescent="0.35">
      <c r="A13" s="5">
        <v>15</v>
      </c>
      <c r="B13" s="13">
        <v>0.33500000000000002</v>
      </c>
      <c r="C13" s="8">
        <f>(B12-B11)/5</f>
        <v>9.7999999999999979E-3</v>
      </c>
      <c r="D13" s="8"/>
    </row>
    <row r="14" spans="1:9" x14ac:dyDescent="0.35">
      <c r="A14" t="s">
        <v>23</v>
      </c>
    </row>
    <row r="15" spans="1:9" x14ac:dyDescent="0.35">
      <c r="A15" s="5"/>
      <c r="B15" s="6" t="s">
        <v>28</v>
      </c>
      <c r="C15" s="4"/>
      <c r="D15" s="4"/>
    </row>
    <row r="16" spans="1:9" x14ac:dyDescent="0.35">
      <c r="A16" s="5">
        <v>0</v>
      </c>
      <c r="B16" s="10">
        <v>0.254</v>
      </c>
      <c r="C16" s="8">
        <f>(B17-B16)/5</f>
        <v>1.4000000000000013E-3</v>
      </c>
      <c r="D16" s="8">
        <f>(B19-B17)/10</f>
        <v>8.8999999999999965E-3</v>
      </c>
    </row>
    <row r="17" spans="1:7" x14ac:dyDescent="0.35">
      <c r="A17" s="5">
        <v>5</v>
      </c>
      <c r="B17" s="10">
        <v>0.26100000000000001</v>
      </c>
      <c r="C17" s="8">
        <f>(B18-B16)/10</f>
        <v>6.6E-3</v>
      </c>
      <c r="D17" s="8">
        <f>(B19-B18)/5</f>
        <v>5.9999999999999941E-3</v>
      </c>
      <c r="E17" s="5">
        <v>6.8500000000000002E-3</v>
      </c>
      <c r="F17">
        <f>(E17*0.2)/0.269</f>
        <v>5.0929368029739774E-3</v>
      </c>
      <c r="G17" s="2">
        <f>(F17*1000000)/20</f>
        <v>254.64684014869886</v>
      </c>
    </row>
    <row r="18" spans="1:7" x14ac:dyDescent="0.35">
      <c r="A18" s="5">
        <v>10</v>
      </c>
      <c r="B18" s="10">
        <v>0.32</v>
      </c>
      <c r="C18" s="15">
        <f>(B19-B16)/15</f>
        <v>6.3999999999999986E-3</v>
      </c>
      <c r="D18" s="8"/>
      <c r="E18" s="5" t="s">
        <v>0</v>
      </c>
      <c r="F18" s="5" t="s">
        <v>1</v>
      </c>
      <c r="G18" s="5" t="s">
        <v>33</v>
      </c>
    </row>
    <row r="19" spans="1:7" x14ac:dyDescent="0.35">
      <c r="A19" s="5">
        <v>15</v>
      </c>
      <c r="B19" s="13">
        <v>0.35</v>
      </c>
      <c r="C19" s="8">
        <f>(B18-B17)/5</f>
        <v>1.18E-2</v>
      </c>
      <c r="D19" s="8"/>
    </row>
    <row r="20" spans="1:7" x14ac:dyDescent="0.35">
      <c r="A20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B628-45CB-4A49-9ABB-BF06273D0C01}">
  <dimension ref="A1:I19"/>
  <sheetViews>
    <sheetView topLeftCell="A2" workbookViewId="0">
      <selection activeCell="B15" sqref="B15"/>
    </sheetView>
  </sheetViews>
  <sheetFormatPr defaultRowHeight="14.5" x14ac:dyDescent="0.35"/>
  <cols>
    <col min="6" max="6" width="15.81640625" customWidth="1"/>
    <col min="7" max="7" width="25.08984375" customWidth="1"/>
  </cols>
  <sheetData>
    <row r="1" spans="1:9" x14ac:dyDescent="0.35">
      <c r="A1" t="s">
        <v>20</v>
      </c>
    </row>
    <row r="2" spans="1:9" x14ac:dyDescent="0.35">
      <c r="A2" s="5"/>
      <c r="B2" s="6" t="s">
        <v>29</v>
      </c>
      <c r="C2" s="4"/>
      <c r="D2" s="4"/>
    </row>
    <row r="3" spans="1:9" x14ac:dyDescent="0.35">
      <c r="A3" s="5">
        <v>0</v>
      </c>
      <c r="B3" s="10">
        <v>0.26400000000000001</v>
      </c>
      <c r="C3" s="4">
        <f>(B4-B3)/5</f>
        <v>6.0000000000000049E-4</v>
      </c>
      <c r="D3">
        <f>(B6-B4)/10</f>
        <v>4.0999999999999977E-3</v>
      </c>
    </row>
    <row r="4" spans="1:9" x14ac:dyDescent="0.35">
      <c r="A4" s="5">
        <v>5</v>
      </c>
      <c r="B4" s="10">
        <v>0.26700000000000002</v>
      </c>
      <c r="C4">
        <f>(B5-B3)/10</f>
        <v>2.6999999999999967E-3</v>
      </c>
      <c r="D4">
        <f>(B6-B5)/5</f>
        <v>3.4000000000000028E-3</v>
      </c>
      <c r="E4" s="5">
        <v>2E-3</v>
      </c>
      <c r="F4">
        <f>(E4*0.2)/0.269</f>
        <v>1.4869888475836431E-3</v>
      </c>
      <c r="G4" s="2">
        <f>(F4*1000000)/20</f>
        <v>74.34944237918215</v>
      </c>
    </row>
    <row r="5" spans="1:9" x14ac:dyDescent="0.35">
      <c r="A5" s="5">
        <v>10</v>
      </c>
      <c r="B5" s="10">
        <v>0.29099999999999998</v>
      </c>
      <c r="C5" s="3">
        <f>(B6-B3)/15</f>
        <v>2.9333333333333321E-3</v>
      </c>
      <c r="E5" s="5" t="s">
        <v>0</v>
      </c>
      <c r="F5" s="5" t="s">
        <v>1</v>
      </c>
      <c r="G5" s="5" t="s">
        <v>33</v>
      </c>
    </row>
    <row r="6" spans="1:9" x14ac:dyDescent="0.35">
      <c r="A6" s="5">
        <v>15</v>
      </c>
      <c r="B6" s="10">
        <v>0.308</v>
      </c>
      <c r="C6">
        <f>(B5-B4)/5</f>
        <v>4.7999999999999935E-3</v>
      </c>
    </row>
    <row r="7" spans="1:9" x14ac:dyDescent="0.35">
      <c r="A7" t="s">
        <v>21</v>
      </c>
    </row>
    <row r="8" spans="1:9" x14ac:dyDescent="0.35">
      <c r="A8" s="5"/>
      <c r="B8" s="6" t="s">
        <v>29</v>
      </c>
      <c r="C8" s="4"/>
      <c r="D8" s="4"/>
      <c r="I8" s="14">
        <v>80.66</v>
      </c>
    </row>
    <row r="9" spans="1:9" x14ac:dyDescent="0.35">
      <c r="A9" s="5">
        <v>0</v>
      </c>
      <c r="B9" s="10">
        <v>0.27</v>
      </c>
      <c r="C9">
        <f>(B10-B9)/5</f>
        <v>1.8000000000000017E-3</v>
      </c>
      <c r="D9">
        <f>(B12-B10)/10</f>
        <v>2.4999999999999966E-3</v>
      </c>
      <c r="I9">
        <f>STDEV(G4,G10)</f>
        <v>4.4687045651194515</v>
      </c>
    </row>
    <row r="10" spans="1:9" x14ac:dyDescent="0.35">
      <c r="A10" s="5">
        <v>5</v>
      </c>
      <c r="B10" s="10">
        <v>0.27900000000000003</v>
      </c>
      <c r="C10">
        <f>(B11-B9)/10</f>
        <v>2.4999999999999966E-3</v>
      </c>
      <c r="D10" s="8">
        <f>(B12-B11)/5</f>
        <v>1.8000000000000017E-3</v>
      </c>
      <c r="E10" s="5">
        <v>2.1700000000000001E-3</v>
      </c>
      <c r="F10">
        <f>(E10*0.2)/0.269</f>
        <v>1.6133828996282528E-3</v>
      </c>
      <c r="G10" s="14">
        <f>(F10*1000000)/20</f>
        <v>80.669144981412643</v>
      </c>
    </row>
    <row r="11" spans="1:9" x14ac:dyDescent="0.35">
      <c r="A11" s="5">
        <v>10</v>
      </c>
      <c r="B11" s="10">
        <v>0.29499999999999998</v>
      </c>
      <c r="C11" s="3">
        <f>(B12-B9)/15</f>
        <v>2.2666666666666651E-3</v>
      </c>
      <c r="E11" s="5" t="s">
        <v>0</v>
      </c>
      <c r="F11" s="5" t="s">
        <v>1</v>
      </c>
      <c r="G11" s="5" t="s">
        <v>33</v>
      </c>
    </row>
    <row r="12" spans="1:9" x14ac:dyDescent="0.35">
      <c r="A12" s="5">
        <v>15</v>
      </c>
      <c r="B12" s="10">
        <v>0.30399999999999999</v>
      </c>
      <c r="C12" s="4">
        <f>(B11-B10)/5</f>
        <v>3.1999999999999919E-3</v>
      </c>
    </row>
    <row r="14" spans="1:9" x14ac:dyDescent="0.35">
      <c r="A14" t="s">
        <v>23</v>
      </c>
    </row>
    <row r="15" spans="1:9" x14ac:dyDescent="0.35">
      <c r="A15" s="5"/>
      <c r="B15" s="6" t="s">
        <v>29</v>
      </c>
      <c r="C15" s="4"/>
      <c r="D15" s="4"/>
    </row>
    <row r="16" spans="1:9" x14ac:dyDescent="0.35">
      <c r="A16" s="5">
        <v>0</v>
      </c>
      <c r="B16" s="10">
        <v>0.27</v>
      </c>
      <c r="C16" s="8">
        <f>(B17-B16)/5</f>
        <v>1.8000000000000017E-3</v>
      </c>
      <c r="D16" s="8">
        <f>(B19-B17)/10</f>
        <v>2.6999999999999967E-3</v>
      </c>
    </row>
    <row r="17" spans="1:7" x14ac:dyDescent="0.35">
      <c r="A17" s="5">
        <v>5</v>
      </c>
      <c r="B17" s="10">
        <v>0.27900000000000003</v>
      </c>
      <c r="C17" s="8">
        <f>(B18-B16)/10</f>
        <v>2.4999999999999966E-3</v>
      </c>
      <c r="D17" s="8">
        <f>(B19-B18)/5</f>
        <v>2.2000000000000019E-3</v>
      </c>
      <c r="E17" s="5">
        <v>2.3999999999999998E-3</v>
      </c>
      <c r="F17">
        <f>(E17*0.2)/0.269</f>
        <v>1.7843866171003715E-3</v>
      </c>
      <c r="G17" s="2">
        <f>(F17*1000000)/20</f>
        <v>89.219330855018569</v>
      </c>
    </row>
    <row r="18" spans="1:7" x14ac:dyDescent="0.35">
      <c r="A18" s="5">
        <v>10</v>
      </c>
      <c r="B18" s="10">
        <v>0.29499999999999998</v>
      </c>
      <c r="C18" s="15">
        <f>(B19-B16)/15</f>
        <v>2.3999999999999985E-3</v>
      </c>
      <c r="D18" s="8"/>
      <c r="E18" s="5" t="s">
        <v>0</v>
      </c>
      <c r="F18" s="5" t="s">
        <v>1</v>
      </c>
      <c r="G18" s="5" t="s">
        <v>33</v>
      </c>
    </row>
    <row r="19" spans="1:7" x14ac:dyDescent="0.35">
      <c r="A19" s="5">
        <v>15</v>
      </c>
      <c r="B19" s="10">
        <v>0.30599999999999999</v>
      </c>
      <c r="C19" s="8">
        <f>(B18-B17)/5</f>
        <v>3.1999999999999919E-3</v>
      </c>
      <c r="D19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57ADE-73BB-4345-A10E-3DD569298404}">
  <dimension ref="A1:J21"/>
  <sheetViews>
    <sheetView workbookViewId="0">
      <selection activeCell="E18" sqref="E18"/>
    </sheetView>
  </sheetViews>
  <sheetFormatPr defaultRowHeight="14.5" x14ac:dyDescent="0.35"/>
  <cols>
    <col min="6" max="6" width="12" customWidth="1"/>
    <col min="7" max="7" width="20.81640625" customWidth="1"/>
  </cols>
  <sheetData>
    <row r="1" spans="1:10" x14ac:dyDescent="0.35">
      <c r="A1" t="s">
        <v>20</v>
      </c>
    </row>
    <row r="2" spans="1:10" x14ac:dyDescent="0.35">
      <c r="A2" s="5" t="s">
        <v>17</v>
      </c>
      <c r="B2" s="6" t="s">
        <v>30</v>
      </c>
    </row>
    <row r="3" spans="1:10" x14ac:dyDescent="0.35">
      <c r="A3" s="5">
        <v>0</v>
      </c>
      <c r="B3" s="10">
        <v>0.193</v>
      </c>
      <c r="C3">
        <f>(B4-B3)/5</f>
        <v>4.9999999999999992E-3</v>
      </c>
      <c r="D3">
        <f>(B6-B4)/10</f>
        <v>3.2000000000000002E-3</v>
      </c>
    </row>
    <row r="4" spans="1:10" x14ac:dyDescent="0.35">
      <c r="A4" s="5">
        <v>5</v>
      </c>
      <c r="B4" s="10">
        <v>0.218</v>
      </c>
      <c r="C4">
        <f>(B5-B3)/10</f>
        <v>4.000000000000001E-3</v>
      </c>
      <c r="D4">
        <f>(B6-B5)/5</f>
        <v>3.3999999999999976E-3</v>
      </c>
      <c r="E4" s="5">
        <f>(C3+C4+C5+C6+D3+D4)/6</f>
        <v>3.7333333333333333E-3</v>
      </c>
      <c r="F4">
        <f>(E4*0.2)/0.269</f>
        <v>2.7757125154894671E-3</v>
      </c>
      <c r="G4" s="1">
        <f>(F4*1000000)/20</f>
        <v>138.78562577447335</v>
      </c>
    </row>
    <row r="5" spans="1:10" x14ac:dyDescent="0.35">
      <c r="A5" s="5">
        <v>10</v>
      </c>
      <c r="B5" s="10">
        <v>0.23300000000000001</v>
      </c>
      <c r="C5" s="3">
        <f>(B6-B3)/15</f>
        <v>3.7999999999999996E-3</v>
      </c>
      <c r="E5" s="5" t="s">
        <v>0</v>
      </c>
      <c r="F5" s="5" t="s">
        <v>1</v>
      </c>
      <c r="G5" s="5" t="s">
        <v>33</v>
      </c>
    </row>
    <row r="6" spans="1:10" x14ac:dyDescent="0.35">
      <c r="A6" s="5">
        <v>15</v>
      </c>
      <c r="B6" s="10">
        <v>0.25</v>
      </c>
      <c r="C6">
        <f>(B5-B4)/5</f>
        <v>3.0000000000000027E-3</v>
      </c>
      <c r="I6" s="9">
        <v>134.44</v>
      </c>
      <c r="J6" s="9"/>
    </row>
    <row r="7" spans="1:10" x14ac:dyDescent="0.35">
      <c r="A7" s="5"/>
      <c r="B7" s="10"/>
      <c r="C7" s="7" t="s">
        <v>18</v>
      </c>
      <c r="I7">
        <f>STDEV(G4,G11)</f>
        <v>6.1335160697717681</v>
      </c>
    </row>
    <row r="8" spans="1:10" x14ac:dyDescent="0.35">
      <c r="A8" t="s">
        <v>21</v>
      </c>
    </row>
    <row r="9" spans="1:10" x14ac:dyDescent="0.35">
      <c r="A9" s="5" t="s">
        <v>17</v>
      </c>
      <c r="B9" s="6" t="s">
        <v>30</v>
      </c>
    </row>
    <row r="10" spans="1:10" x14ac:dyDescent="0.35">
      <c r="A10" s="5">
        <v>0</v>
      </c>
      <c r="B10" s="10">
        <v>0.22900000000000001</v>
      </c>
      <c r="C10">
        <f>(B11-B10)/5</f>
        <v>3.9999999999999983E-3</v>
      </c>
      <c r="D10">
        <f>(B13-B11)/10</f>
        <v>3.4999999999999975E-3</v>
      </c>
    </row>
    <row r="11" spans="1:10" x14ac:dyDescent="0.35">
      <c r="A11" s="5">
        <v>5</v>
      </c>
      <c r="B11" s="10">
        <v>0.249</v>
      </c>
      <c r="C11">
        <f>(B12-B10)/10</f>
        <v>3.0999999999999999E-3</v>
      </c>
      <c r="D11">
        <f>(B13-B12)/5</f>
        <v>4.7999999999999935E-3</v>
      </c>
      <c r="E11" s="5">
        <v>3.5000000000000001E-3</v>
      </c>
      <c r="F11">
        <f>(E11*0.2)/0.269</f>
        <v>2.6022304832713757E-3</v>
      </c>
      <c r="G11" s="1">
        <f>(F11*1000000)/20</f>
        <v>130.11152416356879</v>
      </c>
    </row>
    <row r="12" spans="1:10" x14ac:dyDescent="0.35">
      <c r="A12" s="5">
        <v>10</v>
      </c>
      <c r="B12" s="10">
        <v>0.26</v>
      </c>
      <c r="C12" s="3">
        <f>(B13-B10)/15</f>
        <v>3.6666666666666644E-3</v>
      </c>
      <c r="E12" s="5" t="s">
        <v>0</v>
      </c>
      <c r="F12" s="5" t="s">
        <v>1</v>
      </c>
      <c r="G12" s="5" t="s">
        <v>33</v>
      </c>
    </row>
    <row r="13" spans="1:10" x14ac:dyDescent="0.35">
      <c r="A13" s="5">
        <v>15</v>
      </c>
      <c r="B13" s="10">
        <v>0.28399999999999997</v>
      </c>
      <c r="C13">
        <f>(B12-B11)/5</f>
        <v>2.2000000000000019E-3</v>
      </c>
    </row>
    <row r="14" spans="1:10" x14ac:dyDescent="0.35">
      <c r="A14" s="5"/>
      <c r="B14" s="10"/>
      <c r="C14" s="7" t="s">
        <v>18</v>
      </c>
    </row>
    <row r="15" spans="1:10" x14ac:dyDescent="0.35">
      <c r="A15" t="s">
        <v>23</v>
      </c>
    </row>
    <row r="16" spans="1:10" x14ac:dyDescent="0.35">
      <c r="A16" s="5" t="s">
        <v>17</v>
      </c>
      <c r="B16" s="6" t="s">
        <v>30</v>
      </c>
    </row>
    <row r="17" spans="1:7" x14ac:dyDescent="0.35">
      <c r="A17" s="5">
        <v>0</v>
      </c>
      <c r="B17" s="10">
        <v>0.22900000000000001</v>
      </c>
      <c r="C17">
        <f>(B18-B17)/5</f>
        <v>3.9999999999999983E-3</v>
      </c>
      <c r="D17">
        <f>(B20-B18)/10</f>
        <v>4.4999999999999988E-3</v>
      </c>
    </row>
    <row r="18" spans="1:7" x14ac:dyDescent="0.35">
      <c r="A18" s="5">
        <v>5</v>
      </c>
      <c r="B18" s="10">
        <v>0.249</v>
      </c>
      <c r="C18">
        <f>(B19-B17)/10</f>
        <v>3.0999999999999999E-3</v>
      </c>
      <c r="D18">
        <f>(B20-B19)/5</f>
        <v>6.7999999999999953E-3</v>
      </c>
      <c r="E18" s="5">
        <v>4.1000000000000003E-3</v>
      </c>
      <c r="F18">
        <f>(E18*0.2)/0.269</f>
        <v>3.0483271375464686E-3</v>
      </c>
      <c r="G18" s="2">
        <f>(F18*1000000)/20</f>
        <v>152.41635687732344</v>
      </c>
    </row>
    <row r="19" spans="1:7" x14ac:dyDescent="0.35">
      <c r="A19" s="5">
        <v>10</v>
      </c>
      <c r="B19" s="10">
        <v>0.26</v>
      </c>
      <c r="C19" s="3">
        <f>(B20-B17)/15</f>
        <v>4.3333333333333314E-3</v>
      </c>
      <c r="E19" s="5" t="s">
        <v>0</v>
      </c>
      <c r="F19" s="5" t="s">
        <v>1</v>
      </c>
      <c r="G19" s="5" t="s">
        <v>33</v>
      </c>
    </row>
    <row r="20" spans="1:7" x14ac:dyDescent="0.35">
      <c r="A20" s="5">
        <v>15</v>
      </c>
      <c r="B20" s="10">
        <v>0.29399999999999998</v>
      </c>
      <c r="C20">
        <f>(B19-B18)/5</f>
        <v>2.2000000000000019E-3</v>
      </c>
    </row>
    <row r="21" spans="1:7" x14ac:dyDescent="0.35">
      <c r="A21" s="5"/>
      <c r="B21" s="10"/>
      <c r="C21" s="7" t="s">
        <v>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9B02-4CAC-4AA8-9538-96974FF83782}">
  <dimension ref="A1:I18"/>
  <sheetViews>
    <sheetView workbookViewId="0">
      <selection activeCell="E13" sqref="E13"/>
    </sheetView>
  </sheetViews>
  <sheetFormatPr defaultRowHeight="14.5" x14ac:dyDescent="0.35"/>
  <cols>
    <col min="7" max="7" width="23.90625" customWidth="1"/>
  </cols>
  <sheetData>
    <row r="1" spans="1:9" x14ac:dyDescent="0.35">
      <c r="A1" t="s">
        <v>20</v>
      </c>
    </row>
    <row r="2" spans="1:9" x14ac:dyDescent="0.35">
      <c r="A2" s="5"/>
      <c r="B2" s="6" t="s">
        <v>29</v>
      </c>
      <c r="C2" s="4"/>
      <c r="D2" s="4"/>
    </row>
    <row r="3" spans="1:9" x14ac:dyDescent="0.35">
      <c r="A3" s="5">
        <v>0</v>
      </c>
      <c r="B3" s="10">
        <v>0.22600000000000001</v>
      </c>
      <c r="C3" s="4">
        <f>(B4-B3)/5</f>
        <v>0</v>
      </c>
      <c r="D3">
        <f>(B6-B4)/10</f>
        <v>9.9999999999999807E-4</v>
      </c>
    </row>
    <row r="4" spans="1:9" x14ac:dyDescent="0.35">
      <c r="A4" s="5">
        <v>5</v>
      </c>
      <c r="B4" s="10">
        <v>0.22600000000000001</v>
      </c>
      <c r="C4">
        <f>(B5-B3)/10</f>
        <v>4.0000000000000034E-4</v>
      </c>
      <c r="D4">
        <f>(B6-B5)/5</f>
        <v>1.1999999999999956E-3</v>
      </c>
      <c r="E4" s="5">
        <f>(C3+C4+C5+C6+D3+D4)/6</f>
        <v>6.7777777777777671E-4</v>
      </c>
      <c r="F4">
        <f>(E4*0.2)/0.269</f>
        <v>5.039239983477894E-4</v>
      </c>
      <c r="G4" s="1">
        <f>(F4*1000000)/20</f>
        <v>25.196199917389471</v>
      </c>
    </row>
    <row r="5" spans="1:9" x14ac:dyDescent="0.35">
      <c r="A5" s="5">
        <v>10</v>
      </c>
      <c r="B5" s="10">
        <v>0.23</v>
      </c>
      <c r="C5" s="3">
        <f>(B6-B3)/15</f>
        <v>6.6666666666666545E-4</v>
      </c>
      <c r="E5" s="5" t="s">
        <v>0</v>
      </c>
      <c r="F5" s="5" t="s">
        <v>1</v>
      </c>
      <c r="G5" s="5" t="s">
        <v>33</v>
      </c>
    </row>
    <row r="6" spans="1:9" x14ac:dyDescent="0.35">
      <c r="A6" s="5">
        <v>15</v>
      </c>
      <c r="B6" s="10">
        <v>0.23599999999999999</v>
      </c>
      <c r="C6">
        <f>(B5-B4)/5</f>
        <v>8.0000000000000069E-4</v>
      </c>
    </row>
    <row r="7" spans="1:9" x14ac:dyDescent="0.35">
      <c r="A7" t="s">
        <v>21</v>
      </c>
    </row>
    <row r="8" spans="1:9" x14ac:dyDescent="0.35">
      <c r="A8" s="5"/>
      <c r="B8" s="6" t="s">
        <v>29</v>
      </c>
      <c r="C8" s="4"/>
      <c r="D8" s="4"/>
    </row>
    <row r="9" spans="1:9" x14ac:dyDescent="0.35">
      <c r="A9" s="5">
        <v>0</v>
      </c>
      <c r="B9" s="10">
        <v>0.222</v>
      </c>
      <c r="C9" s="8">
        <f>(B10-B9)/5</f>
        <v>4.0000000000000034E-4</v>
      </c>
      <c r="D9" s="8">
        <f>(B12-B10)/10</f>
        <v>7.0000000000000064E-4</v>
      </c>
      <c r="I9" s="1">
        <v>23.75</v>
      </c>
    </row>
    <row r="10" spans="1:9" x14ac:dyDescent="0.35">
      <c r="A10" s="5">
        <v>5</v>
      </c>
      <c r="B10" s="10">
        <v>0.224</v>
      </c>
      <c r="C10" s="8">
        <f>(B11-B9)/10</f>
        <v>7.0000000000000064E-4</v>
      </c>
      <c r="D10" s="8">
        <f>(B12-B11)/5</f>
        <v>4.0000000000000034E-4</v>
      </c>
      <c r="E10" s="5">
        <v>5.9999999999999995E-4</v>
      </c>
      <c r="F10">
        <f>(E10*0.2)/0.269</f>
        <v>4.4609665427509286E-4</v>
      </c>
      <c r="G10" s="1">
        <f>(F10*1000000)/20</f>
        <v>22.304832713754642</v>
      </c>
      <c r="I10">
        <f>STDEV(G4,G10)</f>
        <v>2.0445053565905726</v>
      </c>
    </row>
    <row r="11" spans="1:9" x14ac:dyDescent="0.35">
      <c r="A11" s="5">
        <v>10</v>
      </c>
      <c r="B11" s="10">
        <v>0.22900000000000001</v>
      </c>
      <c r="C11" s="15">
        <f>(B12-B9)/15</f>
        <v>6.0000000000000049E-4</v>
      </c>
      <c r="D11" s="8"/>
      <c r="E11" s="5" t="s">
        <v>0</v>
      </c>
      <c r="F11" s="5" t="s">
        <v>1</v>
      </c>
      <c r="G11" s="5" t="s">
        <v>33</v>
      </c>
    </row>
    <row r="12" spans="1:9" x14ac:dyDescent="0.35">
      <c r="A12" s="5">
        <v>15</v>
      </c>
      <c r="B12" s="10">
        <v>0.23100000000000001</v>
      </c>
      <c r="C12" s="8">
        <f>(B11-B10)/5</f>
        <v>1.0000000000000009E-3</v>
      </c>
      <c r="D12" s="8"/>
    </row>
    <row r="13" spans="1:9" x14ac:dyDescent="0.35">
      <c r="A13" t="s">
        <v>23</v>
      </c>
    </row>
    <row r="14" spans="1:9" x14ac:dyDescent="0.35">
      <c r="A14" s="5"/>
      <c r="B14" s="6" t="s">
        <v>29</v>
      </c>
      <c r="C14" s="4"/>
      <c r="D14" s="4"/>
    </row>
    <row r="15" spans="1:9" x14ac:dyDescent="0.35">
      <c r="A15" s="5">
        <v>0</v>
      </c>
      <c r="B15" s="10">
        <v>0.216</v>
      </c>
      <c r="C15">
        <f>(B16-B15)/5</f>
        <v>1.8000000000000017E-3</v>
      </c>
      <c r="D15">
        <f>(B18-B16)/10</f>
        <v>4.000000000000001E-3</v>
      </c>
    </row>
    <row r="16" spans="1:9" x14ac:dyDescent="0.35">
      <c r="A16" s="5">
        <v>5</v>
      </c>
      <c r="B16" s="10">
        <v>0.22500000000000001</v>
      </c>
      <c r="C16">
        <f>(B17-B15)/10</f>
        <v>1.8000000000000017E-3</v>
      </c>
      <c r="D16">
        <f>(B18-B17)/5</f>
        <v>6.1999999999999998E-3</v>
      </c>
      <c r="E16" s="5">
        <v>2.9999999999999997E-4</v>
      </c>
      <c r="F16">
        <f>(E16*0.2)/0.269</f>
        <v>2.2304832713754643E-4</v>
      </c>
      <c r="G16" s="2">
        <f>(F16*1000000)/20</f>
        <v>11.152416356877321</v>
      </c>
    </row>
    <row r="17" spans="1:7" x14ac:dyDescent="0.35">
      <c r="A17" s="5">
        <v>10</v>
      </c>
      <c r="B17" s="10">
        <v>0.23400000000000001</v>
      </c>
      <c r="C17" s="3">
        <f>(B18-B15)/15</f>
        <v>3.2666666666666677E-3</v>
      </c>
      <c r="E17" s="5" t="s">
        <v>0</v>
      </c>
      <c r="F17" s="5" t="s">
        <v>1</v>
      </c>
      <c r="G17" s="5" t="s">
        <v>33</v>
      </c>
    </row>
    <row r="18" spans="1:7" x14ac:dyDescent="0.35">
      <c r="A18" s="5">
        <v>15</v>
      </c>
      <c r="B18" s="10">
        <v>0.26500000000000001</v>
      </c>
      <c r="C18">
        <f>(B17-B16)/5</f>
        <v>1.8000000000000017E-3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F3715-885B-4E9D-92EA-B3E4CC14F880}">
  <dimension ref="A1:I18"/>
  <sheetViews>
    <sheetView workbookViewId="0">
      <selection activeCell="B14" sqref="B14"/>
    </sheetView>
  </sheetViews>
  <sheetFormatPr defaultRowHeight="14.5" x14ac:dyDescent="0.35"/>
  <sheetData>
    <row r="1" spans="1:9" x14ac:dyDescent="0.35">
      <c r="A1" t="s">
        <v>20</v>
      </c>
    </row>
    <row r="2" spans="1:9" x14ac:dyDescent="0.35">
      <c r="A2" s="5"/>
      <c r="B2" s="6" t="s">
        <v>30</v>
      </c>
      <c r="C2" s="4"/>
      <c r="D2" s="4"/>
    </row>
    <row r="3" spans="1:9" x14ac:dyDescent="0.35">
      <c r="A3" s="5">
        <v>0</v>
      </c>
      <c r="B3" s="10">
        <v>0.32</v>
      </c>
      <c r="C3">
        <f>(B4-B3)/5</f>
        <v>7.1999999999999955E-3</v>
      </c>
      <c r="D3">
        <f>(B6-B4)/10</f>
        <v>8.2000000000000024E-3</v>
      </c>
    </row>
    <row r="4" spans="1:9" x14ac:dyDescent="0.35">
      <c r="A4" s="5">
        <v>5</v>
      </c>
      <c r="B4" s="10">
        <v>0.35599999999999998</v>
      </c>
      <c r="C4">
        <f>(B5-B3)/10</f>
        <v>8.3000000000000018E-3</v>
      </c>
      <c r="D4">
        <f>(B6-B5)/5</f>
        <v>6.9999999999999949E-3</v>
      </c>
      <c r="E4" s="5">
        <f>(C3+C4+C5+C6+D3+D4)/6</f>
        <v>7.9944444444444429E-3</v>
      </c>
      <c r="F4">
        <f>(E4*0.2)/0.269</f>
        <v>5.94382486575795E-3</v>
      </c>
      <c r="G4" s="14">
        <f>(F4*1000000)/20</f>
        <v>297.19124328789746</v>
      </c>
    </row>
    <row r="5" spans="1:9" x14ac:dyDescent="0.35">
      <c r="A5" s="5">
        <v>10</v>
      </c>
      <c r="B5" s="10">
        <v>0.40300000000000002</v>
      </c>
      <c r="C5" s="3">
        <f>(B6-B3)/15</f>
        <v>7.8666666666666659E-3</v>
      </c>
      <c r="E5" s="5" t="s">
        <v>0</v>
      </c>
      <c r="F5" s="5" t="s">
        <v>1</v>
      </c>
      <c r="G5" s="5" t="s">
        <v>6</v>
      </c>
    </row>
    <row r="6" spans="1:9" x14ac:dyDescent="0.35">
      <c r="A6" s="5">
        <v>15</v>
      </c>
      <c r="B6" s="10">
        <v>0.438</v>
      </c>
      <c r="C6">
        <f>(B5-B4)/5</f>
        <v>9.400000000000009E-3</v>
      </c>
    </row>
    <row r="7" spans="1:9" x14ac:dyDescent="0.35">
      <c r="A7" t="s">
        <v>21</v>
      </c>
      <c r="I7" s="1">
        <v>206.21</v>
      </c>
    </row>
    <row r="8" spans="1:9" x14ac:dyDescent="0.35">
      <c r="A8" s="5"/>
      <c r="B8" s="6" t="s">
        <v>30</v>
      </c>
      <c r="C8" s="4"/>
      <c r="D8" s="4"/>
      <c r="I8">
        <f>STDEV(G4,G10)</f>
        <v>128.6578013683081</v>
      </c>
    </row>
    <row r="9" spans="1:9" x14ac:dyDescent="0.35">
      <c r="A9" s="5">
        <v>0</v>
      </c>
      <c r="B9" s="1">
        <v>0.223</v>
      </c>
      <c r="C9" s="8">
        <f>(B10-B9)/5</f>
        <v>4.199999999999998E-3</v>
      </c>
      <c r="D9" s="8">
        <f>(B12-B10)/10</f>
        <v>2.6000000000000025E-3</v>
      </c>
    </row>
    <row r="10" spans="1:9" x14ac:dyDescent="0.35">
      <c r="A10" s="5">
        <v>5</v>
      </c>
      <c r="B10" s="1">
        <v>0.24399999999999999</v>
      </c>
      <c r="C10" s="8">
        <f>(B11-B9)/10</f>
        <v>3.8000000000000004E-3</v>
      </c>
      <c r="D10" s="8">
        <f>(B12-B11)/5</f>
        <v>1.8000000000000017E-3</v>
      </c>
      <c r="E10" s="5">
        <v>3.0999999999999999E-3</v>
      </c>
      <c r="F10">
        <f>(E10*0.2)/0.269</f>
        <v>2.3048327137546467E-3</v>
      </c>
      <c r="G10" s="14">
        <f>(F10*1000000)/20</f>
        <v>115.24163568773233</v>
      </c>
    </row>
    <row r="11" spans="1:9" x14ac:dyDescent="0.35">
      <c r="A11" s="5">
        <v>10</v>
      </c>
      <c r="B11" s="1">
        <v>0.26100000000000001</v>
      </c>
      <c r="C11" s="15">
        <f>(B12-B9)/15</f>
        <v>3.1333333333333343E-3</v>
      </c>
      <c r="D11" s="8"/>
      <c r="E11" s="5" t="s">
        <v>0</v>
      </c>
      <c r="F11" s="5" t="s">
        <v>1</v>
      </c>
      <c r="G11" s="5" t="s">
        <v>6</v>
      </c>
    </row>
    <row r="12" spans="1:9" x14ac:dyDescent="0.35">
      <c r="A12" s="5">
        <v>15</v>
      </c>
      <c r="B12" s="1">
        <v>0.27</v>
      </c>
      <c r="C12" s="8">
        <f>(B11-B10)/5</f>
        <v>3.4000000000000028E-3</v>
      </c>
      <c r="D12" s="8"/>
    </row>
    <row r="13" spans="1:9" x14ac:dyDescent="0.35">
      <c r="A13" t="s">
        <v>23</v>
      </c>
    </row>
    <row r="14" spans="1:9" x14ac:dyDescent="0.35">
      <c r="A14" s="5"/>
      <c r="B14" s="6" t="s">
        <v>30</v>
      </c>
      <c r="C14" s="4"/>
      <c r="D14" s="4"/>
    </row>
    <row r="15" spans="1:9" x14ac:dyDescent="0.35">
      <c r="A15" s="5">
        <v>0</v>
      </c>
      <c r="B15" s="1">
        <v>0.22800000000000001</v>
      </c>
      <c r="C15">
        <f>(B16-B15)/5</f>
        <v>1.799999999999996E-3</v>
      </c>
      <c r="D15" s="4">
        <f>(B18-B16)/10</f>
        <v>9.0000000000000084E-4</v>
      </c>
    </row>
    <row r="16" spans="1:9" x14ac:dyDescent="0.35">
      <c r="A16" s="5">
        <v>5</v>
      </c>
      <c r="B16" s="1">
        <v>0.23699999999999999</v>
      </c>
      <c r="C16">
        <f>(B17-B15)/10</f>
        <v>1.2999999999999984E-3</v>
      </c>
      <c r="D16">
        <f>(B18-B17)/5</f>
        <v>1.0000000000000009E-3</v>
      </c>
      <c r="E16" s="5">
        <v>1.325E-3</v>
      </c>
      <c r="F16">
        <f>(E16*0.2)/0.2394</f>
        <v>1.1069340016708438E-3</v>
      </c>
      <c r="G16" s="2">
        <f>(F16*1000000)/20</f>
        <v>55.346700083542189</v>
      </c>
    </row>
    <row r="17" spans="1:7" x14ac:dyDescent="0.35">
      <c r="A17" s="5">
        <v>10</v>
      </c>
      <c r="B17" s="1">
        <v>0.24099999999999999</v>
      </c>
      <c r="C17" s="3">
        <f>(B18-B15)/15</f>
        <v>1.1999999999999992E-3</v>
      </c>
      <c r="E17" s="5" t="s">
        <v>0</v>
      </c>
      <c r="F17" s="5" t="s">
        <v>1</v>
      </c>
      <c r="G17" s="5" t="s">
        <v>6</v>
      </c>
    </row>
    <row r="18" spans="1:7" x14ac:dyDescent="0.35">
      <c r="A18" s="5">
        <v>15</v>
      </c>
      <c r="B18" s="1">
        <v>0.246</v>
      </c>
      <c r="C18" s="4">
        <f>(B17-B16)/5</f>
        <v>8.0000000000000069E-4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K12</vt:lpstr>
      <vt:lpstr>pARG25</vt:lpstr>
      <vt:lpstr>SD cal</vt:lpstr>
      <vt:lpstr>p st curve</vt:lpstr>
      <vt:lpstr>K12 T-D-</vt:lpstr>
      <vt:lpstr>K12 T-D+</vt:lpstr>
      <vt:lpstr>K12 T+D-</vt:lpstr>
      <vt:lpstr>K12 T+D+</vt:lpstr>
      <vt:lpstr>pARG T+D-</vt:lpstr>
      <vt:lpstr>PARG25 T-D-</vt:lpstr>
      <vt:lpstr>pARG T-D+</vt:lpstr>
      <vt:lpstr>pARG25 T+D+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Saten</dc:creator>
  <cp:lastModifiedBy>Anahit Shirvanyan</cp:lastModifiedBy>
  <dcterms:created xsi:type="dcterms:W3CDTF">2021-08-21T10:28:15Z</dcterms:created>
  <dcterms:modified xsi:type="dcterms:W3CDTF">2025-05-16T07:11:21Z</dcterms:modified>
</cp:coreProperties>
</file>