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Xiaohan Huang\Desktop\pagan manuscript0727\nature communications\"/>
    </mc:Choice>
  </mc:AlternateContent>
  <xr:revisionPtr revIDLastSave="0" documentId="13_ncr:1_{3D37D709-6B0F-4902-9F96-CB5392258A4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Table S1" sheetId="2" r:id="rId1"/>
    <sheet name="Table S2" sheetId="3" r:id="rId2"/>
    <sheet name="Table S3" sheetId="4" r:id="rId3"/>
    <sheet name="Table S4" sheetId="5" r:id="rId4"/>
    <sheet name="Table S5" sheetId="7" r:id="rId5"/>
    <sheet name="Table S6" sheetId="8" r:id="rId6"/>
  </sheets>
  <definedNames>
    <definedName name="_xlnm._FilterDatabase" localSheetId="0" hidden="1">'Table S1'!$A$5:$BB$33</definedName>
    <definedName name="_xlnm._FilterDatabase" localSheetId="2" hidden="1">'Table S3'!$A$4:$E$29</definedName>
    <definedName name="_xlnm._FilterDatabase" localSheetId="4" hidden="1">'Table S5'!$A$2:$Y$2</definedName>
    <definedName name="_xlnm._FilterDatabase" localSheetId="5" hidden="1">'Table S6'!$A$2:$BU$347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1" i="8" l="1"/>
  <c r="AC72" i="8"/>
  <c r="AC73" i="8"/>
  <c r="AC74" i="8"/>
  <c r="AC75" i="8"/>
  <c r="AC76" i="8"/>
  <c r="AC77" i="8"/>
  <c r="AC78" i="8"/>
  <c r="AC79" i="8"/>
  <c r="AC80" i="8"/>
  <c r="AC81" i="8"/>
  <c r="AC82" i="8"/>
  <c r="AC83" i="8"/>
  <c r="AC84" i="8"/>
  <c r="AC85" i="8"/>
  <c r="AC86" i="8"/>
  <c r="AC87" i="8"/>
  <c r="AC88" i="8"/>
  <c r="AC89" i="8"/>
  <c r="AC90" i="8"/>
  <c r="AC91" i="8"/>
  <c r="AC92" i="8"/>
  <c r="AC93" i="8"/>
  <c r="AC94" i="8"/>
  <c r="AC95" i="8"/>
  <c r="AC96" i="8"/>
  <c r="AC97" i="8"/>
  <c r="AC98" i="8"/>
  <c r="AC99" i="8"/>
  <c r="AC100" i="8"/>
  <c r="AC101" i="8"/>
  <c r="AB101" i="8" s="1"/>
  <c r="AC102" i="8"/>
  <c r="AB102" i="8" s="1"/>
  <c r="AC103" i="8"/>
  <c r="AB103" i="8" s="1"/>
  <c r="AC104" i="8"/>
  <c r="AB104" i="8" s="1"/>
  <c r="AC105" i="8"/>
  <c r="AB105" i="8" s="1"/>
  <c r="AC106" i="8"/>
  <c r="AB106" i="8" s="1"/>
  <c r="AC107" i="8"/>
  <c r="AC108" i="8"/>
  <c r="AC109" i="8"/>
  <c r="AC110" i="8"/>
  <c r="AC111" i="8"/>
  <c r="AC112" i="8"/>
  <c r="AC113" i="8"/>
  <c r="AC114" i="8"/>
  <c r="AC115" i="8"/>
  <c r="AC116" i="8"/>
  <c r="AC117" i="8"/>
  <c r="AC118" i="8"/>
  <c r="AC119" i="8"/>
  <c r="AC120" i="8"/>
  <c r="AC121" i="8"/>
  <c r="AC122" i="8"/>
  <c r="AC123" i="8"/>
  <c r="AC124" i="8"/>
  <c r="AC125" i="8"/>
  <c r="AC126" i="8"/>
  <c r="AC127" i="8"/>
  <c r="AC128" i="8"/>
  <c r="AC129" i="8"/>
  <c r="AC130" i="8"/>
  <c r="AC131" i="8"/>
  <c r="AC132" i="8"/>
  <c r="AC133" i="8"/>
  <c r="AC134" i="8"/>
  <c r="AC135" i="8"/>
  <c r="AC136" i="8"/>
  <c r="AC137" i="8"/>
  <c r="AC138" i="8"/>
  <c r="AC139" i="8"/>
  <c r="AC140" i="8"/>
  <c r="AC141" i="8"/>
  <c r="AC142" i="8"/>
  <c r="AC143" i="8"/>
  <c r="AC144" i="8"/>
  <c r="AC145" i="8"/>
  <c r="AC146" i="8"/>
  <c r="AC147" i="8"/>
  <c r="AC148" i="8"/>
  <c r="AC149" i="8"/>
  <c r="AC150" i="8"/>
  <c r="AC151" i="8"/>
  <c r="AC152" i="8"/>
  <c r="AC153" i="8"/>
  <c r="AC154" i="8"/>
  <c r="AC155" i="8"/>
  <c r="AC156" i="8"/>
  <c r="AC157" i="8"/>
  <c r="AC158" i="8"/>
  <c r="AC159" i="8"/>
  <c r="AC160" i="8"/>
  <c r="AC161" i="8"/>
  <c r="AC162" i="8"/>
  <c r="AC163" i="8"/>
  <c r="AC164" i="8"/>
  <c r="AC165" i="8"/>
  <c r="AC166" i="8"/>
  <c r="AC167" i="8"/>
  <c r="AC168" i="8"/>
  <c r="AC169" i="8"/>
  <c r="AC170" i="8"/>
  <c r="AC171" i="8"/>
  <c r="AC172" i="8"/>
  <c r="AC173" i="8"/>
  <c r="AC174" i="8"/>
  <c r="AC175" i="8"/>
  <c r="AC176" i="8"/>
  <c r="AC177" i="8"/>
  <c r="AC178" i="8"/>
  <c r="AC179" i="8"/>
  <c r="AC180" i="8"/>
  <c r="AC181" i="8"/>
  <c r="AC182" i="8"/>
  <c r="AC183" i="8"/>
  <c r="AC184" i="8"/>
  <c r="AC185" i="8"/>
  <c r="AC186" i="8"/>
  <c r="AC187" i="8"/>
  <c r="AC188" i="8"/>
  <c r="AC189" i="8"/>
  <c r="AC190" i="8"/>
  <c r="AC191" i="8"/>
  <c r="AC192" i="8"/>
  <c r="AC193" i="8"/>
  <c r="AC194" i="8"/>
  <c r="AC195" i="8"/>
  <c r="AC196" i="8"/>
  <c r="AC197" i="8"/>
  <c r="AC198" i="8"/>
  <c r="AC199" i="8"/>
  <c r="AC200" i="8"/>
  <c r="AC201" i="8"/>
  <c r="AC202" i="8"/>
  <c r="AC203" i="8"/>
  <c r="AC204" i="8"/>
  <c r="AC205" i="8"/>
  <c r="AC206" i="8"/>
  <c r="AC207" i="8"/>
  <c r="AC208" i="8"/>
  <c r="AC209" i="8"/>
  <c r="AC210" i="8"/>
  <c r="AC211" i="8"/>
  <c r="AC212" i="8"/>
  <c r="AC213" i="8"/>
  <c r="AC214" i="8"/>
  <c r="AC215" i="8"/>
  <c r="AC216" i="8"/>
  <c r="AC217" i="8"/>
  <c r="AC218" i="8"/>
  <c r="AC219" i="8"/>
  <c r="AC220" i="8"/>
  <c r="AC221" i="8"/>
  <c r="AC222" i="8"/>
  <c r="AC223" i="8"/>
  <c r="AC224" i="8"/>
  <c r="AC225" i="8"/>
  <c r="AC226" i="8"/>
  <c r="AC227" i="8"/>
  <c r="AC228" i="8"/>
  <c r="AC229" i="8"/>
  <c r="AC230" i="8"/>
  <c r="AC231" i="8"/>
  <c r="AC232" i="8"/>
  <c r="AC233" i="8"/>
  <c r="AC234" i="8"/>
  <c r="AC235" i="8"/>
  <c r="AC236" i="8"/>
  <c r="AC237" i="8"/>
  <c r="AC238" i="8"/>
  <c r="AC239" i="8"/>
  <c r="AC240" i="8"/>
  <c r="AC241" i="8"/>
  <c r="AC242" i="8"/>
  <c r="AC243" i="8"/>
  <c r="AC244" i="8"/>
  <c r="AC245" i="8"/>
  <c r="AC246" i="8"/>
  <c r="AC247" i="8"/>
  <c r="AC248" i="8"/>
  <c r="AC249" i="8"/>
  <c r="AC250" i="8"/>
  <c r="AC251" i="8"/>
  <c r="AC252" i="8"/>
  <c r="AC253" i="8"/>
  <c r="AC254" i="8"/>
  <c r="AC255" i="8"/>
  <c r="AC256" i="8"/>
  <c r="AC257" i="8"/>
  <c r="AC258" i="8"/>
  <c r="AC259" i="8"/>
  <c r="AC260" i="8"/>
  <c r="AC261" i="8"/>
  <c r="AC262" i="8"/>
  <c r="AC263" i="8"/>
  <c r="AC264" i="8"/>
  <c r="AC265" i="8"/>
  <c r="AC266" i="8"/>
  <c r="AC267" i="8"/>
  <c r="AC268" i="8"/>
  <c r="AC269" i="8"/>
  <c r="AC270" i="8"/>
  <c r="AC271" i="8"/>
  <c r="AC272" i="8"/>
  <c r="AC273" i="8"/>
  <c r="AC274" i="8"/>
  <c r="AC275" i="8"/>
  <c r="AC276" i="8"/>
  <c r="AC277" i="8"/>
  <c r="AC278" i="8"/>
  <c r="AC279" i="8"/>
  <c r="AC280" i="8"/>
  <c r="AC281" i="8"/>
  <c r="AC282" i="8"/>
  <c r="AC283" i="8"/>
  <c r="AC284" i="8"/>
  <c r="AC285" i="8"/>
  <c r="AC286" i="8"/>
  <c r="AC287" i="8"/>
  <c r="AC288" i="8"/>
  <c r="AC289" i="8"/>
  <c r="AC290" i="8"/>
  <c r="AC291" i="8"/>
  <c r="AC292" i="8"/>
  <c r="AC293" i="8"/>
  <c r="AC294" i="8"/>
  <c r="AC295" i="8"/>
  <c r="AC296" i="8"/>
  <c r="AC297" i="8"/>
  <c r="AC298" i="8"/>
  <c r="AC299" i="8"/>
  <c r="AC300" i="8"/>
  <c r="AC301" i="8"/>
  <c r="AC302" i="8"/>
  <c r="AC303" i="8"/>
  <c r="AC304" i="8"/>
  <c r="AC305" i="8"/>
  <c r="AC306" i="8"/>
  <c r="AC307" i="8"/>
  <c r="AC308" i="8"/>
  <c r="AC309" i="8"/>
  <c r="AC310" i="8"/>
  <c r="AC311" i="8"/>
  <c r="AC312" i="8"/>
  <c r="AC313" i="8"/>
  <c r="AC314" i="8"/>
  <c r="AC315" i="8"/>
  <c r="AC316" i="8"/>
  <c r="AC317" i="8"/>
  <c r="AC318" i="8"/>
  <c r="AC319" i="8"/>
  <c r="AC320" i="8"/>
  <c r="AC321" i="8"/>
  <c r="AC322" i="8"/>
  <c r="AC323" i="8"/>
  <c r="AC324" i="8"/>
  <c r="AC325" i="8"/>
  <c r="AC326" i="8"/>
  <c r="AC327" i="8"/>
  <c r="AC328" i="8"/>
  <c r="AC329" i="8"/>
  <c r="AC330" i="8"/>
  <c r="AC331" i="8"/>
  <c r="AC332" i="8"/>
  <c r="AC333" i="8"/>
  <c r="AC334" i="8"/>
  <c r="AC335" i="8"/>
  <c r="AC336" i="8"/>
  <c r="AC337" i="8"/>
  <c r="AC338" i="8"/>
  <c r="AC339" i="8"/>
  <c r="AC340" i="8"/>
  <c r="AC341" i="8"/>
  <c r="AC342" i="8"/>
  <c r="AC343" i="8"/>
  <c r="AC344" i="8"/>
  <c r="AC345" i="8"/>
  <c r="AC346" i="8"/>
  <c r="AC347" i="8"/>
  <c r="AC4" i="8"/>
  <c r="AC5" i="8"/>
  <c r="AC6" i="8"/>
  <c r="AC7" i="8"/>
  <c r="AC8" i="8"/>
  <c r="AC9" i="8"/>
  <c r="AC10" i="8"/>
  <c r="AC11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C34" i="8"/>
  <c r="AC35" i="8"/>
  <c r="AC36" i="8"/>
  <c r="AC37" i="8"/>
  <c r="AC38" i="8"/>
  <c r="AC39" i="8"/>
  <c r="AC40" i="8"/>
  <c r="AC41" i="8"/>
  <c r="AC42" i="8"/>
  <c r="AC43" i="8"/>
  <c r="AC44" i="8"/>
  <c r="AC45" i="8"/>
  <c r="AC46" i="8"/>
  <c r="AC47" i="8"/>
  <c r="AC48" i="8"/>
  <c r="AC49" i="8"/>
  <c r="AC50" i="8"/>
  <c r="AC51" i="8"/>
  <c r="AC52" i="8"/>
  <c r="AC53" i="8"/>
  <c r="AC54" i="8"/>
  <c r="AC55" i="8"/>
  <c r="AC56" i="8"/>
  <c r="AC57" i="8"/>
  <c r="AC58" i="8"/>
  <c r="AC59" i="8"/>
  <c r="AC60" i="8"/>
  <c r="AC61" i="8"/>
  <c r="AC62" i="8"/>
  <c r="AC63" i="8"/>
  <c r="AC64" i="8"/>
  <c r="AC65" i="8"/>
  <c r="AC66" i="8"/>
  <c r="AC67" i="8"/>
  <c r="AC68" i="8"/>
  <c r="AC69" i="8"/>
  <c r="AC70" i="8"/>
  <c r="AC3" i="8"/>
  <c r="BU256" i="8"/>
  <c r="BT256" i="8"/>
  <c r="BU255" i="8"/>
  <c r="BT255" i="8"/>
  <c r="BU254" i="8"/>
  <c r="BT254" i="8"/>
  <c r="BU253" i="8"/>
  <c r="BT253" i="8"/>
  <c r="BU252" i="8"/>
  <c r="BT252" i="8"/>
  <c r="BU251" i="8"/>
  <c r="BT251" i="8"/>
  <c r="BU250" i="8"/>
  <c r="BT250" i="8"/>
  <c r="BU249" i="8"/>
  <c r="BT249" i="8"/>
  <c r="BU248" i="8"/>
  <c r="BT248" i="8"/>
  <c r="BU247" i="8"/>
  <c r="BT247" i="8"/>
  <c r="BU246" i="8"/>
  <c r="BT246" i="8"/>
  <c r="BU245" i="8"/>
  <c r="BT245" i="8"/>
  <c r="BU244" i="8"/>
  <c r="BT244" i="8"/>
  <c r="BU243" i="8"/>
  <c r="BT243" i="8"/>
  <c r="BU242" i="8"/>
  <c r="BT242" i="8"/>
  <c r="BU241" i="8"/>
  <c r="BT241" i="8"/>
  <c r="BU240" i="8"/>
  <c r="BT240" i="8"/>
  <c r="BU239" i="8"/>
  <c r="BT239" i="8"/>
  <c r="BU238" i="8"/>
  <c r="BT238" i="8"/>
  <c r="BU237" i="8"/>
  <c r="BT237" i="8"/>
  <c r="BU236" i="8"/>
  <c r="BT236" i="8"/>
  <c r="BU235" i="8"/>
  <c r="BT235" i="8"/>
  <c r="BU234" i="8"/>
  <c r="BT234" i="8"/>
  <c r="BU233" i="8"/>
  <c r="BT233" i="8"/>
  <c r="BU232" i="8"/>
  <c r="BT232" i="8"/>
  <c r="BU231" i="8"/>
  <c r="BT231" i="8"/>
  <c r="BU230" i="8"/>
  <c r="BT230" i="8"/>
  <c r="BU229" i="8"/>
  <c r="BT229" i="8"/>
  <c r="BU228" i="8"/>
  <c r="BT228" i="8"/>
  <c r="BU227" i="8"/>
  <c r="BT227" i="8"/>
  <c r="BU226" i="8"/>
  <c r="BT226" i="8"/>
  <c r="BU225" i="8"/>
  <c r="BT225" i="8"/>
  <c r="BU224" i="8"/>
  <c r="BT224" i="8"/>
  <c r="BU223" i="8"/>
  <c r="BT223" i="8"/>
  <c r="BU222" i="8"/>
  <c r="BT222" i="8"/>
  <c r="BU221" i="8"/>
  <c r="BT221" i="8"/>
  <c r="BU220" i="8"/>
  <c r="BT220" i="8"/>
  <c r="BU219" i="8"/>
  <c r="BT219" i="8"/>
  <c r="BU218" i="8"/>
  <c r="BT218" i="8"/>
  <c r="BU217" i="8"/>
  <c r="BT217" i="8"/>
  <c r="BU216" i="8"/>
  <c r="BT216" i="8"/>
  <c r="BU215" i="8"/>
  <c r="BT215" i="8"/>
  <c r="BU214" i="8"/>
  <c r="BT214" i="8"/>
  <c r="BU213" i="8"/>
  <c r="BT213" i="8"/>
  <c r="BU212" i="8"/>
  <c r="BT212" i="8"/>
  <c r="BU211" i="8"/>
  <c r="BT211" i="8"/>
  <c r="BU210" i="8"/>
  <c r="BT210" i="8"/>
  <c r="BU209" i="8"/>
  <c r="BT209" i="8"/>
  <c r="BU208" i="8"/>
  <c r="BT208" i="8"/>
  <c r="BU207" i="8"/>
  <c r="BT207" i="8"/>
  <c r="BU206" i="8"/>
  <c r="BT206" i="8"/>
  <c r="BU205" i="8"/>
  <c r="BT205" i="8"/>
  <c r="BU204" i="8"/>
  <c r="BT204" i="8"/>
  <c r="BU203" i="8"/>
  <c r="BT203" i="8"/>
  <c r="BU202" i="8"/>
  <c r="BT202" i="8"/>
  <c r="BU201" i="8"/>
  <c r="BT201" i="8"/>
  <c r="BU200" i="8"/>
  <c r="BT200" i="8"/>
  <c r="BU199" i="8"/>
  <c r="BT199" i="8"/>
  <c r="BU198" i="8"/>
  <c r="BT198" i="8"/>
  <c r="BU197" i="8"/>
  <c r="BT197" i="8"/>
  <c r="BU196" i="8"/>
  <c r="BT196" i="8"/>
  <c r="BU195" i="8"/>
  <c r="BT195" i="8"/>
  <c r="BU194" i="8"/>
  <c r="BT194" i="8"/>
  <c r="BU193" i="8"/>
  <c r="BT193" i="8"/>
  <c r="BU192" i="8"/>
  <c r="BT192" i="8"/>
  <c r="BU191" i="8"/>
  <c r="BT191" i="8"/>
  <c r="BU190" i="8"/>
  <c r="BT190" i="8"/>
  <c r="BU189" i="8"/>
  <c r="BT189" i="8"/>
  <c r="BU188" i="8"/>
  <c r="BT188" i="8"/>
  <c r="BU187" i="8"/>
  <c r="BT187" i="8"/>
  <c r="BU186" i="8"/>
  <c r="BT186" i="8"/>
  <c r="BU185" i="8"/>
  <c r="BT185" i="8"/>
  <c r="BU184" i="8"/>
  <c r="BT184" i="8"/>
  <c r="BU183" i="8"/>
  <c r="BT183" i="8"/>
  <c r="BU182" i="8"/>
  <c r="BT182" i="8"/>
  <c r="BU181" i="8"/>
  <c r="BT181" i="8"/>
  <c r="BU180" i="8"/>
  <c r="BT180" i="8"/>
  <c r="BU179" i="8"/>
  <c r="BT179" i="8"/>
  <c r="BU178" i="8"/>
  <c r="BT178" i="8"/>
  <c r="BU177" i="8"/>
  <c r="BT177" i="8"/>
  <c r="BU176" i="8"/>
  <c r="BT176" i="8"/>
  <c r="BU175" i="8"/>
  <c r="BT175" i="8"/>
  <c r="BU174" i="8"/>
  <c r="BT174" i="8"/>
  <c r="BU173" i="8"/>
  <c r="BT173" i="8"/>
  <c r="BU172" i="8"/>
  <c r="BT172" i="8"/>
  <c r="BU171" i="8"/>
  <c r="BT171" i="8"/>
  <c r="BU170" i="8"/>
  <c r="BT170" i="8"/>
  <c r="BU169" i="8"/>
  <c r="BT169" i="8"/>
  <c r="BU168" i="8"/>
  <c r="BT168" i="8"/>
  <c r="BU167" i="8"/>
  <c r="BT167" i="8"/>
  <c r="BU166" i="8"/>
  <c r="BT166" i="8"/>
  <c r="BU165" i="8"/>
  <c r="BT165" i="8"/>
  <c r="BU164" i="8"/>
  <c r="BT164" i="8"/>
  <c r="BU163" i="8"/>
  <c r="BT163" i="8"/>
  <c r="BU162" i="8"/>
  <c r="BT162" i="8"/>
  <c r="BU161" i="8"/>
  <c r="BT161" i="8"/>
  <c r="BU160" i="8"/>
  <c r="BT160" i="8"/>
  <c r="BU159" i="8"/>
  <c r="BT159" i="8"/>
  <c r="BU158" i="8"/>
  <c r="BT158" i="8"/>
  <c r="BU157" i="8"/>
  <c r="BT157" i="8"/>
  <c r="BU156" i="8"/>
  <c r="BT156" i="8"/>
  <c r="BU155" i="8"/>
  <c r="BT155" i="8"/>
  <c r="BU154" i="8"/>
  <c r="BT154" i="8"/>
  <c r="BU153" i="8"/>
  <c r="BT153" i="8"/>
  <c r="BU152" i="8"/>
  <c r="BT152" i="8"/>
  <c r="BU151" i="8"/>
  <c r="BT151" i="8"/>
  <c r="BU150" i="8"/>
  <c r="BT150" i="8"/>
  <c r="BU149" i="8"/>
  <c r="BT149" i="8"/>
  <c r="BU148" i="8"/>
  <c r="BT148" i="8"/>
  <c r="BU147" i="8"/>
  <c r="BT147" i="8"/>
  <c r="BU146" i="8"/>
  <c r="BT146" i="8"/>
  <c r="BU145" i="8"/>
  <c r="BT145" i="8"/>
  <c r="BU144" i="8"/>
  <c r="BT144" i="8"/>
  <c r="BU143" i="8"/>
  <c r="BT143" i="8"/>
  <c r="BU142" i="8"/>
  <c r="BT142" i="8"/>
  <c r="BU141" i="8"/>
  <c r="BT141" i="8"/>
  <c r="BU140" i="8"/>
  <c r="BT140" i="8"/>
  <c r="BU139" i="8"/>
  <c r="BT139" i="8"/>
  <c r="BU138" i="8"/>
  <c r="BT138" i="8"/>
  <c r="BU137" i="8"/>
  <c r="BT137" i="8"/>
  <c r="BU136" i="8"/>
  <c r="BT136" i="8"/>
  <c r="BU135" i="8"/>
  <c r="BT135" i="8"/>
  <c r="BU134" i="8"/>
  <c r="BT134" i="8"/>
  <c r="BU347" i="8"/>
  <c r="BT347" i="8"/>
  <c r="BU346" i="8"/>
  <c r="BT346" i="8"/>
  <c r="BU345" i="8"/>
  <c r="BT345" i="8"/>
  <c r="BU344" i="8"/>
  <c r="BT344" i="8"/>
  <c r="BU343" i="8"/>
  <c r="BT343" i="8"/>
  <c r="BU342" i="8"/>
  <c r="BT342" i="8"/>
  <c r="BU341" i="8"/>
  <c r="BT341" i="8"/>
  <c r="BU340" i="8"/>
  <c r="BT340" i="8"/>
  <c r="BU339" i="8"/>
  <c r="BT339" i="8"/>
  <c r="BU338" i="8"/>
  <c r="BT338" i="8"/>
  <c r="BU337" i="8"/>
  <c r="BT337" i="8"/>
  <c r="BU336" i="8"/>
  <c r="BT336" i="8"/>
  <c r="BU335" i="8"/>
  <c r="BT335" i="8"/>
  <c r="BU334" i="8"/>
  <c r="BT334" i="8"/>
  <c r="BU333" i="8"/>
  <c r="BT333" i="8"/>
  <c r="BU332" i="8"/>
  <c r="BT332" i="8"/>
  <c r="BU331" i="8"/>
  <c r="BT331" i="8"/>
  <c r="BU330" i="8"/>
  <c r="BT330" i="8"/>
  <c r="BU329" i="8"/>
  <c r="BT329" i="8"/>
  <c r="BU328" i="8"/>
  <c r="BT328" i="8"/>
  <c r="BU327" i="8"/>
  <c r="BT327" i="8"/>
  <c r="BU326" i="8"/>
  <c r="BT326" i="8"/>
  <c r="BU325" i="8"/>
  <c r="BT325" i="8"/>
  <c r="BU324" i="8"/>
  <c r="BT324" i="8"/>
  <c r="BU323" i="8"/>
  <c r="BT323" i="8"/>
  <c r="BU322" i="8"/>
  <c r="BT322" i="8"/>
  <c r="BU321" i="8"/>
  <c r="BT321" i="8"/>
  <c r="BU320" i="8"/>
  <c r="BT320" i="8"/>
  <c r="BU319" i="8"/>
  <c r="BT319" i="8"/>
  <c r="BU318" i="8"/>
  <c r="BT318" i="8"/>
  <c r="BU317" i="8"/>
  <c r="BT317" i="8"/>
  <c r="BU316" i="8"/>
  <c r="BT316" i="8"/>
  <c r="BU315" i="8"/>
  <c r="BT315" i="8"/>
  <c r="BU314" i="8"/>
  <c r="BT314" i="8"/>
  <c r="BU313" i="8"/>
  <c r="BT313" i="8"/>
  <c r="BU312" i="8"/>
  <c r="BT312" i="8"/>
  <c r="BU311" i="8"/>
  <c r="BT311" i="8"/>
  <c r="BU310" i="8"/>
  <c r="BT310" i="8"/>
  <c r="BU309" i="8"/>
  <c r="BT309" i="8"/>
  <c r="BU308" i="8"/>
  <c r="BT308" i="8"/>
  <c r="BU307" i="8"/>
  <c r="BT307" i="8"/>
  <c r="BU306" i="8"/>
  <c r="BT306" i="8"/>
  <c r="BU305" i="8"/>
  <c r="BT305" i="8"/>
  <c r="BU304" i="8"/>
  <c r="BT304" i="8"/>
  <c r="BU303" i="8"/>
  <c r="BT303" i="8"/>
  <c r="BU302" i="8"/>
  <c r="BT302" i="8"/>
  <c r="BU301" i="8"/>
  <c r="BT301" i="8"/>
  <c r="BU300" i="8"/>
  <c r="BT300" i="8"/>
  <c r="BU299" i="8"/>
  <c r="BT299" i="8"/>
  <c r="BU298" i="8"/>
  <c r="BT298" i="8"/>
  <c r="BU297" i="8"/>
  <c r="BT297" i="8"/>
  <c r="BU296" i="8"/>
  <c r="BT296" i="8"/>
  <c r="BU295" i="8"/>
  <c r="BT295" i="8"/>
  <c r="BU294" i="8"/>
  <c r="BT294" i="8"/>
  <c r="BU293" i="8"/>
  <c r="BT293" i="8"/>
  <c r="BU292" i="8"/>
  <c r="BT292" i="8"/>
  <c r="BU291" i="8"/>
  <c r="BT291" i="8"/>
  <c r="BU290" i="8"/>
  <c r="BT290" i="8"/>
  <c r="BU289" i="8"/>
  <c r="BT289" i="8"/>
  <c r="BU288" i="8"/>
  <c r="BT288" i="8"/>
  <c r="BU287" i="8"/>
  <c r="BT287" i="8"/>
  <c r="BU286" i="8"/>
  <c r="BT286" i="8"/>
  <c r="BU285" i="8"/>
  <c r="BT285" i="8"/>
  <c r="BU284" i="8"/>
  <c r="BT284" i="8"/>
  <c r="BU283" i="8"/>
  <c r="BT283" i="8"/>
  <c r="BU282" i="8"/>
  <c r="BT282" i="8"/>
  <c r="BU281" i="8"/>
  <c r="BT281" i="8"/>
  <c r="BU280" i="8"/>
  <c r="BT280" i="8"/>
  <c r="BU279" i="8"/>
  <c r="BT279" i="8"/>
  <c r="BU278" i="8"/>
  <c r="BT278" i="8"/>
  <c r="BU277" i="8"/>
  <c r="BT277" i="8"/>
  <c r="BU276" i="8"/>
  <c r="BT276" i="8"/>
  <c r="BU275" i="8"/>
  <c r="BT275" i="8"/>
  <c r="BU274" i="8"/>
  <c r="BT274" i="8"/>
  <c r="BU273" i="8"/>
  <c r="BT273" i="8"/>
  <c r="BU272" i="8"/>
  <c r="BT272" i="8"/>
  <c r="BU271" i="8"/>
  <c r="BT271" i="8"/>
  <c r="BU270" i="8"/>
  <c r="BT270" i="8"/>
  <c r="BU269" i="8"/>
  <c r="BT269" i="8"/>
  <c r="BU268" i="8"/>
  <c r="BT268" i="8"/>
  <c r="BU267" i="8"/>
  <c r="BT267" i="8"/>
  <c r="BU266" i="8"/>
  <c r="BT266" i="8"/>
  <c r="BU265" i="8"/>
  <c r="BT265" i="8"/>
  <c r="BU264" i="8"/>
  <c r="BT264" i="8"/>
  <c r="BU263" i="8"/>
  <c r="BT263" i="8"/>
  <c r="BU262" i="8"/>
  <c r="BT262" i="8"/>
  <c r="BU261" i="8"/>
  <c r="BT261" i="8"/>
  <c r="BU260" i="8"/>
  <c r="BT260" i="8"/>
  <c r="BU259" i="8"/>
  <c r="BT259" i="8"/>
  <c r="BU258" i="8"/>
  <c r="BT258" i="8"/>
  <c r="BU257" i="8"/>
  <c r="BT257" i="8"/>
  <c r="BU133" i="8"/>
  <c r="BT133" i="8"/>
  <c r="BU132" i="8"/>
  <c r="BT132" i="8"/>
  <c r="BU131" i="8"/>
  <c r="BT131" i="8"/>
  <c r="BU130" i="8"/>
  <c r="BT130" i="8"/>
  <c r="BU129" i="8"/>
  <c r="BT129" i="8"/>
  <c r="BU128" i="8"/>
  <c r="BT128" i="8"/>
  <c r="BU127" i="8"/>
  <c r="BT127" i="8"/>
  <c r="BU126" i="8"/>
  <c r="BT126" i="8"/>
  <c r="BU125" i="8"/>
  <c r="BT125" i="8"/>
  <c r="BU124" i="8"/>
  <c r="BT124" i="8"/>
  <c r="BU123" i="8"/>
  <c r="BT123" i="8"/>
  <c r="BU122" i="8"/>
  <c r="BT122" i="8"/>
  <c r="BU121" i="8"/>
  <c r="BT121" i="8"/>
  <c r="BU120" i="8"/>
  <c r="BT120" i="8"/>
  <c r="BU119" i="8"/>
  <c r="BT119" i="8"/>
  <c r="BU118" i="8"/>
  <c r="BT118" i="8"/>
  <c r="BU117" i="8"/>
  <c r="BT117" i="8"/>
  <c r="BU116" i="8"/>
  <c r="BT116" i="8"/>
  <c r="BU115" i="8"/>
  <c r="BT115" i="8"/>
  <c r="BU114" i="8"/>
  <c r="BT114" i="8"/>
  <c r="BU113" i="8"/>
  <c r="BT113" i="8"/>
  <c r="BU112" i="8"/>
  <c r="BT112" i="8"/>
  <c r="BU111" i="8"/>
  <c r="BT111" i="8"/>
  <c r="BU110" i="8"/>
  <c r="BT110" i="8"/>
  <c r="BU109" i="8"/>
  <c r="BT109" i="8"/>
  <c r="BU108" i="8"/>
  <c r="BT108" i="8"/>
  <c r="BU107" i="8"/>
  <c r="BT107" i="8"/>
  <c r="BU106" i="8"/>
  <c r="BT106" i="8"/>
  <c r="BU105" i="8"/>
  <c r="BT105" i="8"/>
  <c r="BU104" i="8"/>
  <c r="BT104" i="8"/>
  <c r="BU103" i="8"/>
  <c r="BT103" i="8"/>
  <c r="BU102" i="8"/>
  <c r="BT102" i="8"/>
  <c r="BU101" i="8"/>
  <c r="BT101" i="8"/>
  <c r="BU100" i="8"/>
  <c r="BT100" i="8"/>
  <c r="AB100" i="8"/>
  <c r="BU99" i="8"/>
  <c r="BT99" i="8"/>
  <c r="AB99" i="8"/>
  <c r="BU98" i="8"/>
  <c r="BT98" i="8"/>
  <c r="AB98" i="8"/>
  <c r="BU97" i="8"/>
  <c r="BT97" i="8"/>
  <c r="AB97" i="8"/>
  <c r="BU96" i="8"/>
  <c r="BT96" i="8"/>
  <c r="AB96" i="8"/>
  <c r="BU95" i="8"/>
  <c r="BT95" i="8"/>
  <c r="BU94" i="8"/>
  <c r="BT94" i="8"/>
  <c r="BU93" i="8"/>
  <c r="BT93" i="8"/>
  <c r="BU92" i="8"/>
  <c r="BT92" i="8"/>
  <c r="BU91" i="8"/>
  <c r="BT91" i="8"/>
  <c r="BU90" i="8"/>
  <c r="BT90" i="8"/>
  <c r="BU89" i="8"/>
  <c r="BT89" i="8"/>
  <c r="BU88" i="8"/>
  <c r="BT88" i="8"/>
  <c r="BU87" i="8"/>
  <c r="BT87" i="8"/>
  <c r="BU86" i="8"/>
  <c r="BT86" i="8"/>
  <c r="BU85" i="8"/>
  <c r="BT85" i="8"/>
  <c r="BU84" i="8"/>
  <c r="BT84" i="8"/>
  <c r="BU83" i="8"/>
  <c r="BT83" i="8"/>
  <c r="BU82" i="8"/>
  <c r="BT82" i="8"/>
  <c r="BU81" i="8"/>
  <c r="BT81" i="8"/>
  <c r="BU80" i="8"/>
  <c r="BT80" i="8"/>
  <c r="BU79" i="8"/>
  <c r="BT79" i="8"/>
  <c r="BU78" i="8"/>
  <c r="BT78" i="8"/>
  <c r="BU77" i="8"/>
  <c r="BT77" i="8"/>
  <c r="BU76" i="8"/>
  <c r="BT76" i="8"/>
  <c r="BU75" i="8"/>
  <c r="BT75" i="8"/>
  <c r="BU74" i="8"/>
  <c r="BT74" i="8"/>
  <c r="BU73" i="8"/>
  <c r="BT73" i="8"/>
  <c r="BU72" i="8"/>
  <c r="BT72" i="8"/>
  <c r="BU71" i="8"/>
  <c r="BT71" i="8"/>
  <c r="BU70" i="8"/>
  <c r="BT70" i="8"/>
  <c r="BU69" i="8"/>
  <c r="BT69" i="8"/>
  <c r="BU68" i="8"/>
  <c r="BT68" i="8"/>
  <c r="BU67" i="8"/>
  <c r="BT67" i="8"/>
  <c r="BU66" i="8"/>
  <c r="BT66" i="8"/>
  <c r="BU65" i="8"/>
  <c r="BT65" i="8"/>
  <c r="BU64" i="8"/>
  <c r="BT64" i="8"/>
  <c r="BU63" i="8"/>
  <c r="BT63" i="8"/>
  <c r="BU62" i="8"/>
  <c r="BT62" i="8"/>
  <c r="BU61" i="8"/>
  <c r="BT61" i="8"/>
  <c r="BU60" i="8"/>
  <c r="BT60" i="8"/>
  <c r="BU59" i="8"/>
  <c r="BT59" i="8"/>
  <c r="BU58" i="8"/>
  <c r="BT58" i="8"/>
  <c r="BU57" i="8"/>
  <c r="BT57" i="8"/>
  <c r="BU56" i="8"/>
  <c r="BT56" i="8"/>
  <c r="BU55" i="8"/>
  <c r="BT55" i="8"/>
  <c r="BU54" i="8"/>
  <c r="BT54" i="8"/>
  <c r="BU53" i="8"/>
  <c r="BT53" i="8"/>
  <c r="BU52" i="8"/>
  <c r="BT52" i="8"/>
  <c r="BU51" i="8"/>
  <c r="BT51" i="8"/>
  <c r="BU50" i="8"/>
  <c r="BT50" i="8"/>
  <c r="BU49" i="8"/>
  <c r="BT49" i="8"/>
  <c r="BU48" i="8"/>
  <c r="BT48" i="8"/>
  <c r="BU47" i="8"/>
  <c r="BT47" i="8"/>
  <c r="BU46" i="8"/>
  <c r="BT46" i="8"/>
  <c r="BU45" i="8"/>
  <c r="BT45" i="8"/>
  <c r="BU44" i="8"/>
  <c r="BT44" i="8"/>
  <c r="BU43" i="8"/>
  <c r="BT43" i="8"/>
  <c r="BU42" i="8"/>
  <c r="BT42" i="8"/>
  <c r="BU41" i="8"/>
  <c r="BT41" i="8"/>
  <c r="BU40" i="8"/>
  <c r="BT40" i="8"/>
  <c r="BU39" i="8"/>
  <c r="BT39" i="8"/>
  <c r="BU38" i="8"/>
  <c r="BT38" i="8"/>
  <c r="BU37" i="8"/>
  <c r="BT37" i="8"/>
  <c r="BU36" i="8"/>
  <c r="BT36" i="8"/>
  <c r="BU35" i="8"/>
  <c r="BT35" i="8"/>
  <c r="BU34" i="8"/>
  <c r="BT34" i="8"/>
  <c r="BU33" i="8"/>
  <c r="BT33" i="8"/>
  <c r="BU32" i="8"/>
  <c r="BT32" i="8"/>
  <c r="BU31" i="8"/>
  <c r="BT31" i="8"/>
  <c r="BU30" i="8"/>
  <c r="BT30" i="8"/>
  <c r="BU29" i="8"/>
  <c r="BT29" i="8"/>
  <c r="BU28" i="8"/>
  <c r="BT28" i="8"/>
  <c r="BU27" i="8"/>
  <c r="BT27" i="8"/>
  <c r="BU26" i="8"/>
  <c r="BT26" i="8"/>
  <c r="BU25" i="8"/>
  <c r="BT25" i="8"/>
  <c r="BU24" i="8"/>
  <c r="BT24" i="8"/>
  <c r="BU23" i="8"/>
  <c r="BT23" i="8"/>
  <c r="BU22" i="8"/>
  <c r="BT22" i="8"/>
  <c r="BU21" i="8"/>
  <c r="BT21" i="8"/>
  <c r="BU20" i="8"/>
  <c r="BT20" i="8"/>
  <c r="BU19" i="8"/>
  <c r="BT19" i="8"/>
  <c r="BU18" i="8"/>
  <c r="BT18" i="8"/>
  <c r="BU17" i="8"/>
  <c r="BT17" i="8"/>
  <c r="BU16" i="8"/>
  <c r="BT16" i="8"/>
  <c r="BU15" i="8"/>
  <c r="BT15" i="8"/>
  <c r="BU14" i="8"/>
  <c r="BT14" i="8"/>
  <c r="BU13" i="8"/>
  <c r="BT13" i="8"/>
  <c r="BU12" i="8"/>
  <c r="BT12" i="8"/>
  <c r="BU11" i="8"/>
  <c r="BT11" i="8"/>
  <c r="BU10" i="8"/>
  <c r="BT10" i="8"/>
  <c r="BU9" i="8"/>
  <c r="BT9" i="8"/>
  <c r="BU8" i="8"/>
  <c r="BT8" i="8"/>
  <c r="BU7" i="8"/>
  <c r="BT7" i="8"/>
  <c r="BU6" i="8"/>
  <c r="BT6" i="8"/>
  <c r="BU5" i="8"/>
  <c r="BT5" i="8"/>
  <c r="BU4" i="8"/>
  <c r="BT4" i="8"/>
  <c r="BU3" i="8"/>
  <c r="BT3" i="8"/>
  <c r="AA6" i="2" l="1"/>
  <c r="AC7" i="2" l="1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6" i="2"/>
  <c r="AO19" i="2" l="1"/>
  <c r="AO30" i="2"/>
  <c r="AO29" i="2"/>
  <c r="AO28" i="2"/>
  <c r="AO27" i="2"/>
  <c r="AO26" i="2"/>
  <c r="AO25" i="2"/>
  <c r="AO24" i="2"/>
  <c r="AO23" i="2"/>
  <c r="AO22" i="2"/>
  <c r="AO21" i="2"/>
  <c r="AO20" i="2"/>
  <c r="AO18" i="2"/>
  <c r="AO17" i="2"/>
  <c r="AO16" i="2"/>
  <c r="AO15" i="2"/>
  <c r="AO14" i="2"/>
  <c r="AO13" i="2"/>
  <c r="AO12" i="2"/>
  <c r="AO11" i="2"/>
  <c r="AO10" i="2"/>
  <c r="AO9" i="2"/>
  <c r="AO8" i="2"/>
  <c r="AO7" i="2"/>
  <c r="AO6" i="2"/>
  <c r="BA6" i="2"/>
  <c r="C28" i="5"/>
  <c r="D28" i="5"/>
  <c r="D29" i="5" s="1"/>
  <c r="D30" i="5" s="1"/>
  <c r="E28" i="5"/>
  <c r="F28" i="5"/>
  <c r="F29" i="5" s="1"/>
  <c r="F30" i="5" s="1"/>
  <c r="G28" i="5"/>
  <c r="G29" i="5" s="1"/>
  <c r="G30" i="5" s="1"/>
  <c r="H28" i="5"/>
  <c r="H29" i="5" s="1"/>
  <c r="H30" i="5" s="1"/>
  <c r="I28" i="5"/>
  <c r="J28" i="5"/>
  <c r="J29" i="5" s="1"/>
  <c r="J30" i="5" s="1"/>
  <c r="B28" i="5"/>
  <c r="B29" i="5" s="1"/>
  <c r="B30" i="5" s="1"/>
  <c r="C27" i="5"/>
  <c r="D27" i="5"/>
  <c r="E27" i="5"/>
  <c r="F27" i="5"/>
  <c r="G27" i="5"/>
  <c r="H27" i="5"/>
  <c r="I27" i="5"/>
  <c r="J27" i="5"/>
  <c r="B27" i="5"/>
  <c r="K14" i="5"/>
  <c r="K15" i="5" s="1"/>
  <c r="K16" i="5" s="1"/>
  <c r="J14" i="5"/>
  <c r="J15" i="5" s="1"/>
  <c r="J16" i="5" s="1"/>
  <c r="I14" i="5"/>
  <c r="H14" i="5"/>
  <c r="H15" i="5" s="1"/>
  <c r="H16" i="5" s="1"/>
  <c r="G14" i="5"/>
  <c r="G15" i="5" s="1"/>
  <c r="G16" i="5" s="1"/>
  <c r="F14" i="5"/>
  <c r="E14" i="5"/>
  <c r="D14" i="5"/>
  <c r="D15" i="5" s="1"/>
  <c r="D16" i="5" s="1"/>
  <c r="C14" i="5"/>
  <c r="C15" i="5" s="1"/>
  <c r="C16" i="5" s="1"/>
  <c r="B14" i="5"/>
  <c r="K13" i="5"/>
  <c r="K17" i="5" s="1"/>
  <c r="J13" i="5"/>
  <c r="I13" i="5"/>
  <c r="H13" i="5"/>
  <c r="G13" i="5"/>
  <c r="G17" i="5" s="1"/>
  <c r="F13" i="5"/>
  <c r="E13" i="5"/>
  <c r="D13" i="5"/>
  <c r="C13" i="5"/>
  <c r="B13" i="5"/>
  <c r="L12" i="5"/>
  <c r="L11" i="5"/>
  <c r="L10" i="5"/>
  <c r="L9" i="5"/>
  <c r="L8" i="5"/>
  <c r="L7" i="5"/>
  <c r="L6" i="5"/>
  <c r="E29" i="5"/>
  <c r="E30" i="5" s="1"/>
  <c r="E6" i="2"/>
  <c r="S6" i="2" s="1"/>
  <c r="E7" i="2"/>
  <c r="F7" i="2" s="1"/>
  <c r="E8" i="2"/>
  <c r="E9" i="2"/>
  <c r="F9" i="2" s="1"/>
  <c r="E10" i="2"/>
  <c r="E11" i="2"/>
  <c r="F11" i="2" s="1"/>
  <c r="E12" i="2"/>
  <c r="F12" i="2" s="1"/>
  <c r="E13" i="2"/>
  <c r="S13" i="2" s="1"/>
  <c r="E14" i="2"/>
  <c r="S14" i="2" s="1"/>
  <c r="I14" i="2"/>
  <c r="L14" i="2"/>
  <c r="Y14" i="2"/>
  <c r="AP14" i="2"/>
  <c r="BA14" i="2"/>
  <c r="BB14" i="2"/>
  <c r="E15" i="2"/>
  <c r="F15" i="2" s="1"/>
  <c r="I15" i="2"/>
  <c r="L15" i="2"/>
  <c r="Y15" i="2"/>
  <c r="AP15" i="2"/>
  <c r="BA15" i="2"/>
  <c r="BB15" i="2"/>
  <c r="E16" i="2"/>
  <c r="S16" i="2" s="1"/>
  <c r="I16" i="2"/>
  <c r="L16" i="2"/>
  <c r="Y16" i="2"/>
  <c r="AP16" i="2"/>
  <c r="BA16" i="2"/>
  <c r="BB16" i="2"/>
  <c r="E17" i="2"/>
  <c r="S17" i="2" s="1"/>
  <c r="I17" i="2"/>
  <c r="L17" i="2"/>
  <c r="Y17" i="2"/>
  <c r="AP17" i="2"/>
  <c r="BA17" i="2"/>
  <c r="BB17" i="2"/>
  <c r="E18" i="2"/>
  <c r="F18" i="2" s="1"/>
  <c r="I18" i="2"/>
  <c r="L18" i="2"/>
  <c r="Y18" i="2"/>
  <c r="AP18" i="2"/>
  <c r="BA18" i="2"/>
  <c r="BB18" i="2"/>
  <c r="E19" i="2"/>
  <c r="I19" i="2"/>
  <c r="L19" i="2"/>
  <c r="Y19" i="2"/>
  <c r="AP19" i="2"/>
  <c r="BA19" i="2"/>
  <c r="BB19" i="2"/>
  <c r="E20" i="2"/>
  <c r="S20" i="2" s="1"/>
  <c r="I20" i="2"/>
  <c r="L20" i="2"/>
  <c r="Y20" i="2"/>
  <c r="AP20" i="2"/>
  <c r="BA20" i="2"/>
  <c r="BB20" i="2"/>
  <c r="E21" i="2"/>
  <c r="S21" i="2" s="1"/>
  <c r="E22" i="2"/>
  <c r="F22" i="2" s="1"/>
  <c r="E23" i="2"/>
  <c r="F23" i="2" s="1"/>
  <c r="E24" i="2"/>
  <c r="E25" i="2"/>
  <c r="E26" i="2"/>
  <c r="S26" i="2" s="1"/>
  <c r="E27" i="2"/>
  <c r="S27" i="2" s="1"/>
  <c r="I27" i="2"/>
  <c r="L27" i="2"/>
  <c r="Y27" i="2"/>
  <c r="AP27" i="2"/>
  <c r="BA27" i="2"/>
  <c r="BB27" i="2"/>
  <c r="E28" i="2"/>
  <c r="F28" i="2" s="1"/>
  <c r="E29" i="2"/>
  <c r="S29" i="2" s="1"/>
  <c r="E30" i="2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BB30" i="2"/>
  <c r="BA30" i="2"/>
  <c r="AP30" i="2"/>
  <c r="Y30" i="2"/>
  <c r="L30" i="2"/>
  <c r="I30" i="2"/>
  <c r="BB29" i="2"/>
  <c r="BA29" i="2"/>
  <c r="AP29" i="2"/>
  <c r="Y29" i="2"/>
  <c r="L29" i="2"/>
  <c r="I29" i="2"/>
  <c r="BB28" i="2"/>
  <c r="BA28" i="2"/>
  <c r="AP28" i="2"/>
  <c r="Y28" i="2"/>
  <c r="L28" i="2"/>
  <c r="I28" i="2"/>
  <c r="BB26" i="2"/>
  <c r="BA26" i="2"/>
  <c r="AP26" i="2"/>
  <c r="Y26" i="2"/>
  <c r="L26" i="2"/>
  <c r="I26" i="2"/>
  <c r="BB25" i="2"/>
  <c r="BA25" i="2"/>
  <c r="AP25" i="2"/>
  <c r="Y25" i="2"/>
  <c r="L25" i="2"/>
  <c r="I25" i="2"/>
  <c r="BB24" i="2"/>
  <c r="BA24" i="2"/>
  <c r="AP24" i="2"/>
  <c r="Y24" i="2"/>
  <c r="L24" i="2"/>
  <c r="I24" i="2"/>
  <c r="BB23" i="2"/>
  <c r="BA23" i="2"/>
  <c r="AP23" i="2"/>
  <c r="Y23" i="2"/>
  <c r="L23" i="2"/>
  <c r="I23" i="2"/>
  <c r="BB22" i="2"/>
  <c r="BA22" i="2"/>
  <c r="AP22" i="2"/>
  <c r="Y22" i="2"/>
  <c r="L22" i="2"/>
  <c r="I22" i="2"/>
  <c r="BB21" i="2"/>
  <c r="BA21" i="2"/>
  <c r="AP21" i="2"/>
  <c r="Y21" i="2"/>
  <c r="L21" i="2"/>
  <c r="I21" i="2"/>
  <c r="BB13" i="2"/>
  <c r="BA13" i="2"/>
  <c r="AP13" i="2"/>
  <c r="Y13" i="2"/>
  <c r="L13" i="2"/>
  <c r="I13" i="2"/>
  <c r="BB12" i="2"/>
  <c r="BA12" i="2"/>
  <c r="AP12" i="2"/>
  <c r="Y12" i="2"/>
  <c r="L12" i="2"/>
  <c r="I12" i="2"/>
  <c r="BB11" i="2"/>
  <c r="BA11" i="2"/>
  <c r="AP11" i="2"/>
  <c r="Y11" i="2"/>
  <c r="L11" i="2"/>
  <c r="I11" i="2"/>
  <c r="BB10" i="2"/>
  <c r="BA10" i="2"/>
  <c r="AP10" i="2"/>
  <c r="Y10" i="2"/>
  <c r="L10" i="2"/>
  <c r="I10" i="2"/>
  <c r="BB9" i="2"/>
  <c r="BA9" i="2"/>
  <c r="AP9" i="2"/>
  <c r="Y9" i="2"/>
  <c r="L9" i="2"/>
  <c r="I9" i="2"/>
  <c r="BB8" i="2"/>
  <c r="BA8" i="2"/>
  <c r="AP8" i="2"/>
  <c r="Y8" i="2"/>
  <c r="L8" i="2"/>
  <c r="I8" i="2"/>
  <c r="BB7" i="2"/>
  <c r="BA7" i="2"/>
  <c r="AP7" i="2"/>
  <c r="Y7" i="2"/>
  <c r="L7" i="2"/>
  <c r="I7" i="2"/>
  <c r="BB6" i="2"/>
  <c r="AP6" i="2"/>
  <c r="Y6" i="2"/>
  <c r="L6" i="2"/>
  <c r="I6" i="2"/>
  <c r="S10" i="2"/>
  <c r="F10" i="2"/>
  <c r="S11" i="2" l="1"/>
  <c r="Z10" i="2"/>
  <c r="S12" i="2"/>
  <c r="S22" i="2"/>
  <c r="F29" i="2"/>
  <c r="Z6" i="2"/>
  <c r="AB6" i="2" s="1"/>
  <c r="Z11" i="2"/>
  <c r="AA11" i="2" s="1"/>
  <c r="AB11" i="2" s="1"/>
  <c r="Z13" i="2"/>
  <c r="AA13" i="2" s="1"/>
  <c r="AB13" i="2" s="1"/>
  <c r="Z25" i="2"/>
  <c r="Z22" i="2"/>
  <c r="Z8" i="2"/>
  <c r="S28" i="2"/>
  <c r="Z16" i="2"/>
  <c r="AA16" i="2" s="1"/>
  <c r="AB16" i="2" s="1"/>
  <c r="I17" i="5"/>
  <c r="H31" i="5"/>
  <c r="F31" i="5"/>
  <c r="H17" i="5"/>
  <c r="J31" i="5"/>
  <c r="E31" i="5"/>
  <c r="C31" i="5"/>
  <c r="D31" i="5"/>
  <c r="I15" i="5"/>
  <c r="I16" i="5" s="1"/>
  <c r="I31" i="5"/>
  <c r="G31" i="5"/>
  <c r="C17" i="5"/>
  <c r="E17" i="5"/>
  <c r="I29" i="5"/>
  <c r="I30" i="5" s="1"/>
  <c r="B17" i="5"/>
  <c r="F17" i="5"/>
  <c r="B15" i="5"/>
  <c r="B16" i="5" s="1"/>
  <c r="J17" i="5"/>
  <c r="C29" i="5"/>
  <c r="C30" i="5" s="1"/>
  <c r="B31" i="5"/>
  <c r="F15" i="5"/>
  <c r="F16" i="5" s="1"/>
  <c r="E15" i="5"/>
  <c r="E16" i="5" s="1"/>
  <c r="D17" i="5"/>
  <c r="Z30" i="2"/>
  <c r="F27" i="2"/>
  <c r="Z12" i="2"/>
  <c r="AA12" i="2" s="1"/>
  <c r="AB12" i="2" s="1"/>
  <c r="M26" i="2"/>
  <c r="M29" i="2"/>
  <c r="M8" i="2"/>
  <c r="S7" i="2"/>
  <c r="Z24" i="2"/>
  <c r="M21" i="2"/>
  <c r="Z27" i="2"/>
  <c r="AA27" i="2" s="1"/>
  <c r="AB27" i="2" s="1"/>
  <c r="M20" i="2"/>
  <c r="F17" i="2"/>
  <c r="Z19" i="2"/>
  <c r="M17" i="2"/>
  <c r="Z29" i="2"/>
  <c r="AA29" i="2" s="1"/>
  <c r="AB29" i="2" s="1"/>
  <c r="M18" i="2"/>
  <c r="S24" i="2"/>
  <c r="M9" i="2"/>
  <c r="Z23" i="2"/>
  <c r="S8" i="2"/>
  <c r="F30" i="2"/>
  <c r="S25" i="2"/>
  <c r="AA25" i="2" s="1"/>
  <c r="AB25" i="2" s="1"/>
  <c r="M28" i="2"/>
  <c r="F26" i="2"/>
  <c r="S30" i="2"/>
  <c r="F24" i="2"/>
  <c r="Z20" i="2"/>
  <c r="AA20" i="2" s="1"/>
  <c r="AB20" i="2" s="1"/>
  <c r="M14" i="2"/>
  <c r="M13" i="2"/>
  <c r="F25" i="2"/>
  <c r="Z17" i="2"/>
  <c r="AA17" i="2" s="1"/>
  <c r="AB17" i="2" s="1"/>
  <c r="Z26" i="2"/>
  <c r="AA26" i="2" s="1"/>
  <c r="AB26" i="2" s="1"/>
  <c r="M27" i="2"/>
  <c r="M10" i="2"/>
  <c r="M12" i="2"/>
  <c r="F20" i="2"/>
  <c r="M7" i="2"/>
  <c r="S23" i="2"/>
  <c r="Z15" i="2"/>
  <c r="F13" i="2"/>
  <c r="Z28" i="2"/>
  <c r="F16" i="2"/>
  <c r="F8" i="2"/>
  <c r="M15" i="2"/>
  <c r="M6" i="2"/>
  <c r="Z14" i="2"/>
  <c r="AA14" i="2" s="1"/>
  <c r="AB14" i="2" s="1"/>
  <c r="M11" i="2"/>
  <c r="M22" i="2"/>
  <c r="M23" i="2"/>
  <c r="M25" i="2"/>
  <c r="M30" i="2"/>
  <c r="M16" i="2"/>
  <c r="S18" i="2"/>
  <c r="M19" i="2"/>
  <c r="Z18" i="2"/>
  <c r="AA10" i="2"/>
  <c r="AB10" i="2" s="1"/>
  <c r="F14" i="2"/>
  <c r="M24" i="2"/>
  <c r="Z7" i="2"/>
  <c r="Z21" i="2"/>
  <c r="AA21" i="2" s="1"/>
  <c r="AB21" i="2" s="1"/>
  <c r="Z9" i="2"/>
  <c r="F21" i="2"/>
  <c r="F19" i="2"/>
  <c r="S15" i="2"/>
  <c r="S19" i="2"/>
  <c r="S9" i="2"/>
  <c r="F6" i="2"/>
  <c r="AA30" i="2" l="1"/>
  <c r="AB30" i="2" s="1"/>
  <c r="AA22" i="2"/>
  <c r="AB22" i="2" s="1"/>
  <c r="AA24" i="2"/>
  <c r="AB24" i="2" s="1"/>
  <c r="AA8" i="2"/>
  <c r="AB8" i="2" s="1"/>
  <c r="AA28" i="2"/>
  <c r="AB28" i="2" s="1"/>
  <c r="AA15" i="2"/>
  <c r="AB15" i="2" s="1"/>
  <c r="AA7" i="2"/>
  <c r="AB7" i="2" s="1"/>
  <c r="AA19" i="2"/>
  <c r="AB19" i="2" s="1"/>
  <c r="AA23" i="2"/>
  <c r="AB23" i="2" s="1"/>
  <c r="AA9" i="2"/>
  <c r="AB9" i="2" s="1"/>
  <c r="AA18" i="2"/>
  <c r="AB18" i="2" s="1"/>
</calcChain>
</file>

<file path=xl/sharedStrings.xml><?xml version="1.0" encoding="utf-8"?>
<sst xmlns="http://schemas.openxmlformats.org/spreadsheetml/2006/main" count="2091" uniqueCount="611">
  <si>
    <t>Sample olivine_name</t>
    <phoneticPr fontId="3" type="noConversion"/>
  </si>
  <si>
    <t>MI_name</t>
    <phoneticPr fontId="3" type="noConversion"/>
  </si>
  <si>
    <t>Determined with X-ray 3D</t>
    <phoneticPr fontId="3" type="noConversion"/>
  </si>
  <si>
    <t>Raman spectrometry</t>
    <phoneticPr fontId="3" type="noConversion"/>
  </si>
  <si>
    <t>Melt inclusion (3D)</t>
    <phoneticPr fontId="3" type="noConversion"/>
  </si>
  <si>
    <t>Bubble(3D)</t>
    <phoneticPr fontId="3" type="noConversion"/>
  </si>
  <si>
    <t xml:space="preserve"> </t>
    <phoneticPr fontId="3" type="noConversion"/>
  </si>
  <si>
    <t>Error</t>
  </si>
  <si>
    <t>MnO</t>
  </si>
  <si>
    <t>MgO</t>
  </si>
  <si>
    <t>CaO</t>
  </si>
  <si>
    <t>Total</t>
  </si>
  <si>
    <t>Mg#</t>
    <phoneticPr fontId="2" type="noConversion"/>
  </si>
  <si>
    <t>CoO</t>
  </si>
  <si>
    <t>NiO</t>
  </si>
  <si>
    <t>Volume</t>
    <phoneticPr fontId="3" type="noConversion"/>
  </si>
  <si>
    <t>Dimension</t>
    <phoneticPr fontId="3" type="noConversion"/>
  </si>
  <si>
    <t xml:space="preserve">v- position </t>
    <phoneticPr fontId="3" type="noConversion"/>
  </si>
  <si>
    <t xml:space="preserve">v+  position </t>
    <phoneticPr fontId="3" type="noConversion"/>
  </si>
  <si>
    <t xml:space="preserve">∆CO2 </t>
  </si>
  <si>
    <t>(cm)</t>
    <phoneticPr fontId="3" type="noConversion"/>
  </si>
  <si>
    <t>(volume%)</t>
    <phoneticPr fontId="3" type="noConversion"/>
  </si>
  <si>
    <t>(2σ)</t>
  </si>
  <si>
    <t>OL29-MI-1</t>
  </si>
  <si>
    <t>OL29-MI-2</t>
  </si>
  <si>
    <t>OL29-MI-3</t>
  </si>
  <si>
    <t>OL38-MI-1</t>
  </si>
  <si>
    <t>OL38-MI-2</t>
  </si>
  <si>
    <t>OL46-MI-1</t>
  </si>
  <si>
    <t>OL8-MI-1</t>
  </si>
  <si>
    <t>OL8-MI-2</t>
  </si>
  <si>
    <t>OL16-MI-1</t>
  </si>
  <si>
    <t>OL19-MI-2</t>
  </si>
  <si>
    <t>OL20-MI-1</t>
  </si>
  <si>
    <t>OL17-MI-1</t>
  </si>
  <si>
    <t>OL17-MI-2</t>
  </si>
  <si>
    <t>OL17-MI-5</t>
  </si>
  <si>
    <t>OL17-MI-6</t>
  </si>
  <si>
    <t>OL25-MI-2</t>
  </si>
  <si>
    <t>OL28-MI-1</t>
  </si>
  <si>
    <t>OL31-MI-3</t>
  </si>
  <si>
    <t>OL36-MI-1</t>
  </si>
  <si>
    <t>OL21-MI-1</t>
  </si>
  <si>
    <t>OL2-MI-1</t>
  </si>
  <si>
    <t>OL5-MI-1</t>
  </si>
  <si>
    <t>OL18-MI-1</t>
  </si>
  <si>
    <t>OL13-MI-2</t>
  </si>
  <si>
    <t>OL4-MI-1</t>
  </si>
  <si>
    <t>FeO</t>
  </si>
  <si>
    <t>Temp</t>
  </si>
  <si>
    <t>SaturationP_bars_VESIcal</t>
  </si>
  <si>
    <t>S</t>
  </si>
  <si>
    <t>SUM</t>
  </si>
  <si>
    <t>Mg#</t>
  </si>
  <si>
    <t>TcMGO</t>
  </si>
  <si>
    <t>Teqolv</t>
  </si>
  <si>
    <t>OLV ADD</t>
  </si>
  <si>
    <t>KD</t>
  </si>
  <si>
    <t>Nano SIMS analysis</t>
    <phoneticPr fontId="2" type="noConversion"/>
  </si>
  <si>
    <t>Major compoistion in MI</t>
    <phoneticPr fontId="2" type="noConversion"/>
  </si>
  <si>
    <t>Major composition in host olivine</t>
    <phoneticPr fontId="2" type="noConversion"/>
  </si>
  <si>
    <r>
      <t>Mass Balance Calculation</t>
    </r>
    <r>
      <rPr>
        <vertAlign val="superscript"/>
        <sz val="11"/>
        <color theme="1"/>
        <rFont val="Times New Roman"/>
        <family val="1"/>
      </rPr>
      <t>c</t>
    </r>
    <phoneticPr fontId="2" type="noConversion"/>
  </si>
  <si>
    <r>
      <rPr>
        <vertAlign val="superscript"/>
        <sz val="11"/>
        <color theme="1"/>
        <rFont val="Times New Roman"/>
        <family val="1"/>
      </rPr>
      <t>a</t>
    </r>
    <r>
      <rPr>
        <sz val="11"/>
        <color theme="1"/>
        <rFont val="Times New Roman"/>
        <family val="1"/>
      </rPr>
      <t>NUM refers to the number of tests</t>
    </r>
    <phoneticPr fontId="2" type="noConversion"/>
  </si>
  <si>
    <r>
      <rPr>
        <vertAlign val="superscript"/>
        <sz val="11"/>
        <color theme="1"/>
        <rFont val="Times New Roman"/>
        <family val="1"/>
      </rPr>
      <t>b</t>
    </r>
    <r>
      <rPr>
        <sz val="11"/>
        <color theme="1"/>
        <rFont val="Times New Roman"/>
        <family val="1"/>
      </rPr>
      <t>Bubble density calculated and corrected by the equation (4) in Devitre et al. (2021).</t>
    </r>
    <phoneticPr fontId="2" type="noConversion"/>
  </si>
  <si>
    <r>
      <rPr>
        <vertAlign val="superscript"/>
        <sz val="11"/>
        <color theme="1"/>
        <rFont val="Times New Roman"/>
        <family val="1"/>
      </rPr>
      <t>c</t>
    </r>
    <r>
      <rPr>
        <sz val="11"/>
        <color theme="1"/>
        <rFont val="Times New Roman"/>
        <family val="1"/>
      </rPr>
      <t>The 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content of the trapped melt can be reconstructed using a mass-balance approach from Esposito et al. (2011).</t>
    </r>
    <phoneticPr fontId="2" type="noConversion"/>
  </si>
  <si>
    <t>(g)</t>
    <phoneticPr fontId="3" type="noConversion"/>
  </si>
  <si>
    <t>(ppm)</t>
    <phoneticPr fontId="2" type="noConversion"/>
  </si>
  <si>
    <r>
      <t>∆CO</t>
    </r>
    <r>
      <rPr>
        <vertAlign val="subscript"/>
        <sz val="11"/>
        <color theme="1"/>
        <rFont val="Times New Roman"/>
        <family val="1"/>
      </rPr>
      <t xml:space="preserve">2 </t>
    </r>
    <phoneticPr fontId="2" type="noConversion"/>
  </si>
  <si>
    <r>
      <t>Bubble 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density</t>
    </r>
    <r>
      <rPr>
        <vertAlign val="superscript"/>
        <sz val="11"/>
        <color theme="1"/>
        <rFont val="Times New Roman"/>
        <family val="1"/>
      </rPr>
      <t>b</t>
    </r>
    <r>
      <rPr>
        <sz val="11"/>
        <color theme="1"/>
        <rFont val="Times New Roman"/>
        <family val="1"/>
      </rPr>
      <t xml:space="preserve"> </t>
    </r>
    <phoneticPr fontId="2" type="noConversion"/>
  </si>
  <si>
    <r>
      <t>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 in glass</t>
    </r>
    <phoneticPr fontId="2" type="noConversion"/>
  </si>
  <si>
    <r>
      <t>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in glass</t>
    </r>
    <phoneticPr fontId="2" type="noConversion"/>
  </si>
  <si>
    <t>Density of glass</t>
    <phoneticPr fontId="2" type="noConversion"/>
  </si>
  <si>
    <r>
      <t>SiO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</si>
  <si>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TiO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</si>
  <si>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Al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</si>
  <si>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r>
      <t>FeO</t>
    </r>
    <r>
      <rPr>
        <vertAlign val="subscript"/>
        <sz val="11"/>
        <color theme="1"/>
        <rFont val="Times New Roman"/>
        <family val="1"/>
      </rPr>
      <t>t</t>
    </r>
    <phoneticPr fontId="2" type="noConversion"/>
  </si>
  <si>
    <r>
      <t>Na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2" type="noConversion"/>
  </si>
  <si>
    <r>
      <t>K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2" type="noConversion"/>
  </si>
  <si>
    <r>
      <t>P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5</t>
    </r>
    <phoneticPr fontId="2" type="noConversion"/>
  </si>
  <si>
    <r>
      <t>Cr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</si>
  <si>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r>
      <t>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2" type="noConversion"/>
  </si>
  <si>
    <r>
      <t>CO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</si>
  <si>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∆CO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</t>
    </r>
    <phoneticPr fontId="2" type="noConversion"/>
  </si>
  <si>
    <r>
      <t>Corrected ∆CO</t>
    </r>
    <r>
      <rPr>
        <vertAlign val="subscript"/>
        <sz val="11"/>
        <color theme="1"/>
        <rFont val="Times New Roman"/>
        <family val="1"/>
      </rPr>
      <t>2</t>
    </r>
    <phoneticPr fontId="3" type="noConversion"/>
  </si>
  <si>
    <r>
      <t>FeO</t>
    </r>
    <r>
      <rPr>
        <vertAlign val="subscript"/>
        <sz val="11"/>
        <color theme="1"/>
        <rFont val="Times New Roman"/>
        <family val="1"/>
      </rPr>
      <t>T</t>
    </r>
    <phoneticPr fontId="2" type="noConversion"/>
  </si>
  <si>
    <t>Cl</t>
    <phoneticPr fontId="2" type="noConversion"/>
  </si>
  <si>
    <r>
      <t>Fe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</si>
  <si>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FeO</t>
    <phoneticPr fontId="2" type="noConversion"/>
  </si>
  <si>
    <t>(km)</t>
    <phoneticPr fontId="2" type="noConversion"/>
  </si>
  <si>
    <t>(%)</t>
    <phoneticPr fontId="2" type="noConversion"/>
  </si>
  <si>
    <r>
      <t>(</t>
    </r>
    <r>
      <rPr>
        <sz val="11"/>
        <color theme="1"/>
        <rFont val="Segoe UI Symbol"/>
        <family val="1"/>
      </rPr>
      <t>℃</t>
    </r>
    <r>
      <rPr>
        <sz val="11"/>
        <color theme="1"/>
        <rFont val="Times New Roman"/>
        <family val="1"/>
      </rPr>
      <t>)</t>
    </r>
    <phoneticPr fontId="2" type="noConversion"/>
  </si>
  <si>
    <t xml:space="preserve">   FeO   </t>
  </si>
  <si>
    <t xml:space="preserve">   MgO   </t>
  </si>
  <si>
    <t xml:space="preserve">   CaO   </t>
  </si>
  <si>
    <t xml:space="preserve">   MnO   </t>
  </si>
  <si>
    <t xml:space="preserve">  Total  </t>
  </si>
  <si>
    <t xml:space="preserve">BCR-2G-1 </t>
  </si>
  <si>
    <t>BCR-2G-2</t>
  </si>
  <si>
    <t>BCR-2G-3</t>
  </si>
  <si>
    <t>BCR-2G-4</t>
  </si>
  <si>
    <t>BCR-2G-5</t>
  </si>
  <si>
    <t>BCR-2G-6</t>
  </si>
  <si>
    <t>BCR-2G-7</t>
  </si>
  <si>
    <t>Average</t>
  </si>
  <si>
    <t>SD</t>
    <phoneticPr fontId="2" type="noConversion"/>
  </si>
  <si>
    <t>SE</t>
    <phoneticPr fontId="2" type="noConversion"/>
  </si>
  <si>
    <t>2SE%</t>
    <phoneticPr fontId="2" type="noConversion"/>
  </si>
  <si>
    <t>2RSD. %</t>
    <phoneticPr fontId="2" type="noConversion"/>
  </si>
  <si>
    <t>No.</t>
  </si>
  <si>
    <t>-</t>
  </si>
  <si>
    <t xml:space="preserve">MongOl-std-Major-1 </t>
  </si>
  <si>
    <t xml:space="preserve">MongOl-std-Major-2 </t>
  </si>
  <si>
    <t xml:space="preserve">MongOl-std-Major-3 </t>
  </si>
  <si>
    <r>
      <t>(g/cm</t>
    </r>
    <r>
      <rPr>
        <vertAlign val="super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phoneticPr fontId="2" type="noConversion"/>
  </si>
  <si>
    <t>(g)</t>
    <phoneticPr fontId="2" type="noConversion"/>
  </si>
  <si>
    <r>
      <t xml:space="preserve"> Total 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</t>
    </r>
    <phoneticPr fontId="2" type="noConversion"/>
  </si>
  <si>
    <r>
      <t>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weight in glass</t>
    </r>
    <phoneticPr fontId="2" type="noConversion"/>
  </si>
  <si>
    <r>
      <t>Fraction of 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weight in glass</t>
    </r>
    <phoneticPr fontId="2" type="noConversion"/>
  </si>
  <si>
    <r>
      <t>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weight in bubble from MI</t>
    </r>
    <phoneticPr fontId="3" type="noConversion"/>
  </si>
  <si>
    <t>Bubble/MI</t>
    <phoneticPr fontId="2" type="noConversion"/>
  </si>
  <si>
    <t>(bar)</t>
    <phoneticPr fontId="2" type="noConversion"/>
  </si>
  <si>
    <r>
      <t>TcCO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</si>
  <si>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Depth</t>
    <phoneticPr fontId="2" type="noConversion"/>
  </si>
  <si>
    <t>R21OL29</t>
    <phoneticPr fontId="2" type="noConversion"/>
  </si>
  <si>
    <t>R21OL38</t>
  </si>
  <si>
    <t>R21OL8</t>
  </si>
  <si>
    <t>R21OL17</t>
  </si>
  <si>
    <t>R21OL46</t>
  </si>
  <si>
    <t>R21OL16</t>
  </si>
  <si>
    <t>R21OL20</t>
  </si>
  <si>
    <t>R21OL25</t>
  </si>
  <si>
    <t>R21OL28</t>
  </si>
  <si>
    <t>R21OL36</t>
  </si>
  <si>
    <t>R21OL21</t>
  </si>
  <si>
    <t>R21OL2</t>
  </si>
  <si>
    <t>R21OL5</t>
  </si>
  <si>
    <t>R21OL18</t>
  </si>
  <si>
    <t>R21OL13</t>
  </si>
  <si>
    <t>R21OL4</t>
  </si>
  <si>
    <r>
      <t>NUM1</t>
    </r>
    <r>
      <rPr>
        <vertAlign val="superscript"/>
        <sz val="11"/>
        <color theme="1"/>
        <rFont val="Times New Roman"/>
        <family val="1"/>
      </rPr>
      <t>a</t>
    </r>
    <phoneticPr fontId="3" type="noConversion"/>
  </si>
  <si>
    <t>NUM2</t>
    <phoneticPr fontId="3" type="noConversion"/>
  </si>
  <si>
    <t>(NUM1+NUM2)/2</t>
    <phoneticPr fontId="2" type="noConversion"/>
  </si>
  <si>
    <r>
      <t>(cm</t>
    </r>
    <r>
      <rPr>
        <vertAlign val="super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phoneticPr fontId="3" type="noConversion"/>
  </si>
  <si>
    <r>
      <t>(cm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  <phoneticPr fontId="2" type="noConversion"/>
  </si>
  <si>
    <r>
      <t xml:space="preserve"> (cm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  <phoneticPr fontId="2" type="noConversion"/>
  </si>
  <si>
    <r>
      <t>(cm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  <phoneticPr fontId="3" type="noConversion"/>
  </si>
  <si>
    <r>
      <t>(g*cm</t>
    </r>
    <r>
      <rPr>
        <vertAlign val="superscript"/>
        <sz val="11"/>
        <color theme="1"/>
        <rFont val="Times New Roman"/>
        <family val="1"/>
      </rPr>
      <t>-3</t>
    </r>
    <r>
      <rPr>
        <sz val="11"/>
        <color theme="1"/>
        <rFont val="Times New Roman"/>
        <family val="1"/>
      </rPr>
      <t>)</t>
    </r>
    <phoneticPr fontId="3" type="noConversion"/>
  </si>
  <si>
    <t>XFo</t>
    <phoneticPr fontId="3" type="noConversion"/>
  </si>
  <si>
    <t>ref. Batanova et al. (2019)</t>
    <phoneticPr fontId="2" type="noConversion"/>
  </si>
  <si>
    <t>ref. Jochum et al. (2005)</t>
    <phoneticPr fontId="2" type="noConversion"/>
  </si>
  <si>
    <t>Jochum, K.P., Nohl, U., Herwig, K., Lammel, E., Stoll, B., Hofmann, A.W., 2005. GeoReM: A New Geochemical Database for Reference Materials and Isotopic Standards. Geostandards and Geoanalytical Research 29, 333-338.</t>
    <phoneticPr fontId="2" type="noConversion"/>
  </si>
  <si>
    <t>Batanova, V.G., Thompson, J.M., Danyushevsky, L.V., Portnyagin, M.V., Garbe-Schönberg, D., Hauri, E., Kimura, J.-I., Chang, Q., Senda, R., Goemann, K., Chauvel, C., Campillo, S., Ionov, D.A., Sobolev, A.V., 2019. New Olivine Reference Material for In Situ Microanalysis. Geostandards and Geoanalytical Research 43, 453-473.</t>
    <phoneticPr fontId="2" type="noConversion"/>
  </si>
  <si>
    <t xml:space="preserve"> </t>
    <phoneticPr fontId="2" type="noConversion"/>
  </si>
  <si>
    <t>SaturationP</t>
    <phoneticPr fontId="2" type="noConversion"/>
  </si>
  <si>
    <r>
      <t>XH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O_fluid</t>
    </r>
    <phoneticPr fontId="2" type="noConversion"/>
  </si>
  <si>
    <r>
      <t>XCO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_fluid</t>
    </r>
    <phoneticPr fontId="2" type="noConversion"/>
  </si>
  <si>
    <t>Pressure_bars</t>
  </si>
  <si>
    <r>
      <t>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O_liq</t>
    </r>
    <phoneticPr fontId="2" type="noConversion"/>
  </si>
  <si>
    <r>
      <t>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_liq</t>
    </r>
    <phoneticPr fontId="2" type="noConversion"/>
  </si>
  <si>
    <t>Magmasat</t>
    <phoneticPr fontId="2" type="noConversion"/>
  </si>
  <si>
    <r>
      <t>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content in bubble from MI</t>
    </r>
    <phoneticPr fontId="3" type="noConversion"/>
  </si>
  <si>
    <r>
      <t>std_Bubble 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density</t>
    </r>
    <phoneticPr fontId="2" type="noConversion"/>
  </si>
  <si>
    <r>
      <t>Erro_total CO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</si>
  <si>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std_CO2 content in bubble</t>
    <phoneticPr fontId="2" type="noConversion"/>
  </si>
  <si>
    <t>XH2O_fl_VESIcal</t>
  </si>
  <si>
    <t>XCO2_fl_VESIcal</t>
  </si>
  <si>
    <t>C4-1-1</t>
  </si>
  <si>
    <t>C4-1-2</t>
  </si>
  <si>
    <t>C4-1-3</t>
  </si>
  <si>
    <t>C4-2-1a</t>
  </si>
  <si>
    <t>C4-2-1b</t>
  </si>
  <si>
    <t>C4-2-2</t>
  </si>
  <si>
    <t>C4-2-3b</t>
  </si>
  <si>
    <t>C4-3-1</t>
  </si>
  <si>
    <t>C4-3-2</t>
  </si>
  <si>
    <t>C4-4-2</t>
  </si>
  <si>
    <t>C4-4-3</t>
  </si>
  <si>
    <t>C4-4-5</t>
  </si>
  <si>
    <t>C10-1-1</t>
  </si>
  <si>
    <t>C10-1-2</t>
  </si>
  <si>
    <t>C10-1-3</t>
  </si>
  <si>
    <t>C10-2-1</t>
  </si>
  <si>
    <t>C10-2-2a</t>
  </si>
  <si>
    <t>C10-2-4</t>
  </si>
  <si>
    <t>C8-1-4a</t>
  </si>
  <si>
    <t>C8-1-4b</t>
  </si>
  <si>
    <t>Kly-14b</t>
  </si>
  <si>
    <t>Kly-14c</t>
  </si>
  <si>
    <t>Kly-16</t>
  </si>
  <si>
    <t>Kly-17</t>
  </si>
  <si>
    <t>Kly-18a</t>
  </si>
  <si>
    <t>Kly-18b</t>
  </si>
  <si>
    <t>Kly-20</t>
  </si>
  <si>
    <t>Kly-22</t>
  </si>
  <si>
    <t>Kly-24</t>
  </si>
  <si>
    <t>Kly-25</t>
  </si>
  <si>
    <t>Kly-26a</t>
  </si>
  <si>
    <t>Kly-28</t>
  </si>
  <si>
    <t>Kly-29</t>
  </si>
  <si>
    <t>Kly-3</t>
  </si>
  <si>
    <t>Kly-30</t>
  </si>
  <si>
    <t>Kly-4</t>
  </si>
  <si>
    <t>Kly-5</t>
  </si>
  <si>
    <t>Kly-9b</t>
  </si>
  <si>
    <t>Kly-23</t>
  </si>
  <si>
    <t>Kly-8</t>
  </si>
  <si>
    <t>Name</t>
    <phoneticPr fontId="2" type="noConversion"/>
  </si>
  <si>
    <t>Arc</t>
  </si>
  <si>
    <t>Volcano</t>
  </si>
  <si>
    <t>Kamchatka</t>
  </si>
  <si>
    <t>Klyuchevskoy</t>
  </si>
  <si>
    <t>Host mineral</t>
    <phoneticPr fontId="2" type="noConversion"/>
  </si>
  <si>
    <t>Host Mg#</t>
    <phoneticPr fontId="2" type="noConversion"/>
  </si>
  <si>
    <r>
      <rPr>
        <vertAlign val="superscript"/>
        <sz val="11"/>
        <color theme="1"/>
        <rFont val="Times New Roman"/>
        <family val="1"/>
      </rPr>
      <t>a</t>
    </r>
    <r>
      <rPr>
        <sz val="11"/>
        <color theme="1"/>
        <rFont val="Times New Roman"/>
        <family val="1"/>
      </rPr>
      <t xml:space="preserve">T calculated by eq. 4 of Putirka et al. (2007) </t>
    </r>
    <phoneticPr fontId="2" type="noConversion"/>
  </si>
  <si>
    <r>
      <t>CaO/Al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</t>
    </r>
    <r>
      <rPr>
        <vertAlign val="subscript"/>
        <sz val="11"/>
        <rFont val="Times New Roman"/>
        <family val="1"/>
      </rPr>
      <t>3</t>
    </r>
    <phoneticPr fontId="2" type="noConversion"/>
  </si>
  <si>
    <t>C10-2</t>
  </si>
  <si>
    <t>MagmaSat</t>
  </si>
  <si>
    <t>Model</t>
  </si>
  <si>
    <t>depth</t>
  </si>
  <si>
    <t>Olivine</t>
    <phoneticPr fontId="2" type="noConversion"/>
  </si>
  <si>
    <t>Reference</t>
    <phoneticPr fontId="2" type="noConversion"/>
  </si>
  <si>
    <t>Moore et al., 2018</t>
  </si>
  <si>
    <t xml:space="preserve"> </t>
    <phoneticPr fontId="2" type="noConversion"/>
  </si>
  <si>
    <t xml:space="preserve">Mironov et al., 2015 </t>
    <phoneticPr fontId="2" type="noConversion"/>
  </si>
  <si>
    <t xml:space="preserve">Portnyagin et al., 2019 </t>
    <phoneticPr fontId="2" type="noConversion"/>
  </si>
  <si>
    <t>Klyuchevskoy</t>
    <phoneticPr fontId="2" type="noConversion"/>
  </si>
  <si>
    <t>Patial melt</t>
  </si>
  <si>
    <t>Starting Rock</t>
  </si>
  <si>
    <t>Melt % mass balance</t>
  </si>
  <si>
    <t>Melt % corr</t>
  </si>
  <si>
    <t>Ref</t>
  </si>
  <si>
    <t>n.d.</t>
  </si>
  <si>
    <t>KH2</t>
  </si>
  <si>
    <t>KH3</t>
  </si>
  <si>
    <t>KH4</t>
  </si>
  <si>
    <t>NA</t>
  </si>
  <si>
    <t>garnet pyroxenite</t>
  </si>
  <si>
    <t>V162</t>
  </si>
  <si>
    <t>V161</t>
  </si>
  <si>
    <t>V157</t>
  </si>
  <si>
    <t>carbonatedeclogite</t>
  </si>
  <si>
    <t>A382</t>
  </si>
  <si>
    <t>n.a.</t>
  </si>
  <si>
    <t>A388</t>
  </si>
  <si>
    <t>A380</t>
  </si>
  <si>
    <t>A373</t>
  </si>
  <si>
    <t>A375</t>
  </si>
  <si>
    <t>A381</t>
  </si>
  <si>
    <t>A410</t>
  </si>
  <si>
    <t>A413</t>
  </si>
  <si>
    <t>A418</t>
  </si>
  <si>
    <t>A423</t>
  </si>
  <si>
    <t>A429</t>
  </si>
  <si>
    <t>A426</t>
  </si>
  <si>
    <t>A471</t>
  </si>
  <si>
    <t>—</t>
  </si>
  <si>
    <t>A472</t>
  </si>
  <si>
    <t>A482</t>
  </si>
  <si>
    <t>A500</t>
  </si>
  <si>
    <t>A483</t>
  </si>
  <si>
    <t>A486</t>
  </si>
  <si>
    <t>A488</t>
  </si>
  <si>
    <t>A490</t>
  </si>
  <si>
    <t>A491</t>
  </si>
  <si>
    <t>A492</t>
  </si>
  <si>
    <t>A494</t>
  </si>
  <si>
    <t>A493</t>
  </si>
  <si>
    <t>A495</t>
  </si>
  <si>
    <t>A496</t>
  </si>
  <si>
    <t>A509</t>
  </si>
  <si>
    <t>A510</t>
  </si>
  <si>
    <t>A520</t>
  </si>
  <si>
    <t>A512</t>
  </si>
  <si>
    <t>A514</t>
  </si>
  <si>
    <t>A515</t>
  </si>
  <si>
    <t>A516</t>
  </si>
  <si>
    <t>M384</t>
  </si>
  <si>
    <t>M388</t>
  </si>
  <si>
    <t>M387</t>
  </si>
  <si>
    <t>M382</t>
  </si>
  <si>
    <t>M418</t>
  </si>
  <si>
    <t>M399</t>
  </si>
  <si>
    <t>M396</t>
  </si>
  <si>
    <t>M402</t>
  </si>
  <si>
    <t>M412</t>
  </si>
  <si>
    <t>M395</t>
  </si>
  <si>
    <t>M411</t>
  </si>
  <si>
    <t>M417</t>
  </si>
  <si>
    <t>M423</t>
  </si>
  <si>
    <t>M422</t>
  </si>
  <si>
    <t>M426</t>
  </si>
  <si>
    <t>M434</t>
  </si>
  <si>
    <t>B366</t>
  </si>
  <si>
    <t>B384</t>
  </si>
  <si>
    <t>B388</t>
  </si>
  <si>
    <t>B392</t>
  </si>
  <si>
    <t>B408</t>
  </si>
  <si>
    <t>B432</t>
  </si>
  <si>
    <t>B333</t>
  </si>
  <si>
    <t>B305</t>
  </si>
  <si>
    <t>B304</t>
  </si>
  <si>
    <t>B330</t>
  </si>
  <si>
    <t>B359</t>
  </si>
  <si>
    <t>B348</t>
  </si>
  <si>
    <t>B329</t>
  </si>
  <si>
    <t>High-K sediment low H2O+mixing 75% of fine-grained  olivine with 25% of slab melt glass</t>
  </si>
  <si>
    <t>Low-K sediment high H2O+mixing 75% of fine-grained  olivine with 25% of slab melt glass</t>
  </si>
  <si>
    <t>D1078</t>
  </si>
  <si>
    <t>D1064</t>
  </si>
  <si>
    <t>D1077</t>
  </si>
  <si>
    <t>D891</t>
  </si>
  <si>
    <t>D979</t>
  </si>
  <si>
    <t>High-K sediment low H2O+mixing 75% of fine-grained  olivine with 26% of slab melt glass</t>
  </si>
  <si>
    <t>C2933</t>
  </si>
  <si>
    <t>High-K sediment low H2O+mixing 75% of fine-grained  olivine with 27% of slab melt glass</t>
  </si>
  <si>
    <t>C2945</t>
  </si>
  <si>
    <t>High-K sediment low H2O+mixing 75% of fine-grained  olivine with 28% of slab melt glass</t>
  </si>
  <si>
    <t>C2951</t>
  </si>
  <si>
    <t>High-K sediment low H2O+mixing 75% of fine-grained  olivine with 29% of slab melt glass</t>
  </si>
  <si>
    <t>0.47 12.8</t>
  </si>
  <si>
    <t>D953</t>
  </si>
  <si>
    <t>C3082</t>
  </si>
  <si>
    <t>0.34 10.7</t>
  </si>
  <si>
    <t>C3076</t>
  </si>
  <si>
    <t>0.33 11.0</t>
  </si>
  <si>
    <t>D965</t>
  </si>
  <si>
    <t>D963</t>
  </si>
  <si>
    <t>C507</t>
  </si>
  <si>
    <t>41 % H&amp;Z + H2O</t>
  </si>
  <si>
    <t>C508</t>
  </si>
  <si>
    <t>C494</t>
  </si>
  <si>
    <t>29 % H&amp;Z + H2O</t>
  </si>
  <si>
    <t>C490</t>
  </si>
  <si>
    <t>C498</t>
  </si>
  <si>
    <t>11 % H&amp;Z + H2O</t>
  </si>
  <si>
    <t>C561</t>
  </si>
  <si>
    <t>C555</t>
  </si>
  <si>
    <t>C554</t>
  </si>
  <si>
    <t>C553</t>
  </si>
  <si>
    <t>C559</t>
  </si>
  <si>
    <t>C470</t>
  </si>
  <si>
    <t>22 % H&amp;Z + H2O</t>
  </si>
  <si>
    <t>C481</t>
  </si>
  <si>
    <t>H&amp;Z Dry + SMc</t>
  </si>
  <si>
    <t>C471</t>
  </si>
  <si>
    <t>C473</t>
  </si>
  <si>
    <t>C463</t>
  </si>
  <si>
    <t>C474</t>
  </si>
  <si>
    <t>C465</t>
  </si>
  <si>
    <t>C544</t>
  </si>
  <si>
    <t>Dry depleted compositionc</t>
  </si>
  <si>
    <t>C548</t>
  </si>
  <si>
    <t>B</t>
  </si>
  <si>
    <t>D</t>
  </si>
  <si>
    <t>25 % SPMH7.34 and 75 % KLB-1ox</t>
  </si>
  <si>
    <t>B256</t>
  </si>
  <si>
    <t>G301</t>
  </si>
  <si>
    <t>G303</t>
  </si>
  <si>
    <t>G354</t>
  </si>
  <si>
    <t>G296</t>
  </si>
  <si>
    <t>G298</t>
  </si>
  <si>
    <t>G300</t>
  </si>
  <si>
    <t>–</t>
  </si>
  <si>
    <t>Melt1</t>
  </si>
  <si>
    <t>B307</t>
  </si>
  <si>
    <t>25% sediment-melt and 75% peridotite</t>
  </si>
  <si>
    <t>Melt2</t>
  </si>
  <si>
    <t>B309</t>
  </si>
  <si>
    <t>G358</t>
  </si>
  <si>
    <t>G376</t>
  </si>
  <si>
    <t>G377</t>
  </si>
  <si>
    <t>G379</t>
  </si>
  <si>
    <t>G380</t>
  </si>
  <si>
    <t>G381</t>
  </si>
  <si>
    <t>G378</t>
  </si>
  <si>
    <t>G374</t>
  </si>
  <si>
    <t>G375</t>
  </si>
  <si>
    <t>D287</t>
  </si>
  <si>
    <t>D284</t>
  </si>
  <si>
    <t>D279</t>
  </si>
  <si>
    <t>D276</t>
  </si>
  <si>
    <t>D255</t>
  </si>
  <si>
    <t>D250</t>
  </si>
  <si>
    <t>D252</t>
  </si>
  <si>
    <t>D260</t>
  </si>
  <si>
    <t>D266</t>
  </si>
  <si>
    <t>D200</t>
  </si>
  <si>
    <t>D207</t>
  </si>
  <si>
    <t>D205</t>
  </si>
  <si>
    <t>D206</t>
  </si>
  <si>
    <t>D165</t>
  </si>
  <si>
    <t>B458</t>
  </si>
  <si>
    <t>DP + 10 % MMC</t>
  </si>
  <si>
    <t>B459</t>
  </si>
  <si>
    <t>B462</t>
  </si>
  <si>
    <t>B464</t>
  </si>
  <si>
    <t>B484</t>
  </si>
  <si>
    <t>B450</t>
  </si>
  <si>
    <t>B453</t>
  </si>
  <si>
    <t>B473</t>
  </si>
  <si>
    <t>B486</t>
  </si>
  <si>
    <t>B474</t>
  </si>
  <si>
    <t>DP + 5 % MMD</t>
  </si>
  <si>
    <t>B488</t>
  </si>
  <si>
    <t>B500</t>
  </si>
  <si>
    <t>peridototie</t>
  </si>
  <si>
    <t>B492</t>
  </si>
  <si>
    <t>B494</t>
  </si>
  <si>
    <t>B498</t>
  </si>
  <si>
    <t>B499</t>
  </si>
  <si>
    <t>B491</t>
  </si>
  <si>
    <t>B495</t>
  </si>
  <si>
    <t>B497</t>
  </si>
  <si>
    <t>MA271</t>
  </si>
  <si>
    <t>MA268</t>
  </si>
  <si>
    <t>MA269</t>
  </si>
  <si>
    <t>MA270</t>
  </si>
  <si>
    <t>MP</t>
  </si>
  <si>
    <t>HP</t>
  </si>
  <si>
    <t>HPK</t>
  </si>
  <si>
    <t>HPK Potassium-enriched Hawaiian pyrolite minus 41% olivine</t>
  </si>
  <si>
    <t>HPK Potassium-enriched Hawaiian pyrolite minus 42% olivine</t>
  </si>
  <si>
    <t>HPK Potassium-enriched Hawaiian pyrolite minus 43% olivine</t>
  </si>
  <si>
    <t>HPK Potassium-enriched Hawaiian pyrolite minus 44% olivine</t>
  </si>
  <si>
    <t>HPK Potassium-enriched Hawaiian pyrolite minus 45% olivine</t>
  </si>
  <si>
    <t>HPK Potassium-enriched Hawaiian pyrolite minus 46% olivine</t>
  </si>
  <si>
    <t>HPK Potassium-enriched Hawaiian pyrolite minus 47% olivine</t>
  </si>
  <si>
    <t>HPK Potassium-enriched Hawaiian pyrolite minus 48% olivine</t>
  </si>
  <si>
    <t>HPK Potassium-enriched Hawaiian pyrolite minus 49% olivine</t>
  </si>
  <si>
    <t>HPK Potassium-enriched Hawaiian pyrolite minus 50% olivine</t>
  </si>
  <si>
    <t>9, 10</t>
  </si>
  <si>
    <t>21.21 </t>
  </si>
  <si>
    <t>11, 10</t>
  </si>
  <si>
    <t>10, 11</t>
  </si>
  <si>
    <t>10, 10</t>
  </si>
  <si>
    <t>10, 9</t>
  </si>
  <si>
    <t>11, 11</t>
  </si>
  <si>
    <t>9, 11</t>
  </si>
  <si>
    <t>10, 12</t>
  </si>
  <si>
    <t xml:space="preserve">Run M-152 </t>
  </si>
  <si>
    <t>SC1  10%</t>
  </si>
  <si>
    <t xml:space="preserve">Run M-157 </t>
  </si>
  <si>
    <t xml:space="preserve">Run M-151 </t>
  </si>
  <si>
    <t xml:space="preserve">Run M-241 </t>
  </si>
  <si>
    <t xml:space="preserve">Run M-200 </t>
  </si>
  <si>
    <t xml:space="preserve">Run M-160 </t>
  </si>
  <si>
    <t xml:space="preserve">Run M-161 </t>
  </si>
  <si>
    <t xml:space="preserve">Run M-217 </t>
  </si>
  <si>
    <t>SC1  6%CaCO3 CaCO3  4% CaF2</t>
  </si>
  <si>
    <t xml:space="preserve">Run M-202 </t>
  </si>
  <si>
    <t xml:space="preserve">Run M-164 </t>
  </si>
  <si>
    <t xml:space="preserve">Run M-205 </t>
  </si>
  <si>
    <t xml:space="preserve">Run M-242 </t>
  </si>
  <si>
    <t xml:space="preserve">Run M-207 </t>
  </si>
  <si>
    <t xml:space="preserve">Run M-209 </t>
  </si>
  <si>
    <t>B516</t>
  </si>
  <si>
    <t>Depleted Peridotite</t>
  </si>
  <si>
    <t>B505</t>
  </si>
  <si>
    <t>B512</t>
  </si>
  <si>
    <t>B534</t>
  </si>
  <si>
    <t>B517</t>
  </si>
  <si>
    <t>B536</t>
  </si>
  <si>
    <t>B545</t>
  </si>
  <si>
    <t>Fertile Peridotite</t>
  </si>
  <si>
    <t>B513</t>
  </si>
  <si>
    <t>B530</t>
  </si>
  <si>
    <t>B515</t>
  </si>
  <si>
    <t>Carbonate</t>
  </si>
  <si>
    <t>Carbo melt</t>
  </si>
  <si>
    <t xml:space="preserve"> 6/1300</t>
  </si>
  <si>
    <t>Calcite</t>
  </si>
  <si>
    <t xml:space="preserve"> 6.5/950</t>
  </si>
  <si>
    <t xml:space="preserve"> 6.5/1000</t>
  </si>
  <si>
    <t xml:space="preserve"> 6.5/1100</t>
  </si>
  <si>
    <t xml:space="preserve"> 6.5/1200</t>
  </si>
  <si>
    <t xml:space="preserve"> 6.5/1300</t>
  </si>
  <si>
    <t>7/1000</t>
  </si>
  <si>
    <t>7/1100</t>
  </si>
  <si>
    <t>7/1300</t>
  </si>
  <si>
    <t>10/1000</t>
  </si>
  <si>
    <t>10/1100</t>
  </si>
  <si>
    <t>10/1200</t>
  </si>
  <si>
    <t>5/1150</t>
  </si>
  <si>
    <t xml:space="preserve"> 6/1250</t>
  </si>
  <si>
    <t>P (Gpa)</t>
    <phoneticPr fontId="2" type="noConversion"/>
  </si>
  <si>
    <t>Hirose and Kushiro, (1993)</t>
    <phoneticPr fontId="2" type="noConversion"/>
  </si>
  <si>
    <t>Hirschmann et al. (2003)</t>
    <phoneticPr fontId="2" type="noConversion"/>
  </si>
  <si>
    <t>Kogiso et al. (2003)</t>
    <phoneticPr fontId="2" type="noConversion"/>
  </si>
  <si>
    <t>Tenner et al. (2012)</t>
    <phoneticPr fontId="2" type="noConversion"/>
  </si>
  <si>
    <t xml:space="preserve"> Pirard and Hermann, (2015)</t>
    <phoneticPr fontId="2" type="noConversion"/>
  </si>
  <si>
    <t>Mallik et al. (2015)</t>
    <phoneticPr fontId="2" type="noConversion"/>
  </si>
  <si>
    <t>Mallik et al. (2016)</t>
    <phoneticPr fontId="2" type="noConversion"/>
  </si>
  <si>
    <t>Grove and Till, (2019)</t>
    <phoneticPr fontId="2" type="noConversion"/>
  </si>
  <si>
    <t>Lara and Dascupta, (2020)</t>
    <phoneticPr fontId="2" type="noConversion"/>
  </si>
  <si>
    <t>Lara and Dascupta, (2022)</t>
    <phoneticPr fontId="2" type="noConversion"/>
  </si>
  <si>
    <t>Foley et al. (2009)</t>
    <phoneticPr fontId="2" type="noConversion"/>
  </si>
  <si>
    <t>Dvir and Kessel, (2017)</t>
    <phoneticPr fontId="2" type="noConversion"/>
  </si>
  <si>
    <t>Brey et al. (2009)</t>
    <phoneticPr fontId="2" type="noConversion"/>
  </si>
  <si>
    <t>Lara and Dascupta, (2023)</t>
    <phoneticPr fontId="2" type="noConversion"/>
  </si>
  <si>
    <t>Sample</t>
    <phoneticPr fontId="2" type="noConversion"/>
  </si>
  <si>
    <r>
      <t>CaO/Al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</si>
  <si>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Dasgupta, R., Hirschmann, M.M., Smith, N.D., 2007. Partial Melting Experiments of Peridotite + CO2 at 3 GPa and Genesis of Alkalic Ocean Island Basalts. Journal of Petrology 48, 2093-2124.</t>
  </si>
  <si>
    <t>Lara, M., Dasgupta, R., 2023. Effects of H2O–CO2 Fluids, Temperature, and Peridotite Fertility on Partial Melting in Mantle Wedges and Generation of Primary Arc Basalts. Journal of Petrology 64, egad047.</t>
  </si>
  <si>
    <t>Lara, M., Dasgupta, R., 2020. Partial melting of a depleted peridotite metasomatized by a MORB-derived hydrous silicate melt – Implications for subduction zone magmatism. Geochimica et Cosmochimica Acta 290, 137-161.</t>
  </si>
  <si>
    <t>Kogiso, T., Hirschmann, M.M., Frost, D.J., 2003. High-pressure partial melting of garnet pyroxenite: possible mafic lithologies in the source of ocean island basalts. Earth and Planetary Science Letters 216, 603-617.</t>
  </si>
  <si>
    <t>Takahashi, E., 1986. Melting of a dry peridotite KLB-1 up to 14 GPa: Implications on the Origin of peridotitic upper mantle. Journal of Geophysical Research: Solid Earth 91, 9367-9382.</t>
  </si>
  <si>
    <t>Hirose, K., Kushiro, I., 1993. Partial melting of dry peridotites at high pressures: Determination of compositions of melts segregated from peridotite using aggregates of diamond. Earth and Planetary Science Letters 114, 477-489.</t>
  </si>
  <si>
    <t>Kushiro, I., 1996. Partial Melting of a Fertile Mantle Peridotite at High Pressures: An Experimental Study Using Aggregates of Diamond, Earth Processes: Reading the Isotopic Code, pp. 109-122.</t>
  </si>
  <si>
    <t>Walter, M.J., 1998. Melting of Garnet Peridotite and the Origin of Komatiite and Depleted Lithosphere. Journal of Petrology 39, 29-60.</t>
  </si>
  <si>
    <t>Hirschmann, M.M., Kogiso, T., Baker, M.B., Stolper, E.M., 2003. Alkalic magmas generated by partial melting of garnet pyroxenite. Geology 31, 481-484.</t>
  </si>
  <si>
    <t>Dasgupta, R., Hirschmann, M.M., Stalker, K., 2006. Immiscible Transition from Carbonate-rich to Silicate-rich Melts in the 3 GPa Melting Interval of Eclogite + CO2 and Genesis of Silica-undersaturated Ocean Island Lavas. Journal of Petrology 47, 647-671.</t>
  </si>
  <si>
    <t>Tenner, T.J., Hirschmann, M.M., Humayun, M., 2012. The effect of H2O on partial melting of garnet peridotite at 3.5 GPa. Geochemistry, Geophysics, Geosystems 13.</t>
  </si>
  <si>
    <t>Gaetani, G.A., Grove, T.L., 1998. The influence of water on melting of mantle peridotite. Contributions to Mineralogy and Petrology 131, 323-346.</t>
  </si>
  <si>
    <t>Pirard, C., Hermann, J., 2015. Focused fluid transfer through the mantle above subduction zones. Geology 43, 915-918.</t>
  </si>
  <si>
    <t>Mitchell, A.L., Grove, T.L., 2015. Melting the hydrous, subarc mantle: the origin of primitive andesites. Contributions to Mineralogy and Petrology 170, 13.</t>
  </si>
  <si>
    <t>glass</t>
    <phoneticPr fontId="2" type="noConversion"/>
  </si>
  <si>
    <t>melt</t>
    <phoneticPr fontId="2" type="noConversion"/>
  </si>
  <si>
    <t>CPL  carbonated phlogopite lherzolite</t>
    <phoneticPr fontId="2" type="noConversion"/>
  </si>
  <si>
    <t>PLZ phlogopite lherzolite</t>
    <phoneticPr fontId="2" type="noConversion"/>
  </si>
  <si>
    <t>MP MORB pyrolite</t>
    <phoneticPr fontId="2" type="noConversion"/>
  </si>
  <si>
    <t>HP Hawaiian pyrolite minus 40% olivine</t>
    <phoneticPr fontId="2" type="noConversion"/>
  </si>
  <si>
    <t>HPK Potassium-enriched Hawaiian pyrolite minus 40% olivine</t>
    <phoneticPr fontId="2" type="noConversion"/>
  </si>
  <si>
    <t>equlibrium melt</t>
    <phoneticPr fontId="2" type="noConversion"/>
  </si>
  <si>
    <t>Melt</t>
    <phoneticPr fontId="2" type="noConversion"/>
  </si>
  <si>
    <t>Silicate from basalt</t>
    <phoneticPr fontId="2" type="noConversion"/>
  </si>
  <si>
    <t>carbonate-rich melt</t>
    <phoneticPr fontId="2" type="noConversion"/>
  </si>
  <si>
    <t>carbonated silica melt</t>
    <phoneticPr fontId="2" type="noConversion"/>
  </si>
  <si>
    <t>Spinel lherzolites</t>
    <phoneticPr fontId="2" type="noConversion"/>
  </si>
  <si>
    <t>garnet iherzolite</t>
    <phoneticPr fontId="2" type="noConversion"/>
  </si>
  <si>
    <t>Spinel Iherzolite</t>
    <phoneticPr fontId="2" type="noConversion"/>
  </si>
  <si>
    <t>GARNET PYROXENITE</t>
    <phoneticPr fontId="2" type="noConversion"/>
  </si>
  <si>
    <t xml:space="preserve">B303 </t>
    <phoneticPr fontId="2" type="noConversion"/>
  </si>
  <si>
    <t>peridototie and basalt</t>
    <phoneticPr fontId="2" type="noConversion"/>
  </si>
  <si>
    <t xml:space="preserve">B292 </t>
    <phoneticPr fontId="2" type="noConversion"/>
  </si>
  <si>
    <t>B287</t>
    <phoneticPr fontId="2" type="noConversion"/>
  </si>
  <si>
    <t>B394</t>
    <phoneticPr fontId="2" type="noConversion"/>
  </si>
  <si>
    <t>B302</t>
    <phoneticPr fontId="2" type="noConversion"/>
  </si>
  <si>
    <t>B365</t>
    <phoneticPr fontId="2" type="noConversion"/>
  </si>
  <si>
    <t>B399</t>
    <phoneticPr fontId="2" type="noConversion"/>
  </si>
  <si>
    <t xml:space="preserve">B277 </t>
    <phoneticPr fontId="2" type="noConversion"/>
  </si>
  <si>
    <t>Mallik, A., Nelson, J., Dasgupta, R., 2015. Partial melting of fertile peridotite fluxed by hydrous rhyolitic melt at 2–3 GPa: implications for mantle wedge hybridization by sediment melt and generation of ultrapotassic magmas in convergent margins. Contributions to Mineralogy and Petrology 169, 48.</t>
  </si>
  <si>
    <t>Grove, T.L., Till, C.B., 2019. H2O-rich mantle melting near the slab–wedge interface. Contributions to Mineralogy and Petrology 174, 80.</t>
  </si>
  <si>
    <t>Thibault, Y., Edgar, A.D., Lloyd, F.E., 1992. Experimental investigation of melts from a carbonated phlogopite lherzolite: Implications for metasomatism in the continental lithospheric mantle. American Mineralogist 77, 784-794.</t>
  </si>
  <si>
    <t>Foley, S.F., Yaxley, G.M., Rosenthal, A., Buhre, S., Kiseeva, E.S., Rapp, R.P., Jacob, D.E., 2009. The composition of near-solidus melts of peridotite in the presence of CO2 and H2O between 40 and 60 kbar. Lithos 112, 274-283.</t>
  </si>
  <si>
    <t>Dvir, O., Kessel, R., 2017. The effect of CO2 on the water-saturated solidus of K-poor peridotite between 4 and 6GPa. Geochimica et Cosmochimica Acta 206, 184-200.</t>
  </si>
  <si>
    <t>Brey, G.P., Bulatov, V.K., Girnis, A.V., 2009. Influence of water and fluorine on melting of carbonated peridotite at 6 and 10 GPa. Lithos 112, 249-259.</t>
  </si>
  <si>
    <t>Lara, M., Dasgupta, R., 2022. Carbon recycling efficiency in subduction zones constrained by the effects of H2O-CO2 fluids on partial melt compositions in the mantle wedge. Earth and Planetary Science Letters 588, 117578.</t>
  </si>
  <si>
    <t>Hammouda, T., 2003. High-pressure melting of carbonated eclogite and experimental constraints on carbon recycling and storage in the mantle. Earth and Planetary Science Letters 214, 357-368.</t>
  </si>
  <si>
    <r>
      <t>T (</t>
    </r>
    <r>
      <rPr>
        <sz val="11"/>
        <color theme="1"/>
        <rFont val="Segoe UI Symbol"/>
        <family val="1"/>
      </rPr>
      <t>℃</t>
    </r>
    <r>
      <rPr>
        <sz val="11"/>
        <color theme="1"/>
        <rFont val="Times New Roman"/>
        <family val="1"/>
      </rPr>
      <t>)</t>
    </r>
    <phoneticPr fontId="2" type="noConversion"/>
  </si>
  <si>
    <t>Walter, (1998)</t>
    <phoneticPr fontId="2" type="noConversion"/>
  </si>
  <si>
    <t>Kushiro, (1996)</t>
    <phoneticPr fontId="2" type="noConversion"/>
  </si>
  <si>
    <t>Takahashi, (1986)</t>
    <phoneticPr fontId="2" type="noConversion"/>
  </si>
  <si>
    <t>Mitchell and Grove, (2015)</t>
    <phoneticPr fontId="2" type="noConversion"/>
  </si>
  <si>
    <t>Gaetani and Grove, (1998)</t>
    <phoneticPr fontId="2" type="noConversion"/>
  </si>
  <si>
    <t>Dasgupta et al. (2007)</t>
    <phoneticPr fontId="2" type="noConversion"/>
  </si>
  <si>
    <t xml:space="preserve">Dasgupta et al. (2006) </t>
    <phoneticPr fontId="2" type="noConversion"/>
  </si>
  <si>
    <t>Hammouda, (2003)</t>
    <phoneticPr fontId="2" type="noConversion"/>
  </si>
  <si>
    <t>Thibault et al. (1992)</t>
    <phoneticPr fontId="2" type="noConversion"/>
  </si>
  <si>
    <r>
      <t>starting  XCO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</si>
  <si>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References</t>
    <phoneticPr fontId="2" type="noConversion"/>
  </si>
  <si>
    <t>Supplementary Table S4. Chemical compositions of standard samples</t>
    <phoneticPr fontId="3" type="noConversion"/>
  </si>
  <si>
    <t>Major elements of glass</t>
    <phoneticPr fontId="2" type="noConversion"/>
  </si>
  <si>
    <t xml:space="preserve">Major elements in ol </t>
    <phoneticPr fontId="2" type="noConversion"/>
  </si>
  <si>
    <t>Ref</t>
    <phoneticPr fontId="2" type="noConversion"/>
  </si>
  <si>
    <t>Mironov N, Portnyagin M, Botcharnikov R, Gurenko A, Hoernle K, Holtz F. Quantification of the CO2 budget and H2O–CO2 systematics in subduction-zone magmas through the experimental hydration of melt inclusions in olivine at high H2O pressure. Earth and Planetary Science Letters 425, 1-11 (2015).</t>
  </si>
  <si>
    <t>Portnyagin M, et al. Dehydration of melt inclusions in olivine and implications for the origin of silica-undersaturated island-arc melts. Earth and Planetary Science Letters 517, 95-105 (2019).</t>
  </si>
  <si>
    <t>Moore et al., 2018</t>
    <phoneticPr fontId="2" type="noConversion"/>
  </si>
  <si>
    <t>Moore LR, Mironov N, Portnyagin M, Gazel E, Bodnar RJ. Volatile contents of primitive bubble-bearing melt inclusions from Klyuchevskoy volcano, Kamchatka: Comparison of volatile contents determined by mass-balance versus experimental homogenization. Journal of Volcanology and Geothermal Research,  (2018).</t>
  </si>
  <si>
    <t>Supplementary Table S1. Chemical compositions and volumes of melt inclusions and their host olivines from Pagan volcano</t>
    <phoneticPr fontId="3" type="noConversion"/>
  </si>
  <si>
    <t xml:space="preserve">Supplementary Table S2. Melt compositions corrected for PEC/PEM and Fe–Mg diffusion using MIMiC </t>
    <phoneticPr fontId="3" type="noConversion"/>
  </si>
  <si>
    <t xml:space="preserve">Supplementary Table S5. Pressure calculated from published volatile data in melt inclusions (glass+bubble) of Klyuchevskoy by Magamsat in VESIcal, after PEC corrections </t>
    <phoneticPr fontId="2" type="noConversion"/>
  </si>
  <si>
    <r>
      <t>Supplementary Table S6. Compilation of experimental partial melts from CO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-poor and CO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-bearing peridotites</t>
    </r>
    <phoneticPr fontId="2" type="noConversion"/>
  </si>
  <si>
    <r>
      <t>H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O–CO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-bearing CLZ1 lherzolite</t>
    </r>
    <phoneticPr fontId="2" type="noConversion"/>
  </si>
  <si>
    <r>
      <t>H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O–CO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-bearing CLZ5 lherzolite</t>
    </r>
    <phoneticPr fontId="2" type="noConversion"/>
  </si>
  <si>
    <t>Supplementary Table S3. Results of pressure estimates based on volatile contents in melt inclusions, calculated using MagmaSat in VESIcal and MafiCH</t>
    <phoneticPr fontId="3" type="noConversion"/>
  </si>
  <si>
    <r>
      <t>Closed degassing path calculated by MagmaSat</t>
    </r>
    <r>
      <rPr>
        <vertAlign val="superscript"/>
        <sz val="11"/>
        <color theme="1"/>
        <rFont val="Times New Roman"/>
        <family val="1"/>
      </rPr>
      <t>a</t>
    </r>
    <r>
      <rPr>
        <sz val="11"/>
        <color theme="1"/>
        <rFont val="Times New Roman"/>
        <family val="1"/>
      </rPr>
      <t xml:space="preserve"> in VESIcal</t>
    </r>
    <r>
      <rPr>
        <vertAlign val="superscript"/>
        <sz val="11"/>
        <color theme="1"/>
        <rFont val="Times New Roman"/>
        <family val="1"/>
      </rPr>
      <t>b</t>
    </r>
    <phoneticPr fontId="2" type="noConversion"/>
  </si>
  <si>
    <r>
      <t xml:space="preserve"> Calculated by MafiCH</t>
    </r>
    <r>
      <rPr>
        <vertAlign val="superscript"/>
        <sz val="11"/>
        <color theme="1"/>
        <rFont val="Times New Roman"/>
        <family val="1"/>
      </rPr>
      <t>c</t>
    </r>
    <phoneticPr fontId="2" type="noConversion"/>
  </si>
  <si>
    <r>
      <t xml:space="preserve"> Calculated by MagmaSat</t>
    </r>
    <r>
      <rPr>
        <vertAlign val="superscript"/>
        <sz val="11"/>
        <color theme="1"/>
        <rFont val="Times New Roman"/>
        <family val="1"/>
      </rPr>
      <t>a</t>
    </r>
    <r>
      <rPr>
        <sz val="11"/>
        <color theme="1"/>
        <rFont val="Times New Roman"/>
        <family val="1"/>
      </rPr>
      <t xml:space="preserve"> in VESIcal</t>
    </r>
    <r>
      <rPr>
        <vertAlign val="superscript"/>
        <sz val="11"/>
        <color theme="1"/>
        <rFont val="Times New Roman"/>
        <family val="1"/>
      </rPr>
      <t>b</t>
    </r>
    <phoneticPr fontId="2" type="noConversion"/>
  </si>
  <si>
    <r>
      <rPr>
        <vertAlign val="superscript"/>
        <sz val="11"/>
        <color theme="1"/>
        <rFont val="Times New Roman"/>
        <family val="1"/>
      </rPr>
      <t>b</t>
    </r>
    <r>
      <rPr>
        <sz val="11"/>
        <color theme="1"/>
        <rFont val="Times New Roman"/>
        <family val="1"/>
      </rPr>
      <t>Wieser PE, Iacovino K, Matthews S, Moore G, Allison CM. VESIcal: 2. A Critical Approach to Volatile Solubility Modeling Using an Open-Source Python3 Engine. Earth and Space Science 9, e2021EA001932 (2022).</t>
    </r>
    <phoneticPr fontId="2" type="noConversion"/>
  </si>
  <si>
    <r>
      <rPr>
        <vertAlign val="superscript"/>
        <sz val="11"/>
        <color theme="1"/>
        <rFont val="Times New Roman"/>
        <family val="1"/>
      </rPr>
      <t>a</t>
    </r>
    <r>
      <rPr>
        <sz val="11"/>
        <color theme="1"/>
        <rFont val="Times New Roman"/>
        <family val="1"/>
      </rPr>
      <t>Ghiorso MS, Gualda GAR. An 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O–CO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mixed fluid saturation model compatible with rhyolite-MELTS. Contributions to Mineralogy and Petrology 169, 53 (2015).</t>
    </r>
    <phoneticPr fontId="2" type="noConversion"/>
  </si>
  <si>
    <r>
      <rPr>
        <vertAlign val="superscript"/>
        <sz val="11"/>
        <color theme="1"/>
        <rFont val="Times New Roman"/>
        <family val="1"/>
      </rPr>
      <t>c</t>
    </r>
    <r>
      <rPr>
        <sz val="11"/>
        <color theme="1"/>
        <rFont val="Times New Roman"/>
        <family val="1"/>
      </rPr>
      <t>Allison CM, Roggensack K, Clarke AB. MafiCH: a general model for 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O–CO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solubility in mafic magmas. Contributions to Mineralogy and Petrology 177, 40 (2022).</t>
    </r>
    <phoneticPr fontId="2" type="noConversion"/>
  </si>
  <si>
    <r>
      <t>T</t>
    </r>
    <r>
      <rPr>
        <vertAlign val="superscript"/>
        <sz val="11"/>
        <color theme="1"/>
        <rFont val="Times New Roman"/>
        <family val="1"/>
      </rPr>
      <t>a</t>
    </r>
    <phoneticPr fontId="2" type="noConversion"/>
  </si>
  <si>
    <t>(wt.%)</t>
  </si>
  <si>
    <t>wt.% SiO2</t>
  </si>
  <si>
    <t>wt.% TiO2</t>
  </si>
  <si>
    <t>wt.% Al2O3</t>
  </si>
  <si>
    <t>wt.% Fe2O3</t>
  </si>
  <si>
    <t>wt.% FeO</t>
  </si>
  <si>
    <t>wt.% MnO</t>
  </si>
  <si>
    <t>wt.% MgO</t>
  </si>
  <si>
    <t>wt.% CaO</t>
  </si>
  <si>
    <t>wt.% Na2O</t>
  </si>
  <si>
    <t>wt.% K2O</t>
  </si>
  <si>
    <t>wt.%  H2O</t>
  </si>
  <si>
    <t>wt.% CO2</t>
  </si>
  <si>
    <t>strating ADD Bulk H2O wt.%</t>
  </si>
  <si>
    <t>strating ADD Bulk CO2 wt.%</t>
  </si>
  <si>
    <t>wt.% FeOt</t>
  </si>
  <si>
    <t>wt.% P2O5</t>
  </si>
  <si>
    <t>wt.% Cr2O3</t>
  </si>
  <si>
    <t>wt.% NiO</t>
  </si>
  <si>
    <t>wt.% H2O by diffusion</t>
  </si>
  <si>
    <t>wt.% H2O by mass balace</t>
  </si>
  <si>
    <t xml:space="preserve">wt.% CO2 </t>
  </si>
  <si>
    <t>altered basalt composition +10.1wt.% calcite+0.12 wt.%water</t>
  </si>
  <si>
    <t>peridotite+2.5wt.%CO2</t>
  </si>
  <si>
    <t>peridotite+1wt.%CO2</t>
  </si>
  <si>
    <t xml:space="preserve">4.2 wt.% H2O experiments </t>
  </si>
  <si>
    <t xml:space="preserve">14.5 wt.% H2O experiments </t>
  </si>
  <si>
    <t>Fluid Proportion_wt.%</t>
  </si>
  <si>
    <t>(mol.%)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</si>
</sst>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);\(0.00\)"/>
    <numFmt numFmtId="178" formatCode="0.00_ "/>
    <numFmt numFmtId="179" formatCode="0_ "/>
    <numFmt numFmtId="180" formatCode="#,##0.00_);[Red]\(#,##0.00\)"/>
    <numFmt numFmtId="181" formatCode="0_);[Red]\(0\)"/>
  </numFmts>
  <fonts count="11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sz val="11"/>
      <color theme="1"/>
      <name val="Segoe UI Symbol"/>
      <family val="1"/>
    </font>
    <font>
      <sz val="11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9">
    <xf numFmtId="0" fontId="0" fillId="0" borderId="0" xfId="0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76" fontId="8" fillId="0" borderId="5" xfId="0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76" fontId="4" fillId="3" borderId="0" xfId="1" applyNumberFormat="1" applyFont="1" applyFill="1" applyAlignment="1">
      <alignment horizontal="center" vertical="center"/>
    </xf>
    <xf numFmtId="177" fontId="8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0" applyFont="1"/>
    <xf numFmtId="0" fontId="8" fillId="6" borderId="0" xfId="0" applyFont="1" applyFill="1"/>
    <xf numFmtId="2" fontId="8" fillId="6" borderId="0" xfId="0" applyNumberFormat="1" applyFont="1" applyFill="1" applyAlignment="1">
      <alignment horizontal="right"/>
    </xf>
    <xf numFmtId="2" fontId="8" fillId="6" borderId="0" xfId="0" applyNumberFormat="1" applyFont="1" applyFill="1"/>
    <xf numFmtId="0" fontId="8" fillId="0" borderId="0" xfId="0" applyFont="1"/>
    <xf numFmtId="0" fontId="10" fillId="0" borderId="0" xfId="0" applyFont="1"/>
    <xf numFmtId="176" fontId="4" fillId="0" borderId="5" xfId="1" applyNumberFormat="1" applyFont="1" applyBorder="1" applyAlignment="1">
      <alignment horizontal="center" vertical="center"/>
    </xf>
    <xf numFmtId="11" fontId="4" fillId="0" borderId="0" xfId="1" applyNumberFormat="1" applyFont="1" applyAlignment="1">
      <alignment horizontal="center" vertical="center"/>
    </xf>
    <xf numFmtId="178" fontId="4" fillId="5" borderId="0" xfId="0" applyNumberFormat="1" applyFont="1" applyFill="1" applyAlignment="1">
      <alignment horizontal="center"/>
    </xf>
    <xf numFmtId="178" fontId="4" fillId="5" borderId="5" xfId="0" applyNumberFormat="1" applyFont="1" applyFill="1" applyBorder="1" applyAlignment="1">
      <alignment horizontal="center"/>
    </xf>
    <xf numFmtId="178" fontId="4" fillId="5" borderId="7" xfId="0" applyNumberFormat="1" applyFont="1" applyFill="1" applyBorder="1" applyAlignment="1">
      <alignment horizontal="center"/>
    </xf>
    <xf numFmtId="178" fontId="4" fillId="5" borderId="8" xfId="0" applyNumberFormat="1" applyFont="1" applyFill="1" applyBorder="1" applyAlignment="1">
      <alignment horizontal="center"/>
    </xf>
    <xf numFmtId="178" fontId="4" fillId="3" borderId="0" xfId="0" applyNumberFormat="1" applyFont="1" applyFill="1" applyAlignment="1">
      <alignment horizontal="center"/>
    </xf>
    <xf numFmtId="178" fontId="4" fillId="3" borderId="5" xfId="0" applyNumberFormat="1" applyFont="1" applyFill="1" applyBorder="1" applyAlignment="1">
      <alignment horizontal="center"/>
    </xf>
    <xf numFmtId="178" fontId="4" fillId="3" borderId="7" xfId="0" applyNumberFormat="1" applyFont="1" applyFill="1" applyBorder="1" applyAlignment="1">
      <alignment horizontal="center"/>
    </xf>
    <xf numFmtId="178" fontId="4" fillId="3" borderId="8" xfId="0" applyNumberFormat="1" applyFont="1" applyFill="1" applyBorder="1" applyAlignment="1">
      <alignment horizontal="center"/>
    </xf>
    <xf numFmtId="178" fontId="4" fillId="0" borderId="0" xfId="0" applyNumberFormat="1" applyFont="1" applyAlignment="1">
      <alignment horizontal="center"/>
    </xf>
    <xf numFmtId="179" fontId="4" fillId="0" borderId="0" xfId="0" applyNumberFormat="1" applyFont="1" applyAlignment="1">
      <alignment horizontal="center"/>
    </xf>
    <xf numFmtId="180" fontId="4" fillId="0" borderId="4" xfId="0" applyNumberFormat="1" applyFont="1" applyBorder="1" applyAlignment="1">
      <alignment horizontal="center"/>
    </xf>
    <xf numFmtId="180" fontId="4" fillId="0" borderId="0" xfId="0" applyNumberFormat="1" applyFont="1" applyAlignment="1">
      <alignment horizontal="center"/>
    </xf>
    <xf numFmtId="180" fontId="4" fillId="0" borderId="5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180" fontId="4" fillId="0" borderId="7" xfId="0" applyNumberFormat="1" applyFont="1" applyBorder="1" applyAlignment="1">
      <alignment horizontal="center"/>
    </xf>
    <xf numFmtId="180" fontId="4" fillId="0" borderId="8" xfId="0" applyNumberFormat="1" applyFont="1" applyBorder="1" applyAlignment="1">
      <alignment horizontal="center"/>
    </xf>
    <xf numFmtId="180" fontId="4" fillId="0" borderId="0" xfId="1" applyNumberFormat="1" applyFont="1" applyAlignment="1">
      <alignment horizontal="center" vertical="center"/>
    </xf>
    <xf numFmtId="180" fontId="4" fillId="0" borderId="5" xfId="1" applyNumberFormat="1" applyFont="1" applyBorder="1" applyAlignment="1">
      <alignment horizontal="center" vertical="center"/>
    </xf>
    <xf numFmtId="11" fontId="4" fillId="0" borderId="0" xfId="0" applyNumberFormat="1" applyFont="1" applyAlignment="1">
      <alignment horizontal="center" vertical="center"/>
    </xf>
    <xf numFmtId="181" fontId="4" fillId="0" borderId="0" xfId="1" applyNumberFormat="1" applyFont="1" applyAlignment="1">
      <alignment horizontal="center" vertical="center"/>
    </xf>
    <xf numFmtId="176" fontId="4" fillId="4" borderId="0" xfId="1" applyNumberFormat="1" applyFont="1" applyFill="1" applyAlignment="1">
      <alignment horizontal="center" vertical="center"/>
    </xf>
    <xf numFmtId="176" fontId="4" fillId="3" borderId="0" xfId="1" applyNumberFormat="1" applyFont="1" applyFill="1" applyAlignment="1">
      <alignment horizontal="center" vertical="center"/>
    </xf>
    <xf numFmtId="176" fontId="4" fillId="2" borderId="0" xfId="1" applyNumberFormat="1" applyFont="1" applyFill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180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1" applyFont="1" applyBorder="1" applyAlignment="1">
      <alignment horizontal="left" vertical="center"/>
    </xf>
  </cellXfs>
  <cellStyles count="2">
    <cellStyle name="Normal" xfId="0" builtinId="0"/>
    <cellStyle name="常规 2" xfId="1" xr:uid="{08AC02F4-AA24-4641-A663-2D49CB3035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7F932-F814-4CE4-B68A-056117D7387A}">
  <dimension ref="A1:BB65"/>
  <sheetViews>
    <sheetView tabSelected="1" zoomScaleNormal="100" workbookViewId="0">
      <pane xSplit="2" topLeftCell="C1" activePane="topRight" state="frozen"/>
      <selection pane="topRight" activeCell="J34" sqref="J34"/>
    </sheetView>
  </sheetViews>
  <sheetFormatPr defaultColWidth="9" defaultRowHeight="13.8" x14ac:dyDescent="0.25"/>
  <cols>
    <col min="1" max="1" width="23" style="10" bestFit="1" customWidth="1"/>
    <col min="2" max="2" width="34" style="10" customWidth="1"/>
    <col min="3" max="3" width="14.77734375" style="10" customWidth="1"/>
    <col min="4" max="4" width="9.21875" style="10" bestFit="1" customWidth="1"/>
    <col min="5" max="5" width="13.21875" style="10" bestFit="1" customWidth="1"/>
    <col min="6" max="7" width="9.21875" style="10" bestFit="1" customWidth="1"/>
    <col min="8" max="8" width="12" style="10" bestFit="1" customWidth="1"/>
    <col min="9" max="10" width="9.21875" style="10" bestFit="1" customWidth="1"/>
    <col min="11" max="11" width="12" style="10" bestFit="1" customWidth="1"/>
    <col min="12" max="12" width="9.21875" style="10" bestFit="1" customWidth="1"/>
    <col min="13" max="13" width="16.44140625" style="10" customWidth="1"/>
    <col min="14" max="14" width="19.109375" style="10" bestFit="1" customWidth="1"/>
    <col min="15" max="15" width="26.44140625" style="10" bestFit="1" customWidth="1"/>
    <col min="16" max="18" width="26.44140625" style="10" customWidth="1"/>
    <col min="19" max="19" width="25.109375" style="10" customWidth="1"/>
    <col min="20" max="20" width="11.6640625" style="10" bestFit="1" customWidth="1"/>
    <col min="21" max="23" width="9" style="10"/>
    <col min="24" max="24" width="13.6640625" style="10" bestFit="1" customWidth="1"/>
    <col min="25" max="25" width="11.44140625" style="10" bestFit="1" customWidth="1"/>
    <col min="26" max="26" width="19" style="10" bestFit="1" customWidth="1"/>
    <col min="27" max="27" width="27.77734375" style="10" bestFit="1" customWidth="1"/>
    <col min="28" max="28" width="12.109375" style="10" bestFit="1" customWidth="1"/>
    <col min="29" max="29" width="12.109375" style="10" customWidth="1"/>
    <col min="30" max="53" width="9" style="10"/>
    <col min="54" max="54" width="10.109375" style="10" bestFit="1" customWidth="1"/>
    <col min="55" max="16384" width="9" style="10"/>
  </cols>
  <sheetData>
    <row r="1" spans="1:54" x14ac:dyDescent="0.25">
      <c r="A1" s="9" t="s">
        <v>568</v>
      </c>
    </row>
    <row r="2" spans="1:54" ht="16.8" x14ac:dyDescent="0.25">
      <c r="A2" s="10" t="s">
        <v>0</v>
      </c>
      <c r="B2" s="10" t="s">
        <v>1</v>
      </c>
      <c r="C2" s="54" t="s">
        <v>2</v>
      </c>
      <c r="D2" s="54"/>
      <c r="E2" s="54"/>
      <c r="F2" s="54"/>
      <c r="G2" s="53" t="s">
        <v>3</v>
      </c>
      <c r="H2" s="53"/>
      <c r="I2" s="53"/>
      <c r="J2" s="53"/>
      <c r="K2" s="53"/>
      <c r="L2" s="53"/>
      <c r="M2" s="53"/>
      <c r="N2" s="53"/>
      <c r="O2" s="53"/>
      <c r="P2" s="21"/>
      <c r="Q2" s="21"/>
      <c r="R2" s="21"/>
      <c r="T2" s="52" t="s">
        <v>58</v>
      </c>
      <c r="U2" s="52"/>
      <c r="V2" s="52"/>
      <c r="W2" s="52"/>
      <c r="X2" s="53" t="s">
        <v>61</v>
      </c>
      <c r="Y2" s="53"/>
      <c r="Z2" s="53"/>
      <c r="AA2" s="53"/>
      <c r="AB2" s="53"/>
      <c r="AC2" s="21"/>
      <c r="AD2" s="52" t="s">
        <v>59</v>
      </c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3" t="s">
        <v>60</v>
      </c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</row>
    <row r="3" spans="1:54" ht="16.8" x14ac:dyDescent="0.25">
      <c r="C3" s="10" t="s">
        <v>4</v>
      </c>
      <c r="D3" s="55" t="s">
        <v>5</v>
      </c>
      <c r="E3" s="55"/>
      <c r="G3" s="55" t="s">
        <v>139</v>
      </c>
      <c r="H3" s="55"/>
      <c r="I3" s="55"/>
      <c r="J3" s="55" t="s">
        <v>140</v>
      </c>
      <c r="K3" s="55"/>
      <c r="L3" s="55"/>
      <c r="M3" s="10" t="s">
        <v>141</v>
      </c>
      <c r="O3" s="10" t="s">
        <v>6</v>
      </c>
    </row>
    <row r="4" spans="1:54" ht="16.8" x14ac:dyDescent="0.35">
      <c r="C4" s="10" t="s">
        <v>15</v>
      </c>
      <c r="D4" s="10" t="s">
        <v>16</v>
      </c>
      <c r="E4" s="10" t="s">
        <v>15</v>
      </c>
      <c r="F4" s="10" t="s">
        <v>119</v>
      </c>
      <c r="G4" s="10" t="s">
        <v>17</v>
      </c>
      <c r="H4" s="10" t="s">
        <v>18</v>
      </c>
      <c r="I4" s="10" t="s">
        <v>19</v>
      </c>
      <c r="J4" s="10" t="s">
        <v>17</v>
      </c>
      <c r="K4" s="10" t="s">
        <v>18</v>
      </c>
      <c r="L4" s="10" t="s">
        <v>67</v>
      </c>
      <c r="M4" s="10" t="s">
        <v>82</v>
      </c>
      <c r="N4" s="10" t="s">
        <v>83</v>
      </c>
      <c r="O4" s="10" t="s">
        <v>68</v>
      </c>
      <c r="P4" s="10" t="s">
        <v>161</v>
      </c>
      <c r="Q4" s="10" t="s">
        <v>160</v>
      </c>
      <c r="R4" s="10" t="s">
        <v>163</v>
      </c>
      <c r="S4" s="10" t="s">
        <v>118</v>
      </c>
      <c r="T4" s="10" t="s">
        <v>69</v>
      </c>
      <c r="U4" s="10" t="s">
        <v>7</v>
      </c>
      <c r="V4" s="10" t="s">
        <v>70</v>
      </c>
      <c r="W4" s="10" t="s">
        <v>7</v>
      </c>
      <c r="X4" s="10" t="s">
        <v>71</v>
      </c>
      <c r="Y4" s="10" t="s">
        <v>70</v>
      </c>
      <c r="Z4" s="11" t="s">
        <v>116</v>
      </c>
      <c r="AA4" s="11" t="s">
        <v>117</v>
      </c>
      <c r="AB4" s="11" t="s">
        <v>115</v>
      </c>
      <c r="AC4" s="11" t="s">
        <v>162</v>
      </c>
      <c r="AD4" s="11" t="s">
        <v>72</v>
      </c>
      <c r="AE4" s="11" t="s">
        <v>73</v>
      </c>
      <c r="AF4" s="11" t="s">
        <v>74</v>
      </c>
      <c r="AG4" s="11" t="s">
        <v>75</v>
      </c>
      <c r="AH4" s="11" t="s">
        <v>8</v>
      </c>
      <c r="AI4" s="11" t="s">
        <v>9</v>
      </c>
      <c r="AJ4" s="11" t="s">
        <v>10</v>
      </c>
      <c r="AK4" s="11" t="s">
        <v>76</v>
      </c>
      <c r="AL4" s="11" t="s">
        <v>77</v>
      </c>
      <c r="AM4" s="11" t="s">
        <v>78</v>
      </c>
      <c r="AN4" s="11" t="s">
        <v>79</v>
      </c>
      <c r="AO4" s="11" t="s">
        <v>11</v>
      </c>
      <c r="AP4" s="11" t="s">
        <v>12</v>
      </c>
      <c r="AQ4" s="11" t="s">
        <v>72</v>
      </c>
      <c r="AR4" s="11" t="s">
        <v>73</v>
      </c>
      <c r="AS4" s="11" t="s">
        <v>74</v>
      </c>
      <c r="AT4" s="11" t="s">
        <v>75</v>
      </c>
      <c r="AU4" s="11" t="s">
        <v>8</v>
      </c>
      <c r="AV4" s="11" t="s">
        <v>9</v>
      </c>
      <c r="AW4" s="11" t="s">
        <v>10</v>
      </c>
      <c r="AX4" s="11" t="s">
        <v>76</v>
      </c>
      <c r="AY4" s="11" t="s">
        <v>13</v>
      </c>
      <c r="AZ4" s="11" t="s">
        <v>14</v>
      </c>
      <c r="BA4" s="11" t="s">
        <v>11</v>
      </c>
      <c r="BB4" s="8" t="s">
        <v>147</v>
      </c>
    </row>
    <row r="5" spans="1:54" ht="16.8" x14ac:dyDescent="0.25">
      <c r="C5" s="10" t="s">
        <v>142</v>
      </c>
      <c r="D5" s="10" t="s">
        <v>20</v>
      </c>
      <c r="E5" s="10" t="s">
        <v>142</v>
      </c>
      <c r="F5" s="10" t="s">
        <v>21</v>
      </c>
      <c r="G5" s="10" t="s">
        <v>143</v>
      </c>
      <c r="H5" s="10" t="s">
        <v>144</v>
      </c>
      <c r="I5" s="10" t="s">
        <v>145</v>
      </c>
      <c r="J5" s="10" t="s">
        <v>143</v>
      </c>
      <c r="K5" s="10" t="s">
        <v>144</v>
      </c>
      <c r="L5" s="10" t="s">
        <v>145</v>
      </c>
      <c r="M5" s="10" t="s">
        <v>145</v>
      </c>
      <c r="N5" s="10" t="s">
        <v>145</v>
      </c>
      <c r="O5" s="10" t="s">
        <v>146</v>
      </c>
      <c r="P5" s="10" t="s">
        <v>146</v>
      </c>
      <c r="Q5" s="10" t="s">
        <v>66</v>
      </c>
      <c r="R5" s="10" t="s">
        <v>66</v>
      </c>
      <c r="S5" s="10" t="s">
        <v>65</v>
      </c>
      <c r="T5" s="10" t="s">
        <v>66</v>
      </c>
      <c r="U5" s="10" t="s">
        <v>22</v>
      </c>
      <c r="V5" s="10" t="s">
        <v>66</v>
      </c>
      <c r="W5" s="10" t="s">
        <v>22</v>
      </c>
      <c r="X5" s="10" t="s">
        <v>113</v>
      </c>
      <c r="Y5" s="10" t="s">
        <v>582</v>
      </c>
      <c r="Z5" s="11" t="s">
        <v>114</v>
      </c>
      <c r="AB5" s="10" t="s">
        <v>582</v>
      </c>
      <c r="AC5" s="10" t="s">
        <v>582</v>
      </c>
      <c r="AD5" s="10" t="s">
        <v>582</v>
      </c>
      <c r="AE5" s="10" t="s">
        <v>582</v>
      </c>
      <c r="AF5" s="10" t="s">
        <v>582</v>
      </c>
      <c r="AG5" s="10" t="s">
        <v>582</v>
      </c>
      <c r="AH5" s="10" t="s">
        <v>582</v>
      </c>
      <c r="AI5" s="10" t="s">
        <v>582</v>
      </c>
      <c r="AJ5" s="10" t="s">
        <v>582</v>
      </c>
      <c r="AK5" s="10" t="s">
        <v>582</v>
      </c>
      <c r="AL5" s="10" t="s">
        <v>582</v>
      </c>
      <c r="AM5" s="10" t="s">
        <v>582</v>
      </c>
      <c r="AN5" s="10" t="s">
        <v>582</v>
      </c>
      <c r="AO5" s="10" t="s">
        <v>582</v>
      </c>
      <c r="AP5" s="10" t="s">
        <v>610</v>
      </c>
      <c r="AQ5" s="10" t="s">
        <v>582</v>
      </c>
      <c r="AR5" s="10" t="s">
        <v>582</v>
      </c>
      <c r="AS5" s="10" t="s">
        <v>582</v>
      </c>
      <c r="AT5" s="10" t="s">
        <v>582</v>
      </c>
      <c r="AU5" s="10" t="s">
        <v>582</v>
      </c>
      <c r="AV5" s="10" t="s">
        <v>582</v>
      </c>
      <c r="AW5" s="10" t="s">
        <v>582</v>
      </c>
      <c r="AX5" s="10" t="s">
        <v>582</v>
      </c>
      <c r="AY5" s="10" t="s">
        <v>582</v>
      </c>
      <c r="AZ5" s="10" t="s">
        <v>582</v>
      </c>
      <c r="BA5" s="10" t="s">
        <v>582</v>
      </c>
      <c r="BB5" s="10" t="s">
        <v>610</v>
      </c>
    </row>
    <row r="6" spans="1:54" x14ac:dyDescent="0.25">
      <c r="A6" s="10" t="s">
        <v>123</v>
      </c>
      <c r="B6" s="10" t="s">
        <v>23</v>
      </c>
      <c r="C6" s="31">
        <v>5.8575860000000003E-8</v>
      </c>
      <c r="D6" s="31">
        <v>2.1429999999999999E-3</v>
      </c>
      <c r="E6" s="50">
        <f t="shared" ref="E6:E30" si="0">4*3.11415926/3*D6*D6*D6/2/2/2</f>
        <v>5.1080610787856071E-9</v>
      </c>
      <c r="F6" s="10">
        <f t="shared" ref="F6:F30" si="1">100*E6/C6</f>
        <v>8.7204201163851582</v>
      </c>
      <c r="G6" s="10">
        <v>1285.28682</v>
      </c>
      <c r="H6" s="10">
        <v>1388.15804</v>
      </c>
      <c r="I6" s="10">
        <f t="shared" ref="I6:I30" si="2">H6-G6</f>
        <v>102.87121999999999</v>
      </c>
      <c r="J6" s="10">
        <v>1285.2488599999999</v>
      </c>
      <c r="K6" s="10">
        <v>1388.1353200000001</v>
      </c>
      <c r="L6" s="10">
        <f t="shared" ref="L6:L30" si="3">K6-J6</f>
        <v>102.88646000000017</v>
      </c>
      <c r="M6" s="10">
        <f>(I6+L6)/2</f>
        <v>102.87884000000008</v>
      </c>
      <c r="N6" s="10">
        <v>103.00839237005034</v>
      </c>
      <c r="O6" s="10">
        <v>8.4444871773975194E-2</v>
      </c>
      <c r="P6" s="10">
        <v>4.2172022718158144E-3</v>
      </c>
      <c r="Q6" s="51">
        <v>2843.2230059588364</v>
      </c>
      <c r="R6" s="51">
        <v>141.99141129732752</v>
      </c>
      <c r="S6" s="31">
        <f>O6*E6</f>
        <v>4.3134956281168401E-10</v>
      </c>
      <c r="T6" s="51">
        <v>30196.309591617766</v>
      </c>
      <c r="U6" s="51">
        <v>1781.5114599933252</v>
      </c>
      <c r="V6" s="51">
        <v>545.19544805062253</v>
      </c>
      <c r="W6" s="51">
        <v>49.887195250437692</v>
      </c>
      <c r="X6" s="10">
        <v>2.59</v>
      </c>
      <c r="Y6" s="10">
        <f t="shared" ref="Y6:Y21" si="4">V6/10000</f>
        <v>5.4519544805062256E-2</v>
      </c>
      <c r="Z6" s="10">
        <f t="shared" ref="Z6:Z30" si="5">(C6-E6)*X6*Y6/100</f>
        <v>7.5499537525852062E-11</v>
      </c>
      <c r="AA6" s="10">
        <f>Z6/(S6+Z6)</f>
        <v>0.14895861011802755</v>
      </c>
      <c r="AB6" s="10">
        <f>Y6/AA6</f>
        <v>0.36600465566819951</v>
      </c>
      <c r="AC6" s="10">
        <f>SQRT((R6^2)+((W6/2)^2))/10000</f>
        <v>1.441656822711135E-2</v>
      </c>
      <c r="AD6" s="10">
        <v>46.712000000000003</v>
      </c>
      <c r="AE6" s="10">
        <v>0.32200000000000001</v>
      </c>
      <c r="AF6" s="10">
        <v>15.077</v>
      </c>
      <c r="AG6" s="10">
        <v>7.7560000000000002</v>
      </c>
      <c r="AH6" s="10">
        <v>0.153</v>
      </c>
      <c r="AI6" s="10">
        <v>8.1929999999999996</v>
      </c>
      <c r="AJ6" s="10">
        <v>16.154</v>
      </c>
      <c r="AK6" s="10">
        <v>1.381</v>
      </c>
      <c r="AL6" s="10">
        <v>0.27900000000000003</v>
      </c>
      <c r="AM6" s="10">
        <v>5.2999999999999999E-2</v>
      </c>
      <c r="AN6" s="10">
        <v>6.9000000000000006E-2</v>
      </c>
      <c r="AO6" s="10">
        <f>SUM(AD6:AN6)</f>
        <v>96.149000000000001</v>
      </c>
      <c r="AP6" s="10">
        <f t="shared" ref="AP6:AP30" si="6">100*(AI6/40.3)/((AI6/40.3)+(0.9*AG6/71.85))</f>
        <v>67.664654924220599</v>
      </c>
      <c r="AQ6" s="11">
        <v>42.36</v>
      </c>
      <c r="AR6" s="11">
        <v>1.4999999999999999E-2</v>
      </c>
      <c r="AS6" s="11">
        <v>2.5999999999999999E-2</v>
      </c>
      <c r="AT6" s="11">
        <v>9.6</v>
      </c>
      <c r="AU6" s="11">
        <v>0.18099999999999999</v>
      </c>
      <c r="AV6" s="11">
        <v>49.07</v>
      </c>
      <c r="AW6" s="11">
        <v>0.28299999999999997</v>
      </c>
      <c r="AX6" s="11">
        <v>0</v>
      </c>
      <c r="AY6" s="11">
        <v>3.5000000000000003E-2</v>
      </c>
      <c r="AZ6" s="11">
        <v>0.182</v>
      </c>
      <c r="BA6" s="11">
        <f>SUM(AQ6:AZ6)</f>
        <v>101.75200000000001</v>
      </c>
      <c r="BB6" s="10">
        <f t="shared" ref="BB6:BB30" si="7">100*(AV6/40.3)/((AV6/40.3)+(AT6/71.85))</f>
        <v>90.111843666530817</v>
      </c>
    </row>
    <row r="7" spans="1:54" x14ac:dyDescent="0.25">
      <c r="B7" s="10" t="s">
        <v>24</v>
      </c>
      <c r="C7" s="31">
        <v>4.6192792875000004E-7</v>
      </c>
      <c r="D7" s="31">
        <v>4.032E-3</v>
      </c>
      <c r="E7" s="50">
        <f t="shared" si="0"/>
        <v>3.4021318349519589E-8</v>
      </c>
      <c r="F7" s="10">
        <f t="shared" si="1"/>
        <v>7.3650706597418711</v>
      </c>
      <c r="G7" s="10">
        <v>1285.2488599999999</v>
      </c>
      <c r="H7" s="10">
        <v>1388.1353200000001</v>
      </c>
      <c r="I7" s="10">
        <f t="shared" si="2"/>
        <v>102.88646000000017</v>
      </c>
      <c r="J7" s="10">
        <v>1285.33484</v>
      </c>
      <c r="K7" s="10">
        <v>1388.11473</v>
      </c>
      <c r="L7" s="10">
        <f t="shared" si="3"/>
        <v>102.77989000000002</v>
      </c>
      <c r="M7" s="10">
        <f t="shared" ref="M7:M30" si="8">(I7+L7)/2</f>
        <v>102.8331750000001</v>
      </c>
      <c r="N7" s="10">
        <v>102.96266986542669</v>
      </c>
      <c r="O7" s="10">
        <v>6.6551817670053026E-2</v>
      </c>
      <c r="P7" s="10">
        <v>2.948997677838262E-2</v>
      </c>
      <c r="Q7" s="51">
        <v>1892.5051724872517</v>
      </c>
      <c r="R7" s="51">
        <v>838.59367848237434</v>
      </c>
      <c r="S7" s="31">
        <f t="shared" ref="S7:S30" si="9">O7*E7</f>
        <v>2.2641805756920571E-9</v>
      </c>
      <c r="T7" s="51">
        <v>28680.010067158546</v>
      </c>
      <c r="U7" s="51">
        <v>1641.7486058921743</v>
      </c>
      <c r="V7" s="51">
        <v>360.45111247193307</v>
      </c>
      <c r="W7" s="51">
        <v>33.241999417046557</v>
      </c>
      <c r="X7" s="10">
        <v>2.59</v>
      </c>
      <c r="Y7" s="10">
        <f t="shared" si="4"/>
        <v>3.6045111247193305E-2</v>
      </c>
      <c r="Z7" s="10">
        <f t="shared" si="5"/>
        <v>3.9948008162013326E-10</v>
      </c>
      <c r="AA7" s="10">
        <f t="shared" ref="AA7:AA30" si="10">Z7/(S7+Z7)</f>
        <v>0.14997408942595378</v>
      </c>
      <c r="AB7" s="10">
        <f>Y7/AA7</f>
        <v>0.24034225768705028</v>
      </c>
      <c r="AC7" s="10">
        <f t="shared" ref="AC7:AC30" si="11">SQRT((R7^2)+((W7/2)^2))/10000</f>
        <v>8.3875837713963272E-2</v>
      </c>
      <c r="AD7" s="10">
        <v>46.036999999999999</v>
      </c>
      <c r="AE7" s="10">
        <v>0.311</v>
      </c>
      <c r="AF7" s="10">
        <v>15.11</v>
      </c>
      <c r="AG7" s="10">
        <v>7.8849999999999998</v>
      </c>
      <c r="AH7" s="10">
        <v>0.13800000000000001</v>
      </c>
      <c r="AI7" s="10">
        <v>8.8040000000000003</v>
      </c>
      <c r="AJ7" s="10">
        <v>15.585000000000001</v>
      </c>
      <c r="AK7" s="10">
        <v>1.3720000000000001</v>
      </c>
      <c r="AL7" s="10">
        <v>0.311</v>
      </c>
      <c r="AM7" s="10">
        <v>8.8999999999999996E-2</v>
      </c>
      <c r="AN7" s="10">
        <v>0.124</v>
      </c>
      <c r="AO7" s="10">
        <f t="shared" ref="AO7:AO8" si="12">SUM(AD7:AN7)</f>
        <v>95.766000000000005</v>
      </c>
      <c r="AP7" s="10">
        <f t="shared" si="6"/>
        <v>68.865388606806746</v>
      </c>
      <c r="AQ7" s="10">
        <v>41.54</v>
      </c>
      <c r="AR7" s="10">
        <v>1.4E-2</v>
      </c>
      <c r="AS7" s="10">
        <v>2.5999999999999999E-2</v>
      </c>
      <c r="AT7" s="10">
        <v>9.19</v>
      </c>
      <c r="AU7" s="10">
        <v>0.182</v>
      </c>
      <c r="AV7" s="10">
        <v>49.51</v>
      </c>
      <c r="AW7" s="10">
        <v>0.28599999999999998</v>
      </c>
      <c r="AX7" s="10">
        <v>0</v>
      </c>
      <c r="AY7" s="10">
        <v>3.4000000000000002E-2</v>
      </c>
      <c r="AZ7" s="10">
        <v>0.17499999999999999</v>
      </c>
      <c r="BA7" s="11">
        <f t="shared" ref="BA7:BA8" si="13">SUM(AQ7:AZ7)</f>
        <v>100.95700000000001</v>
      </c>
      <c r="BB7" s="10">
        <f t="shared" si="7"/>
        <v>90.570520467643448</v>
      </c>
    </row>
    <row r="8" spans="1:54" x14ac:dyDescent="0.25">
      <c r="B8" s="10" t="s">
        <v>25</v>
      </c>
      <c r="C8" s="31">
        <v>1.21027055E-8</v>
      </c>
      <c r="D8" s="31">
        <v>1.222E-3</v>
      </c>
      <c r="E8" s="50">
        <f t="shared" si="0"/>
        <v>9.4711602800213737E-10</v>
      </c>
      <c r="F8" s="10">
        <f t="shared" si="1"/>
        <v>7.8256554123550091</v>
      </c>
      <c r="G8" s="10">
        <v>1285.4525799999999</v>
      </c>
      <c r="H8" s="10">
        <v>1388.24388</v>
      </c>
      <c r="I8" s="10">
        <f t="shared" si="2"/>
        <v>102.79130000000009</v>
      </c>
      <c r="J8" s="10">
        <v>1285.3685800000001</v>
      </c>
      <c r="K8" s="10">
        <v>1388.2251699999999</v>
      </c>
      <c r="L8" s="10">
        <f t="shared" si="3"/>
        <v>102.85658999999987</v>
      </c>
      <c r="M8" s="10">
        <f t="shared" si="8"/>
        <v>102.82394499999998</v>
      </c>
      <c r="N8" s="10">
        <v>102.95342824235252</v>
      </c>
      <c r="O8" s="10">
        <v>6.2935199047885249E-2</v>
      </c>
      <c r="P8" s="10">
        <v>1.8067003695705745E-2</v>
      </c>
      <c r="Q8" s="51">
        <v>1923.8639885028242</v>
      </c>
      <c r="R8" s="51">
        <v>552.28962990756884</v>
      </c>
      <c r="S8" s="31">
        <f t="shared" si="9"/>
        <v>5.9606935743756976E-11</v>
      </c>
      <c r="T8" s="51">
        <v>28911.157325844775</v>
      </c>
      <c r="U8" s="51">
        <v>1646.0178610855332</v>
      </c>
      <c r="V8" s="51">
        <v>323.0225556235967</v>
      </c>
      <c r="W8" s="51">
        <v>29.861278486876014</v>
      </c>
      <c r="X8" s="10">
        <v>2.56</v>
      </c>
      <c r="Y8" s="10">
        <f t="shared" si="4"/>
        <v>3.2302255562359668E-2</v>
      </c>
      <c r="Z8" s="10">
        <f t="shared" si="5"/>
        <v>9.2249779730750443E-12</v>
      </c>
      <c r="AA8" s="10">
        <f t="shared" si="10"/>
        <v>0.13402181451798259</v>
      </c>
      <c r="AB8" s="10">
        <f>Y8/AA8</f>
        <v>0.24102237145897962</v>
      </c>
      <c r="AC8" s="10">
        <f t="shared" si="11"/>
        <v>5.5249141105691138E-2</v>
      </c>
      <c r="AD8" s="10">
        <v>47.173000000000002</v>
      </c>
      <c r="AE8" s="10">
        <v>0.44800000000000001</v>
      </c>
      <c r="AF8" s="10">
        <v>16.376000000000001</v>
      </c>
      <c r="AG8" s="10">
        <v>7.5449999999999999</v>
      </c>
      <c r="AH8" s="10">
        <v>0.13600000000000001</v>
      </c>
      <c r="AI8" s="10">
        <v>5.1429999999999998</v>
      </c>
      <c r="AJ8" s="10">
        <v>17.184999999999999</v>
      </c>
      <c r="AK8" s="10">
        <v>1.6120000000000001</v>
      </c>
      <c r="AL8" s="10">
        <v>0.28299999999999997</v>
      </c>
      <c r="AM8" s="10">
        <v>5.1999999999999998E-2</v>
      </c>
      <c r="AN8" s="10">
        <v>5.1999999999999998E-2</v>
      </c>
      <c r="AO8" s="10">
        <f t="shared" si="12"/>
        <v>96.00500000000001</v>
      </c>
      <c r="AP8" s="10">
        <f t="shared" si="6"/>
        <v>57.452590768673915</v>
      </c>
      <c r="AQ8" s="10">
        <v>42.52</v>
      </c>
      <c r="AR8" s="10">
        <v>1.4999999999999999E-2</v>
      </c>
      <c r="AS8" s="10">
        <v>2.8000000000000001E-2</v>
      </c>
      <c r="AT8" s="10">
        <v>9.5500000000000007</v>
      </c>
      <c r="AU8" s="10">
        <v>0.18</v>
      </c>
      <c r="AV8" s="10">
        <v>49.43</v>
      </c>
      <c r="AW8" s="10">
        <v>0.29899999999999999</v>
      </c>
      <c r="AX8" s="10">
        <v>0</v>
      </c>
      <c r="AY8" s="10">
        <v>3.4000000000000002E-2</v>
      </c>
      <c r="AZ8" s="10">
        <v>0.16700000000000001</v>
      </c>
      <c r="BA8" s="11">
        <f t="shared" si="13"/>
        <v>102.22300000000001</v>
      </c>
      <c r="BB8" s="10">
        <f t="shared" si="7"/>
        <v>90.222945498189276</v>
      </c>
    </row>
    <row r="9" spans="1:54" x14ac:dyDescent="0.25">
      <c r="A9" s="10" t="s">
        <v>124</v>
      </c>
      <c r="B9" s="10" t="s">
        <v>26</v>
      </c>
      <c r="C9" s="31">
        <v>8.3358284374999997E-8</v>
      </c>
      <c r="D9" s="31">
        <v>2.3E-3</v>
      </c>
      <c r="E9" s="50">
        <f t="shared" si="0"/>
        <v>6.314995952736666E-9</v>
      </c>
      <c r="F9" s="10">
        <f t="shared" si="1"/>
        <v>7.5757268759607514</v>
      </c>
      <c r="G9" s="10">
        <v>1285.2620199999999</v>
      </c>
      <c r="H9" s="10">
        <v>1388.05843</v>
      </c>
      <c r="I9" s="10">
        <f t="shared" si="2"/>
        <v>102.79641000000015</v>
      </c>
      <c r="J9" s="10">
        <v>1285.2424100000001</v>
      </c>
      <c r="K9" s="10">
        <v>1388.0853</v>
      </c>
      <c r="L9" s="10">
        <f t="shared" si="3"/>
        <v>102.8428899999999</v>
      </c>
      <c r="M9" s="10">
        <f t="shared" si="8"/>
        <v>102.81965000000002</v>
      </c>
      <c r="N9" s="10">
        <v>102.98257616854757</v>
      </c>
      <c r="O9" s="10">
        <v>7.4341954314640191E-2</v>
      </c>
      <c r="P9" s="10">
        <v>1.2861913490192447E-2</v>
      </c>
      <c r="Q9" s="51">
        <v>2174.4955263045022</v>
      </c>
      <c r="R9" s="51">
        <v>376.20982125070691</v>
      </c>
      <c r="S9" s="31">
        <f t="shared" si="9"/>
        <v>4.6946914061548692E-10</v>
      </c>
      <c r="T9" s="51">
        <v>28387.797544143166</v>
      </c>
      <c r="U9" s="51">
        <v>1795.9458609556764</v>
      </c>
      <c r="V9" s="51">
        <v>460.48438340094822</v>
      </c>
      <c r="W9" s="51">
        <v>58.624651956977367</v>
      </c>
      <c r="X9" s="10">
        <v>2.59</v>
      </c>
      <c r="Y9" s="10">
        <f t="shared" si="4"/>
        <v>4.6048438340094824E-2</v>
      </c>
      <c r="Z9" s="10">
        <f t="shared" si="5"/>
        <v>9.1886028715556027E-11</v>
      </c>
      <c r="AA9" s="10">
        <f t="shared" si="10"/>
        <v>0.16368608277902738</v>
      </c>
      <c r="AB9" s="10">
        <f t="shared" ref="AB9:AB10" si="14">Y9/AA9</f>
        <v>0.2813216466439557</v>
      </c>
      <c r="AC9" s="10">
        <f t="shared" si="11"/>
        <v>3.7735002591726165E-2</v>
      </c>
      <c r="AD9" s="10">
        <v>46.228999999999999</v>
      </c>
      <c r="AE9" s="10">
        <v>0.36899999999999999</v>
      </c>
      <c r="AF9" s="10">
        <v>15.522</v>
      </c>
      <c r="AG9" s="10">
        <v>7.7240000000000002</v>
      </c>
      <c r="AH9" s="10">
        <v>0.156</v>
      </c>
      <c r="AI9" s="10">
        <v>7.484</v>
      </c>
      <c r="AJ9" s="10">
        <v>16.369</v>
      </c>
      <c r="AK9" s="10">
        <v>1.603</v>
      </c>
      <c r="AL9" s="10">
        <v>0.28399999999999997</v>
      </c>
      <c r="AM9" s="10">
        <v>5.6000000000000001E-2</v>
      </c>
      <c r="AN9" s="10">
        <v>0</v>
      </c>
      <c r="AO9" s="10">
        <f t="shared" ref="AO9:AO10" si="15">SUM(AD9:AN9)</f>
        <v>95.795999999999992</v>
      </c>
      <c r="AP9" s="10">
        <f t="shared" si="6"/>
        <v>65.746657972916339</v>
      </c>
      <c r="AQ9" s="10">
        <v>40.770000000000003</v>
      </c>
      <c r="AR9" s="10">
        <v>1.7999999999999999E-2</v>
      </c>
      <c r="AS9" s="10">
        <v>2.7E-2</v>
      </c>
      <c r="AT9" s="10">
        <v>9.6999999999999993</v>
      </c>
      <c r="AU9" s="10">
        <v>0.186</v>
      </c>
      <c r="AV9" s="10">
        <v>48.74</v>
      </c>
      <c r="AW9" s="10">
        <v>0.27900000000000003</v>
      </c>
      <c r="AX9" s="10">
        <v>2E-3</v>
      </c>
      <c r="AY9" s="10">
        <v>3.7999999999999999E-2</v>
      </c>
      <c r="AZ9" s="10">
        <v>0.18</v>
      </c>
      <c r="BA9" s="11">
        <f t="shared" ref="BA9:BA10" si="16">SUM(AQ9:AZ9)</f>
        <v>99.94</v>
      </c>
      <c r="BB9" s="10">
        <f t="shared" si="7"/>
        <v>89.958331610101425</v>
      </c>
    </row>
    <row r="10" spans="1:54" x14ac:dyDescent="0.25">
      <c r="B10" s="10" t="s">
        <v>27</v>
      </c>
      <c r="C10" s="31">
        <v>2.6692655875000002E-8</v>
      </c>
      <c r="D10" s="31">
        <v>1.5236E-3</v>
      </c>
      <c r="E10" s="50">
        <f t="shared" si="0"/>
        <v>1.8357031809268433E-9</v>
      </c>
      <c r="F10" s="10">
        <f t="shared" si="1"/>
        <v>6.8771844567409248</v>
      </c>
      <c r="G10" s="10">
        <v>1285.31764</v>
      </c>
      <c r="H10" s="10">
        <v>1388.2092700000001</v>
      </c>
      <c r="I10" s="10">
        <f t="shared" si="2"/>
        <v>102.89163000000008</v>
      </c>
      <c r="J10" s="10">
        <v>1285.3259399999999</v>
      </c>
      <c r="K10" s="10">
        <v>1388.12924</v>
      </c>
      <c r="L10" s="10">
        <f t="shared" si="3"/>
        <v>102.80330000000004</v>
      </c>
      <c r="M10" s="10">
        <f t="shared" si="8"/>
        <v>102.84746500000006</v>
      </c>
      <c r="N10" s="10">
        <v>103.01043524369643</v>
      </c>
      <c r="O10" s="10">
        <v>8.5244330355216391E-2</v>
      </c>
      <c r="P10" s="10">
        <v>2.4442616579076287E-2</v>
      </c>
      <c r="Q10" s="51">
        <v>2263.4787017149915</v>
      </c>
      <c r="R10" s="51">
        <v>649.02078308765056</v>
      </c>
      <c r="S10" s="31">
        <f t="shared" si="9"/>
        <v>1.5648328838904941E-10</v>
      </c>
      <c r="T10" s="51">
        <v>28143.006636376882</v>
      </c>
      <c r="U10" s="51">
        <v>1754.5676683544837</v>
      </c>
      <c r="V10" s="51">
        <v>519.66371767926103</v>
      </c>
      <c r="W10" s="51">
        <v>66.106856124258741</v>
      </c>
      <c r="X10" s="10">
        <v>2.59</v>
      </c>
      <c r="Y10" s="10">
        <f t="shared" si="4"/>
        <v>5.1966371767926102E-2</v>
      </c>
      <c r="Z10" s="10">
        <f t="shared" si="5"/>
        <v>3.3455694198195107E-11</v>
      </c>
      <c r="AA10" s="10">
        <f t="shared" si="10"/>
        <v>0.17613916712872743</v>
      </c>
      <c r="AB10" s="10">
        <f t="shared" si="14"/>
        <v>0.2950301889979281</v>
      </c>
      <c r="AC10" s="10">
        <f t="shared" si="11"/>
        <v>6.4986191301411519E-2</v>
      </c>
      <c r="AD10" s="10">
        <v>46.674999999999997</v>
      </c>
      <c r="AE10" s="10">
        <v>0.36099999999999999</v>
      </c>
      <c r="AF10" s="10">
        <v>16.452999999999999</v>
      </c>
      <c r="AG10" s="10">
        <v>7.9249999999999998</v>
      </c>
      <c r="AH10" s="10">
        <v>0.13100000000000001</v>
      </c>
      <c r="AI10" s="10">
        <v>5.8090000000000002</v>
      </c>
      <c r="AJ10" s="10">
        <v>16.600999999999999</v>
      </c>
      <c r="AK10" s="10">
        <v>1.603</v>
      </c>
      <c r="AL10" s="10">
        <v>0.26100000000000001</v>
      </c>
      <c r="AM10" s="10">
        <v>4.8000000000000001E-2</v>
      </c>
      <c r="AN10" s="10">
        <v>0.03</v>
      </c>
      <c r="AO10" s="10">
        <f t="shared" si="15"/>
        <v>95.896999999999977</v>
      </c>
      <c r="AP10" s="10">
        <f t="shared" si="6"/>
        <v>59.217783524900952</v>
      </c>
      <c r="AQ10" s="10">
        <v>41.02</v>
      </c>
      <c r="AR10" s="10">
        <v>1.4999999999999999E-2</v>
      </c>
      <c r="AS10" s="10">
        <v>2.5000000000000001E-2</v>
      </c>
      <c r="AT10" s="10">
        <v>9.8000000000000007</v>
      </c>
      <c r="AU10" s="10">
        <v>0.193</v>
      </c>
      <c r="AV10" s="10">
        <v>48.63</v>
      </c>
      <c r="AW10" s="10">
        <v>0.28799999999999998</v>
      </c>
      <c r="AX10" s="10">
        <v>0</v>
      </c>
      <c r="AY10" s="10">
        <v>3.5000000000000003E-2</v>
      </c>
      <c r="AZ10" s="10">
        <v>0.161</v>
      </c>
      <c r="BA10" s="11">
        <f t="shared" si="16"/>
        <v>100.16699999999999</v>
      </c>
      <c r="BB10" s="10">
        <f t="shared" si="7"/>
        <v>89.844704513788926</v>
      </c>
    </row>
    <row r="11" spans="1:54" x14ac:dyDescent="0.25">
      <c r="A11" s="10" t="s">
        <v>127</v>
      </c>
      <c r="B11" s="10" t="s">
        <v>28</v>
      </c>
      <c r="C11" s="31">
        <v>2.6E-7</v>
      </c>
      <c r="D11" s="31">
        <v>5.1999999999999998E-3</v>
      </c>
      <c r="E11" s="50">
        <f t="shared" si="0"/>
        <v>7.2979284205013319E-8</v>
      </c>
      <c r="F11" s="10">
        <f t="shared" si="1"/>
        <v>28.068955463466661</v>
      </c>
      <c r="G11" s="10">
        <v>1284.82194</v>
      </c>
      <c r="H11" s="10">
        <v>1387.77323</v>
      </c>
      <c r="I11" s="10">
        <f t="shared" si="2"/>
        <v>102.95128999999997</v>
      </c>
      <c r="J11" s="10">
        <v>1284.8362099999999</v>
      </c>
      <c r="K11" s="10">
        <v>1387.76668</v>
      </c>
      <c r="L11" s="10">
        <f t="shared" si="3"/>
        <v>102.93047000000001</v>
      </c>
      <c r="M11" s="10">
        <f t="shared" si="8"/>
        <v>102.94087999999999</v>
      </c>
      <c r="N11" s="10">
        <v>103.09755993228626</v>
      </c>
      <c r="O11" s="10">
        <v>0.11933972341289234</v>
      </c>
      <c r="P11" s="10">
        <v>5.761296016929986E-3</v>
      </c>
      <c r="Q11" s="51">
        <v>12049.429429852176</v>
      </c>
      <c r="R11" s="51">
        <v>581.7034579534369</v>
      </c>
      <c r="S11" s="31">
        <f t="shared" si="9"/>
        <v>8.7093275918971528E-9</v>
      </c>
      <c r="T11" s="51">
        <v>45404.209661822955</v>
      </c>
      <c r="U11" s="51">
        <v>2739.5835447896588</v>
      </c>
      <c r="V11" s="51">
        <v>949.14523372116753</v>
      </c>
      <c r="W11" s="51">
        <v>86.337404589590733</v>
      </c>
      <c r="X11" s="10">
        <v>2.78</v>
      </c>
      <c r="Y11" s="10">
        <f t="shared" si="4"/>
        <v>9.4914523372116755E-2</v>
      </c>
      <c r="Z11" s="10">
        <f t="shared" si="5"/>
        <v>4.9347730239093289E-10</v>
      </c>
      <c r="AA11" s="10">
        <f t="shared" si="10"/>
        <v>5.3622488801997749E-2</v>
      </c>
      <c r="AB11" s="10">
        <f t="shared" ref="AB11:AB14" si="17">Y11/AA11</f>
        <v>1.7700506912797498</v>
      </c>
      <c r="AC11" s="10">
        <f t="shared" si="11"/>
        <v>5.8330305146879063E-2</v>
      </c>
      <c r="AD11" s="10">
        <v>40.061</v>
      </c>
      <c r="AE11" s="10">
        <v>0.79800000000000004</v>
      </c>
      <c r="AF11" s="10">
        <v>17.734000000000002</v>
      </c>
      <c r="AG11" s="10">
        <v>5.452</v>
      </c>
      <c r="AH11" s="10">
        <v>5.5E-2</v>
      </c>
      <c r="AI11" s="10">
        <v>6.9589999999999996</v>
      </c>
      <c r="AJ11" s="10">
        <v>17.260000000000002</v>
      </c>
      <c r="AK11" s="10">
        <v>2.8250000000000002</v>
      </c>
      <c r="AL11" s="10">
        <v>0.78600000000000003</v>
      </c>
      <c r="AM11" s="10">
        <v>0.317</v>
      </c>
      <c r="AN11" s="10">
        <v>1E-3</v>
      </c>
      <c r="AO11" s="10">
        <f t="shared" ref="AO11:AO14" si="18">SUM(AD11:AN11)</f>
        <v>92.248000000000019</v>
      </c>
      <c r="AP11" s="10">
        <f t="shared" si="6"/>
        <v>71.659684276644271</v>
      </c>
      <c r="AQ11" s="11">
        <v>41.69</v>
      </c>
      <c r="AR11" s="11">
        <v>3.3000000000000002E-2</v>
      </c>
      <c r="AS11" s="11">
        <v>6.7000000000000004E-2</v>
      </c>
      <c r="AT11" s="11">
        <v>6.48</v>
      </c>
      <c r="AU11" s="11">
        <v>8.8999999999999996E-2</v>
      </c>
      <c r="AV11" s="11">
        <v>52.84</v>
      </c>
      <c r="AW11" s="11">
        <v>0.112</v>
      </c>
      <c r="AX11" s="11">
        <v>1E-3</v>
      </c>
      <c r="AY11" s="11">
        <v>2.3E-2</v>
      </c>
      <c r="AZ11" s="11">
        <v>0.43099999999999999</v>
      </c>
      <c r="BA11" s="11">
        <f t="shared" ref="BA11:BA14" si="19">SUM(AQ11:AZ11)</f>
        <v>101.76599999999999</v>
      </c>
      <c r="BB11" s="10">
        <f t="shared" si="7"/>
        <v>93.564232725057423</v>
      </c>
    </row>
    <row r="12" spans="1:54" x14ac:dyDescent="0.25">
      <c r="A12" s="10" t="s">
        <v>125</v>
      </c>
      <c r="B12" s="10" t="s">
        <v>29</v>
      </c>
      <c r="C12" s="31">
        <v>5.2418192750000004E-8</v>
      </c>
      <c r="D12" s="31">
        <v>1.8620000000000002E-3</v>
      </c>
      <c r="E12" s="50">
        <f t="shared" si="0"/>
        <v>3.3506464007283167E-9</v>
      </c>
      <c r="F12" s="10">
        <f t="shared" si="1"/>
        <v>6.3921440723999714</v>
      </c>
      <c r="G12" s="10">
        <v>1285.8800100000001</v>
      </c>
      <c r="H12" s="10">
        <v>1388.7446199999999</v>
      </c>
      <c r="I12" s="10">
        <f t="shared" si="2"/>
        <v>102.86460999999986</v>
      </c>
      <c r="J12" s="10">
        <v>1285.8655200000001</v>
      </c>
      <c r="K12" s="10">
        <v>1388.7090700000001</v>
      </c>
      <c r="L12" s="10">
        <f t="shared" si="3"/>
        <v>102.84355000000005</v>
      </c>
      <c r="M12" s="10">
        <f t="shared" si="8"/>
        <v>102.85407999999995</v>
      </c>
      <c r="N12" s="10">
        <v>103.00879149617312</v>
      </c>
      <c r="O12" s="10">
        <v>8.4601065870685943E-2</v>
      </c>
      <c r="P12" s="10">
        <v>5.8277086510821969E-3</v>
      </c>
      <c r="Q12" s="51">
        <v>2087.9621688186285</v>
      </c>
      <c r="R12" s="51">
        <v>143.82839115710098</v>
      </c>
      <c r="S12" s="31">
        <f t="shared" si="9"/>
        <v>2.8346825685739311E-10</v>
      </c>
      <c r="T12" s="51">
        <v>28126.846197660714</v>
      </c>
      <c r="U12" s="51">
        <v>1768.1861104654756</v>
      </c>
      <c r="V12" s="51">
        <v>627.20563077374266</v>
      </c>
      <c r="W12" s="51">
        <v>79.536470574727161</v>
      </c>
      <c r="X12" s="10">
        <v>2.59</v>
      </c>
      <c r="Y12" s="10">
        <f t="shared" si="4"/>
        <v>6.2720563077374267E-2</v>
      </c>
      <c r="Z12" s="10">
        <f t="shared" si="5"/>
        <v>7.9708393118553333E-11</v>
      </c>
      <c r="AA12" s="10">
        <f t="shared" si="10"/>
        <v>0.21947554481774226</v>
      </c>
      <c r="AB12" s="10">
        <f t="shared" si="17"/>
        <v>0.28577472323606223</v>
      </c>
      <c r="AC12" s="10">
        <f t="shared" si="11"/>
        <v>1.4922506036424027E-2</v>
      </c>
      <c r="AD12" s="10">
        <v>46.116999999999997</v>
      </c>
      <c r="AE12" s="10">
        <v>0.41</v>
      </c>
      <c r="AF12" s="10">
        <v>15.472</v>
      </c>
      <c r="AG12" s="10">
        <v>7.1689999999999996</v>
      </c>
      <c r="AH12" s="10">
        <v>0.13600000000000001</v>
      </c>
      <c r="AI12" s="10">
        <v>7.9630000000000001</v>
      </c>
      <c r="AJ12" s="10">
        <v>16.411000000000001</v>
      </c>
      <c r="AK12" s="10">
        <v>1.6379999999999999</v>
      </c>
      <c r="AL12" s="10">
        <v>0.312</v>
      </c>
      <c r="AM12" s="10">
        <v>0.04</v>
      </c>
      <c r="AN12" s="10">
        <v>2.5000000000000001E-2</v>
      </c>
      <c r="AO12" s="10">
        <f t="shared" si="18"/>
        <v>95.692999999999998</v>
      </c>
      <c r="AP12" s="10">
        <f t="shared" si="6"/>
        <v>68.753693845704262</v>
      </c>
      <c r="AQ12" s="11">
        <v>42.35</v>
      </c>
      <c r="AR12" s="11">
        <v>1.7000000000000001E-2</v>
      </c>
      <c r="AS12" s="11">
        <v>3.4000000000000002E-2</v>
      </c>
      <c r="AT12" s="11">
        <v>9.6300000000000008</v>
      </c>
      <c r="AU12" s="11">
        <v>0.17799999999999999</v>
      </c>
      <c r="AV12" s="11">
        <v>49.62</v>
      </c>
      <c r="AW12" s="11">
        <v>0.29099999999999998</v>
      </c>
      <c r="AX12" s="11">
        <v>0</v>
      </c>
      <c r="AY12" s="11">
        <v>3.4000000000000002E-2</v>
      </c>
      <c r="AZ12" s="11">
        <v>0.20200000000000001</v>
      </c>
      <c r="BA12" s="11">
        <f t="shared" si="19"/>
        <v>102.35600000000001</v>
      </c>
      <c r="BB12" s="10">
        <f t="shared" si="7"/>
        <v>90.183128668150999</v>
      </c>
    </row>
    <row r="13" spans="1:54" x14ac:dyDescent="0.25">
      <c r="B13" s="10" t="s">
        <v>30</v>
      </c>
      <c r="C13" s="31">
        <v>1.1399400787500001E-7</v>
      </c>
      <c r="D13" s="31">
        <v>2.529E-3</v>
      </c>
      <c r="E13" s="50">
        <f t="shared" si="0"/>
        <v>8.3952968409812725E-9</v>
      </c>
      <c r="F13" s="10">
        <f t="shared" si="1"/>
        <v>7.3646825806731222</v>
      </c>
      <c r="G13" s="10">
        <v>1285.84115</v>
      </c>
      <c r="H13" s="10">
        <v>1388.68532</v>
      </c>
      <c r="I13" s="10">
        <f t="shared" si="2"/>
        <v>102.84417000000008</v>
      </c>
      <c r="J13" s="10">
        <v>1285.81242</v>
      </c>
      <c r="K13" s="10">
        <v>1388.6794600000001</v>
      </c>
      <c r="L13" s="10">
        <f t="shared" si="3"/>
        <v>102.86704000000009</v>
      </c>
      <c r="M13" s="10">
        <f t="shared" si="8"/>
        <v>102.85560500000008</v>
      </c>
      <c r="N13" s="10">
        <v>103.01031879005436</v>
      </c>
      <c r="O13" s="10">
        <v>8.5198757363627919E-2</v>
      </c>
      <c r="P13" s="10">
        <v>6.3285706007405332E-3</v>
      </c>
      <c r="Q13" s="51">
        <v>2441.4856196533328</v>
      </c>
      <c r="R13" s="51">
        <v>181.35374966472315</v>
      </c>
      <c r="S13" s="31">
        <f t="shared" si="9"/>
        <v>7.1526885855039538E-10</v>
      </c>
      <c r="T13" s="51">
        <v>29899.593339779851</v>
      </c>
      <c r="U13" s="51">
        <v>1876.6393912315243</v>
      </c>
      <c r="V13" s="51">
        <v>595.56918715479742</v>
      </c>
      <c r="W13" s="51">
        <v>75.584183620352519</v>
      </c>
      <c r="X13" s="10">
        <v>2.57</v>
      </c>
      <c r="Y13" s="10">
        <f t="shared" si="4"/>
        <v>5.9556918715479745E-2</v>
      </c>
      <c r="Z13" s="10">
        <f t="shared" si="5"/>
        <v>1.6163073993247094E-10</v>
      </c>
      <c r="AA13" s="10">
        <f t="shared" si="10"/>
        <v>0.18432069100283552</v>
      </c>
      <c r="AB13" s="10">
        <f t="shared" si="17"/>
        <v>0.32311575217870436</v>
      </c>
      <c r="AC13" s="10">
        <f t="shared" si="11"/>
        <v>1.8524962812606093E-2</v>
      </c>
      <c r="AD13" s="10">
        <v>46.06</v>
      </c>
      <c r="AE13" s="10">
        <v>0.34899999999999998</v>
      </c>
      <c r="AF13" s="10">
        <v>15.677</v>
      </c>
      <c r="AG13" s="10">
        <v>6.7610000000000001</v>
      </c>
      <c r="AH13" s="10">
        <v>0.18099999999999999</v>
      </c>
      <c r="AI13" s="10">
        <v>7.4429999999999996</v>
      </c>
      <c r="AJ13" s="10">
        <v>16.526</v>
      </c>
      <c r="AK13" s="10">
        <v>1.502</v>
      </c>
      <c r="AL13" s="10">
        <v>0.36599999999999999</v>
      </c>
      <c r="AM13" s="10">
        <v>8.8999999999999996E-2</v>
      </c>
      <c r="AN13" s="10">
        <v>0.06</v>
      </c>
      <c r="AO13" s="10">
        <f t="shared" si="18"/>
        <v>95.013999999999982</v>
      </c>
      <c r="AP13" s="10">
        <f t="shared" si="6"/>
        <v>68.56139111202701</v>
      </c>
      <c r="AQ13" s="10">
        <v>42.26</v>
      </c>
      <c r="AR13" s="10">
        <v>1.4E-2</v>
      </c>
      <c r="AS13" s="10">
        <v>3.6999999999999998E-2</v>
      </c>
      <c r="AT13" s="10">
        <v>9.1199999999999992</v>
      </c>
      <c r="AU13" s="10">
        <v>0.17100000000000001</v>
      </c>
      <c r="AV13" s="10">
        <v>49.59</v>
      </c>
      <c r="AW13" s="10">
        <v>0.26400000000000001</v>
      </c>
      <c r="AX13" s="10">
        <v>0</v>
      </c>
      <c r="AY13" s="10">
        <v>3.2000000000000001E-2</v>
      </c>
      <c r="AZ13" s="10">
        <v>0.21199999999999999</v>
      </c>
      <c r="BA13" s="11">
        <f t="shared" si="19"/>
        <v>101.7</v>
      </c>
      <c r="BB13" s="10">
        <f t="shared" si="7"/>
        <v>90.649312982634228</v>
      </c>
    </row>
    <row r="14" spans="1:54" x14ac:dyDescent="0.25">
      <c r="A14" s="10" t="s">
        <v>128</v>
      </c>
      <c r="B14" s="10" t="s">
        <v>31</v>
      </c>
      <c r="C14" s="31">
        <v>3.2298258695000001E-8</v>
      </c>
      <c r="D14" s="31">
        <v>1.8690000000000002E-3</v>
      </c>
      <c r="E14" s="50">
        <f t="shared" si="0"/>
        <v>3.3885778887066988E-9</v>
      </c>
      <c r="F14" s="10">
        <f t="shared" si="1"/>
        <v>10.491518817487441</v>
      </c>
      <c r="G14" s="10">
        <v>1285.7424000000001</v>
      </c>
      <c r="H14" s="10">
        <v>1388.6141600000001</v>
      </c>
      <c r="I14" s="10">
        <f t="shared" si="2"/>
        <v>102.87175999999999</v>
      </c>
      <c r="J14" s="10">
        <v>1285.73406</v>
      </c>
      <c r="K14" s="10">
        <v>1388.6148599999999</v>
      </c>
      <c r="L14" s="10">
        <f t="shared" si="3"/>
        <v>102.88079999999991</v>
      </c>
      <c r="M14" s="10">
        <f t="shared" si="8"/>
        <v>102.87627999999995</v>
      </c>
      <c r="N14" s="10">
        <v>103.04164673778924</v>
      </c>
      <c r="O14" s="10">
        <v>9.7458642695791298E-2</v>
      </c>
      <c r="P14" s="10">
        <v>2.5015425548804934E-3</v>
      </c>
      <c r="Q14" s="51">
        <v>4009.7615049791343</v>
      </c>
      <c r="R14" s="51">
        <v>102.92149328342873</v>
      </c>
      <c r="S14" s="31">
        <f t="shared" si="9"/>
        <v>3.3024620170232498E-10</v>
      </c>
      <c r="T14" s="51">
        <v>32063.899964235094</v>
      </c>
      <c r="U14" s="51">
        <v>2004.1448611113174</v>
      </c>
      <c r="V14" s="51">
        <v>565.51884256317521</v>
      </c>
      <c r="W14" s="51">
        <v>71.962745663394912</v>
      </c>
      <c r="X14" s="10">
        <v>2.5499999999999998</v>
      </c>
      <c r="Y14" s="10">
        <f t="shared" si="4"/>
        <v>5.6551884256317519E-2</v>
      </c>
      <c r="Z14" s="10">
        <f t="shared" si="5"/>
        <v>4.1689871532536865E-11</v>
      </c>
      <c r="AA14" s="10">
        <f t="shared" si="10"/>
        <v>0.11208880915998562</v>
      </c>
      <c r="AB14" s="10">
        <f t="shared" si="17"/>
        <v>0.50452747852464364</v>
      </c>
      <c r="AC14" s="10">
        <f t="shared" si="11"/>
        <v>1.0902978020038598E-2</v>
      </c>
      <c r="AD14" s="10">
        <v>46.573999999999998</v>
      </c>
      <c r="AE14" s="10">
        <v>0.40899999999999997</v>
      </c>
      <c r="AF14" s="10">
        <v>17.018999999999998</v>
      </c>
      <c r="AG14" s="10">
        <v>6.5149999999999997</v>
      </c>
      <c r="AH14" s="10">
        <v>0.16300000000000001</v>
      </c>
      <c r="AI14" s="10">
        <v>5.194</v>
      </c>
      <c r="AJ14" s="10">
        <v>17.193000000000001</v>
      </c>
      <c r="AK14" s="10">
        <v>1.91</v>
      </c>
      <c r="AL14" s="10">
        <v>0.40699999999999997</v>
      </c>
      <c r="AM14" s="10">
        <v>8.8999999999999996E-2</v>
      </c>
      <c r="AN14" s="10">
        <v>2.3E-2</v>
      </c>
      <c r="AO14" s="10">
        <f t="shared" si="18"/>
        <v>95.495999999999981</v>
      </c>
      <c r="AP14" s="10">
        <f t="shared" si="6"/>
        <v>61.229906186004172</v>
      </c>
      <c r="AQ14" s="10">
        <v>41.55</v>
      </c>
      <c r="AR14" s="10">
        <v>2.1000000000000001E-2</v>
      </c>
      <c r="AS14" s="10">
        <v>3.7999999999999999E-2</v>
      </c>
      <c r="AT14" s="10">
        <v>8.84</v>
      </c>
      <c r="AU14" s="10">
        <v>0.16600000000000001</v>
      </c>
      <c r="AV14" s="10">
        <v>49.28</v>
      </c>
      <c r="AW14" s="10">
        <v>0.312</v>
      </c>
      <c r="AX14" s="10">
        <v>0</v>
      </c>
      <c r="AY14" s="10">
        <v>3.4000000000000002E-2</v>
      </c>
      <c r="AZ14" s="10">
        <v>0.19900000000000001</v>
      </c>
      <c r="BA14" s="11">
        <f t="shared" si="19"/>
        <v>100.44</v>
      </c>
      <c r="BB14" s="10">
        <f t="shared" si="7"/>
        <v>90.85834817373275</v>
      </c>
    </row>
    <row r="15" spans="1:54" x14ac:dyDescent="0.25">
      <c r="B15" s="10" t="s">
        <v>32</v>
      </c>
      <c r="C15" s="31">
        <v>9.6998151977999898E-7</v>
      </c>
      <c r="D15" s="31">
        <v>5.6549999999999994E-3</v>
      </c>
      <c r="E15" s="50">
        <f t="shared" si="0"/>
        <v>9.3861479661823978E-8</v>
      </c>
      <c r="F15" s="10">
        <f t="shared" si="1"/>
        <v>9.6766255591253572</v>
      </c>
      <c r="G15" s="10">
        <v>1284.97595</v>
      </c>
      <c r="H15" s="10">
        <v>1387.8538599999999</v>
      </c>
      <c r="I15" s="10">
        <f t="shared" si="2"/>
        <v>102.87790999999993</v>
      </c>
      <c r="J15" s="10">
        <v>1284.97361</v>
      </c>
      <c r="K15" s="10">
        <v>1387.8441399999999</v>
      </c>
      <c r="L15" s="10">
        <f t="shared" si="3"/>
        <v>102.87052999999992</v>
      </c>
      <c r="M15" s="10">
        <f t="shared" si="8"/>
        <v>102.87421999999992</v>
      </c>
      <c r="N15" s="10">
        <v>103.03646409533717</v>
      </c>
      <c r="O15" s="10">
        <v>9.5430466362067534E-2</v>
      </c>
      <c r="P15" s="10">
        <v>2.0421885016878652E-3</v>
      </c>
      <c r="Q15" s="51">
        <v>3593.1707778927448</v>
      </c>
      <c r="R15" s="51">
        <v>76.892970630290819</v>
      </c>
      <c r="S15" s="31">
        <f t="shared" si="9"/>
        <v>8.9572447775615784E-9</v>
      </c>
      <c r="T15" s="51">
        <v>34487.700846436099</v>
      </c>
      <c r="U15" s="51">
        <v>2183.9237540282115</v>
      </c>
      <c r="V15" s="51">
        <v>553.8076152304609</v>
      </c>
      <c r="W15" s="51">
        <v>70.306339906559302</v>
      </c>
      <c r="X15" s="10">
        <v>2.57</v>
      </c>
      <c r="Y15" s="10">
        <f t="shared" si="4"/>
        <v>5.5380761523046093E-2</v>
      </c>
      <c r="Z15" s="10">
        <f t="shared" si="5"/>
        <v>1.246969011688798E-9</v>
      </c>
      <c r="AA15" s="10">
        <f t="shared" si="10"/>
        <v>0.12220138047307641</v>
      </c>
      <c r="AB15" s="10">
        <f>Y15/AA15</f>
        <v>0.45319260149641</v>
      </c>
      <c r="AC15" s="10">
        <f t="shared" si="11"/>
        <v>8.4547467674170648E-3</v>
      </c>
      <c r="AD15" s="10">
        <v>44.805999999999997</v>
      </c>
      <c r="AE15" s="10">
        <v>0.35</v>
      </c>
      <c r="AF15" s="10">
        <v>14.555999999999999</v>
      </c>
      <c r="AG15" s="10">
        <v>7.1310000000000002</v>
      </c>
      <c r="AH15" s="10">
        <v>0.14099999999999999</v>
      </c>
      <c r="AI15" s="10">
        <v>9.7059999999999995</v>
      </c>
      <c r="AJ15" s="10">
        <v>16.018999999999998</v>
      </c>
      <c r="AK15" s="10">
        <v>1.4810000000000001</v>
      </c>
      <c r="AL15" s="10">
        <v>0.433</v>
      </c>
      <c r="AM15" s="10">
        <v>8.5000000000000006E-2</v>
      </c>
      <c r="AN15" s="10">
        <v>4.0000000000000001E-3</v>
      </c>
      <c r="AO15" s="10">
        <f>SUM(AD15:AN15)</f>
        <v>94.712000000000003</v>
      </c>
      <c r="AP15" s="10">
        <f t="shared" si="6"/>
        <v>72.945957776273687</v>
      </c>
      <c r="AQ15" s="10">
        <v>42.49</v>
      </c>
      <c r="AR15" s="10">
        <v>2.3E-2</v>
      </c>
      <c r="AS15" s="10">
        <v>3.7999999999999999E-2</v>
      </c>
      <c r="AT15" s="10">
        <v>8.74</v>
      </c>
      <c r="AU15" s="10">
        <v>0.161</v>
      </c>
      <c r="AV15" s="10">
        <v>49.95</v>
      </c>
      <c r="AW15" s="10">
        <v>0.26600000000000001</v>
      </c>
      <c r="AX15" s="10">
        <v>0</v>
      </c>
      <c r="AY15" s="10">
        <v>3.3000000000000002E-2</v>
      </c>
      <c r="AZ15" s="10">
        <v>0.25700000000000001</v>
      </c>
      <c r="BA15" s="11">
        <f>SUM(AQ15:AZ15)</f>
        <v>101.95800000000003</v>
      </c>
      <c r="BB15" s="10">
        <f t="shared" si="7"/>
        <v>91.062917369246549</v>
      </c>
    </row>
    <row r="16" spans="1:54" x14ac:dyDescent="0.25">
      <c r="A16" s="10" t="s">
        <v>129</v>
      </c>
      <c r="B16" s="10" t="s">
        <v>33</v>
      </c>
      <c r="C16" s="31">
        <v>1.7057800000000001E-7</v>
      </c>
      <c r="D16" s="31">
        <v>3.3319999999999999E-3</v>
      </c>
      <c r="E16" s="50">
        <f t="shared" si="0"/>
        <v>1.9200146688179866E-8</v>
      </c>
      <c r="F16" s="10">
        <f t="shared" si="1"/>
        <v>11.25593375944135</v>
      </c>
      <c r="G16" s="10">
        <v>1284.9169199999999</v>
      </c>
      <c r="H16" s="10">
        <v>1387.82411</v>
      </c>
      <c r="I16" s="10">
        <f t="shared" si="2"/>
        <v>102.90719000000013</v>
      </c>
      <c r="J16" s="10">
        <v>1284.89256</v>
      </c>
      <c r="K16" s="10">
        <v>1387.81951</v>
      </c>
      <c r="L16" s="10">
        <f t="shared" si="3"/>
        <v>102.92695000000003</v>
      </c>
      <c r="M16" s="10">
        <f t="shared" si="8"/>
        <v>102.91707000000008</v>
      </c>
      <c r="N16" s="10">
        <v>103.08752602119722</v>
      </c>
      <c r="O16" s="10">
        <v>0.11541305064052665</v>
      </c>
      <c r="P16" s="10">
        <v>5.4679735491882332E-3</v>
      </c>
      <c r="Q16" s="51">
        <v>5054.7924240654402</v>
      </c>
      <c r="R16" s="51">
        <v>239.48306641260743</v>
      </c>
      <c r="S16" s="31">
        <f t="shared" si="9"/>
        <v>2.2159475020284429E-9</v>
      </c>
      <c r="T16" s="51">
        <v>36869.113692660248</v>
      </c>
      <c r="U16" s="51">
        <v>2227.545396652592</v>
      </c>
      <c r="V16" s="51">
        <v>646.94580526638083</v>
      </c>
      <c r="W16" s="51">
        <v>59.262385645582718</v>
      </c>
      <c r="X16" s="10">
        <v>2.57</v>
      </c>
      <c r="Y16" s="10">
        <f t="shared" si="4"/>
        <v>6.4694580526638082E-2</v>
      </c>
      <c r="Z16" s="10">
        <f t="shared" si="5"/>
        <v>2.5168849673050067E-10</v>
      </c>
      <c r="AA16" s="10">
        <f t="shared" si="10"/>
        <v>0.10199579551322935</v>
      </c>
      <c r="AB16" s="10">
        <f t="shared" ref="AB16:AB20" si="20">Y16/AA16</f>
        <v>0.63428673898863686</v>
      </c>
      <c r="AC16" s="10">
        <f t="shared" si="11"/>
        <v>2.4130923456529133E-2</v>
      </c>
      <c r="AD16" s="10">
        <v>45.869</v>
      </c>
      <c r="AE16" s="10">
        <v>0.40100000000000002</v>
      </c>
      <c r="AF16" s="10">
        <v>15.047000000000001</v>
      </c>
      <c r="AG16" s="10">
        <v>7.2569999999999997</v>
      </c>
      <c r="AH16" s="10">
        <v>0.127</v>
      </c>
      <c r="AI16" s="10">
        <v>8.1349999999999998</v>
      </c>
      <c r="AJ16" s="10">
        <v>16.527000000000001</v>
      </c>
      <c r="AK16" s="10">
        <v>1.5149999999999999</v>
      </c>
      <c r="AL16" s="10">
        <v>0.35799999999999998</v>
      </c>
      <c r="AM16" s="10">
        <v>8.8999999999999996E-2</v>
      </c>
      <c r="AN16" s="10">
        <v>5.8999999999999997E-2</v>
      </c>
      <c r="AO16" s="10">
        <f t="shared" ref="AO16:AO20" si="21">SUM(AD16:AN16)</f>
        <v>95.384000000000015</v>
      </c>
      <c r="AP16" s="10">
        <f t="shared" si="6"/>
        <v>68.950344335453707</v>
      </c>
      <c r="AQ16" s="11">
        <v>42.11</v>
      </c>
      <c r="AR16" s="11">
        <v>2.1000000000000001E-2</v>
      </c>
      <c r="AS16" s="11">
        <v>3.9E-2</v>
      </c>
      <c r="AT16" s="11">
        <v>8.7100000000000009</v>
      </c>
      <c r="AU16" s="11">
        <v>0.156</v>
      </c>
      <c r="AV16" s="11">
        <v>50.2</v>
      </c>
      <c r="AW16" s="11">
        <v>0.24</v>
      </c>
      <c r="AX16" s="11">
        <v>0</v>
      </c>
      <c r="AY16" s="11">
        <v>3.1E-2</v>
      </c>
      <c r="AZ16" s="11">
        <v>0.24099999999999999</v>
      </c>
      <c r="BA16" s="11">
        <f t="shared" ref="BA16:BA18" si="22">SUM(AQ16:AZ16)</f>
        <v>101.748</v>
      </c>
      <c r="BB16" s="10">
        <f t="shared" si="7"/>
        <v>91.131294179236718</v>
      </c>
    </row>
    <row r="17" spans="1:54" x14ac:dyDescent="0.25">
      <c r="A17" s="10" t="s">
        <v>126</v>
      </c>
      <c r="B17" s="10" t="s">
        <v>34</v>
      </c>
      <c r="C17" s="31">
        <v>2.7390798707999899E-8</v>
      </c>
      <c r="D17" s="31">
        <v>1.884E-3</v>
      </c>
      <c r="E17" s="50">
        <f t="shared" si="0"/>
        <v>3.4708213788938442E-9</v>
      </c>
      <c r="F17" s="10">
        <f t="shared" si="1"/>
        <v>12.671486567057054</v>
      </c>
      <c r="G17" s="10">
        <v>1284.3941299999999</v>
      </c>
      <c r="H17" s="10">
        <v>1387.2768599999999</v>
      </c>
      <c r="I17" s="10">
        <f t="shared" si="2"/>
        <v>102.88273000000004</v>
      </c>
      <c r="J17" s="10">
        <v>1284.41373</v>
      </c>
      <c r="K17" s="10">
        <v>1387.25857</v>
      </c>
      <c r="L17" s="10">
        <f t="shared" si="3"/>
        <v>102.84483999999998</v>
      </c>
      <c r="M17" s="10">
        <f t="shared" si="8"/>
        <v>102.86378500000001</v>
      </c>
      <c r="N17" s="10">
        <v>103.01221387519422</v>
      </c>
      <c r="O17" s="10">
        <v>8.5940380361279267E-2</v>
      </c>
      <c r="P17" s="10">
        <v>1.0484894624503112E-2</v>
      </c>
      <c r="Q17" s="51">
        <v>4220.9006795183095</v>
      </c>
      <c r="R17" s="51">
        <v>514.95814492790601</v>
      </c>
      <c r="S17" s="31">
        <f t="shared" si="9"/>
        <v>2.9828370946819676E-10</v>
      </c>
      <c r="T17" s="51">
        <v>33012.862119666723</v>
      </c>
      <c r="U17" s="51">
        <v>2048.2735515965096</v>
      </c>
      <c r="V17" s="51">
        <v>922.54753409257535</v>
      </c>
      <c r="W17" s="51">
        <v>119.73821598261442</v>
      </c>
      <c r="X17" s="10">
        <v>2.58</v>
      </c>
      <c r="Y17" s="10">
        <f t="shared" si="4"/>
        <v>9.2254753409257539E-2</v>
      </c>
      <c r="Z17" s="10">
        <f t="shared" si="5"/>
        <v>5.6933675539334115E-11</v>
      </c>
      <c r="AA17" s="10">
        <f t="shared" si="10"/>
        <v>0.16027840399232451</v>
      </c>
      <c r="AB17" s="10">
        <f t="shared" si="20"/>
        <v>0.57559066668567205</v>
      </c>
      <c r="AC17" s="10">
        <f t="shared" si="11"/>
        <v>5.1842665934466084E-2</v>
      </c>
      <c r="AD17" s="10">
        <v>45.357999999999997</v>
      </c>
      <c r="AE17" s="10">
        <v>0.42299999999999999</v>
      </c>
      <c r="AF17" s="10">
        <v>17.09</v>
      </c>
      <c r="AG17" s="10">
        <v>6.524</v>
      </c>
      <c r="AH17" s="10">
        <v>0.14699999999999999</v>
      </c>
      <c r="AI17" s="10">
        <v>4.4809999999999999</v>
      </c>
      <c r="AJ17" s="10">
        <v>18.257999999999999</v>
      </c>
      <c r="AK17" s="10">
        <v>1.5649999999999999</v>
      </c>
      <c r="AL17" s="10">
        <v>0.38400000000000001</v>
      </c>
      <c r="AM17" s="10">
        <v>7.6999999999999999E-2</v>
      </c>
      <c r="AN17" s="10">
        <v>7.3999999999999996E-2</v>
      </c>
      <c r="AO17" s="10">
        <f t="shared" si="21"/>
        <v>94.380999999999986</v>
      </c>
      <c r="AP17" s="10">
        <f t="shared" si="6"/>
        <v>57.638436369247295</v>
      </c>
      <c r="AQ17" s="11">
        <v>41.73</v>
      </c>
      <c r="AR17" s="11">
        <v>1.2999999999999999E-2</v>
      </c>
      <c r="AS17" s="11">
        <v>3.7999999999999999E-2</v>
      </c>
      <c r="AT17" s="11">
        <v>8.27</v>
      </c>
      <c r="AU17" s="11">
        <v>0.158</v>
      </c>
      <c r="AV17" s="11">
        <v>49.47</v>
      </c>
      <c r="AW17" s="11">
        <v>0.246</v>
      </c>
      <c r="AX17" s="11">
        <v>0</v>
      </c>
      <c r="AY17" s="11">
        <v>3.2000000000000001E-2</v>
      </c>
      <c r="AZ17" s="11">
        <v>0.223</v>
      </c>
      <c r="BA17" s="11">
        <f t="shared" si="22"/>
        <v>100.17999999999998</v>
      </c>
      <c r="BB17" s="10">
        <f t="shared" si="7"/>
        <v>91.427297447424252</v>
      </c>
    </row>
    <row r="18" spans="1:54" x14ac:dyDescent="0.25">
      <c r="B18" s="10" t="s">
        <v>35</v>
      </c>
      <c r="C18" s="31">
        <v>9.2922840009999912E-9</v>
      </c>
      <c r="D18" s="31">
        <v>1.4159999999999999E-3</v>
      </c>
      <c r="E18" s="50">
        <f t="shared" si="0"/>
        <v>1.47359903537558E-9</v>
      </c>
      <c r="F18" s="10">
        <f t="shared" si="1"/>
        <v>15.858308196531643</v>
      </c>
      <c r="G18" s="10">
        <v>1284.482</v>
      </c>
      <c r="H18" s="10">
        <v>1387.2173299999999</v>
      </c>
      <c r="I18" s="10">
        <f t="shared" si="2"/>
        <v>102.73532999999998</v>
      </c>
      <c r="J18" s="10">
        <v>1284.5157799999999</v>
      </c>
      <c r="K18" s="10">
        <v>1387.2648899999999</v>
      </c>
      <c r="L18" s="10">
        <f t="shared" si="3"/>
        <v>102.74910999999997</v>
      </c>
      <c r="M18" s="10">
        <f t="shared" si="8"/>
        <v>102.74221999999997</v>
      </c>
      <c r="N18" s="10">
        <v>102.89047346111417</v>
      </c>
      <c r="O18" s="10">
        <v>3.8298462367109209E-2</v>
      </c>
      <c r="P18" s="10">
        <v>3.8131920803714794E-3</v>
      </c>
      <c r="Q18" s="51">
        <v>2391.1370853184517</v>
      </c>
      <c r="R18" s="51">
        <v>238.0739182011996</v>
      </c>
      <c r="S18" s="31">
        <f t="shared" si="9"/>
        <v>5.6436577200540087E-11</v>
      </c>
      <c r="T18" s="51">
        <v>32499.569496509612</v>
      </c>
      <c r="U18" s="51">
        <v>1851.3592683587581</v>
      </c>
      <c r="V18" s="51">
        <v>601.25025515411312</v>
      </c>
      <c r="W18" s="51">
        <v>54.968296357247183</v>
      </c>
      <c r="X18" s="10">
        <v>2.54</v>
      </c>
      <c r="Y18" s="10">
        <f t="shared" si="4"/>
        <v>6.0125025515411309E-2</v>
      </c>
      <c r="Z18" s="10">
        <f t="shared" si="5"/>
        <v>1.1940505279600316E-11</v>
      </c>
      <c r="AA18" s="10">
        <f t="shared" si="10"/>
        <v>0.17462729976916377</v>
      </c>
      <c r="AB18" s="10">
        <f t="shared" si="20"/>
        <v>0.34430484577663023</v>
      </c>
      <c r="AC18" s="10">
        <f t="shared" si="11"/>
        <v>2.3965510411584397E-2</v>
      </c>
      <c r="AD18" s="11">
        <v>46.378999999999998</v>
      </c>
      <c r="AE18" s="11">
        <v>0.42899999999999999</v>
      </c>
      <c r="AF18" s="11">
        <v>16.146999999999998</v>
      </c>
      <c r="AG18" s="11">
        <v>6.6159999999999997</v>
      </c>
      <c r="AH18" s="11">
        <v>0.113</v>
      </c>
      <c r="AI18" s="11">
        <v>4.9359999999999999</v>
      </c>
      <c r="AJ18" s="11">
        <v>17.824999999999999</v>
      </c>
      <c r="AK18" s="11">
        <v>1.5509999999999999</v>
      </c>
      <c r="AL18" s="11">
        <v>0.38300000000000001</v>
      </c>
      <c r="AM18" s="11">
        <v>0</v>
      </c>
      <c r="AN18" s="11">
        <v>5.7000000000000002E-2</v>
      </c>
      <c r="AO18" s="10">
        <f t="shared" si="21"/>
        <v>94.436000000000007</v>
      </c>
      <c r="AP18" s="10">
        <f t="shared" si="6"/>
        <v>59.644012370245221</v>
      </c>
      <c r="AQ18" s="10">
        <v>42.29</v>
      </c>
      <c r="AR18" s="10">
        <v>1.7000000000000001E-2</v>
      </c>
      <c r="AS18" s="10">
        <v>0.04</v>
      </c>
      <c r="AT18" s="10">
        <v>8.8000000000000007</v>
      </c>
      <c r="AU18" s="10">
        <v>0.16300000000000001</v>
      </c>
      <c r="AV18" s="10">
        <v>48.95</v>
      </c>
      <c r="AW18" s="10">
        <v>0.254</v>
      </c>
      <c r="AX18" s="10">
        <v>0</v>
      </c>
      <c r="AY18" s="10">
        <v>3.2000000000000001E-2</v>
      </c>
      <c r="AZ18" s="10">
        <v>0.219</v>
      </c>
      <c r="BA18" s="11">
        <f t="shared" si="22"/>
        <v>100.765</v>
      </c>
      <c r="BB18" s="10">
        <f t="shared" si="7"/>
        <v>90.840193481024798</v>
      </c>
    </row>
    <row r="19" spans="1:54" x14ac:dyDescent="0.25">
      <c r="B19" s="10" t="s">
        <v>36</v>
      </c>
      <c r="C19" s="31">
        <v>3.9260295529000001E-8</v>
      </c>
      <c r="D19" s="31">
        <v>1.9819999999999998E-3</v>
      </c>
      <c r="E19" s="50">
        <f t="shared" si="0"/>
        <v>4.0411085739441046E-9</v>
      </c>
      <c r="F19" s="10">
        <f t="shared" si="1"/>
        <v>10.293118071307182</v>
      </c>
      <c r="G19" s="10">
        <v>1284.32761</v>
      </c>
      <c r="H19" s="10">
        <v>1387.2113999999999</v>
      </c>
      <c r="I19" s="10">
        <f t="shared" si="2"/>
        <v>102.88378999999986</v>
      </c>
      <c r="J19" s="10">
        <v>1284.3210200000001</v>
      </c>
      <c r="K19" s="10">
        <v>1387.2146700000001</v>
      </c>
      <c r="L19" s="10">
        <f t="shared" si="3"/>
        <v>102.89364999999998</v>
      </c>
      <c r="M19" s="10">
        <f t="shared" si="8"/>
        <v>102.88871999999992</v>
      </c>
      <c r="N19" s="10">
        <v>103.03718485553456</v>
      </c>
      <c r="O19" s="10">
        <v>9.5712528801868757E-2</v>
      </c>
      <c r="P19" s="10">
        <v>2.7284523884549597E-3</v>
      </c>
      <c r="Q19" s="51">
        <v>3863.4523916118605</v>
      </c>
      <c r="R19" s="51">
        <v>110.13444151492931</v>
      </c>
      <c r="S19" s="31">
        <f t="shared" si="9"/>
        <v>3.8678472077510387E-10</v>
      </c>
      <c r="T19" s="51">
        <v>36003.735445670463</v>
      </c>
      <c r="U19" s="51">
        <v>2049.8242578616751</v>
      </c>
      <c r="V19" s="51">
        <v>573.57113696672786</v>
      </c>
      <c r="W19" s="51">
        <v>52.552493618720106</v>
      </c>
      <c r="X19" s="10">
        <v>2.5499999999999998</v>
      </c>
      <c r="Y19" s="10">
        <f t="shared" si="4"/>
        <v>5.7357113696672783E-2</v>
      </c>
      <c r="Z19" s="10">
        <f t="shared" si="5"/>
        <v>5.1511808217380656E-11</v>
      </c>
      <c r="AA19" s="10">
        <f t="shared" si="10"/>
        <v>0.11752730129027311</v>
      </c>
      <c r="AB19" s="10">
        <f t="shared" si="20"/>
        <v>0.48803225350176416</v>
      </c>
      <c r="AC19" s="10">
        <f t="shared" si="11"/>
        <v>1.1322559937660646E-2</v>
      </c>
      <c r="AD19" s="10">
        <v>45.963999999999999</v>
      </c>
      <c r="AE19" s="10">
        <v>0.42399999999999999</v>
      </c>
      <c r="AF19" s="10">
        <v>15.653</v>
      </c>
      <c r="AG19" s="10">
        <v>6.7549999999999999</v>
      </c>
      <c r="AH19" s="10">
        <v>0.129</v>
      </c>
      <c r="AI19" s="10">
        <v>7.2690000000000001</v>
      </c>
      <c r="AJ19" s="10">
        <v>17.338000000000001</v>
      </c>
      <c r="AK19" s="10">
        <v>1.6559999999999999</v>
      </c>
      <c r="AL19" s="10">
        <v>0.36499999999999999</v>
      </c>
      <c r="AM19" s="10">
        <v>5.6000000000000001E-2</v>
      </c>
      <c r="AN19" s="10">
        <v>2.1000000000000001E-2</v>
      </c>
      <c r="AO19" s="10">
        <f>SUM(AD19:AN19)</f>
        <v>95.63000000000001</v>
      </c>
      <c r="AP19" s="10">
        <f t="shared" si="6"/>
        <v>68.068583694511076</v>
      </c>
      <c r="AQ19" s="10">
        <v>41.78</v>
      </c>
      <c r="AR19" s="10">
        <v>1.7000000000000001E-2</v>
      </c>
      <c r="AS19" s="10">
        <v>3.3000000000000002E-2</v>
      </c>
      <c r="AT19" s="10">
        <v>8.6999999999999993</v>
      </c>
      <c r="AU19" s="10">
        <v>0.159</v>
      </c>
      <c r="AV19" s="10">
        <v>49.16</v>
      </c>
      <c r="AW19" s="10">
        <v>0.25700000000000001</v>
      </c>
      <c r="AX19" s="10">
        <v>0</v>
      </c>
      <c r="AY19" s="10">
        <v>3.1E-2</v>
      </c>
      <c r="AZ19" s="10">
        <v>0.23100000000000001</v>
      </c>
      <c r="BA19" s="11">
        <f t="shared" ref="BA19:BA20" si="23">SUM(AQ19:AZ19)</f>
        <v>100.36799999999999</v>
      </c>
      <c r="BB19" s="10">
        <f t="shared" si="7"/>
        <v>90.970073834152856</v>
      </c>
    </row>
    <row r="20" spans="1:54" x14ac:dyDescent="0.25">
      <c r="B20" s="10" t="s">
        <v>37</v>
      </c>
      <c r="C20" s="31">
        <v>3.3071970477000004E-8</v>
      </c>
      <c r="D20" s="31">
        <v>1.82E-3</v>
      </c>
      <c r="E20" s="50">
        <f t="shared" si="0"/>
        <v>3.1289868102899467E-9</v>
      </c>
      <c r="F20" s="10">
        <f t="shared" si="1"/>
        <v>9.4611441808887964</v>
      </c>
      <c r="G20" s="10">
        <v>1284.3938900000001</v>
      </c>
      <c r="H20" s="10">
        <v>1387.24478</v>
      </c>
      <c r="I20" s="10">
        <f t="shared" si="2"/>
        <v>102.85088999999994</v>
      </c>
      <c r="J20" s="10">
        <v>1284.40446</v>
      </c>
      <c r="K20" s="10">
        <v>1387.29087</v>
      </c>
      <c r="L20" s="10">
        <f t="shared" si="3"/>
        <v>102.88641000000007</v>
      </c>
      <c r="M20" s="10">
        <f t="shared" si="8"/>
        <v>102.86865</v>
      </c>
      <c r="N20" s="10">
        <v>103.01708589522053</v>
      </c>
      <c r="O20" s="10">
        <v>8.7846997652782477E-2</v>
      </c>
      <c r="P20" s="10">
        <v>9.8290698617877672E-3</v>
      </c>
      <c r="Q20" s="51">
        <v>3259.3455319653913</v>
      </c>
      <c r="R20" s="51">
        <v>364.68332206432467</v>
      </c>
      <c r="S20" s="31">
        <f t="shared" si="9"/>
        <v>2.7487209697912829E-10</v>
      </c>
      <c r="T20" s="51">
        <v>32698.395877763505</v>
      </c>
      <c r="U20" s="51">
        <v>1863.2087177614046</v>
      </c>
      <c r="V20" s="51">
        <v>570.84609103898754</v>
      </c>
      <c r="W20" s="51">
        <v>52.337066620608724</v>
      </c>
      <c r="X20" s="10">
        <v>2.5499999999999998</v>
      </c>
      <c r="Y20" s="10">
        <f t="shared" si="4"/>
        <v>5.7084609103898752E-2</v>
      </c>
      <c r="Z20" s="10">
        <f t="shared" si="5"/>
        <v>4.3586729709473503E-11</v>
      </c>
      <c r="AA20" s="10">
        <f t="shared" si="10"/>
        <v>0.13686770802586001</v>
      </c>
      <c r="AB20" s="10">
        <f t="shared" si="20"/>
        <v>0.41707872461130929</v>
      </c>
      <c r="AC20" s="10">
        <f t="shared" si="11"/>
        <v>3.6562100257983607E-2</v>
      </c>
      <c r="AD20" s="10">
        <v>46.429000000000002</v>
      </c>
      <c r="AE20" s="10">
        <v>0.371</v>
      </c>
      <c r="AF20" s="10">
        <v>16.087</v>
      </c>
      <c r="AG20" s="10">
        <v>6.8369999999999997</v>
      </c>
      <c r="AH20" s="10">
        <v>0.125</v>
      </c>
      <c r="AI20" s="10">
        <v>6.0869999999999997</v>
      </c>
      <c r="AJ20" s="10">
        <v>17.100000000000001</v>
      </c>
      <c r="AK20" s="10">
        <v>1.5740000000000001</v>
      </c>
      <c r="AL20" s="10">
        <v>0.35399999999999998</v>
      </c>
      <c r="AM20" s="10">
        <v>0.121</v>
      </c>
      <c r="AN20" s="10">
        <v>7.4999999999999997E-2</v>
      </c>
      <c r="AO20" s="10">
        <f t="shared" si="21"/>
        <v>95.16</v>
      </c>
      <c r="AP20" s="10">
        <f t="shared" si="6"/>
        <v>63.816209191457752</v>
      </c>
      <c r="AQ20" s="10">
        <v>41.59</v>
      </c>
      <c r="AR20" s="10">
        <v>1.9E-2</v>
      </c>
      <c r="AS20" s="10">
        <v>4.1000000000000002E-2</v>
      </c>
      <c r="AT20" s="10">
        <v>8.5</v>
      </c>
      <c r="AU20" s="10">
        <v>0.159</v>
      </c>
      <c r="AV20" s="10">
        <v>49.25</v>
      </c>
      <c r="AW20" s="10">
        <v>0.26</v>
      </c>
      <c r="AX20" s="10">
        <v>0</v>
      </c>
      <c r="AY20" s="10">
        <v>3.3000000000000002E-2</v>
      </c>
      <c r="AZ20" s="10">
        <v>0.23100000000000001</v>
      </c>
      <c r="BA20" s="11">
        <f t="shared" si="23"/>
        <v>100.083</v>
      </c>
      <c r="BB20" s="10">
        <f t="shared" si="7"/>
        <v>91.174036129638978</v>
      </c>
    </row>
    <row r="21" spans="1:54" x14ac:dyDescent="0.25">
      <c r="A21" s="10" t="s">
        <v>130</v>
      </c>
      <c r="B21" s="10" t="s">
        <v>38</v>
      </c>
      <c r="C21" s="31">
        <v>4.2793036768703201E-8</v>
      </c>
      <c r="D21" s="31">
        <v>1.9870000000000001E-3</v>
      </c>
      <c r="E21" s="50">
        <f t="shared" si="0"/>
        <v>4.0717693585202913E-9</v>
      </c>
      <c r="F21" s="10">
        <f t="shared" si="1"/>
        <v>9.5150278315798111</v>
      </c>
      <c r="G21" s="10">
        <v>1285.20568</v>
      </c>
      <c r="H21" s="10">
        <v>1388.0787800000001</v>
      </c>
      <c r="I21" s="10">
        <f t="shared" si="2"/>
        <v>102.87310000000002</v>
      </c>
      <c r="J21" s="10">
        <v>1285.1660899999999</v>
      </c>
      <c r="K21" s="10">
        <v>1388.02154</v>
      </c>
      <c r="L21" s="10">
        <f t="shared" si="3"/>
        <v>102.85545000000002</v>
      </c>
      <c r="M21" s="10">
        <f t="shared" si="8"/>
        <v>102.86427500000002</v>
      </c>
      <c r="N21" s="10">
        <v>103.02016826542024</v>
      </c>
      <c r="O21" s="10">
        <v>8.9053253023209322E-2</v>
      </c>
      <c r="P21" s="10">
        <v>4.8840958068697669E-3</v>
      </c>
      <c r="Q21" s="51">
        <v>3362.4769087641098</v>
      </c>
      <c r="R21" s="51">
        <v>184.41391878757258</v>
      </c>
      <c r="S21" s="31">
        <f t="shared" si="9"/>
        <v>3.6260430693645821E-10</v>
      </c>
      <c r="T21" s="51">
        <v>30237.574361926694</v>
      </c>
      <c r="U21" s="51">
        <v>836.39393715985648</v>
      </c>
      <c r="V21" s="51">
        <v>491.19833170231601</v>
      </c>
      <c r="W21" s="51">
        <v>44.913168295615861</v>
      </c>
      <c r="X21" s="10">
        <v>2.52</v>
      </c>
      <c r="Y21" s="10">
        <f t="shared" si="4"/>
        <v>4.9119833170231601E-2</v>
      </c>
      <c r="Z21" s="10">
        <f t="shared" si="5"/>
        <v>4.7929951322268391E-11</v>
      </c>
      <c r="AA21" s="10">
        <f t="shared" si="10"/>
        <v>0.11675018675801233</v>
      </c>
      <c r="AB21" s="10">
        <f t="shared" ref="AB21:AB30" si="24">Y21/AA21</f>
        <v>0.42072594943288694</v>
      </c>
      <c r="AC21" s="10">
        <f t="shared" si="11"/>
        <v>1.8577618688674014E-2</v>
      </c>
      <c r="AD21" s="10">
        <v>46.706000000000003</v>
      </c>
      <c r="AE21" s="10">
        <v>0.434</v>
      </c>
      <c r="AF21" s="10">
        <v>16.905999999999999</v>
      </c>
      <c r="AG21" s="10">
        <v>5.5419999999999998</v>
      </c>
      <c r="AH21" s="10">
        <v>0.14699999999999999</v>
      </c>
      <c r="AI21" s="10">
        <v>4.9980000000000002</v>
      </c>
      <c r="AJ21" s="10">
        <v>17.747</v>
      </c>
      <c r="AK21" s="10">
        <v>1.9079999999999999</v>
      </c>
      <c r="AL21" s="10">
        <v>0.45300000000000001</v>
      </c>
      <c r="AM21" s="10">
        <v>1.6E-2</v>
      </c>
      <c r="AN21" s="10">
        <v>3.5000000000000003E-2</v>
      </c>
      <c r="AO21" s="10">
        <f t="shared" ref="AO21:AO22" si="25">SUM(AD21:AN21)</f>
        <v>94.89200000000001</v>
      </c>
      <c r="AP21" s="10">
        <f t="shared" si="6"/>
        <v>64.113000152968681</v>
      </c>
      <c r="AQ21" s="10">
        <v>42.29</v>
      </c>
      <c r="AR21" s="10">
        <v>2.5000000000000001E-2</v>
      </c>
      <c r="AS21" s="10">
        <v>2.7E-2</v>
      </c>
      <c r="AT21" s="10">
        <v>7.69</v>
      </c>
      <c r="AU21" s="10">
        <v>0.14599999999999999</v>
      </c>
      <c r="AV21" s="10">
        <v>49.69</v>
      </c>
      <c r="AW21" s="10">
        <v>0.38200000000000001</v>
      </c>
      <c r="AX21" s="10">
        <v>0</v>
      </c>
      <c r="AY21" s="10">
        <v>2.8000000000000001E-2</v>
      </c>
      <c r="AZ21" s="10">
        <v>0.27700000000000002</v>
      </c>
      <c r="BA21" s="11">
        <f>SUM(AQ21:AZ21)</f>
        <v>100.55500000000001</v>
      </c>
      <c r="BB21" s="10">
        <f t="shared" si="7"/>
        <v>92.01298099665901</v>
      </c>
    </row>
    <row r="22" spans="1:54" x14ac:dyDescent="0.25">
      <c r="A22" s="10" t="s">
        <v>131</v>
      </c>
      <c r="B22" s="10" t="s">
        <v>39</v>
      </c>
      <c r="C22" s="31">
        <v>3E-9</v>
      </c>
      <c r="D22" s="31">
        <v>8.4600000000000007E-4</v>
      </c>
      <c r="E22" s="50">
        <f t="shared" si="0"/>
        <v>3.1426835885915263E-10</v>
      </c>
      <c r="F22" s="10">
        <f t="shared" si="1"/>
        <v>10.475611961971754</v>
      </c>
      <c r="G22" s="10">
        <v>1285.2259799999999</v>
      </c>
      <c r="H22" s="10">
        <v>1388.0321799999999</v>
      </c>
      <c r="I22" s="10">
        <f t="shared" si="2"/>
        <v>102.80619999999999</v>
      </c>
      <c r="J22" s="10">
        <v>1285.2260200000001</v>
      </c>
      <c r="K22" s="10">
        <v>1388.0332599999999</v>
      </c>
      <c r="L22" s="10">
        <f t="shared" si="3"/>
        <v>102.80723999999987</v>
      </c>
      <c r="M22" s="10">
        <f t="shared" si="8"/>
        <v>102.80671999999993</v>
      </c>
      <c r="N22" s="10">
        <v>102.95555615965365</v>
      </c>
      <c r="O22" s="10">
        <v>6.3767938630093113E-2</v>
      </c>
      <c r="P22" s="10">
        <v>2.8778808150211048E-4</v>
      </c>
      <c r="Q22" s="51">
        <v>2609.406955873766</v>
      </c>
      <c r="R22" s="51">
        <v>11.776391676157861</v>
      </c>
      <c r="S22" s="31">
        <f t="shared" si="9"/>
        <v>2.0040245421110524E-11</v>
      </c>
      <c r="T22" s="51">
        <v>30399.155632316255</v>
      </c>
      <c r="U22" s="51">
        <v>817.03045801323469</v>
      </c>
      <c r="V22" s="51">
        <v>489.52459729406462</v>
      </c>
      <c r="W22" s="51">
        <v>44.613271481420931</v>
      </c>
      <c r="X22" s="10">
        <v>2.56</v>
      </c>
      <c r="Y22" s="10">
        <f t="shared" ref="Y22:Y27" si="26">V22/10000</f>
        <v>4.8952459729406463E-2</v>
      </c>
      <c r="Z22" s="10">
        <f t="shared" si="5"/>
        <v>3.3657131521776661E-12</v>
      </c>
      <c r="AA22" s="10">
        <f t="shared" si="10"/>
        <v>0.14379727886978114</v>
      </c>
      <c r="AB22" s="10">
        <f t="shared" si="24"/>
        <v>0.34042688508547136</v>
      </c>
      <c r="AC22" s="10">
        <f t="shared" si="11"/>
        <v>2.5224381042535447E-3</v>
      </c>
      <c r="AD22" s="10">
        <v>46.274999999999999</v>
      </c>
      <c r="AE22" s="10">
        <v>0.373</v>
      </c>
      <c r="AF22" s="10">
        <v>16.670999999999999</v>
      </c>
      <c r="AG22" s="10">
        <v>6.992</v>
      </c>
      <c r="AH22" s="10">
        <v>0.111</v>
      </c>
      <c r="AI22" s="10">
        <v>4.4660000000000002</v>
      </c>
      <c r="AJ22" s="10">
        <v>17.698</v>
      </c>
      <c r="AK22" s="10">
        <v>1.5229999999999999</v>
      </c>
      <c r="AL22" s="10">
        <v>0.33</v>
      </c>
      <c r="AM22" s="10">
        <v>0.05</v>
      </c>
      <c r="AN22" s="10">
        <v>8.2000000000000003E-2</v>
      </c>
      <c r="AO22" s="10">
        <f t="shared" si="25"/>
        <v>94.57099999999997</v>
      </c>
      <c r="AP22" s="10">
        <f t="shared" si="6"/>
        <v>55.855907324084029</v>
      </c>
      <c r="AQ22" s="10">
        <v>41.9</v>
      </c>
      <c r="AR22" s="10">
        <v>0.66700000000000004</v>
      </c>
      <c r="AS22" s="10">
        <v>3.3000000000000002E-2</v>
      </c>
      <c r="AT22" s="10">
        <v>9.57</v>
      </c>
      <c r="AU22" s="10">
        <v>0.17699999999999999</v>
      </c>
      <c r="AV22" s="10">
        <v>48.57</v>
      </c>
      <c r="AW22" s="10">
        <v>0.86799999999999999</v>
      </c>
      <c r="AX22" s="10">
        <v>4.7E-2</v>
      </c>
      <c r="AY22" s="10">
        <v>3.5000000000000003E-2</v>
      </c>
      <c r="AZ22" s="10">
        <v>0.155</v>
      </c>
      <c r="BA22" s="11">
        <f>SUM(AQ22:AZ22)</f>
        <v>102.02199999999999</v>
      </c>
      <c r="BB22" s="10">
        <f t="shared" si="7"/>
        <v>90.048292761659326</v>
      </c>
    </row>
    <row r="23" spans="1:54" x14ac:dyDescent="0.25">
      <c r="B23" s="10" t="s">
        <v>40</v>
      </c>
      <c r="C23" s="31">
        <v>1.1009976870575601E-8</v>
      </c>
      <c r="D23" s="50">
        <v>1.377E-3</v>
      </c>
      <c r="E23" s="50">
        <f t="shared" si="0"/>
        <v>1.3551625433642919E-9</v>
      </c>
      <c r="F23" s="10">
        <f t="shared" si="1"/>
        <v>12.308495824237314</v>
      </c>
      <c r="G23" s="10">
        <v>1284.97083</v>
      </c>
      <c r="H23" s="10">
        <v>1387.9135900000001</v>
      </c>
      <c r="I23" s="10">
        <f t="shared" si="2"/>
        <v>102.94276000000013</v>
      </c>
      <c r="J23" s="10">
        <v>1285.0144299999999</v>
      </c>
      <c r="K23" s="10">
        <v>1387.90578</v>
      </c>
      <c r="L23" s="10">
        <f t="shared" si="3"/>
        <v>102.8913500000001</v>
      </c>
      <c r="M23" s="10">
        <f t="shared" si="8"/>
        <v>102.91705500000012</v>
      </c>
      <c r="N23" s="10">
        <v>103.04586405868409</v>
      </c>
      <c r="O23" s="10">
        <v>9.9109049898245871E-2</v>
      </c>
      <c r="P23" s="10">
        <v>1.4226139684482723E-2</v>
      </c>
      <c r="Q23" s="51">
        <v>4802.6902630578224</v>
      </c>
      <c r="R23" s="51">
        <v>689.3794523680001</v>
      </c>
      <c r="S23" s="31">
        <f t="shared" si="9"/>
        <v>1.343088721305254E-10</v>
      </c>
      <c r="T23" s="51">
        <v>30240.644789867591</v>
      </c>
      <c r="U23" s="51">
        <v>790.0897183870045</v>
      </c>
      <c r="V23" s="51">
        <v>452.83059167093836</v>
      </c>
      <c r="W23" s="51">
        <v>41.287242973182266</v>
      </c>
      <c r="X23" s="10">
        <v>2.54</v>
      </c>
      <c r="Y23" s="10">
        <f t="shared" si="26"/>
        <v>4.5283059167093839E-2</v>
      </c>
      <c r="Z23" s="10">
        <f t="shared" si="5"/>
        <v>1.1104868022030942E-11</v>
      </c>
      <c r="AA23" s="10">
        <f t="shared" si="10"/>
        <v>7.6367391488456407E-2</v>
      </c>
      <c r="AB23" s="10">
        <f t="shared" si="24"/>
        <v>0.59296328294699929</v>
      </c>
      <c r="AC23" s="10">
        <f t="shared" si="11"/>
        <v>6.896884720330515E-2</v>
      </c>
      <c r="AD23" s="10">
        <v>46.072000000000003</v>
      </c>
      <c r="AE23" s="10">
        <v>0.48899999999999999</v>
      </c>
      <c r="AF23" s="10">
        <v>16.446000000000002</v>
      </c>
      <c r="AG23" s="10">
        <v>5.6539999999999999</v>
      </c>
      <c r="AH23" s="10">
        <v>0.115</v>
      </c>
      <c r="AI23" s="10">
        <v>6.0949999999999998</v>
      </c>
      <c r="AJ23" s="10">
        <v>16.446000000000002</v>
      </c>
      <c r="AK23" s="10">
        <v>1.8939999999999999</v>
      </c>
      <c r="AL23" s="10">
        <v>0.625</v>
      </c>
      <c r="AM23" s="10">
        <v>8.5999999999999993E-2</v>
      </c>
      <c r="AN23" s="10">
        <v>3.2000000000000001E-2</v>
      </c>
      <c r="AO23" s="10">
        <f t="shared" ref="AO23:AO27" si="27">SUM(AD23:AN23)</f>
        <v>93.953999999999994</v>
      </c>
      <c r="AP23" s="10">
        <f t="shared" si="6"/>
        <v>68.107037251674512</v>
      </c>
      <c r="AQ23" s="10">
        <v>42.22</v>
      </c>
      <c r="AR23" s="10">
        <v>2.4E-2</v>
      </c>
      <c r="AS23" s="10">
        <v>5.0999999999999997E-2</v>
      </c>
      <c r="AT23" s="10">
        <v>7.67</v>
      </c>
      <c r="AU23" s="10">
        <v>0.13400000000000001</v>
      </c>
      <c r="AV23" s="10">
        <v>50.3</v>
      </c>
      <c r="AW23" s="10">
        <v>0.222</v>
      </c>
      <c r="AX23" s="10">
        <v>0</v>
      </c>
      <c r="AY23" s="10">
        <v>2.7E-2</v>
      </c>
      <c r="AZ23" s="10">
        <v>0.318</v>
      </c>
      <c r="BA23" s="11">
        <f t="shared" ref="BA23:BA24" si="28">SUM(AQ23:AZ23)</f>
        <v>100.96599999999999</v>
      </c>
      <c r="BB23" s="10">
        <f t="shared" si="7"/>
        <v>92.121113715590198</v>
      </c>
    </row>
    <row r="24" spans="1:54" x14ac:dyDescent="0.25">
      <c r="A24" s="10" t="s">
        <v>132</v>
      </c>
      <c r="B24" s="10" t="s">
        <v>41</v>
      </c>
      <c r="C24" s="31">
        <v>4.4626403383731298E-9</v>
      </c>
      <c r="D24" s="31">
        <v>9.4930000000000004E-4</v>
      </c>
      <c r="E24" s="50">
        <f t="shared" si="0"/>
        <v>4.4401742217670584E-10</v>
      </c>
      <c r="F24" s="10">
        <f t="shared" si="1"/>
        <v>9.9496573443015546</v>
      </c>
      <c r="G24" s="10">
        <v>1285.1813199999999</v>
      </c>
      <c r="H24" s="10">
        <v>1388.0182199999999</v>
      </c>
      <c r="I24" s="10">
        <f t="shared" si="2"/>
        <v>102.83690000000001</v>
      </c>
      <c r="J24" s="10">
        <v>1285.1414</v>
      </c>
      <c r="K24" s="10">
        <v>1388.0146099999999</v>
      </c>
      <c r="L24" s="10">
        <f t="shared" si="3"/>
        <v>102.87320999999997</v>
      </c>
      <c r="M24" s="10">
        <f t="shared" si="8"/>
        <v>102.85505499999999</v>
      </c>
      <c r="N24" s="10">
        <v>103.01562425391916</v>
      </c>
      <c r="O24" s="10">
        <v>8.7274998653576574E-2</v>
      </c>
      <c r="P24" s="10">
        <v>1.0047678115987693E-2</v>
      </c>
      <c r="Q24" s="51">
        <v>3405.3189463822214</v>
      </c>
      <c r="R24" s="51">
        <v>392.04295827417604</v>
      </c>
      <c r="S24" s="31">
        <f t="shared" si="9"/>
        <v>3.8751619922636544E-11</v>
      </c>
      <c r="T24" s="51">
        <v>31030.512377662639</v>
      </c>
      <c r="U24" s="51">
        <v>866.39512934144568</v>
      </c>
      <c r="V24" s="51">
        <v>655.35051338210849</v>
      </c>
      <c r="W24" s="51">
        <v>59.647325807259577</v>
      </c>
      <c r="X24" s="10">
        <v>2.5499999999999998</v>
      </c>
      <c r="Y24" s="10">
        <f t="shared" si="26"/>
        <v>6.5535051338210845E-2</v>
      </c>
      <c r="Z24" s="10">
        <f t="shared" si="5"/>
        <v>6.7156968076070012E-12</v>
      </c>
      <c r="AA24" s="10">
        <f t="shared" si="10"/>
        <v>0.147703829708075</v>
      </c>
      <c r="AB24" s="10">
        <f t="shared" si="24"/>
        <v>0.44369229604767674</v>
      </c>
      <c r="AC24" s="10">
        <f t="shared" si="11"/>
        <v>3.9317570118377956E-2</v>
      </c>
      <c r="AD24" s="10">
        <v>47.545999999999999</v>
      </c>
      <c r="AE24" s="10">
        <v>0.42899999999999999</v>
      </c>
      <c r="AF24" s="10">
        <v>15.589</v>
      </c>
      <c r="AG24" s="10">
        <v>6.46</v>
      </c>
      <c r="AH24" s="10">
        <v>0.112</v>
      </c>
      <c r="AI24" s="10">
        <v>4.7919999999999998</v>
      </c>
      <c r="AJ24" s="10">
        <v>18.024999999999999</v>
      </c>
      <c r="AK24" s="10">
        <v>1.6910000000000001</v>
      </c>
      <c r="AL24" s="10">
        <v>0.32500000000000001</v>
      </c>
      <c r="AM24" s="10">
        <v>7.0000000000000007E-2</v>
      </c>
      <c r="AN24" s="10">
        <v>7.0999999999999994E-2</v>
      </c>
      <c r="AO24" s="10">
        <f t="shared" si="27"/>
        <v>95.11</v>
      </c>
      <c r="AP24" s="10">
        <f t="shared" si="6"/>
        <v>59.50563540792804</v>
      </c>
      <c r="AQ24" s="10">
        <v>41.74</v>
      </c>
      <c r="AR24" s="10">
        <v>8.9999999999999993E-3</v>
      </c>
      <c r="AS24" s="10">
        <v>0.03</v>
      </c>
      <c r="AT24" s="10">
        <v>9.2200000000000006</v>
      </c>
      <c r="AU24" s="10">
        <v>0.17799999999999999</v>
      </c>
      <c r="AV24" s="10">
        <v>47.6</v>
      </c>
      <c r="AW24" s="10">
        <v>0.26400000000000001</v>
      </c>
      <c r="AX24" s="10">
        <v>0</v>
      </c>
      <c r="AY24" s="10">
        <v>3.4000000000000002E-2</v>
      </c>
      <c r="AZ24" s="10">
        <v>0.192</v>
      </c>
      <c r="BA24" s="11">
        <f t="shared" si="28"/>
        <v>99.266999999999996</v>
      </c>
      <c r="BB24" s="10">
        <f t="shared" si="7"/>
        <v>90.200352038940551</v>
      </c>
    </row>
    <row r="25" spans="1:54" x14ac:dyDescent="0.25">
      <c r="A25" s="10" t="s">
        <v>133</v>
      </c>
      <c r="B25" s="10" t="s">
        <v>42</v>
      </c>
      <c r="C25" s="31">
        <v>4.3499999999999999E-8</v>
      </c>
      <c r="D25" s="31">
        <v>2.0343000000000002E-3</v>
      </c>
      <c r="E25" s="50">
        <f t="shared" si="0"/>
        <v>4.3695283937236172E-9</v>
      </c>
      <c r="F25" s="10">
        <f t="shared" si="1"/>
        <v>10.044892859134752</v>
      </c>
      <c r="G25" s="10">
        <v>1285.7383500000001</v>
      </c>
      <c r="H25" s="10">
        <v>1388.5719099999999</v>
      </c>
      <c r="I25" s="10">
        <f t="shared" si="2"/>
        <v>102.83355999999981</v>
      </c>
      <c r="J25" s="10">
        <v>1285.77757</v>
      </c>
      <c r="K25" s="10">
        <v>1388.5741700000001</v>
      </c>
      <c r="L25" s="10">
        <f t="shared" si="3"/>
        <v>102.79660000000013</v>
      </c>
      <c r="M25" s="10">
        <f t="shared" si="8"/>
        <v>102.81507999999997</v>
      </c>
      <c r="N25" s="10">
        <v>102.97865350909289</v>
      </c>
      <c r="O25" s="10">
        <v>7.2806859979117178E-2</v>
      </c>
      <c r="P25" s="10">
        <v>1.0227545666866842E-2</v>
      </c>
      <c r="Q25" s="51">
        <v>2867.988658432384</v>
      </c>
      <c r="R25" s="51">
        <v>402.88078602190342</v>
      </c>
      <c r="S25" s="31">
        <f t="shared" si="9"/>
        <v>3.1813164193661219E-10</v>
      </c>
      <c r="T25" s="51">
        <v>31104.2026482441</v>
      </c>
      <c r="U25" s="51">
        <v>875.29554142973097</v>
      </c>
      <c r="V25" s="51">
        <v>367.51285396958542</v>
      </c>
      <c r="W25" s="51">
        <v>33.765579276273122</v>
      </c>
      <c r="X25" s="10">
        <v>2.5499999999999998</v>
      </c>
      <c r="Y25" s="10">
        <f t="shared" si="26"/>
        <v>3.6751285396958544E-2</v>
      </c>
      <c r="Z25" s="10">
        <f t="shared" si="5"/>
        <v>3.6671425807856074E-11</v>
      </c>
      <c r="AA25" s="10">
        <f t="shared" si="10"/>
        <v>0.10335712721138898</v>
      </c>
      <c r="AB25" s="10">
        <f t="shared" si="24"/>
        <v>0.35557572456318132</v>
      </c>
      <c r="AC25" s="10">
        <f t="shared" si="11"/>
        <v>4.0323436898606783E-2</v>
      </c>
      <c r="AD25" s="10">
        <v>46.296999999999997</v>
      </c>
      <c r="AE25" s="10">
        <v>0.433</v>
      </c>
      <c r="AF25" s="10">
        <v>16.483000000000001</v>
      </c>
      <c r="AG25" s="10">
        <v>6.3310000000000004</v>
      </c>
      <c r="AH25" s="10">
        <v>0.11799999999999999</v>
      </c>
      <c r="AI25" s="10">
        <v>6.8639999999999999</v>
      </c>
      <c r="AJ25" s="10">
        <v>17.059000000000001</v>
      </c>
      <c r="AK25" s="10">
        <v>1.8160000000000001</v>
      </c>
      <c r="AL25" s="10">
        <v>0.51500000000000001</v>
      </c>
      <c r="AM25" s="10">
        <v>0.109</v>
      </c>
      <c r="AN25" s="10">
        <v>3.9E-2</v>
      </c>
      <c r="AO25" s="10">
        <f t="shared" si="27"/>
        <v>96.063999999999993</v>
      </c>
      <c r="AP25" s="10">
        <f t="shared" si="6"/>
        <v>68.231298793585424</v>
      </c>
      <c r="AQ25" s="10">
        <v>42.1</v>
      </c>
      <c r="AR25" s="10">
        <v>1.7999999999999999E-2</v>
      </c>
      <c r="AS25" s="10">
        <v>3.6999999999999998E-2</v>
      </c>
      <c r="AT25" s="10">
        <v>8.4499999999999993</v>
      </c>
      <c r="AU25" s="10">
        <v>0.156</v>
      </c>
      <c r="AV25" s="10">
        <v>49.54</v>
      </c>
      <c r="AW25" s="10">
        <v>0.22600000000000001</v>
      </c>
      <c r="AX25" s="10">
        <v>0</v>
      </c>
      <c r="AY25" s="10">
        <v>2.9000000000000001E-2</v>
      </c>
      <c r="AZ25" s="10">
        <v>0.27100000000000002</v>
      </c>
      <c r="BA25" s="11">
        <f>SUM(AQ25:AZ25)</f>
        <v>100.827</v>
      </c>
      <c r="BB25" s="10">
        <f t="shared" si="7"/>
        <v>91.268297510964146</v>
      </c>
    </row>
    <row r="26" spans="1:54" x14ac:dyDescent="0.25">
      <c r="A26" s="10" t="s">
        <v>134</v>
      </c>
      <c r="B26" s="10" t="s">
        <v>43</v>
      </c>
      <c r="C26" s="50">
        <v>5.5550088295129004E-7</v>
      </c>
      <c r="D26" s="31">
        <v>4.9199999999999999E-3</v>
      </c>
      <c r="E26" s="50">
        <f t="shared" si="0"/>
        <v>6.1813719463236469E-8</v>
      </c>
      <c r="F26" s="10">
        <f t="shared" si="1"/>
        <v>11.127564574664538</v>
      </c>
      <c r="G26" s="10">
        <v>1285.7951</v>
      </c>
      <c r="H26" s="10">
        <v>1388.68361</v>
      </c>
      <c r="I26" s="10">
        <f t="shared" si="2"/>
        <v>102.88851</v>
      </c>
      <c r="J26" s="10">
        <v>1285.8208400000001</v>
      </c>
      <c r="K26" s="10">
        <v>1388.6881900000001</v>
      </c>
      <c r="L26" s="10">
        <f t="shared" si="3"/>
        <v>102.86734999999999</v>
      </c>
      <c r="M26" s="10">
        <f t="shared" si="8"/>
        <v>102.87792999999999</v>
      </c>
      <c r="N26" s="10">
        <v>103.02179835186546</v>
      </c>
      <c r="O26" s="10">
        <v>8.9691171378696311E-2</v>
      </c>
      <c r="P26" s="10">
        <v>5.8553805820593229E-3</v>
      </c>
      <c r="Q26" s="51">
        <v>3898.6105519286994</v>
      </c>
      <c r="R26" s="51">
        <v>254.51611537540205</v>
      </c>
      <c r="S26" s="31">
        <f t="shared" si="9"/>
        <v>5.5441449059317979E-9</v>
      </c>
      <c r="T26" s="51">
        <v>31079.127486726797</v>
      </c>
      <c r="U26" s="51">
        <v>869.61724722008546</v>
      </c>
      <c r="V26" s="51">
        <v>472.51541699675352</v>
      </c>
      <c r="W26" s="51">
        <v>43.214329226189555</v>
      </c>
      <c r="X26" s="10">
        <v>2.56</v>
      </c>
      <c r="Y26" s="10">
        <f t="shared" si="26"/>
        <v>4.7251541699675353E-2</v>
      </c>
      <c r="Z26" s="10">
        <f t="shared" si="5"/>
        <v>5.9718347755904532E-10</v>
      </c>
      <c r="AA26" s="10">
        <f t="shared" si="10"/>
        <v>9.7240114885306844E-2</v>
      </c>
      <c r="AB26" s="10">
        <f t="shared" si="24"/>
        <v>0.48592642815578518</v>
      </c>
      <c r="AC26" s="10">
        <f t="shared" si="11"/>
        <v>2.5543163967762947E-2</v>
      </c>
      <c r="AD26" s="10">
        <v>47.758000000000003</v>
      </c>
      <c r="AE26" s="10">
        <v>0.30199999999999999</v>
      </c>
      <c r="AF26" s="10">
        <v>12.769</v>
      </c>
      <c r="AG26" s="10">
        <v>6.1109999999999998</v>
      </c>
      <c r="AH26" s="10">
        <v>0.13700000000000001</v>
      </c>
      <c r="AI26" s="10">
        <v>11.015000000000001</v>
      </c>
      <c r="AJ26" s="10">
        <v>16.082999999999998</v>
      </c>
      <c r="AK26" s="10">
        <v>1.403</v>
      </c>
      <c r="AL26" s="10">
        <v>0.249</v>
      </c>
      <c r="AM26" s="10">
        <v>2.3E-2</v>
      </c>
      <c r="AN26" s="10">
        <v>9.8000000000000004E-2</v>
      </c>
      <c r="AO26" s="10">
        <f t="shared" si="27"/>
        <v>95.947999999999993</v>
      </c>
      <c r="AP26" s="10">
        <f t="shared" si="6"/>
        <v>78.121437203997374</v>
      </c>
      <c r="AQ26" s="10">
        <v>42.02</v>
      </c>
      <c r="AR26" s="10">
        <v>1.7000000000000001E-2</v>
      </c>
      <c r="AS26" s="10">
        <v>4.9000000000000002E-2</v>
      </c>
      <c r="AT26" s="10">
        <v>7.8</v>
      </c>
      <c r="AU26" s="10">
        <v>0.14499999999999999</v>
      </c>
      <c r="AV26" s="10">
        <v>49.33</v>
      </c>
      <c r="AW26" s="10">
        <v>0.23499999999999999</v>
      </c>
      <c r="AX26" s="10">
        <v>0</v>
      </c>
      <c r="AY26" s="10">
        <v>0.03</v>
      </c>
      <c r="AZ26" s="10">
        <v>0.26800000000000002</v>
      </c>
      <c r="BA26" s="11">
        <f>SUM(AQ26:AZ26)</f>
        <v>99.894000000000005</v>
      </c>
      <c r="BB26" s="10">
        <f t="shared" si="7"/>
        <v>91.853734178125507</v>
      </c>
    </row>
    <row r="27" spans="1:54" x14ac:dyDescent="0.25">
      <c r="A27" s="10" t="s">
        <v>135</v>
      </c>
      <c r="B27" s="10" t="s">
        <v>44</v>
      </c>
      <c r="C27" s="31">
        <v>2.14E-8</v>
      </c>
      <c r="D27" s="31">
        <v>1.4859000000000001E-3</v>
      </c>
      <c r="E27" s="50">
        <f t="shared" si="0"/>
        <v>1.7027791220440046E-9</v>
      </c>
      <c r="F27" s="10">
        <f t="shared" si="1"/>
        <v>7.9569117852523581</v>
      </c>
      <c r="G27" s="10">
        <v>1285.15299</v>
      </c>
      <c r="H27" s="10">
        <v>1387.9917700000001</v>
      </c>
      <c r="I27" s="10">
        <f t="shared" si="2"/>
        <v>102.83878000000004</v>
      </c>
      <c r="J27" s="10">
        <v>1285.1370400000001</v>
      </c>
      <c r="K27" s="10">
        <v>1387.96929</v>
      </c>
      <c r="L27" s="10">
        <f t="shared" si="3"/>
        <v>102.83224999999993</v>
      </c>
      <c r="M27" s="10">
        <f t="shared" si="8"/>
        <v>102.83551499999999</v>
      </c>
      <c r="N27" s="10">
        <v>103.0188763299309</v>
      </c>
      <c r="O27" s="10">
        <v>8.8547666730427466E-2</v>
      </c>
      <c r="P27" s="10">
        <v>1.8069770889147124E-3</v>
      </c>
      <c r="Q27" s="51">
        <v>2730.8758642013036</v>
      </c>
      <c r="R27" s="51">
        <v>55.728516645218882</v>
      </c>
      <c r="S27" s="31">
        <f t="shared" si="9"/>
        <v>1.507771182142824E-10</v>
      </c>
      <c r="T27" s="51">
        <v>31541.482760826457</v>
      </c>
      <c r="U27" s="51">
        <v>868.67604140908986</v>
      </c>
      <c r="V27" s="51">
        <v>524.88272209018749</v>
      </c>
      <c r="W27" s="51">
        <v>47.762182912393037</v>
      </c>
      <c r="X27" s="10">
        <v>2.58</v>
      </c>
      <c r="Y27" s="10">
        <f t="shared" si="26"/>
        <v>5.2488272209018749E-2</v>
      </c>
      <c r="Z27" s="10">
        <f t="shared" si="5"/>
        <v>2.6673925753045695E-11</v>
      </c>
      <c r="AA27" s="10">
        <f t="shared" si="10"/>
        <v>0.15031709679857866</v>
      </c>
      <c r="AB27" s="10">
        <f t="shared" si="24"/>
        <v>0.34918364794759033</v>
      </c>
      <c r="AC27" s="10">
        <f t="shared" si="11"/>
        <v>6.0629811946068743E-3</v>
      </c>
      <c r="AD27" s="10">
        <v>46.834000000000003</v>
      </c>
      <c r="AE27" s="10">
        <v>0.35699999999999998</v>
      </c>
      <c r="AF27" s="10">
        <v>15.451000000000001</v>
      </c>
      <c r="AG27" s="10">
        <v>7.21</v>
      </c>
      <c r="AH27" s="10">
        <v>0.15</v>
      </c>
      <c r="AI27" s="10">
        <v>7.6079999999999997</v>
      </c>
      <c r="AJ27" s="10">
        <v>17.393999999999998</v>
      </c>
      <c r="AK27" s="10">
        <v>1.3660000000000001</v>
      </c>
      <c r="AL27" s="10">
        <v>0.32200000000000001</v>
      </c>
      <c r="AM27" s="10">
        <v>3.1E-2</v>
      </c>
      <c r="AN27" s="10">
        <v>0.06</v>
      </c>
      <c r="AO27" s="10">
        <f t="shared" si="27"/>
        <v>96.78300000000003</v>
      </c>
      <c r="AP27" s="10">
        <f t="shared" si="6"/>
        <v>67.640976239928278</v>
      </c>
      <c r="AQ27" s="10">
        <v>41.87</v>
      </c>
      <c r="AR27" s="10">
        <v>1.6E-2</v>
      </c>
      <c r="AS27" s="10">
        <v>0.03</v>
      </c>
      <c r="AT27" s="10">
        <v>9.43</v>
      </c>
      <c r="AU27" s="10">
        <v>0.182</v>
      </c>
      <c r="AV27" s="10">
        <v>48.84</v>
      </c>
      <c r="AW27" s="10">
        <v>0.28899999999999998</v>
      </c>
      <c r="AX27" s="10">
        <v>0</v>
      </c>
      <c r="AY27" s="10">
        <v>3.5000000000000003E-2</v>
      </c>
      <c r="AZ27" s="10">
        <v>0.18099999999999999</v>
      </c>
      <c r="BA27" s="11">
        <f>SUM(AQ27:AZ27)</f>
        <v>100.87299999999999</v>
      </c>
      <c r="BB27" s="10">
        <f t="shared" si="7"/>
        <v>90.228564713977207</v>
      </c>
    </row>
    <row r="28" spans="1:54" x14ac:dyDescent="0.25">
      <c r="A28" s="10" t="s">
        <v>136</v>
      </c>
      <c r="B28" s="10" t="s">
        <v>45</v>
      </c>
      <c r="C28" s="31">
        <v>6.8845121600633797E-8</v>
      </c>
      <c r="D28" s="31">
        <v>2.2699999999999999E-3</v>
      </c>
      <c r="E28" s="50">
        <f t="shared" si="0"/>
        <v>6.071096556573096E-9</v>
      </c>
      <c r="F28" s="10">
        <f t="shared" si="1"/>
        <v>8.8184847603162702</v>
      </c>
      <c r="G28" s="10">
        <v>1284.9425900000001</v>
      </c>
      <c r="H28" s="10">
        <v>1387.8172999999999</v>
      </c>
      <c r="I28" s="10">
        <f t="shared" si="2"/>
        <v>102.87470999999982</v>
      </c>
      <c r="J28" s="10">
        <v>1284.94344</v>
      </c>
      <c r="K28" s="10">
        <v>1387.8064400000001</v>
      </c>
      <c r="L28" s="10">
        <f t="shared" si="3"/>
        <v>102.86300000000006</v>
      </c>
      <c r="M28" s="10">
        <f t="shared" si="8"/>
        <v>102.86885499999994</v>
      </c>
      <c r="N28" s="10">
        <v>103.04072587226551</v>
      </c>
      <c r="O28" s="10">
        <v>9.7098270997562963E-2</v>
      </c>
      <c r="P28" s="10">
        <v>3.2403831103263022E-3</v>
      </c>
      <c r="Q28" s="51">
        <v>3318.8357482366987</v>
      </c>
      <c r="R28" s="51">
        <v>110.7568568837161</v>
      </c>
      <c r="S28" s="31">
        <f t="shared" si="9"/>
        <v>5.8949297870250583E-10</v>
      </c>
      <c r="T28" s="51">
        <v>27794.281327960085</v>
      </c>
      <c r="U28" s="51">
        <v>782.15187827618092</v>
      </c>
      <c r="V28" s="51">
        <v>519.41881417276352</v>
      </c>
      <c r="W28" s="51">
        <v>47.4000385104423</v>
      </c>
      <c r="X28" s="10">
        <v>2.58</v>
      </c>
      <c r="Y28" s="10">
        <f>V28/10000</f>
        <v>5.1941881417276355E-2</v>
      </c>
      <c r="Z28" s="10">
        <f t="shared" si="5"/>
        <v>8.4123504895032425E-11</v>
      </c>
      <c r="AA28" s="10">
        <f t="shared" si="10"/>
        <v>0.12488338237473001</v>
      </c>
      <c r="AB28" s="10">
        <f t="shared" si="24"/>
        <v>0.41592308303611997</v>
      </c>
      <c r="AC28" s="10">
        <f t="shared" si="11"/>
        <v>1.1326417023691924E-2</v>
      </c>
      <c r="AD28" s="10">
        <v>46.563000000000002</v>
      </c>
      <c r="AE28" s="10">
        <v>0.39800000000000002</v>
      </c>
      <c r="AF28" s="10">
        <v>15.63</v>
      </c>
      <c r="AG28" s="10">
        <v>6.8650000000000002</v>
      </c>
      <c r="AH28" s="10">
        <v>0.14899999999999999</v>
      </c>
      <c r="AI28" s="10">
        <v>7.0430000000000001</v>
      </c>
      <c r="AJ28" s="10">
        <v>17.114000000000001</v>
      </c>
      <c r="AK28" s="10">
        <v>1.3959999999999999</v>
      </c>
      <c r="AL28" s="10">
        <v>0.40600000000000003</v>
      </c>
      <c r="AM28" s="10">
        <v>7.8E-2</v>
      </c>
      <c r="AN28" s="10">
        <v>1.7000000000000001E-2</v>
      </c>
      <c r="AO28" s="10">
        <f>SUM(AD28:AN28)</f>
        <v>95.65900000000002</v>
      </c>
      <c r="AP28" s="10">
        <f t="shared" si="6"/>
        <v>67.022167637418818</v>
      </c>
      <c r="AQ28" s="10">
        <v>42.32</v>
      </c>
      <c r="AR28" s="10">
        <v>0.02</v>
      </c>
      <c r="AS28" s="10">
        <v>0.04</v>
      </c>
      <c r="AT28" s="10">
        <v>8.4600000000000009</v>
      </c>
      <c r="AU28" s="10">
        <v>0.16400000000000001</v>
      </c>
      <c r="AV28" s="10">
        <v>48.79</v>
      </c>
      <c r="AW28" s="10">
        <v>0.26500000000000001</v>
      </c>
      <c r="AX28" s="10">
        <v>0</v>
      </c>
      <c r="AY28" s="10">
        <v>3.1E-2</v>
      </c>
      <c r="AZ28" s="10">
        <v>0.251</v>
      </c>
      <c r="BA28" s="11">
        <f>SUM(AQ28:AZ28)</f>
        <v>100.34100000000002</v>
      </c>
      <c r="BB28" s="10">
        <f t="shared" si="7"/>
        <v>91.136408570961734</v>
      </c>
    </row>
    <row r="29" spans="1:54" x14ac:dyDescent="0.25">
      <c r="A29" s="10" t="s">
        <v>137</v>
      </c>
      <c r="B29" s="10" t="s">
        <v>46</v>
      </c>
      <c r="C29" s="31">
        <v>1.11163E-7</v>
      </c>
      <c r="D29" s="31">
        <v>2.9399999999999999E-3</v>
      </c>
      <c r="E29" s="50">
        <f t="shared" si="0"/>
        <v>1.3189598020070638E-8</v>
      </c>
      <c r="F29" s="10">
        <f t="shared" si="1"/>
        <v>11.865097217662925</v>
      </c>
      <c r="G29" s="10">
        <v>1285.11581</v>
      </c>
      <c r="H29" s="10">
        <v>1387.9685899999999</v>
      </c>
      <c r="I29" s="10">
        <f t="shared" si="2"/>
        <v>102.85277999999994</v>
      </c>
      <c r="J29" s="10">
        <v>1285.08617</v>
      </c>
      <c r="K29" s="10">
        <v>1387.9616900000001</v>
      </c>
      <c r="L29" s="10">
        <f t="shared" si="3"/>
        <v>102.87552000000005</v>
      </c>
      <c r="M29" s="10">
        <f t="shared" si="8"/>
        <v>102.86415</v>
      </c>
      <c r="N29" s="10">
        <v>103.03213849126639</v>
      </c>
      <c r="O29" s="10">
        <v>9.3737683599890431E-2</v>
      </c>
      <c r="P29" s="10">
        <v>6.2925970905797863E-3</v>
      </c>
      <c r="Q29" s="51">
        <v>4310.8787940745251</v>
      </c>
      <c r="R29" s="51">
        <v>289.38866756322523</v>
      </c>
      <c r="S29" s="31">
        <f t="shared" si="9"/>
        <v>1.2363623660151228E-9</v>
      </c>
      <c r="T29" s="51">
        <v>28356.425510138808</v>
      </c>
      <c r="U29" s="51">
        <v>758.83916907685455</v>
      </c>
      <c r="V29" s="51">
        <v>340.04380446432731</v>
      </c>
      <c r="W29" s="51">
        <v>31.126220359395397</v>
      </c>
      <c r="X29" s="10">
        <v>2.58</v>
      </c>
      <c r="Y29" s="10">
        <f>V29/10000</f>
        <v>3.4004380446432732E-2</v>
      </c>
      <c r="Z29" s="10">
        <f t="shared" si="5"/>
        <v>8.5953340731565539E-11</v>
      </c>
      <c r="AA29" s="10">
        <f t="shared" si="10"/>
        <v>6.5002132465807078E-2</v>
      </c>
      <c r="AB29" s="10">
        <f t="shared" si="24"/>
        <v>0.52312715224104345</v>
      </c>
      <c r="AC29" s="10">
        <f t="shared" si="11"/>
        <v>2.8980685173488268E-2</v>
      </c>
      <c r="AD29" s="10">
        <v>46.061999999999998</v>
      </c>
      <c r="AE29" s="10">
        <v>0.378</v>
      </c>
      <c r="AF29" s="10">
        <v>13.868</v>
      </c>
      <c r="AG29" s="10">
        <v>5.8250000000000002</v>
      </c>
      <c r="AH29" s="10">
        <v>0.126</v>
      </c>
      <c r="AI29" s="10">
        <v>9.3919999999999995</v>
      </c>
      <c r="AJ29" s="10">
        <v>17.132000000000001</v>
      </c>
      <c r="AK29" s="10">
        <v>1.3720000000000001</v>
      </c>
      <c r="AL29" s="10">
        <v>0.30399999999999999</v>
      </c>
      <c r="AM29" s="10">
        <v>4.7E-2</v>
      </c>
      <c r="AN29" s="10">
        <v>0.03</v>
      </c>
      <c r="AO29" s="10">
        <f t="shared" ref="AO29:AO30" si="29">SUM(AD29:AN29)</f>
        <v>94.536000000000001</v>
      </c>
      <c r="AP29" s="10">
        <f t="shared" si="6"/>
        <v>76.156683995081977</v>
      </c>
      <c r="AQ29" s="10">
        <v>41.92</v>
      </c>
      <c r="AR29" s="10">
        <v>0.02</v>
      </c>
      <c r="AS29" s="10">
        <v>5.1999999999999998E-2</v>
      </c>
      <c r="AT29" s="10">
        <v>7.48</v>
      </c>
      <c r="AU29" s="10">
        <v>0.14199999999999999</v>
      </c>
      <c r="AV29" s="10">
        <v>48.99</v>
      </c>
      <c r="AW29" s="10">
        <v>0.29199999999999998</v>
      </c>
      <c r="AX29" s="10">
        <v>0</v>
      </c>
      <c r="AY29" s="10">
        <v>2.8000000000000001E-2</v>
      </c>
      <c r="AZ29" s="10">
        <v>0.25700000000000001</v>
      </c>
      <c r="BA29" s="11">
        <f t="shared" ref="BA29:BA30" si="30">SUM(AQ29:AZ29)</f>
        <v>99.181000000000026</v>
      </c>
      <c r="BB29" s="10">
        <f t="shared" si="7"/>
        <v>92.111636241976228</v>
      </c>
    </row>
    <row r="30" spans="1:54" x14ac:dyDescent="0.25">
      <c r="A30" s="10" t="s">
        <v>138</v>
      </c>
      <c r="B30" s="10" t="s">
        <v>47</v>
      </c>
      <c r="C30" s="31">
        <v>1.1175199999999999E-7</v>
      </c>
      <c r="D30" s="31">
        <v>2.7709999999999996E-3</v>
      </c>
      <c r="E30" s="50">
        <f t="shared" si="0"/>
        <v>1.1043307007150887E-8</v>
      </c>
      <c r="F30" s="10">
        <f t="shared" si="1"/>
        <v>9.881977062737926</v>
      </c>
      <c r="G30" s="10">
        <v>1284.2765300000001</v>
      </c>
      <c r="H30" s="10">
        <v>1387.14068</v>
      </c>
      <c r="I30" s="10">
        <f t="shared" si="2"/>
        <v>102.86414999999988</v>
      </c>
      <c r="J30" s="10">
        <v>1284.2538099999999</v>
      </c>
      <c r="K30" s="10">
        <v>1387.1749600000001</v>
      </c>
      <c r="L30" s="10">
        <f t="shared" si="3"/>
        <v>102.92115000000013</v>
      </c>
      <c r="M30" s="10">
        <f t="shared" si="8"/>
        <v>102.89265</v>
      </c>
      <c r="N30" s="10">
        <v>103.04501865969692</v>
      </c>
      <c r="O30" s="10">
        <v>9.8778211289527462E-2</v>
      </c>
      <c r="P30" s="10">
        <v>1.5773000622807148E-2</v>
      </c>
      <c r="Q30" s="51">
        <v>3783.4264273697318</v>
      </c>
      <c r="R30" s="51">
        <v>604.14120296562601</v>
      </c>
      <c r="S30" s="31">
        <f t="shared" si="9"/>
        <v>1.0908381128874695E-9</v>
      </c>
      <c r="T30" s="51">
        <v>30001.407279472915</v>
      </c>
      <c r="U30" s="51">
        <v>802.26008421065524</v>
      </c>
      <c r="V30" s="51">
        <v>450.48309178743955</v>
      </c>
      <c r="W30" s="51">
        <v>41.028159217078674</v>
      </c>
      <c r="X30" s="10">
        <v>2.58</v>
      </c>
      <c r="Y30" s="10">
        <f>V30/10000</f>
        <v>4.5048309178743952E-2</v>
      </c>
      <c r="Z30" s="10">
        <f t="shared" si="5"/>
        <v>1.1704831354437002E-10</v>
      </c>
      <c r="AA30" s="10">
        <f t="shared" si="10"/>
        <v>9.6903409942387497E-2</v>
      </c>
      <c r="AB30" s="10">
        <f t="shared" si="24"/>
        <v>0.46487847234196161</v>
      </c>
      <c r="AC30" s="10">
        <f t="shared" si="11"/>
        <v>6.044893883129291E-2</v>
      </c>
      <c r="AD30" s="10">
        <v>45.893000000000001</v>
      </c>
      <c r="AE30" s="10">
        <v>0.45</v>
      </c>
      <c r="AF30" s="10">
        <v>14.845000000000001</v>
      </c>
      <c r="AG30" s="10">
        <v>6.2460000000000004</v>
      </c>
      <c r="AH30" s="10">
        <v>0.127</v>
      </c>
      <c r="AI30" s="10">
        <v>9.2690000000000001</v>
      </c>
      <c r="AJ30" s="10">
        <v>16.395</v>
      </c>
      <c r="AK30" s="10">
        <v>1.5309999999999999</v>
      </c>
      <c r="AL30" s="10">
        <v>0.41199999999999998</v>
      </c>
      <c r="AM30" s="10">
        <v>9.4E-2</v>
      </c>
      <c r="AN30" s="10">
        <v>9.8000000000000004E-2</v>
      </c>
      <c r="AO30" s="10">
        <f t="shared" si="29"/>
        <v>95.36</v>
      </c>
      <c r="AP30" s="10">
        <f t="shared" si="6"/>
        <v>74.617666580875877</v>
      </c>
      <c r="AQ30" s="10">
        <v>41.99</v>
      </c>
      <c r="AR30" s="10">
        <v>0.02</v>
      </c>
      <c r="AS30" s="10">
        <v>4.8000000000000001E-2</v>
      </c>
      <c r="AT30" s="10">
        <v>8.08</v>
      </c>
      <c r="AU30" s="10">
        <v>0.15</v>
      </c>
      <c r="AV30" s="10">
        <v>48.14</v>
      </c>
      <c r="AW30" s="10">
        <v>0.217</v>
      </c>
      <c r="AX30" s="10">
        <v>0</v>
      </c>
      <c r="AY30" s="10">
        <v>0.03</v>
      </c>
      <c r="AZ30" s="10">
        <v>0.29299999999999998</v>
      </c>
      <c r="BA30" s="11">
        <f t="shared" si="30"/>
        <v>98.968000000000004</v>
      </c>
      <c r="BB30" s="10">
        <f t="shared" si="7"/>
        <v>91.395812849469806</v>
      </c>
    </row>
    <row r="31" spans="1:54" s="9" customFormat="1" ht="16.8" x14ac:dyDescent="0.25">
      <c r="A31" s="9" t="s">
        <v>62</v>
      </c>
    </row>
    <row r="32" spans="1:54" s="9" customFormat="1" ht="16.8" x14ac:dyDescent="0.25">
      <c r="A32" s="9" t="s">
        <v>63</v>
      </c>
    </row>
    <row r="33" spans="1:30" s="9" customFormat="1" ht="16.8" x14ac:dyDescent="0.25">
      <c r="A33" s="9" t="s">
        <v>64</v>
      </c>
    </row>
    <row r="34" spans="1:30" x14ac:dyDescent="0.25">
      <c r="R34" s="9"/>
      <c r="AC34" s="9"/>
      <c r="AD34" s="9"/>
    </row>
    <row r="35" spans="1:30" x14ac:dyDescent="0.25">
      <c r="R35" s="9"/>
      <c r="AC35" s="9"/>
      <c r="AD35" s="9"/>
    </row>
    <row r="36" spans="1:30" x14ac:dyDescent="0.25">
      <c r="R36" s="9"/>
      <c r="AC36" s="9"/>
      <c r="AD36" s="9"/>
    </row>
    <row r="37" spans="1:30" x14ac:dyDescent="0.25">
      <c r="R37" s="9"/>
      <c r="AC37" s="9"/>
      <c r="AD37" s="9"/>
    </row>
    <row r="38" spans="1:30" x14ac:dyDescent="0.25">
      <c r="R38" s="9"/>
      <c r="AC38" s="9"/>
      <c r="AD38" s="9"/>
    </row>
    <row r="39" spans="1:30" x14ac:dyDescent="0.25">
      <c r="R39" s="9"/>
      <c r="AC39" s="9"/>
      <c r="AD39" s="9"/>
    </row>
    <row r="40" spans="1:30" x14ac:dyDescent="0.25">
      <c r="R40" s="9"/>
      <c r="AC40" s="9"/>
      <c r="AD40" s="9"/>
    </row>
    <row r="41" spans="1:30" x14ac:dyDescent="0.25">
      <c r="R41" s="9"/>
      <c r="AC41" s="9"/>
      <c r="AD41" s="9"/>
    </row>
    <row r="42" spans="1:30" x14ac:dyDescent="0.25">
      <c r="R42" s="9"/>
      <c r="AC42" s="9"/>
      <c r="AD42" s="9"/>
    </row>
    <row r="43" spans="1:30" x14ac:dyDescent="0.25">
      <c r="R43" s="9"/>
      <c r="AC43" s="9"/>
      <c r="AD43" s="9"/>
    </row>
    <row r="44" spans="1:30" x14ac:dyDescent="0.25">
      <c r="R44" s="9"/>
      <c r="AC44" s="9"/>
      <c r="AD44" s="9"/>
    </row>
    <row r="45" spans="1:30" x14ac:dyDescent="0.25">
      <c r="R45" s="9"/>
      <c r="AC45" s="9"/>
      <c r="AD45" s="9"/>
    </row>
    <row r="46" spans="1:30" x14ac:dyDescent="0.25">
      <c r="R46" s="9"/>
      <c r="AC46" s="9"/>
      <c r="AD46" s="9"/>
    </row>
    <row r="47" spans="1:30" x14ac:dyDescent="0.25">
      <c r="R47" s="9"/>
      <c r="AC47" s="9"/>
      <c r="AD47" s="9"/>
    </row>
    <row r="48" spans="1:30" x14ac:dyDescent="0.25">
      <c r="R48" s="9"/>
      <c r="AC48" s="9"/>
      <c r="AD48" s="9"/>
    </row>
    <row r="49" spans="18:30" x14ac:dyDescent="0.25">
      <c r="R49" s="9"/>
      <c r="AC49" s="9"/>
      <c r="AD49" s="9"/>
    </row>
    <row r="50" spans="18:30" x14ac:dyDescent="0.25">
      <c r="R50" s="9"/>
      <c r="AC50" s="9"/>
      <c r="AD50" s="9"/>
    </row>
    <row r="51" spans="18:30" x14ac:dyDescent="0.25">
      <c r="R51" s="9"/>
      <c r="AC51" s="9"/>
      <c r="AD51" s="9"/>
    </row>
    <row r="52" spans="18:30" x14ac:dyDescent="0.25">
      <c r="R52" s="9"/>
      <c r="AC52" s="9"/>
      <c r="AD52" s="9"/>
    </row>
    <row r="53" spans="18:30" x14ac:dyDescent="0.25">
      <c r="R53" s="9"/>
      <c r="AC53" s="9"/>
      <c r="AD53" s="9"/>
    </row>
    <row r="54" spans="18:30" x14ac:dyDescent="0.25">
      <c r="R54" s="9"/>
      <c r="AC54" s="9"/>
      <c r="AD54" s="9"/>
    </row>
    <row r="55" spans="18:30" x14ac:dyDescent="0.25">
      <c r="R55" s="9"/>
      <c r="AC55" s="9"/>
      <c r="AD55" s="9"/>
    </row>
    <row r="56" spans="18:30" x14ac:dyDescent="0.25">
      <c r="R56" s="9" t="s">
        <v>152</v>
      </c>
      <c r="AC56" s="9"/>
    </row>
    <row r="57" spans="18:30" x14ac:dyDescent="0.25">
      <c r="AC57" s="9"/>
    </row>
    <row r="58" spans="18:30" x14ac:dyDescent="0.25">
      <c r="AC58" s="9"/>
    </row>
    <row r="59" spans="18:30" x14ac:dyDescent="0.25">
      <c r="AC59" s="9"/>
    </row>
    <row r="60" spans="18:30" x14ac:dyDescent="0.25">
      <c r="AC60" s="9"/>
    </row>
    <row r="61" spans="18:30" x14ac:dyDescent="0.25">
      <c r="AC61" s="9"/>
    </row>
    <row r="62" spans="18:30" x14ac:dyDescent="0.25">
      <c r="AC62" s="9"/>
    </row>
    <row r="63" spans="18:30" x14ac:dyDescent="0.25">
      <c r="AC63" s="9"/>
    </row>
    <row r="64" spans="18:30" x14ac:dyDescent="0.25">
      <c r="AC64" s="9"/>
    </row>
    <row r="65" spans="29:29" x14ac:dyDescent="0.25">
      <c r="AC65" s="9"/>
    </row>
  </sheetData>
  <mergeCells count="9">
    <mergeCell ref="AD2:AP2"/>
    <mergeCell ref="AQ2:BB2"/>
    <mergeCell ref="C2:F2"/>
    <mergeCell ref="G2:O2"/>
    <mergeCell ref="D3:E3"/>
    <mergeCell ref="G3:I3"/>
    <mergeCell ref="J3:L3"/>
    <mergeCell ref="T2:W2"/>
    <mergeCell ref="X2:AB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8A16E-7C3D-4D53-9BEA-3C1553FD32B8}">
  <dimension ref="A1:Z30"/>
  <sheetViews>
    <sheetView workbookViewId="0">
      <selection activeCell="P35" sqref="P35"/>
    </sheetView>
  </sheetViews>
  <sheetFormatPr defaultColWidth="9" defaultRowHeight="13.8" x14ac:dyDescent="0.25"/>
  <cols>
    <col min="1" max="1" width="16.109375" style="4" customWidth="1"/>
    <col min="2" max="16384" width="9" style="4"/>
  </cols>
  <sheetData>
    <row r="1" spans="1:26" x14ac:dyDescent="0.25">
      <c r="A1" s="2" t="s">
        <v>569</v>
      </c>
    </row>
    <row r="2" spans="1:26" ht="18" x14ac:dyDescent="0.35">
      <c r="A2" s="1" t="s">
        <v>1</v>
      </c>
      <c r="B2" s="5" t="s">
        <v>72</v>
      </c>
      <c r="C2" s="5" t="s">
        <v>73</v>
      </c>
      <c r="D2" s="5" t="s">
        <v>74</v>
      </c>
      <c r="E2" s="4" t="s">
        <v>86</v>
      </c>
      <c r="F2" s="4" t="s">
        <v>87</v>
      </c>
      <c r="G2" s="4" t="s">
        <v>84</v>
      </c>
      <c r="H2" s="5" t="s">
        <v>8</v>
      </c>
      <c r="I2" s="5" t="s">
        <v>9</v>
      </c>
      <c r="J2" s="5" t="s">
        <v>10</v>
      </c>
      <c r="K2" s="5" t="s">
        <v>76</v>
      </c>
      <c r="L2" s="5" t="s">
        <v>77</v>
      </c>
      <c r="M2" s="5" t="s">
        <v>78</v>
      </c>
      <c r="N2" s="4" t="s">
        <v>51</v>
      </c>
      <c r="O2" s="4" t="s">
        <v>85</v>
      </c>
      <c r="P2" s="5" t="s">
        <v>80</v>
      </c>
      <c r="Q2" s="5" t="s">
        <v>81</v>
      </c>
      <c r="R2" s="4" t="s">
        <v>52</v>
      </c>
      <c r="S2" s="4" t="s">
        <v>53</v>
      </c>
      <c r="T2" s="8" t="s">
        <v>147</v>
      </c>
      <c r="U2" s="4" t="s">
        <v>121</v>
      </c>
      <c r="V2" s="4" t="s">
        <v>54</v>
      </c>
      <c r="W2" s="4" t="s">
        <v>55</v>
      </c>
      <c r="X2" s="4" t="s">
        <v>581</v>
      </c>
      <c r="Y2" s="4" t="s">
        <v>56</v>
      </c>
      <c r="Z2" s="4" t="s">
        <v>57</v>
      </c>
    </row>
    <row r="3" spans="1:26" ht="16.8" x14ac:dyDescent="0.4">
      <c r="A3" s="1"/>
      <c r="B3" s="4" t="s">
        <v>582</v>
      </c>
      <c r="C3" s="4" t="s">
        <v>582</v>
      </c>
      <c r="D3" s="4" t="s">
        <v>582</v>
      </c>
      <c r="E3" s="4" t="s">
        <v>582</v>
      </c>
      <c r="F3" s="4" t="s">
        <v>582</v>
      </c>
      <c r="G3" s="4" t="s">
        <v>582</v>
      </c>
      <c r="H3" s="4" t="s">
        <v>582</v>
      </c>
      <c r="I3" s="4" t="s">
        <v>582</v>
      </c>
      <c r="J3" s="4" t="s">
        <v>582</v>
      </c>
      <c r="K3" s="4" t="s">
        <v>582</v>
      </c>
      <c r="L3" s="4" t="s">
        <v>582</v>
      </c>
      <c r="M3" s="4" t="s">
        <v>582</v>
      </c>
      <c r="N3" s="4" t="s">
        <v>66</v>
      </c>
      <c r="O3" s="4" t="s">
        <v>66</v>
      </c>
      <c r="P3" s="4" t="s">
        <v>582</v>
      </c>
      <c r="Q3" s="4" t="s">
        <v>66</v>
      </c>
      <c r="R3" s="4" t="s">
        <v>582</v>
      </c>
      <c r="S3" s="4" t="s">
        <v>610</v>
      </c>
      <c r="T3" s="4" t="s">
        <v>610</v>
      </c>
      <c r="U3" s="4" t="s">
        <v>90</v>
      </c>
      <c r="V3" s="4" t="s">
        <v>90</v>
      </c>
      <c r="W3" s="4" t="s">
        <v>90</v>
      </c>
      <c r="X3" s="4" t="s">
        <v>90</v>
      </c>
      <c r="Y3" s="4" t="s">
        <v>89</v>
      </c>
    </row>
    <row r="4" spans="1:26" x14ac:dyDescent="0.25">
      <c r="A4" s="4" t="s">
        <v>23</v>
      </c>
      <c r="B4" s="40">
        <v>46.465219555716402</v>
      </c>
      <c r="C4" s="40">
        <v>0.30946976503106499</v>
      </c>
      <c r="D4" s="40">
        <v>14.4902970415322</v>
      </c>
      <c r="E4" s="40">
        <v>1.9200449246340301</v>
      </c>
      <c r="F4" s="40">
        <v>6.1256474449029499</v>
      </c>
      <c r="G4" s="40">
        <v>7.8533038680886502</v>
      </c>
      <c r="H4" s="40">
        <v>0.14704619270109601</v>
      </c>
      <c r="I4" s="40">
        <v>9.7579661114377494</v>
      </c>
      <c r="J4" s="40">
        <v>15.5253869078007</v>
      </c>
      <c r="K4" s="40">
        <v>1.3272600792170799</v>
      </c>
      <c r="L4" s="40">
        <v>0.26814305727846899</v>
      </c>
      <c r="M4" s="40">
        <v>5.0937570020641101E-2</v>
      </c>
      <c r="N4" s="41">
        <v>2009.19178013941</v>
      </c>
      <c r="O4" s="41">
        <v>836.14501731995904</v>
      </c>
      <c r="P4" s="40">
        <v>2.9021257247275098</v>
      </c>
      <c r="Q4" s="41">
        <v>3517.62033539611</v>
      </c>
      <c r="R4" s="40">
        <v>99.925840088285497</v>
      </c>
      <c r="S4" s="40">
        <v>71.110141137603904</v>
      </c>
      <c r="T4" s="40">
        <v>90.111843669999999</v>
      </c>
      <c r="U4" s="41">
        <v>1054.1677767901001</v>
      </c>
      <c r="V4" s="41">
        <v>0</v>
      </c>
      <c r="W4" s="41">
        <v>1144.9973326730001</v>
      </c>
      <c r="X4" s="41">
        <v>1182.8147427808301</v>
      </c>
      <c r="Y4" s="40">
        <v>4.00999999999995</v>
      </c>
      <c r="Z4" s="40">
        <v>0.31147293525619102</v>
      </c>
    </row>
    <row r="5" spans="1:26" x14ac:dyDescent="0.25">
      <c r="A5" s="4" t="s">
        <v>24</v>
      </c>
      <c r="B5" s="40">
        <v>45.957718606461199</v>
      </c>
      <c r="C5" s="40">
        <v>0.30356123438204202</v>
      </c>
      <c r="D5" s="40">
        <v>14.748586017725501</v>
      </c>
      <c r="E5" s="40">
        <v>1.8809579931371601</v>
      </c>
      <c r="F5" s="40">
        <v>6.0009457991336603</v>
      </c>
      <c r="G5" s="40">
        <v>7.6934318013584804</v>
      </c>
      <c r="H5" s="40">
        <v>0.134699197249909</v>
      </c>
      <c r="I5" s="40">
        <v>9.93536223976899</v>
      </c>
      <c r="J5" s="40">
        <v>15.2122245589843</v>
      </c>
      <c r="K5" s="40">
        <v>1.33918332338315</v>
      </c>
      <c r="L5" s="40">
        <v>0.30356123438204202</v>
      </c>
      <c r="M5" s="40">
        <v>8.6871221414796695E-2</v>
      </c>
      <c r="N5" s="41">
        <v>2044.4483642047801</v>
      </c>
      <c r="O5" s="41">
        <v>761.343288803836</v>
      </c>
      <c r="P5" s="40">
        <v>2.7994016909770401</v>
      </c>
      <c r="Q5" s="41">
        <v>2345.93544763919</v>
      </c>
      <c r="R5" s="40">
        <v>99.218245827064706</v>
      </c>
      <c r="S5" s="40">
        <v>71.8962895081646</v>
      </c>
      <c r="T5" s="40">
        <v>90.570520470000005</v>
      </c>
      <c r="U5" s="41">
        <v>1069.3316637115299</v>
      </c>
      <c r="V5" s="41">
        <v>0</v>
      </c>
      <c r="W5" s="41">
        <v>1156.2796109403901</v>
      </c>
      <c r="X5" s="41">
        <v>1181.8460019878</v>
      </c>
      <c r="Y5" s="40">
        <v>2.5599999999999801</v>
      </c>
      <c r="Z5" s="40">
        <v>0.30720347616424498</v>
      </c>
    </row>
    <row r="6" spans="1:26" x14ac:dyDescent="0.25">
      <c r="A6" s="4" t="s">
        <v>25</v>
      </c>
      <c r="B6" s="40">
        <v>46.474018840068602</v>
      </c>
      <c r="C6" s="40">
        <v>0.40121871348794702</v>
      </c>
      <c r="D6" s="40">
        <v>14.6659769019612</v>
      </c>
      <c r="E6" s="40">
        <v>1.9003806326680801</v>
      </c>
      <c r="F6" s="40">
        <v>6.0629111420740198</v>
      </c>
      <c r="G6" s="40">
        <v>7.77287363534876</v>
      </c>
      <c r="H6" s="40">
        <v>0.121798538023126</v>
      </c>
      <c r="I6" s="40">
        <v>9.6791512244704503</v>
      </c>
      <c r="J6" s="40">
        <v>15.3904990877017</v>
      </c>
      <c r="K6" s="40">
        <v>1.4436709065682301</v>
      </c>
      <c r="L6" s="40">
        <v>0.253448428386359</v>
      </c>
      <c r="M6" s="40">
        <v>4.6570029244136703E-2</v>
      </c>
      <c r="N6" s="41">
        <v>1847.13625409371</v>
      </c>
      <c r="O6" s="41">
        <v>823.93128662703396</v>
      </c>
      <c r="P6" s="40">
        <v>2.5892181583460299</v>
      </c>
      <c r="Q6" s="41">
        <v>2158.5420940857998</v>
      </c>
      <c r="R6" s="40">
        <v>99.511823566480601</v>
      </c>
      <c r="S6" s="40">
        <v>71.155000237659195</v>
      </c>
      <c r="T6" s="40">
        <v>90.222945499999994</v>
      </c>
      <c r="U6" s="41">
        <v>911.45119629616295</v>
      </c>
      <c r="V6" s="41">
        <v>0</v>
      </c>
      <c r="W6" s="41">
        <v>1059.35571291256</v>
      </c>
      <c r="X6" s="41">
        <v>1182.61057613301</v>
      </c>
      <c r="Y6" s="40">
        <v>11.6599999999997</v>
      </c>
      <c r="Z6" s="40">
        <v>0.30831986923411803</v>
      </c>
    </row>
    <row r="7" spans="1:26" x14ac:dyDescent="0.25">
      <c r="A7" s="4" t="s">
        <v>26</v>
      </c>
      <c r="B7" s="40">
        <v>45.934683675312598</v>
      </c>
      <c r="C7" s="40">
        <v>0.35125294267739199</v>
      </c>
      <c r="D7" s="40">
        <v>14.7754693122994</v>
      </c>
      <c r="E7" s="40">
        <v>1.9218934873064699</v>
      </c>
      <c r="F7" s="40">
        <v>6.1315450377487801</v>
      </c>
      <c r="G7" s="40">
        <v>7.8608647976271397</v>
      </c>
      <c r="H7" s="40">
        <v>0.14849717901808401</v>
      </c>
      <c r="I7" s="40">
        <v>9.4270351150357996</v>
      </c>
      <c r="J7" s="40">
        <v>15.581732841968099</v>
      </c>
      <c r="K7" s="40">
        <v>1.52590370491018</v>
      </c>
      <c r="L7" s="40">
        <v>0.27034101821241002</v>
      </c>
      <c r="M7" s="40">
        <v>5.3306679647517403E-2</v>
      </c>
      <c r="N7" s="41">
        <v>1917.56514212565</v>
      </c>
      <c r="O7" s="41">
        <v>666.333495593968</v>
      </c>
      <c r="P7" s="40">
        <v>2.70224862386315</v>
      </c>
      <c r="Q7" s="41">
        <v>2677.9148023604098</v>
      </c>
      <c r="R7" s="40">
        <v>99.350090962007997</v>
      </c>
      <c r="S7" s="40">
        <v>70.376150496765007</v>
      </c>
      <c r="T7" s="40">
        <v>89.958331610000002</v>
      </c>
      <c r="U7" s="41">
        <v>1023.17428152902</v>
      </c>
      <c r="V7" s="41">
        <v>0</v>
      </c>
      <c r="W7" s="41">
        <v>1126.5270418544701</v>
      </c>
      <c r="X7" s="41">
        <v>1175.4673625061901</v>
      </c>
      <c r="Y7" s="40">
        <v>4.9799999999999303</v>
      </c>
      <c r="Z7" s="40">
        <v>0.30589258732553598</v>
      </c>
    </row>
    <row r="8" spans="1:26" x14ac:dyDescent="0.25">
      <c r="A8" s="4" t="s">
        <v>27</v>
      </c>
      <c r="B8" s="40">
        <v>46.281101245479597</v>
      </c>
      <c r="C8" s="40">
        <v>0.333887651729876</v>
      </c>
      <c r="D8" s="40">
        <v>15.2173228086195</v>
      </c>
      <c r="E8" s="40">
        <v>1.8963587208977799</v>
      </c>
      <c r="F8" s="40">
        <v>6.0500797685768104</v>
      </c>
      <c r="G8" s="40">
        <v>7.7564233456406297</v>
      </c>
      <c r="H8" s="40">
        <v>0.12116144702663099</v>
      </c>
      <c r="I8" s="40">
        <v>9.2498939333317001</v>
      </c>
      <c r="J8" s="40">
        <v>15.3542074968633</v>
      </c>
      <c r="K8" s="40">
        <v>1.4826091571274</v>
      </c>
      <c r="L8" s="40">
        <v>0.24139799751107399</v>
      </c>
      <c r="M8" s="40">
        <v>4.43950340250251E-2</v>
      </c>
      <c r="N8" s="41">
        <v>2033.5461668278101</v>
      </c>
      <c r="O8" s="41">
        <v>730.66826832853906</v>
      </c>
      <c r="P8" s="40">
        <v>2.60293695281106</v>
      </c>
      <c r="Q8" s="41">
        <v>2728.72401647179</v>
      </c>
      <c r="R8" s="40">
        <v>99.424646059162697</v>
      </c>
      <c r="S8" s="40">
        <v>70.259388167478903</v>
      </c>
      <c r="T8" s="40">
        <v>89.84470451</v>
      </c>
      <c r="U8" s="41">
        <v>950.81760337658397</v>
      </c>
      <c r="V8" s="41">
        <v>0</v>
      </c>
      <c r="W8" s="41">
        <v>1083.4862393891799</v>
      </c>
      <c r="X8" s="41">
        <v>1173.9333723288401</v>
      </c>
      <c r="Y8" s="40">
        <v>8.2999999999998604</v>
      </c>
      <c r="Z8" s="40">
        <v>0.30795048392197499</v>
      </c>
    </row>
    <row r="9" spans="1:26" x14ac:dyDescent="0.25">
      <c r="A9" s="4" t="s">
        <v>28</v>
      </c>
      <c r="B9" s="40">
        <v>39.602487014486101</v>
      </c>
      <c r="C9" s="40">
        <v>0.63772395943497395</v>
      </c>
      <c r="D9" s="40">
        <v>14.172176311553599</v>
      </c>
      <c r="E9" s="40">
        <v>1.8550301386786501</v>
      </c>
      <c r="F9" s="40">
        <v>5.9182264349261402</v>
      </c>
      <c r="G9" s="40">
        <v>7.5873825537091903</v>
      </c>
      <c r="H9" s="40">
        <v>4.3953405725468103E-2</v>
      </c>
      <c r="I9" s="40">
        <v>14.130380911481399</v>
      </c>
      <c r="J9" s="40">
        <v>13.7933778694832</v>
      </c>
      <c r="K9" s="40">
        <v>2.25760674862632</v>
      </c>
      <c r="L9" s="40">
        <v>0.628134125458509</v>
      </c>
      <c r="M9" s="40">
        <v>0.253331447544971</v>
      </c>
      <c r="N9" s="41">
        <v>4720.7434479695303</v>
      </c>
      <c r="O9" s="41">
        <v>1566.33954948941</v>
      </c>
      <c r="P9" s="40">
        <v>3.6284902706003601</v>
      </c>
      <c r="Q9" s="41">
        <v>14145.4102138487</v>
      </c>
      <c r="R9" s="40">
        <v>98.964167959130705</v>
      </c>
      <c r="S9" s="40">
        <v>78.674744751635899</v>
      </c>
      <c r="T9" s="40">
        <v>93.564232730000001</v>
      </c>
      <c r="U9" s="41">
        <v>1066.2471353744399</v>
      </c>
      <c r="V9" s="41">
        <v>0</v>
      </c>
      <c r="W9" s="41">
        <v>1118.3842531268001</v>
      </c>
      <c r="X9" s="41">
        <v>1295.63476396951</v>
      </c>
      <c r="Y9" s="40">
        <v>23.130000000000798</v>
      </c>
      <c r="Z9" s="40">
        <v>0.29274187236751997</v>
      </c>
    </row>
    <row r="10" spans="1:26" x14ac:dyDescent="0.25">
      <c r="A10" s="4" t="s">
        <v>29</v>
      </c>
      <c r="B10" s="40">
        <v>45.720693765741899</v>
      </c>
      <c r="C10" s="40">
        <v>0.39076496437029001</v>
      </c>
      <c r="D10" s="40">
        <v>14.746135435944201</v>
      </c>
      <c r="E10" s="40">
        <v>1.89735852449964</v>
      </c>
      <c r="F10" s="40">
        <v>6.0532695087232904</v>
      </c>
      <c r="G10" s="40">
        <v>7.7605127090680703</v>
      </c>
      <c r="H10" s="40">
        <v>0.129619597937462</v>
      </c>
      <c r="I10" s="40">
        <v>9.4999324331321695</v>
      </c>
      <c r="J10" s="40">
        <v>15.6410825128801</v>
      </c>
      <c r="K10" s="40">
        <v>1.5611536869232501</v>
      </c>
      <c r="L10" s="40">
        <v>0.29736260703300099</v>
      </c>
      <c r="M10" s="40">
        <v>3.8123411158077103E-2</v>
      </c>
      <c r="N10" s="41">
        <v>1988.64847354685</v>
      </c>
      <c r="O10" s="41">
        <v>848.24589826721603</v>
      </c>
      <c r="P10" s="40">
        <v>2.6807283056564999</v>
      </c>
      <c r="Q10" s="41">
        <v>2723.6768177848198</v>
      </c>
      <c r="R10" s="40">
        <v>99.212281872959906</v>
      </c>
      <c r="S10" s="40">
        <v>70.802804321903807</v>
      </c>
      <c r="T10" s="40">
        <v>90.183128670000002</v>
      </c>
      <c r="U10" s="41">
        <v>1040.34276087534</v>
      </c>
      <c r="V10" s="41">
        <v>0</v>
      </c>
      <c r="W10" s="41">
        <v>1137.14005639835</v>
      </c>
      <c r="X10" s="41">
        <v>1177.5112327695399</v>
      </c>
      <c r="Y10" s="40">
        <v>4.5499999999999403</v>
      </c>
      <c r="Z10" s="40">
        <v>0.304512875834757</v>
      </c>
    </row>
    <row r="11" spans="1:26" x14ac:dyDescent="0.25">
      <c r="A11" s="4" t="s">
        <v>30</v>
      </c>
      <c r="B11" s="40">
        <v>45.427344070839197</v>
      </c>
      <c r="C11" s="40">
        <v>0.32268363763241797</v>
      </c>
      <c r="D11" s="40">
        <v>14.4948750348522</v>
      </c>
      <c r="E11" s="40">
        <v>1.8760061003730699</v>
      </c>
      <c r="F11" s="40">
        <v>5.9851474452156701</v>
      </c>
      <c r="G11" s="40">
        <v>7.6731777343313601</v>
      </c>
      <c r="H11" s="40">
        <v>0.167351685992744</v>
      </c>
      <c r="I11" s="40">
        <v>9.9823114382518892</v>
      </c>
      <c r="J11" s="40">
        <v>15.2798561476027</v>
      </c>
      <c r="K11" s="40">
        <v>1.3887416152547001</v>
      </c>
      <c r="L11" s="40">
        <v>0.338401751786432</v>
      </c>
      <c r="M11" s="40">
        <v>8.2288950571017802E-2</v>
      </c>
      <c r="N11" s="41">
        <v>1999.5571128571801</v>
      </c>
      <c r="O11" s="41">
        <v>933.84089973851701</v>
      </c>
      <c r="P11" s="40">
        <v>2.7645013016278499</v>
      </c>
      <c r="Q11" s="41">
        <v>2987.5119282587598</v>
      </c>
      <c r="R11" s="40">
        <v>98.701600174085399</v>
      </c>
      <c r="S11" s="40">
        <v>72.044569883064298</v>
      </c>
      <c r="T11" s="40">
        <v>90.649312980000005</v>
      </c>
      <c r="U11" s="41">
        <v>1018.26581592761</v>
      </c>
      <c r="V11" s="41">
        <v>0</v>
      </c>
      <c r="W11" s="41">
        <v>1122.65129006862</v>
      </c>
      <c r="X11" s="41">
        <v>1189.56965155494</v>
      </c>
      <c r="Y11" s="40">
        <v>7.5399999999998801</v>
      </c>
      <c r="Z11" s="40">
        <v>0.30664192541448798</v>
      </c>
    </row>
    <row r="12" spans="1:26" x14ac:dyDescent="0.25">
      <c r="A12" s="4" t="s">
        <v>31</v>
      </c>
      <c r="B12" s="40">
        <v>45.510143001651599</v>
      </c>
      <c r="C12" s="40">
        <v>0.35307483645125098</v>
      </c>
      <c r="D12" s="40">
        <v>14.691884209202501</v>
      </c>
      <c r="E12" s="40">
        <v>1.9087959905295</v>
      </c>
      <c r="F12" s="40">
        <v>6.0897592198040398</v>
      </c>
      <c r="G12" s="40">
        <v>7.8072938520824797</v>
      </c>
      <c r="H12" s="40">
        <v>0.14071197638521701</v>
      </c>
      <c r="I12" s="40">
        <v>10.4574826435534</v>
      </c>
      <c r="J12" s="40">
        <v>14.842092085834601</v>
      </c>
      <c r="K12" s="40">
        <v>1.64883358831758</v>
      </c>
      <c r="L12" s="40">
        <v>0.35134830913364101</v>
      </c>
      <c r="M12" s="40">
        <v>7.6830465633646497E-2</v>
      </c>
      <c r="N12" s="41">
        <v>2337.1075095660699</v>
      </c>
      <c r="O12" s="41">
        <v>742.40674657231398</v>
      </c>
      <c r="P12" s="40">
        <v>2.7679599595027602</v>
      </c>
      <c r="Q12" s="41">
        <v>4355.40237057579</v>
      </c>
      <c r="R12" s="40">
        <v>99.582407948671303</v>
      </c>
      <c r="S12" s="40">
        <v>72.628379473449698</v>
      </c>
      <c r="T12" s="40">
        <v>90.858348169999999</v>
      </c>
      <c r="U12" s="41">
        <v>925.707087051386</v>
      </c>
      <c r="V12" s="41">
        <v>0</v>
      </c>
      <c r="W12" s="41">
        <v>1064.2994253771501</v>
      </c>
      <c r="X12" s="41">
        <v>1209.7539159580101</v>
      </c>
      <c r="Y12" s="40">
        <v>15.1699999999997</v>
      </c>
      <c r="Z12" s="40">
        <v>0.30791959131102697</v>
      </c>
    </row>
    <row r="13" spans="1:26" x14ac:dyDescent="0.25">
      <c r="A13" s="4" t="s">
        <v>32</v>
      </c>
      <c r="B13" s="40">
        <v>44.566550820969802</v>
      </c>
      <c r="C13" s="40">
        <v>0.34068017822275698</v>
      </c>
      <c r="D13" s="40">
        <v>14.1684019263155</v>
      </c>
      <c r="E13" s="40">
        <v>1.8679036390980901</v>
      </c>
      <c r="F13" s="40">
        <v>5.9592976223444696</v>
      </c>
      <c r="G13" s="40">
        <v>7.6400373168049303</v>
      </c>
      <c r="H13" s="40">
        <v>0.13724544322688201</v>
      </c>
      <c r="I13" s="40">
        <v>10.396148525322999</v>
      </c>
      <c r="J13" s="40">
        <v>15.592445071286701</v>
      </c>
      <c r="K13" s="40">
        <v>1.4415638398511501</v>
      </c>
      <c r="L13" s="40">
        <v>0.42147004905843999</v>
      </c>
      <c r="M13" s="40">
        <v>8.2736614711241094E-2</v>
      </c>
      <c r="N13" s="41">
        <v>2759.9461936460698</v>
      </c>
      <c r="O13" s="41">
        <v>1080.44285093503</v>
      </c>
      <c r="P13" s="40">
        <v>3.3569360205917498</v>
      </c>
      <c r="Q13" s="41">
        <v>4411.2496070930001</v>
      </c>
      <c r="R13" s="40">
        <v>99.156543616167397</v>
      </c>
      <c r="S13" s="40">
        <v>72.940829216029599</v>
      </c>
      <c r="T13" s="40">
        <v>91.062917369999994</v>
      </c>
      <c r="U13" s="41">
        <v>1125.3057476618701</v>
      </c>
      <c r="V13" s="41">
        <v>0</v>
      </c>
      <c r="W13" s="41">
        <v>1174.16980723593</v>
      </c>
      <c r="X13" s="41">
        <v>1191.88247350491</v>
      </c>
      <c r="Y13" s="40">
        <v>2.3899999999999899</v>
      </c>
      <c r="Z13" s="40">
        <v>0.30516963126515601</v>
      </c>
    </row>
    <row r="14" spans="1:26" x14ac:dyDescent="0.25">
      <c r="A14" s="4" t="s">
        <v>33</v>
      </c>
      <c r="B14" s="40">
        <v>45.384142832920901</v>
      </c>
      <c r="C14" s="40">
        <v>0.37141999894366001</v>
      </c>
      <c r="D14" s="40">
        <v>13.9370491872949</v>
      </c>
      <c r="E14" s="40">
        <v>1.8993070284478499</v>
      </c>
      <c r="F14" s="40">
        <v>6.0594859508901298</v>
      </c>
      <c r="G14" s="40">
        <v>7.7684824150875098</v>
      </c>
      <c r="H14" s="40">
        <v>0.117631770239014</v>
      </c>
      <c r="I14" s="40">
        <v>10.8804772896732</v>
      </c>
      <c r="J14" s="40">
        <v>15.3078761160645</v>
      </c>
      <c r="K14" s="40">
        <v>1.4032451331661899</v>
      </c>
      <c r="L14" s="40">
        <v>0.331591919256435</v>
      </c>
      <c r="M14" s="40">
        <v>8.2434862608443404E-2</v>
      </c>
      <c r="N14" s="41">
        <v>2166.3184337101402</v>
      </c>
      <c r="O14" s="41">
        <v>1037.38254069052</v>
      </c>
      <c r="P14" s="40">
        <v>3.41494418149464</v>
      </c>
      <c r="Q14" s="41">
        <v>5874.9820431261296</v>
      </c>
      <c r="R14" s="40">
        <v>100.09747457275201</v>
      </c>
      <c r="S14" s="40">
        <v>73.506704841552605</v>
      </c>
      <c r="T14" s="40">
        <v>91.131294179999998</v>
      </c>
      <c r="U14" s="41">
        <v>1061.32547164418</v>
      </c>
      <c r="V14" s="41">
        <v>0</v>
      </c>
      <c r="W14" s="41">
        <v>1141.5287510872199</v>
      </c>
      <c r="X14" s="41">
        <v>1207.9149430509001</v>
      </c>
      <c r="Y14" s="40">
        <v>7.6599999999998802</v>
      </c>
      <c r="Z14" s="40">
        <v>0.31147092790200198</v>
      </c>
    </row>
    <row r="15" spans="1:26" x14ac:dyDescent="0.25">
      <c r="A15" s="4" t="s">
        <v>34</v>
      </c>
      <c r="B15" s="40">
        <v>44.313253587781603</v>
      </c>
      <c r="C15" s="40">
        <v>0.35481715187010998</v>
      </c>
      <c r="D15" s="40">
        <v>14.3352839845394</v>
      </c>
      <c r="E15" s="40">
        <v>1.8824213889369401</v>
      </c>
      <c r="F15" s="40">
        <v>6.0056145684039901</v>
      </c>
      <c r="G15" s="40">
        <v>7.6994173341694498</v>
      </c>
      <c r="H15" s="40">
        <v>0.12330525135911601</v>
      </c>
      <c r="I15" s="40">
        <v>10.9697339176164</v>
      </c>
      <c r="J15" s="40">
        <v>15.315015505542499</v>
      </c>
      <c r="K15" s="40">
        <v>1.31273958079603</v>
      </c>
      <c r="L15" s="40">
        <v>0.32210351375442597</v>
      </c>
      <c r="M15" s="40">
        <v>6.4588464997632405E-2</v>
      </c>
      <c r="N15" s="41">
        <v>2257.4703106448201</v>
      </c>
      <c r="O15" s="41">
        <v>914.30424477167901</v>
      </c>
      <c r="P15" s="40">
        <v>2.7691559604016698</v>
      </c>
      <c r="Q15" s="41">
        <v>4828.1191726125799</v>
      </c>
      <c r="R15" s="40">
        <v>98.568022248802805</v>
      </c>
      <c r="S15" s="40">
        <v>73.838376586754705</v>
      </c>
      <c r="T15" s="40">
        <v>91.427297449999998</v>
      </c>
      <c r="U15" s="41">
        <v>900.00233334179097</v>
      </c>
      <c r="V15" s="41">
        <v>0</v>
      </c>
      <c r="W15" s="41">
        <v>1037.6245301450599</v>
      </c>
      <c r="X15" s="41">
        <v>1219.5976733902801</v>
      </c>
      <c r="Y15" s="40">
        <v>18.440000000000001</v>
      </c>
      <c r="Z15" s="40">
        <v>0.305211361613478</v>
      </c>
    </row>
    <row r="16" spans="1:26" x14ac:dyDescent="0.25">
      <c r="A16" s="4" t="s">
        <v>35</v>
      </c>
      <c r="B16" s="40">
        <v>45.339685466458903</v>
      </c>
      <c r="C16" s="40">
        <v>0.370737655461025</v>
      </c>
      <c r="D16" s="40">
        <v>13.9540814049631</v>
      </c>
      <c r="E16" s="40">
        <v>1.87822601044656</v>
      </c>
      <c r="F16" s="40">
        <v>5.9922297724545297</v>
      </c>
      <c r="G16" s="40">
        <v>7.6822575366543404</v>
      </c>
      <c r="H16" s="40">
        <v>9.7653508314908793E-2</v>
      </c>
      <c r="I16" s="40">
        <v>10.274224199633601</v>
      </c>
      <c r="J16" s="40">
        <v>15.404192793922499</v>
      </c>
      <c r="K16" s="40">
        <v>1.3403592158975499</v>
      </c>
      <c r="L16" s="40">
        <v>0.33098489986380603</v>
      </c>
      <c r="M16" s="40">
        <v>0</v>
      </c>
      <c r="N16" s="41">
        <v>2381.14795432755</v>
      </c>
      <c r="O16" s="41">
        <v>820.98082211649</v>
      </c>
      <c r="P16" s="40">
        <v>2.8085813985833701</v>
      </c>
      <c r="Q16" s="41">
        <v>2975.4492143534198</v>
      </c>
      <c r="R16" s="40">
        <v>98.408714125079698</v>
      </c>
      <c r="S16" s="40">
        <v>72.597862521453607</v>
      </c>
      <c r="T16" s="40">
        <v>90.840193479999996</v>
      </c>
      <c r="U16" s="41">
        <v>907.77992760974996</v>
      </c>
      <c r="V16" s="41">
        <v>0</v>
      </c>
      <c r="W16" s="41">
        <v>1049.2528332985</v>
      </c>
      <c r="X16" s="41">
        <v>1198.58767744541</v>
      </c>
      <c r="Y16" s="40">
        <v>15.029999999999699</v>
      </c>
      <c r="Z16" s="40">
        <v>0.308123487918047</v>
      </c>
    </row>
    <row r="17" spans="1:26" x14ac:dyDescent="0.25">
      <c r="A17" s="4" t="s">
        <v>36</v>
      </c>
      <c r="B17" s="40">
        <v>45.304093295160499</v>
      </c>
      <c r="C17" s="40">
        <v>0.38616794916125602</v>
      </c>
      <c r="D17" s="40">
        <v>14.2563370476913</v>
      </c>
      <c r="E17" s="40">
        <v>1.8852288572117499</v>
      </c>
      <c r="F17" s="40">
        <v>6.0145714217794399</v>
      </c>
      <c r="G17" s="40">
        <v>7.71090034749857</v>
      </c>
      <c r="H17" s="40">
        <v>0.117489776985382</v>
      </c>
      <c r="I17" s="40">
        <v>10.449096615093</v>
      </c>
      <c r="J17" s="40">
        <v>15.7909903362213</v>
      </c>
      <c r="K17" s="40">
        <v>1.5082408580449</v>
      </c>
      <c r="L17" s="40">
        <v>0.33243231472608098</v>
      </c>
      <c r="M17" s="40">
        <v>5.1003314040165899E-2</v>
      </c>
      <c r="N17" s="41">
        <v>2487.6156484282701</v>
      </c>
      <c r="O17" s="41">
        <v>883.450261052874</v>
      </c>
      <c r="P17" s="40">
        <v>3.2791246888846501</v>
      </c>
      <c r="Q17" s="41">
        <v>4444.8682655339899</v>
      </c>
      <c r="R17" s="40">
        <v>100.156369892501</v>
      </c>
      <c r="S17" s="40">
        <v>72.858795557582695</v>
      </c>
      <c r="T17" s="40">
        <v>90.970073830000004</v>
      </c>
      <c r="U17" s="41">
        <v>1007.59072924723</v>
      </c>
      <c r="V17" s="41">
        <v>0</v>
      </c>
      <c r="W17" s="41">
        <v>1114.3967338677</v>
      </c>
      <c r="X17" s="41">
        <v>1196.2982086832601</v>
      </c>
      <c r="Y17" s="40">
        <v>9.2699999999998397</v>
      </c>
      <c r="Z17" s="40">
        <v>0.30735658895530699</v>
      </c>
    </row>
    <row r="18" spans="1:26" x14ac:dyDescent="0.25">
      <c r="A18" s="4" t="s">
        <v>37</v>
      </c>
      <c r="B18" s="40">
        <v>45.544208469918303</v>
      </c>
      <c r="C18" s="40">
        <v>0.32626196323590201</v>
      </c>
      <c r="D18" s="40">
        <v>14.1471056673206</v>
      </c>
      <c r="E18" s="40">
        <v>1.8848906001002901</v>
      </c>
      <c r="F18" s="40">
        <v>6.0134922575453498</v>
      </c>
      <c r="G18" s="40">
        <v>7.7095168195155903</v>
      </c>
      <c r="H18" s="40">
        <v>0.109926537478403</v>
      </c>
      <c r="I18" s="40">
        <v>10.7809615928601</v>
      </c>
      <c r="J18" s="40">
        <v>15.0379503270456</v>
      </c>
      <c r="K18" s="40">
        <v>1.3841949599280601</v>
      </c>
      <c r="L18" s="40">
        <v>0.311311954138839</v>
      </c>
      <c r="M18" s="40">
        <v>0.106408888279094</v>
      </c>
      <c r="N18" s="41">
        <v>2173.03257072011</v>
      </c>
      <c r="O18" s="41">
        <v>826.64756183759596</v>
      </c>
      <c r="P18" s="40">
        <v>2.8755371521491999</v>
      </c>
      <c r="Q18" s="41">
        <v>3667.8416040949401</v>
      </c>
      <c r="R18" s="40">
        <v>99.189002543665197</v>
      </c>
      <c r="S18" s="40">
        <v>73.476137731455907</v>
      </c>
      <c r="T18" s="40">
        <v>91.174036130000005</v>
      </c>
      <c r="U18" s="41">
        <v>962.45910723135398</v>
      </c>
      <c r="V18" s="41">
        <v>0</v>
      </c>
      <c r="W18" s="41">
        <v>1087.1827618878899</v>
      </c>
      <c r="X18" s="41">
        <v>1209.84503903259</v>
      </c>
      <c r="Y18" s="40">
        <v>13.1799999999997</v>
      </c>
      <c r="Z18" s="40">
        <v>0.30925974174334098</v>
      </c>
    </row>
    <row r="19" spans="1:26" x14ac:dyDescent="0.25">
      <c r="A19" s="4" t="s">
        <v>38</v>
      </c>
      <c r="B19" s="40">
        <v>45.132295262924202</v>
      </c>
      <c r="C19" s="40">
        <v>0.35464721399638799</v>
      </c>
      <c r="D19" s="40">
        <v>13.814898156273999</v>
      </c>
      <c r="E19" s="40">
        <v>1.8746053424151301</v>
      </c>
      <c r="F19" s="40">
        <v>5.9806785136318696</v>
      </c>
      <c r="G19" s="40">
        <v>7.6674484007370003</v>
      </c>
      <c r="H19" s="40">
        <v>0.120122443450389</v>
      </c>
      <c r="I19" s="40">
        <v>11.823802503000101</v>
      </c>
      <c r="J19" s="40">
        <v>14.502129278326899</v>
      </c>
      <c r="K19" s="40">
        <v>1.5591402864173001</v>
      </c>
      <c r="L19" s="40">
        <v>0.37017324410222102</v>
      </c>
      <c r="M19" s="40">
        <v>1.30745516680696E-2</v>
      </c>
      <c r="N19" s="41">
        <v>2058.4769332922001</v>
      </c>
      <c r="O19" s="41">
        <v>1045.96413344556</v>
      </c>
      <c r="P19" s="40">
        <v>2.4708920517932298</v>
      </c>
      <c r="Q19" s="41">
        <v>3438.00197720496</v>
      </c>
      <c r="R19" s="40">
        <v>98.670703152394196</v>
      </c>
      <c r="S19" s="40">
        <v>75.337988382360606</v>
      </c>
      <c r="T19" s="40">
        <v>92.012980999999996</v>
      </c>
      <c r="U19" s="41">
        <v>911.43885965501602</v>
      </c>
      <c r="V19" s="41">
        <v>0</v>
      </c>
      <c r="W19" s="41">
        <v>1053.88304365818</v>
      </c>
      <c r="X19" s="41">
        <v>1241.5622055362801</v>
      </c>
      <c r="Y19" s="40">
        <v>20.9900000000004</v>
      </c>
      <c r="Z19" s="40">
        <v>0.30584311800014902</v>
      </c>
    </row>
    <row r="20" spans="1:26" x14ac:dyDescent="0.25">
      <c r="A20" s="4" t="s">
        <v>39</v>
      </c>
      <c r="B20" s="40">
        <v>45.396116122729097</v>
      </c>
      <c r="C20" s="40">
        <v>0.32746558322818797</v>
      </c>
      <c r="D20" s="40">
        <v>14.635867930287199</v>
      </c>
      <c r="E20" s="40">
        <v>1.89254982557471</v>
      </c>
      <c r="F20" s="40">
        <v>6.0379279956655196</v>
      </c>
      <c r="G20" s="40">
        <v>7.7408443287176398</v>
      </c>
      <c r="H20" s="40">
        <v>9.7449543534393696E-2</v>
      </c>
      <c r="I20" s="40">
        <v>9.4357456936645399</v>
      </c>
      <c r="J20" s="40">
        <v>15.5374956889342</v>
      </c>
      <c r="K20" s="40">
        <v>1.3370779711971299</v>
      </c>
      <c r="L20" s="40">
        <v>0.28971485915630502</v>
      </c>
      <c r="M20" s="40">
        <v>4.38961907812584E-2</v>
      </c>
      <c r="N20" s="41">
        <v>2144.7427167640299</v>
      </c>
      <c r="O20" s="41">
        <v>851.58610115641397</v>
      </c>
      <c r="P20" s="40">
        <v>2.6688142702472901</v>
      </c>
      <c r="Q20" s="41">
        <v>2988.6886990838302</v>
      </c>
      <c r="R20" s="40">
        <v>98.298623426700303</v>
      </c>
      <c r="S20" s="40">
        <v>70.715037830604203</v>
      </c>
      <c r="T20" s="40">
        <v>90.048292759999995</v>
      </c>
      <c r="U20" s="41">
        <v>890.32101038308701</v>
      </c>
      <c r="V20" s="41">
        <v>0</v>
      </c>
      <c r="W20" s="41">
        <v>1037.08603494576</v>
      </c>
      <c r="X20" s="41">
        <v>1181.38111239667</v>
      </c>
      <c r="Y20" s="40">
        <v>13.4699999999997</v>
      </c>
      <c r="Z20" s="40">
        <v>0.307803655677654</v>
      </c>
    </row>
    <row r="21" spans="1:26" x14ac:dyDescent="0.25">
      <c r="A21" s="4" t="s">
        <v>40</v>
      </c>
      <c r="B21" s="40">
        <v>44.631575550582902</v>
      </c>
      <c r="C21" s="40">
        <v>0.40642337535346601</v>
      </c>
      <c r="D21" s="40">
        <v>13.668791065568699</v>
      </c>
      <c r="E21" s="40">
        <v>1.8762934783876799</v>
      </c>
      <c r="F21" s="40">
        <v>5.9860642864720104</v>
      </c>
      <c r="G21" s="40">
        <v>7.67435315832524</v>
      </c>
      <c r="H21" s="40">
        <v>9.5580139398054306E-2</v>
      </c>
      <c r="I21" s="40">
        <v>12.0724957305078</v>
      </c>
      <c r="J21" s="40">
        <v>13.668791065568699</v>
      </c>
      <c r="K21" s="40">
        <v>1.5741633393036001</v>
      </c>
      <c r="L21" s="40">
        <v>0.51945727933725205</v>
      </c>
      <c r="M21" s="40">
        <v>7.1477321636805896E-2</v>
      </c>
      <c r="N21" s="41">
        <v>2965.7603833224898</v>
      </c>
      <c r="O21" s="41">
        <v>1653.9519774098101</v>
      </c>
      <c r="P21" s="40">
        <v>2.5133956908828199</v>
      </c>
      <c r="Q21" s="41">
        <v>4928.30549891391</v>
      </c>
      <c r="R21" s="40">
        <v>98.0393101089646</v>
      </c>
      <c r="S21" s="40">
        <v>75.706136509016403</v>
      </c>
      <c r="T21" s="40">
        <v>92.121113719999997</v>
      </c>
      <c r="U21" s="41">
        <v>986.60597025763104</v>
      </c>
      <c r="V21" s="41">
        <v>0</v>
      </c>
      <c r="W21" s="41">
        <v>1096.09478469224</v>
      </c>
      <c r="X21" s="41">
        <v>1253.5789732542401</v>
      </c>
      <c r="Y21" s="40">
        <v>18.720000000000098</v>
      </c>
      <c r="Z21" s="40">
        <v>0.30739024919034402</v>
      </c>
    </row>
    <row r="22" spans="1:26" x14ac:dyDescent="0.25">
      <c r="A22" s="4" t="s">
        <v>41</v>
      </c>
      <c r="B22" s="40">
        <v>46.391400081992003</v>
      </c>
      <c r="C22" s="40">
        <v>0.373915893705137</v>
      </c>
      <c r="D22" s="40">
        <v>13.5873540022596</v>
      </c>
      <c r="E22" s="40">
        <v>1.88355610255947</v>
      </c>
      <c r="F22" s="40">
        <v>6.0092347209917598</v>
      </c>
      <c r="G22" s="40">
        <v>7.7040585020747701</v>
      </c>
      <c r="H22" s="40">
        <v>9.7619067820455499E-2</v>
      </c>
      <c r="I22" s="40">
        <v>9.7238112662620999</v>
      </c>
      <c r="J22" s="40">
        <v>15.7105687273545</v>
      </c>
      <c r="K22" s="40">
        <v>1.4738736043249101</v>
      </c>
      <c r="L22" s="40">
        <v>0.28326961644328602</v>
      </c>
      <c r="M22" s="40">
        <v>6.1011917387784699E-2</v>
      </c>
      <c r="N22" s="41">
        <v>2003.62786144439</v>
      </c>
      <c r="O22" s="41">
        <v>906.46277261851503</v>
      </c>
      <c r="P22" s="40">
        <v>2.7046157968988398</v>
      </c>
      <c r="Q22" s="41">
        <v>3867.2168155926402</v>
      </c>
      <c r="R22" s="40">
        <v>98.977961542965502</v>
      </c>
      <c r="S22" s="40">
        <v>71.431210260824898</v>
      </c>
      <c r="T22" s="40">
        <v>90.200352039999999</v>
      </c>
      <c r="U22" s="41">
        <v>922.31948324673897</v>
      </c>
      <c r="V22" s="41">
        <v>0</v>
      </c>
      <c r="W22" s="41">
        <v>1054.1642478541901</v>
      </c>
      <c r="X22" s="41">
        <v>1196.4310128352799</v>
      </c>
      <c r="Y22" s="40">
        <v>14.0699999999997</v>
      </c>
      <c r="Z22" s="40">
        <v>0.31330015336410399</v>
      </c>
    </row>
    <row r="23" spans="1:26" x14ac:dyDescent="0.25">
      <c r="A23" s="4" t="s">
        <v>42</v>
      </c>
      <c r="B23" s="40">
        <v>45.336958593280798</v>
      </c>
      <c r="C23" s="40">
        <v>0.38246737770546901</v>
      </c>
      <c r="D23" s="40">
        <v>14.559375950852701</v>
      </c>
      <c r="E23" s="40">
        <v>1.91817560259845</v>
      </c>
      <c r="F23" s="40">
        <v>6.1196836220756898</v>
      </c>
      <c r="G23" s="40">
        <v>7.8456580292937703</v>
      </c>
      <c r="H23" s="40">
        <v>0.10422898514837201</v>
      </c>
      <c r="I23" s="40">
        <v>10.8987295670163</v>
      </c>
      <c r="J23" s="40">
        <v>15.068154725814299</v>
      </c>
      <c r="K23" s="40">
        <v>1.6040664155037601</v>
      </c>
      <c r="L23" s="40">
        <v>0.45489768941874498</v>
      </c>
      <c r="M23" s="40">
        <v>9.6279316789598404E-2</v>
      </c>
      <c r="N23" s="41">
        <v>2670.80382644355</v>
      </c>
      <c r="O23" s="41">
        <v>1148.2854296007099</v>
      </c>
      <c r="P23" s="40">
        <v>2.7474232847956102</v>
      </c>
      <c r="Q23" s="41">
        <v>3140.7878744453501</v>
      </c>
      <c r="R23" s="40">
        <v>99.986428844048902</v>
      </c>
      <c r="S23" s="40">
        <v>73.346525683131304</v>
      </c>
      <c r="T23" s="40">
        <v>91.268297509999996</v>
      </c>
      <c r="U23" s="41">
        <v>982.14992585960499</v>
      </c>
      <c r="V23" s="41">
        <v>0</v>
      </c>
      <c r="W23" s="41">
        <v>1105.3405973291499</v>
      </c>
      <c r="X23" s="41">
        <v>1211.2931335092301</v>
      </c>
      <c r="Y23" s="40">
        <v>12.349999999999699</v>
      </c>
      <c r="Z23" s="40">
        <v>0.303639062715577</v>
      </c>
    </row>
    <row r="24" spans="1:26" x14ac:dyDescent="0.25">
      <c r="A24" s="4" t="s">
        <v>43</v>
      </c>
      <c r="B24" s="40">
        <v>46.9110430545987</v>
      </c>
      <c r="C24" s="40">
        <v>0.282921155273617</v>
      </c>
      <c r="D24" s="40">
        <v>11.9623186479762</v>
      </c>
      <c r="E24" s="40">
        <v>1.91290862251899</v>
      </c>
      <c r="F24" s="40">
        <v>6.1028800240701599</v>
      </c>
      <c r="G24" s="40">
        <v>7.8241152026127496</v>
      </c>
      <c r="H24" s="40">
        <v>0.128345027392336</v>
      </c>
      <c r="I24" s="40">
        <v>12.2594210877209</v>
      </c>
      <c r="J24" s="40">
        <v>15.0669567558463</v>
      </c>
      <c r="K24" s="40">
        <v>1.3143654994996199</v>
      </c>
      <c r="L24" s="40">
        <v>0.23326942934811501</v>
      </c>
      <c r="M24" s="40">
        <v>2.1546975401633101E-2</v>
      </c>
      <c r="N24" s="41">
        <v>2063.5248610270901</v>
      </c>
      <c r="O24" s="41">
        <v>815.03776519221003</v>
      </c>
      <c r="P24" s="40">
        <v>2.91157041535326</v>
      </c>
      <c r="Q24" s="41">
        <v>4552.2803458386297</v>
      </c>
      <c r="R24" s="40">
        <v>99.850630992205794</v>
      </c>
      <c r="S24" s="40">
        <v>75.633198561479801</v>
      </c>
      <c r="T24" s="40">
        <v>91.853734180000004</v>
      </c>
      <c r="U24" s="41">
        <v>1187.89331209905</v>
      </c>
      <c r="V24" s="41">
        <v>0</v>
      </c>
      <c r="W24" s="41">
        <v>1211.9219297411701</v>
      </c>
      <c r="X24" s="41">
        <v>1245.8673093335501</v>
      </c>
      <c r="Y24" s="40">
        <v>5.6399999999999197</v>
      </c>
      <c r="Z24" s="40">
        <v>0.31756045428305202</v>
      </c>
    </row>
    <row r="25" spans="1:26" x14ac:dyDescent="0.25">
      <c r="A25" s="4" t="s">
        <v>44</v>
      </c>
      <c r="B25" s="40">
        <v>46.335524498480801</v>
      </c>
      <c r="C25" s="40">
        <v>0.334810066897823</v>
      </c>
      <c r="D25" s="40">
        <v>14.490617209070701</v>
      </c>
      <c r="E25" s="40">
        <v>1.9224640381157201</v>
      </c>
      <c r="F25" s="40">
        <v>6.1333653040675902</v>
      </c>
      <c r="G25" s="40">
        <v>7.8631984455641204</v>
      </c>
      <c r="H25" s="40">
        <v>0.14067649869656401</v>
      </c>
      <c r="I25" s="40">
        <v>9.8131383511711903</v>
      </c>
      <c r="J25" s="40">
        <v>16.312846788853498</v>
      </c>
      <c r="K25" s="40">
        <v>1.2810939814633699</v>
      </c>
      <c r="L25" s="40">
        <v>0.30198555053529103</v>
      </c>
      <c r="M25" s="40">
        <v>2.90731430639566E-2</v>
      </c>
      <c r="N25" s="41">
        <v>2073.27974801237</v>
      </c>
      <c r="O25" s="41">
        <v>947.221757890199</v>
      </c>
      <c r="P25" s="40">
        <v>2.95809690558323</v>
      </c>
      <c r="Q25" s="41">
        <v>3274.7955325777202</v>
      </c>
      <c r="R25" s="40">
        <v>100.683222039848</v>
      </c>
      <c r="S25" s="40">
        <v>71.200018726895607</v>
      </c>
      <c r="T25" s="40">
        <v>90.228564710000001</v>
      </c>
      <c r="U25" s="41">
        <v>1015.45010183555</v>
      </c>
      <c r="V25" s="41">
        <v>0</v>
      </c>
      <c r="W25" s="41">
        <v>1124.00335493476</v>
      </c>
      <c r="X25" s="41">
        <v>1180.8150013473601</v>
      </c>
      <c r="Y25" s="40">
        <v>6.3199999999999097</v>
      </c>
      <c r="Z25" s="40">
        <v>0.30875842298527401</v>
      </c>
    </row>
    <row r="26" spans="1:26" x14ac:dyDescent="0.25">
      <c r="A26" s="4" t="s">
        <v>45</v>
      </c>
      <c r="B26" s="40">
        <v>45.714334025660698</v>
      </c>
      <c r="C26" s="40">
        <v>0.35587284904816002</v>
      </c>
      <c r="D26" s="40">
        <v>13.9756096246802</v>
      </c>
      <c r="E26" s="40">
        <v>1.9212486312533701</v>
      </c>
      <c r="F26" s="40">
        <v>6.1294877104522802</v>
      </c>
      <c r="G26" s="40">
        <v>7.8582272288540604</v>
      </c>
      <c r="H26" s="40">
        <v>0.133228780171296</v>
      </c>
      <c r="I26" s="40">
        <v>10.8909692755125</v>
      </c>
      <c r="J26" s="40">
        <v>15.3025325090709</v>
      </c>
      <c r="K26" s="40">
        <v>1.2482374303297299</v>
      </c>
      <c r="L26" s="40">
        <v>0.36302607214460603</v>
      </c>
      <c r="M26" s="40">
        <v>6.9743925190343004E-2</v>
      </c>
      <c r="N26" s="41">
        <v>1980.2747532808801</v>
      </c>
      <c r="O26" s="41">
        <v>974.62664689069095</v>
      </c>
      <c r="P26" s="40">
        <v>2.4852336894857299</v>
      </c>
      <c r="Q26" s="41">
        <v>3718.9882545754899</v>
      </c>
      <c r="R26" s="40">
        <v>99.256913488474694</v>
      </c>
      <c r="S26" s="40">
        <v>73.301282223005501</v>
      </c>
      <c r="T26" s="40">
        <v>91.13640857</v>
      </c>
      <c r="U26" s="41">
        <v>1017.81304280848</v>
      </c>
      <c r="V26" s="41">
        <v>0</v>
      </c>
      <c r="W26" s="41">
        <v>1118.4314035233599</v>
      </c>
      <c r="X26" s="41">
        <v>1217.1519486694899</v>
      </c>
      <c r="Y26" s="40">
        <v>11.1999999999998</v>
      </c>
      <c r="Z26" s="40">
        <v>0.307975314121121</v>
      </c>
    </row>
    <row r="27" spans="1:26" x14ac:dyDescent="0.25">
      <c r="A27" s="4" t="s">
        <v>46</v>
      </c>
      <c r="B27" s="40">
        <v>45.097459428732797</v>
      </c>
      <c r="C27" s="40">
        <v>0.34222294007938298</v>
      </c>
      <c r="D27" s="40">
        <v>12.555417283123999</v>
      </c>
      <c r="E27" s="40">
        <v>1.8574258208955601</v>
      </c>
      <c r="F27" s="40">
        <v>5.9258695397631804</v>
      </c>
      <c r="G27" s="40">
        <v>7.5971812934050096</v>
      </c>
      <c r="H27" s="40">
        <v>0.114074313359794</v>
      </c>
      <c r="I27" s="40">
        <v>11.9541442120446</v>
      </c>
      <c r="J27" s="40">
        <v>15.5104852101587</v>
      </c>
      <c r="K27" s="40">
        <v>1.2421425232510901</v>
      </c>
      <c r="L27" s="40">
        <v>0.27522691477283701</v>
      </c>
      <c r="M27" s="40">
        <v>4.2551529586590003E-2</v>
      </c>
      <c r="N27" s="41">
        <v>1983.3217783825801</v>
      </c>
      <c r="O27" s="41">
        <v>905.35169333170302</v>
      </c>
      <c r="P27" s="40">
        <v>2.56725378523128</v>
      </c>
      <c r="Q27" s="41">
        <v>4736.1405307206096</v>
      </c>
      <c r="R27" s="40">
        <v>98.246754901243406</v>
      </c>
      <c r="S27" s="40">
        <v>75.710825117085506</v>
      </c>
      <c r="T27" s="40">
        <v>92.111636239999996</v>
      </c>
      <c r="U27" s="41">
        <v>1136.4683523014101</v>
      </c>
      <c r="V27" s="41">
        <v>0</v>
      </c>
      <c r="W27" s="41">
        <v>1176.42850121535</v>
      </c>
      <c r="X27" s="41">
        <v>1242.20021876284</v>
      </c>
      <c r="Y27" s="40">
        <v>9.1399999999998496</v>
      </c>
      <c r="Z27" s="40">
        <v>0.30785840312229301</v>
      </c>
    </row>
    <row r="28" spans="1:26" x14ac:dyDescent="0.25">
      <c r="A28" s="4" t="s">
        <v>47</v>
      </c>
      <c r="B28" s="40">
        <v>45.152112889592303</v>
      </c>
      <c r="C28" s="40">
        <v>0.41794035304317501</v>
      </c>
      <c r="D28" s="40">
        <v>13.7873878687243</v>
      </c>
      <c r="E28" s="40">
        <v>1.9007697125856899</v>
      </c>
      <c r="F28" s="40">
        <v>6.0641524496979002</v>
      </c>
      <c r="G28" s="40">
        <v>7.7744650370824999</v>
      </c>
      <c r="H28" s="40">
        <v>0.117952055192185</v>
      </c>
      <c r="I28" s="40">
        <v>11.069528372205699</v>
      </c>
      <c r="J28" s="40">
        <v>15.226960195873</v>
      </c>
      <c r="K28" s="40">
        <v>1.42192595668689</v>
      </c>
      <c r="L28" s="40">
        <v>0.38264761211952902</v>
      </c>
      <c r="M28" s="40">
        <v>8.7303095969018904E-2</v>
      </c>
      <c r="N28" s="41">
        <v>2220.5709747311898</v>
      </c>
      <c r="O28" s="41">
        <v>938.04390349690505</v>
      </c>
      <c r="P28" s="40">
        <v>2.7863997223100601</v>
      </c>
      <c r="Q28" s="41">
        <v>4317.5882852274199</v>
      </c>
      <c r="R28" s="40">
        <v>99.162700600345502</v>
      </c>
      <c r="S28" s="40">
        <v>73.825936799047696</v>
      </c>
      <c r="T28" s="40">
        <v>91.395812849999999</v>
      </c>
      <c r="U28" s="41">
        <v>1107.1748754011201</v>
      </c>
      <c r="V28" s="41">
        <v>0</v>
      </c>
      <c r="W28" s="41">
        <v>1169.4073172558701</v>
      </c>
      <c r="X28" s="41">
        <v>1217.2920239678599</v>
      </c>
      <c r="Y28" s="40">
        <v>6.6499999999999</v>
      </c>
      <c r="Z28" s="40">
        <v>0.30624135380830098</v>
      </c>
    </row>
    <row r="29" spans="1:26" s="3" customFormat="1" ht="16.8" x14ac:dyDescent="0.25">
      <c r="A29" s="23" t="s">
        <v>152</v>
      </c>
    </row>
    <row r="30" spans="1:26" s="3" customFormat="1" ht="16.8" x14ac:dyDescent="0.25">
      <c r="A30" s="3" t="s">
        <v>213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FFC96-B30B-4D8C-9B1B-B99004AD6FC2}">
  <dimension ref="A1:S89"/>
  <sheetViews>
    <sheetView topLeftCell="A12" workbookViewId="0">
      <selection activeCell="D27" sqref="D27"/>
    </sheetView>
  </sheetViews>
  <sheetFormatPr defaultColWidth="9" defaultRowHeight="13.8" x14ac:dyDescent="0.25"/>
  <cols>
    <col min="1" max="1" width="17.88671875" style="4" customWidth="1"/>
    <col min="2" max="18" width="9" style="4"/>
    <col min="19" max="19" width="22.6640625" style="4" bestFit="1" customWidth="1"/>
    <col min="20" max="20" width="9" style="4"/>
    <col min="21" max="21" width="21.21875" style="4" bestFit="1" customWidth="1"/>
    <col min="22" max="22" width="15.88671875" style="4" bestFit="1" customWidth="1"/>
    <col min="23" max="16384" width="9" style="4"/>
  </cols>
  <sheetData>
    <row r="1" spans="1:19" x14ac:dyDescent="0.25">
      <c r="A1" s="2" t="s">
        <v>574</v>
      </c>
      <c r="B1" s="3"/>
      <c r="S1" s="4" t="s">
        <v>152</v>
      </c>
    </row>
    <row r="2" spans="1:19" ht="16.8" x14ac:dyDescent="0.25">
      <c r="A2" s="2"/>
      <c r="B2" s="56" t="s">
        <v>577</v>
      </c>
      <c r="C2" s="57"/>
      <c r="D2" s="57"/>
      <c r="E2" s="58"/>
      <c r="F2" s="59" t="s">
        <v>576</v>
      </c>
      <c r="G2" s="60"/>
      <c r="H2" s="60"/>
      <c r="I2" s="61"/>
    </row>
    <row r="3" spans="1:19" ht="16.2" x14ac:dyDescent="0.35">
      <c r="A3" s="1" t="s">
        <v>1</v>
      </c>
      <c r="B3" s="12" t="s">
        <v>50</v>
      </c>
      <c r="C3" s="13" t="s">
        <v>122</v>
      </c>
      <c r="D3" s="13" t="s">
        <v>154</v>
      </c>
      <c r="E3" s="14" t="s">
        <v>155</v>
      </c>
      <c r="F3" s="17" t="s">
        <v>153</v>
      </c>
      <c r="G3" s="18" t="s">
        <v>122</v>
      </c>
      <c r="H3" s="18" t="s">
        <v>154</v>
      </c>
      <c r="I3" s="19" t="s">
        <v>155</v>
      </c>
    </row>
    <row r="4" spans="1:19" x14ac:dyDescent="0.25">
      <c r="A4" s="1"/>
      <c r="B4" s="12" t="s">
        <v>120</v>
      </c>
      <c r="C4" s="13" t="s">
        <v>88</v>
      </c>
      <c r="D4" s="13" t="s">
        <v>610</v>
      </c>
      <c r="E4" s="14" t="s">
        <v>610</v>
      </c>
      <c r="F4" s="17" t="s">
        <v>120</v>
      </c>
      <c r="G4" s="18" t="s">
        <v>88</v>
      </c>
      <c r="H4" s="18" t="s">
        <v>610</v>
      </c>
      <c r="I4" s="19" t="s">
        <v>610</v>
      </c>
    </row>
    <row r="5" spans="1:19" x14ac:dyDescent="0.25">
      <c r="A5" s="4" t="s">
        <v>23</v>
      </c>
      <c r="B5" s="12">
        <v>5280</v>
      </c>
      <c r="C5" s="32">
        <f>14.6+29*B5/10000-0.157*(B5/10000-8.4)*(B5/10000-8.4)</f>
        <v>20.182963711999999</v>
      </c>
      <c r="D5" s="32">
        <v>0.27080904807062861</v>
      </c>
      <c r="E5" s="33">
        <v>0.72919095192937144</v>
      </c>
      <c r="F5" s="17">
        <v>3319</v>
      </c>
      <c r="G5" s="36">
        <v>14.005304695229995</v>
      </c>
      <c r="H5" s="36">
        <v>0.219</v>
      </c>
      <c r="I5" s="37">
        <v>0.78100000000000003</v>
      </c>
    </row>
    <row r="6" spans="1:19" x14ac:dyDescent="0.25">
      <c r="A6" s="4" t="s">
        <v>24</v>
      </c>
      <c r="B6" s="12">
        <v>4020</v>
      </c>
      <c r="C6" s="32">
        <f t="shared" ref="C6:C29" si="0">14.6+29*B6/10000-0.157*(B6/10000-8.4)*(B6/10000-8.4)</f>
        <v>16.215023371999997</v>
      </c>
      <c r="D6" s="32">
        <v>0.31428097578060621</v>
      </c>
      <c r="E6" s="33">
        <v>0.68571902421939401</v>
      </c>
      <c r="F6" s="17">
        <v>2522</v>
      </c>
      <c r="G6" s="36">
        <v>11.491096760119998</v>
      </c>
      <c r="H6" s="36">
        <v>0.3</v>
      </c>
      <c r="I6" s="37">
        <v>0.7</v>
      </c>
    </row>
    <row r="7" spans="1:19" x14ac:dyDescent="0.25">
      <c r="A7" s="4" t="s">
        <v>25</v>
      </c>
      <c r="B7" s="12">
        <v>3750</v>
      </c>
      <c r="C7" s="32">
        <f t="shared" si="0"/>
        <v>15.364101875000001</v>
      </c>
      <c r="D7" s="32">
        <v>0.29290824854212261</v>
      </c>
      <c r="E7" s="33">
        <v>0.70709175145787739</v>
      </c>
      <c r="F7" s="17">
        <v>2368</v>
      </c>
      <c r="G7" s="36">
        <v>11.005060024319999</v>
      </c>
      <c r="H7" s="36">
        <v>0.32200000000000001</v>
      </c>
      <c r="I7" s="37">
        <v>0.67799999999999994</v>
      </c>
    </row>
    <row r="8" spans="1:19" x14ac:dyDescent="0.25">
      <c r="A8" s="4" t="s">
        <v>26</v>
      </c>
      <c r="B8" s="12">
        <v>4280</v>
      </c>
      <c r="C8" s="32">
        <f t="shared" si="0"/>
        <v>17.034212912000001</v>
      </c>
      <c r="D8" s="32">
        <v>0.28133099377602372</v>
      </c>
      <c r="E8" s="33">
        <v>0.71866900622397634</v>
      </c>
      <c r="F8" s="17">
        <v>2699</v>
      </c>
      <c r="G8" s="36">
        <v>12.049631416429998</v>
      </c>
      <c r="H8" s="36">
        <v>0.27800000000000002</v>
      </c>
      <c r="I8" s="37">
        <v>0.72199999999999998</v>
      </c>
    </row>
    <row r="9" spans="1:19" x14ac:dyDescent="0.25">
      <c r="A9" s="4" t="s">
        <v>27</v>
      </c>
      <c r="B9" s="12">
        <v>4510</v>
      </c>
      <c r="C9" s="32">
        <f t="shared" si="0"/>
        <v>17.758703643</v>
      </c>
      <c r="D9" s="32">
        <v>0.25638377016534419</v>
      </c>
      <c r="E9" s="33">
        <v>0.74361622983465581</v>
      </c>
      <c r="F9" s="17">
        <v>3090</v>
      </c>
      <c r="G9" s="36">
        <v>13.283107882999998</v>
      </c>
      <c r="H9" s="36">
        <v>0.23799999999999999</v>
      </c>
      <c r="I9" s="37">
        <v>0.76200000000000001</v>
      </c>
    </row>
    <row r="10" spans="1:19" x14ac:dyDescent="0.25">
      <c r="A10" s="4" t="s">
        <v>28</v>
      </c>
      <c r="B10" s="12">
        <v>7350</v>
      </c>
      <c r="C10" s="32">
        <f t="shared" si="0"/>
        <v>26.690900674999998</v>
      </c>
      <c r="D10" s="32">
        <v>0.35133334580045572</v>
      </c>
      <c r="E10" s="33">
        <v>0.64866665419954428</v>
      </c>
      <c r="F10" s="17">
        <v>8123</v>
      </c>
      <c r="G10" s="36">
        <v>29.117708967470001</v>
      </c>
      <c r="H10" s="36">
        <v>6.0999999999999999E-2</v>
      </c>
      <c r="I10" s="37">
        <v>0.93900000000000006</v>
      </c>
    </row>
    <row r="11" spans="1:19" x14ac:dyDescent="0.25">
      <c r="A11" s="4" t="s">
        <v>29</v>
      </c>
      <c r="B11" s="12">
        <v>4260</v>
      </c>
      <c r="C11" s="32">
        <f t="shared" si="0"/>
        <v>16.971205867999998</v>
      </c>
      <c r="D11" s="32">
        <v>0.27939645177803618</v>
      </c>
      <c r="E11" s="33">
        <v>0.72060354822196382</v>
      </c>
      <c r="F11" s="17">
        <v>2609</v>
      </c>
      <c r="G11" s="36">
        <v>11.765643036829998</v>
      </c>
      <c r="H11" s="36">
        <v>0.28899999999999998</v>
      </c>
      <c r="I11" s="37">
        <v>0.71100000000000008</v>
      </c>
    </row>
    <row r="12" spans="1:19" x14ac:dyDescent="0.25">
      <c r="A12" s="4" t="s">
        <v>30</v>
      </c>
      <c r="B12" s="12">
        <v>4580</v>
      </c>
      <c r="C12" s="32">
        <f t="shared" si="0"/>
        <v>17.979167851999996</v>
      </c>
      <c r="D12" s="32">
        <v>0.28170375406646742</v>
      </c>
      <c r="E12" s="33">
        <v>0.7182962459335327</v>
      </c>
      <c r="F12" s="17">
        <v>3004</v>
      </c>
      <c r="G12" s="36">
        <v>13.011847334879997</v>
      </c>
      <c r="H12" s="36">
        <v>0.246</v>
      </c>
      <c r="I12" s="37">
        <v>0.754</v>
      </c>
    </row>
    <row r="13" spans="1:19" x14ac:dyDescent="0.25">
      <c r="A13" s="4" t="s">
        <v>31</v>
      </c>
      <c r="B13" s="12">
        <v>5640</v>
      </c>
      <c r="C13" s="32">
        <f t="shared" si="0"/>
        <v>21.315745328000002</v>
      </c>
      <c r="D13" s="32">
        <v>0.24803762403261109</v>
      </c>
      <c r="E13" s="33">
        <v>0.75196237596738891</v>
      </c>
      <c r="F13" s="17">
        <v>3882</v>
      </c>
      <c r="G13" s="36">
        <v>15.780136539319995</v>
      </c>
      <c r="H13" s="36">
        <v>0.18</v>
      </c>
      <c r="I13" s="37">
        <v>0.82000000000000006</v>
      </c>
    </row>
    <row r="14" spans="1:19" x14ac:dyDescent="0.25">
      <c r="A14" s="4" t="s">
        <v>32</v>
      </c>
      <c r="B14" s="12">
        <v>5520</v>
      </c>
      <c r="C14" s="32">
        <f t="shared" si="0"/>
        <v>20.938196671999997</v>
      </c>
      <c r="D14" s="32">
        <v>0.32883430780863532</v>
      </c>
      <c r="E14" s="33">
        <v>0.67116569219136479</v>
      </c>
      <c r="F14" s="17">
        <v>3807</v>
      </c>
      <c r="G14" s="36">
        <v>15.543759919069997</v>
      </c>
      <c r="H14" s="36">
        <v>0.185</v>
      </c>
      <c r="I14" s="37">
        <v>0.81499999999999995</v>
      </c>
    </row>
    <row r="15" spans="1:19" x14ac:dyDescent="0.25">
      <c r="A15" s="4" t="s">
        <v>33</v>
      </c>
      <c r="B15" s="12">
        <v>6760</v>
      </c>
      <c r="C15" s="32">
        <f t="shared" si="0"/>
        <v>24.837352367999998</v>
      </c>
      <c r="D15" s="32">
        <v>0.30056828329867508</v>
      </c>
      <c r="E15" s="33">
        <v>0.69943171670132487</v>
      </c>
      <c r="F15" s="17">
        <v>4518</v>
      </c>
      <c r="G15" s="36">
        <v>17.783900331319998</v>
      </c>
      <c r="H15" s="36">
        <v>0.14799999999999999</v>
      </c>
      <c r="I15" s="37">
        <v>0.85199999999999998</v>
      </c>
    </row>
    <row r="16" spans="1:19" x14ac:dyDescent="0.25">
      <c r="A16" s="4" t="s">
        <v>34</v>
      </c>
      <c r="B16" s="12">
        <v>6320</v>
      </c>
      <c r="C16" s="32">
        <f t="shared" si="0"/>
        <v>23.454333631999994</v>
      </c>
      <c r="D16" s="32">
        <v>0.26924622967600659</v>
      </c>
      <c r="E16" s="33">
        <v>0.73075377032399336</v>
      </c>
      <c r="F16" s="17">
        <v>4023</v>
      </c>
      <c r="G16" s="36">
        <v>16.224476769470002</v>
      </c>
      <c r="H16" s="36">
        <v>0.17199999999999999</v>
      </c>
      <c r="I16" s="37">
        <v>0.82800000000000007</v>
      </c>
    </row>
    <row r="17" spans="1:9" x14ac:dyDescent="0.25">
      <c r="A17" s="4" t="s">
        <v>35</v>
      </c>
      <c r="B17" s="12">
        <v>4490</v>
      </c>
      <c r="C17" s="32">
        <f t="shared" si="0"/>
        <v>17.695711043000003</v>
      </c>
      <c r="D17" s="32">
        <v>0.295852272478484</v>
      </c>
      <c r="E17" s="33">
        <v>0.70414772752151567</v>
      </c>
      <c r="F17" s="17">
        <v>2812</v>
      </c>
      <c r="G17" s="36">
        <v>12.406158589919999</v>
      </c>
      <c r="H17" s="36">
        <v>0.26500000000000001</v>
      </c>
      <c r="I17" s="37">
        <v>0.73499999999999999</v>
      </c>
    </row>
    <row r="18" spans="1:9" x14ac:dyDescent="0.25">
      <c r="A18" s="4" t="s">
        <v>36</v>
      </c>
      <c r="B18" s="12">
        <v>5590</v>
      </c>
      <c r="C18" s="32">
        <f t="shared" si="0"/>
        <v>21.158438883000002</v>
      </c>
      <c r="D18" s="32">
        <v>0.31622669547108428</v>
      </c>
      <c r="E18" s="33">
        <v>0.68377330452891572</v>
      </c>
      <c r="F18" s="17">
        <v>3332</v>
      </c>
      <c r="G18" s="36">
        <v>14.046297828319997</v>
      </c>
      <c r="H18" s="36">
        <v>0.218</v>
      </c>
      <c r="I18" s="37">
        <v>0.78200000000000003</v>
      </c>
    </row>
    <row r="19" spans="1:9" x14ac:dyDescent="0.25">
      <c r="A19" s="4" t="s">
        <v>37</v>
      </c>
      <c r="B19" s="12">
        <v>5160</v>
      </c>
      <c r="C19" s="32">
        <f t="shared" si="0"/>
        <v>19.805279407999997</v>
      </c>
      <c r="D19" s="32">
        <v>0.28155854849570122</v>
      </c>
      <c r="E19" s="33">
        <v>0.71844145150429883</v>
      </c>
      <c r="F19" s="17">
        <v>3344</v>
      </c>
      <c r="G19" s="36">
        <v>14.08413717248</v>
      </c>
      <c r="H19" s="36">
        <v>0.217</v>
      </c>
      <c r="I19" s="37">
        <v>0.78300000000000003</v>
      </c>
    </row>
    <row r="20" spans="1:9" x14ac:dyDescent="0.25">
      <c r="A20" s="4" t="s">
        <v>38</v>
      </c>
      <c r="B20" s="12">
        <v>4590</v>
      </c>
      <c r="C20" s="32">
        <f t="shared" si="0"/>
        <v>18.010661483</v>
      </c>
      <c r="D20" s="32">
        <v>0.25077487188886532</v>
      </c>
      <c r="E20" s="33">
        <v>0.74922512811113473</v>
      </c>
      <c r="F20" s="17">
        <v>2954</v>
      </c>
      <c r="G20" s="36">
        <v>12.854127037880001</v>
      </c>
      <c r="H20" s="36">
        <v>0.11899999999999999</v>
      </c>
      <c r="I20" s="37">
        <v>0.88100000000000001</v>
      </c>
    </row>
    <row r="21" spans="1:9" x14ac:dyDescent="0.25">
      <c r="A21" s="4" t="s">
        <v>39</v>
      </c>
      <c r="B21" s="12">
        <v>4700</v>
      </c>
      <c r="C21" s="32">
        <f t="shared" si="0"/>
        <v>18.357070699999998</v>
      </c>
      <c r="D21" s="32">
        <v>0.26122920406996059</v>
      </c>
      <c r="E21" s="33">
        <v>0.73877079593003947</v>
      </c>
      <c r="F21" s="17">
        <v>2858</v>
      </c>
      <c r="G21" s="36">
        <v>12.551282062519997</v>
      </c>
      <c r="H21" s="36">
        <v>0.26</v>
      </c>
      <c r="I21" s="37">
        <v>0.74</v>
      </c>
    </row>
    <row r="22" spans="1:9" x14ac:dyDescent="0.25">
      <c r="A22" s="4" t="s">
        <v>40</v>
      </c>
      <c r="B22" s="12">
        <v>5800</v>
      </c>
      <c r="C22" s="32">
        <f t="shared" si="0"/>
        <v>21.819073199999998</v>
      </c>
      <c r="D22" s="32">
        <v>0.22369696683544371</v>
      </c>
      <c r="E22" s="33">
        <v>0.77630303316455629</v>
      </c>
      <c r="F22" s="17">
        <v>4386</v>
      </c>
      <c r="G22" s="36">
        <v>17.368129276280001</v>
      </c>
      <c r="H22" s="36">
        <v>0.154</v>
      </c>
      <c r="I22" s="37">
        <v>0.84599999999999997</v>
      </c>
    </row>
    <row r="23" spans="1:9" x14ac:dyDescent="0.25">
      <c r="A23" s="4" t="s">
        <v>41</v>
      </c>
      <c r="B23" s="12">
        <v>5360</v>
      </c>
      <c r="C23" s="32">
        <f t="shared" si="0"/>
        <v>20.434728127999996</v>
      </c>
      <c r="D23" s="32">
        <v>0.23968745089006169</v>
      </c>
      <c r="E23" s="33">
        <v>0.76031254910993828</v>
      </c>
      <c r="F23" s="17">
        <v>2997</v>
      </c>
      <c r="G23" s="36">
        <v>12.989766965869999</v>
      </c>
      <c r="H23" s="36">
        <v>0.246</v>
      </c>
      <c r="I23" s="37">
        <v>0.754</v>
      </c>
    </row>
    <row r="24" spans="1:9" x14ac:dyDescent="0.25">
      <c r="A24" s="4" t="s">
        <v>42</v>
      </c>
      <c r="B24" s="12">
        <v>4390</v>
      </c>
      <c r="C24" s="32">
        <f t="shared" si="0"/>
        <v>17.380729202999998</v>
      </c>
      <c r="D24" s="32">
        <v>0.29472833481347288</v>
      </c>
      <c r="E24" s="33">
        <v>0.70527166518652706</v>
      </c>
      <c r="F24" s="17">
        <v>3274</v>
      </c>
      <c r="G24" s="36">
        <v>13.863401290680001</v>
      </c>
      <c r="H24" s="36">
        <v>0.222</v>
      </c>
      <c r="I24" s="37">
        <v>0.77800000000000002</v>
      </c>
    </row>
    <row r="25" spans="1:9" x14ac:dyDescent="0.25">
      <c r="A25" s="4" t="s">
        <v>43</v>
      </c>
      <c r="B25" s="12">
        <v>5720</v>
      </c>
      <c r="C25" s="32">
        <f t="shared" si="0"/>
        <v>21.567419312000002</v>
      </c>
      <c r="D25" s="32">
        <v>0.27244809355277599</v>
      </c>
      <c r="E25" s="33">
        <v>0.72755190644722401</v>
      </c>
      <c r="F25" s="17">
        <v>2863</v>
      </c>
      <c r="G25" s="36">
        <v>12.56705595267</v>
      </c>
      <c r="H25" s="36">
        <v>0.26</v>
      </c>
      <c r="I25" s="37">
        <v>0.74</v>
      </c>
    </row>
    <row r="26" spans="1:9" x14ac:dyDescent="0.25">
      <c r="A26" s="4" t="s">
        <v>44</v>
      </c>
      <c r="B26" s="12">
        <v>4930</v>
      </c>
      <c r="C26" s="32">
        <f t="shared" si="0"/>
        <v>19.081258106999996</v>
      </c>
      <c r="D26" s="32">
        <v>0.29323452527488469</v>
      </c>
      <c r="E26" s="33">
        <v>0.70676547472511531</v>
      </c>
      <c r="F26" s="17">
        <v>3104</v>
      </c>
      <c r="G26" s="36">
        <v>13.327264378879995</v>
      </c>
      <c r="H26" s="36">
        <v>0.23699999999999999</v>
      </c>
      <c r="I26" s="37">
        <v>0.76300000000000001</v>
      </c>
    </row>
    <row r="27" spans="1:9" x14ac:dyDescent="0.25">
      <c r="A27" s="4" t="s">
        <v>45</v>
      </c>
      <c r="B27" s="12">
        <v>5200</v>
      </c>
      <c r="C27" s="32">
        <f t="shared" si="0"/>
        <v>19.931179199999999</v>
      </c>
      <c r="D27" s="32">
        <v>0.22844179294156691</v>
      </c>
      <c r="E27" s="33">
        <v>0.77155820705843314</v>
      </c>
      <c r="F27" s="17">
        <v>3141</v>
      </c>
      <c r="G27" s="36">
        <v>13.443960726829999</v>
      </c>
      <c r="H27" s="36">
        <v>0.111</v>
      </c>
      <c r="I27" s="37">
        <v>0.88900000000000001</v>
      </c>
    </row>
    <row r="28" spans="1:9" x14ac:dyDescent="0.25">
      <c r="A28" s="4" t="s">
        <v>46</v>
      </c>
      <c r="B28" s="12">
        <v>5720</v>
      </c>
      <c r="C28" s="32">
        <f t="shared" si="0"/>
        <v>21.567419312000002</v>
      </c>
      <c r="D28" s="32">
        <v>0.23060550111551911</v>
      </c>
      <c r="E28" s="33">
        <v>0.76939449888448086</v>
      </c>
      <c r="F28" s="17">
        <v>3387</v>
      </c>
      <c r="G28" s="36">
        <v>14.219724442669998</v>
      </c>
      <c r="H28" s="36">
        <v>0.21299999999999999</v>
      </c>
      <c r="I28" s="37">
        <v>0.78700000000000003</v>
      </c>
    </row>
    <row r="29" spans="1:9" x14ac:dyDescent="0.25">
      <c r="A29" s="4" t="s">
        <v>47</v>
      </c>
      <c r="B29" s="15">
        <v>5460</v>
      </c>
      <c r="C29" s="34">
        <f t="shared" si="0"/>
        <v>20.749405387999996</v>
      </c>
      <c r="D29" s="34">
        <v>0.26165868338769022</v>
      </c>
      <c r="E29" s="35">
        <v>0.73834131661230984</v>
      </c>
      <c r="F29" s="20">
        <v>3765</v>
      </c>
      <c r="G29" s="38">
        <v>15.411381296749997</v>
      </c>
      <c r="H29" s="38">
        <v>0.187</v>
      </c>
      <c r="I29" s="39">
        <v>0.81299999999999994</v>
      </c>
    </row>
    <row r="31" spans="1:9" ht="16.8" x14ac:dyDescent="0.25">
      <c r="B31" s="56" t="s">
        <v>575</v>
      </c>
      <c r="C31" s="57"/>
      <c r="D31" s="57"/>
      <c r="E31" s="57"/>
      <c r="F31" s="57"/>
      <c r="G31" s="57"/>
      <c r="H31" s="58"/>
    </row>
    <row r="32" spans="1:9" ht="16.2" x14ac:dyDescent="0.35">
      <c r="B32" s="12" t="s">
        <v>159</v>
      </c>
      <c r="C32" s="13" t="s">
        <v>156</v>
      </c>
      <c r="D32" s="13" t="s">
        <v>157</v>
      </c>
      <c r="E32" s="13" t="s">
        <v>158</v>
      </c>
      <c r="F32" s="13" t="s">
        <v>154</v>
      </c>
      <c r="G32" s="14" t="s">
        <v>155</v>
      </c>
      <c r="H32" s="14" t="s">
        <v>609</v>
      </c>
    </row>
    <row r="33" spans="2:8" x14ac:dyDescent="0.25">
      <c r="B33" s="12">
        <v>0</v>
      </c>
      <c r="C33" s="13">
        <v>6683.8</v>
      </c>
      <c r="D33" s="32">
        <v>3.3823748374642539</v>
      </c>
      <c r="E33" s="32">
        <v>5709.4970456647188</v>
      </c>
      <c r="F33" s="32">
        <v>0.29765944949851808</v>
      </c>
      <c r="G33" s="32">
        <v>0.70234055050148192</v>
      </c>
      <c r="H33" s="33">
        <v>55.057499329426882</v>
      </c>
    </row>
    <row r="34" spans="2:8" x14ac:dyDescent="0.25">
      <c r="B34" s="12">
        <v>1</v>
      </c>
      <c r="C34" s="13">
        <v>6547.6</v>
      </c>
      <c r="D34" s="32">
        <v>3.3522762773182002</v>
      </c>
      <c r="E34" s="32">
        <v>5516.2499391975143</v>
      </c>
      <c r="F34" s="32">
        <v>0.29798730136350832</v>
      </c>
      <c r="G34" s="32">
        <v>0.70201269863649174</v>
      </c>
      <c r="H34" s="33">
        <v>55.080613747287018</v>
      </c>
    </row>
    <row r="35" spans="2:8" x14ac:dyDescent="0.25">
      <c r="B35" s="12">
        <v>2</v>
      </c>
      <c r="C35" s="13">
        <v>6411.4</v>
      </c>
      <c r="D35" s="32">
        <v>3.3217512159914531</v>
      </c>
      <c r="E35" s="32">
        <v>5327.1952837835925</v>
      </c>
      <c r="F35" s="32">
        <v>0.29832013726549039</v>
      </c>
      <c r="G35" s="32">
        <v>0.70167986273450955</v>
      </c>
      <c r="H35" s="33">
        <v>55.103707789685643</v>
      </c>
    </row>
    <row r="36" spans="2:8" x14ac:dyDescent="0.25">
      <c r="B36" s="12">
        <v>3</v>
      </c>
      <c r="C36" s="13">
        <v>6275.2</v>
      </c>
      <c r="D36" s="32">
        <v>3.290782137546798</v>
      </c>
      <c r="E36" s="32">
        <v>5142.2472395569148</v>
      </c>
      <c r="F36" s="32">
        <v>0.29865812944481901</v>
      </c>
      <c r="G36" s="32">
        <v>0.70134187055518105</v>
      </c>
      <c r="H36" s="33">
        <v>55.126793657947736</v>
      </c>
    </row>
    <row r="37" spans="2:8" x14ac:dyDescent="0.25">
      <c r="B37" s="12">
        <v>4</v>
      </c>
      <c r="C37" s="13">
        <v>6139</v>
      </c>
      <c r="D37" s="32">
        <v>3.2593510252164508</v>
      </c>
      <c r="E37" s="32">
        <v>4961.3217510307459</v>
      </c>
      <c r="F37" s="32">
        <v>0.2990014545600771</v>
      </c>
      <c r="G37" s="32">
        <v>0.70099854543992302</v>
      </c>
      <c r="H37" s="33">
        <v>55.149883653523283</v>
      </c>
    </row>
    <row r="38" spans="2:8" x14ac:dyDescent="0.25">
      <c r="B38" s="12">
        <v>5</v>
      </c>
      <c r="C38" s="13">
        <v>6002.7999999999993</v>
      </c>
      <c r="D38" s="32">
        <v>3.2274393236997478</v>
      </c>
      <c r="E38" s="32">
        <v>4784.3365780751392</v>
      </c>
      <c r="F38" s="32">
        <v>0.29935029405236002</v>
      </c>
      <c r="G38" s="32">
        <v>0.70064970594763998</v>
      </c>
      <c r="H38" s="33">
        <v>55.172990193398533</v>
      </c>
    </row>
    <row r="39" spans="2:8" x14ac:dyDescent="0.25">
      <c r="B39" s="12">
        <v>6</v>
      </c>
      <c r="C39" s="13">
        <v>5866.5999999999995</v>
      </c>
      <c r="D39" s="32">
        <v>3.1950278967628649</v>
      </c>
      <c r="E39" s="32">
        <v>4611.2113268082176</v>
      </c>
      <c r="F39" s="32">
        <v>0.2997048345567862</v>
      </c>
      <c r="G39" s="32">
        <v>0.7002951654432138</v>
      </c>
      <c r="H39" s="33">
        <v>55.196125827529023</v>
      </c>
    </row>
    <row r="40" spans="2:8" x14ac:dyDescent="0.25">
      <c r="B40" s="12">
        <v>7</v>
      </c>
      <c r="C40" s="13">
        <v>5730.4</v>
      </c>
      <c r="D40" s="32">
        <v>3.1620969793990108</v>
      </c>
      <c r="E40" s="32">
        <v>4441.8674805940791</v>
      </c>
      <c r="F40" s="32">
        <v>0.3000652683689366</v>
      </c>
      <c r="G40" s="32">
        <v>0.69993473163106346</v>
      </c>
      <c r="H40" s="33">
        <v>55.219303258611802</v>
      </c>
    </row>
    <row r="41" spans="2:8" x14ac:dyDescent="0.25">
      <c r="B41" s="12">
        <v>8</v>
      </c>
      <c r="C41" s="13">
        <v>5594.2</v>
      </c>
      <c r="D41" s="32">
        <v>3.1286261236725461</v>
      </c>
      <c r="E41" s="32">
        <v>4276.2284313083301</v>
      </c>
      <c r="F41" s="32">
        <v>0.30043179397530989</v>
      </c>
      <c r="G41" s="32">
        <v>0.69956820602469005</v>
      </c>
      <c r="H41" s="33">
        <v>55.24253536457428</v>
      </c>
    </row>
    <row r="42" spans="2:8" x14ac:dyDescent="0.25">
      <c r="B42" s="12">
        <v>9</v>
      </c>
      <c r="C42" s="13">
        <v>5458</v>
      </c>
      <c r="D42" s="32">
        <v>3.094594137215656</v>
      </c>
      <c r="E42" s="32">
        <v>4114.2195110262892</v>
      </c>
      <c r="F42" s="32">
        <v>0.30080461665846409</v>
      </c>
      <c r="G42" s="32">
        <v>0.69919538334153586</v>
      </c>
      <c r="H42" s="33">
        <v>55.265835224225533</v>
      </c>
    </row>
    <row r="43" spans="2:8" x14ac:dyDescent="0.25">
      <c r="B43" s="12">
        <v>10</v>
      </c>
      <c r="C43" s="13">
        <v>5321.7999999999993</v>
      </c>
      <c r="D43" s="32">
        <v>3.0599790131546718</v>
      </c>
      <c r="E43" s="32">
        <v>3955.7680242423689</v>
      </c>
      <c r="F43" s="32">
        <v>0.30118394918947872</v>
      </c>
      <c r="G43" s="32">
        <v>0.69881605081052134</v>
      </c>
      <c r="H43" s="33">
        <v>55.289216146601973</v>
      </c>
    </row>
    <row r="44" spans="2:8" x14ac:dyDescent="0.25">
      <c r="B44" s="12">
        <v>11</v>
      </c>
      <c r="C44" s="13">
        <v>5185.5999999999995</v>
      </c>
      <c r="D44" s="32">
        <v>3.0247578500267358</v>
      </c>
      <c r="E44" s="32">
        <v>3800.8032808350176</v>
      </c>
      <c r="F44" s="32">
        <v>0.30157001262258049</v>
      </c>
      <c r="G44" s="32">
        <v>0.69842998737741946</v>
      </c>
      <c r="H44" s="33">
        <v>55.312691704628349</v>
      </c>
    </row>
    <row r="45" spans="2:8" x14ac:dyDescent="0.25">
      <c r="B45" s="12">
        <v>12</v>
      </c>
      <c r="C45" s="13">
        <v>5049.3999999999996</v>
      </c>
      <c r="D45" s="32">
        <v>2.9889067599667052</v>
      </c>
      <c r="E45" s="32">
        <v>3649.2566295092738</v>
      </c>
      <c r="F45" s="32">
        <v>0.30196303720958079</v>
      </c>
      <c r="G45" s="32">
        <v>0.69803696279041905</v>
      </c>
      <c r="H45" s="33">
        <v>55.336275773860187</v>
      </c>
    </row>
    <row r="46" spans="2:8" x14ac:dyDescent="0.25">
      <c r="B46" s="12">
        <v>13</v>
      </c>
      <c r="C46" s="13">
        <v>4913.2</v>
      </c>
      <c r="D46" s="32">
        <v>2.9524007631356342</v>
      </c>
      <c r="E46" s="32">
        <v>3501.0614922113809</v>
      </c>
      <c r="F46" s="32">
        <v>0.30236326345500331</v>
      </c>
      <c r="G46" s="32">
        <v>0.6976367365449968</v>
      </c>
      <c r="H46" s="33">
        <v>55.359982577172858</v>
      </c>
    </row>
    <row r="47" spans="2:8" x14ac:dyDescent="0.25">
      <c r="B47" s="12">
        <v>14</v>
      </c>
      <c r="C47" s="13">
        <v>4777</v>
      </c>
      <c r="D47" s="32">
        <v>2.9152136659629448</v>
      </c>
      <c r="E47" s="32">
        <v>3356.153399075039</v>
      </c>
      <c r="F47" s="32">
        <v>0.30277094333669158</v>
      </c>
      <c r="G47" s="32">
        <v>0.69722905666330837</v>
      </c>
      <c r="H47" s="33">
        <v>55.383826736479023</v>
      </c>
    </row>
    <row r="48" spans="2:8" x14ac:dyDescent="0.25">
      <c r="B48" s="12">
        <v>15</v>
      </c>
      <c r="C48" s="13">
        <v>4640.8</v>
      </c>
      <c r="D48" s="32">
        <v>2.8773179203045012</v>
      </c>
      <c r="E48" s="32">
        <v>3214.4700239638069</v>
      </c>
      <c r="F48" s="32">
        <v>0.30318634172151521</v>
      </c>
      <c r="G48" s="32">
        <v>0.69681365827848485</v>
      </c>
      <c r="H48" s="33">
        <v>55.407823332737813</v>
      </c>
    </row>
    <row r="49" spans="2:8" x14ac:dyDescent="0.25">
      <c r="B49" s="12">
        <v>16</v>
      </c>
      <c r="C49" s="13">
        <v>4504.5999999999995</v>
      </c>
      <c r="D49" s="32">
        <v>2.838684460077348</v>
      </c>
      <c r="E49" s="32">
        <v>3075.9512215464119</v>
      </c>
      <c r="F49" s="32">
        <v>0.30360973801134511</v>
      </c>
      <c r="G49" s="32">
        <v>0.69639026198865484</v>
      </c>
      <c r="H49" s="33">
        <v>55.431987975712119</v>
      </c>
    </row>
    <row r="50" spans="2:8" x14ac:dyDescent="0.25">
      <c r="B50" s="12">
        <v>17</v>
      </c>
      <c r="C50" s="13">
        <v>4368.3999999999996</v>
      </c>
      <c r="D50" s="32">
        <v>2.7992825109550421</v>
      </c>
      <c r="E50" s="32">
        <v>2940.5390574274811</v>
      </c>
      <c r="F50" s="32">
        <v>0.30404142806313222</v>
      </c>
      <c r="G50" s="32">
        <v>0.69595857193686772</v>
      </c>
      <c r="H50" s="33">
        <v>55.456336885796127</v>
      </c>
    </row>
    <row r="51" spans="2:8" x14ac:dyDescent="0.25">
      <c r="B51" s="12">
        <v>18</v>
      </c>
      <c r="C51" s="13">
        <v>4232.2</v>
      </c>
      <c r="D51" s="32">
        <v>2.759079368762829</v>
      </c>
      <c r="E51" s="32">
        <v>2808.1778554623747</v>
      </c>
      <c r="F51" s="32">
        <v>0.3044817264304544</v>
      </c>
      <c r="G51" s="32">
        <v>0.69551827356954565</v>
      </c>
      <c r="H51" s="33">
        <v>55.480886988684347</v>
      </c>
    </row>
    <row r="52" spans="2:8" x14ac:dyDescent="0.25">
      <c r="B52" s="12">
        <v>19</v>
      </c>
      <c r="C52" s="13">
        <v>4096</v>
      </c>
      <c r="D52" s="32">
        <v>2.7180401392861349</v>
      </c>
      <c r="E52" s="32">
        <v>2678.814220772822</v>
      </c>
      <c r="F52" s="32">
        <v>0.30493096899502709</v>
      </c>
      <c r="G52" s="32">
        <v>0.69506903100497286</v>
      </c>
      <c r="H52" s="33">
        <v>55.50565602799157</v>
      </c>
    </row>
    <row r="53" spans="2:8" x14ac:dyDescent="0.25">
      <c r="B53" s="12">
        <v>20</v>
      </c>
      <c r="C53" s="13">
        <v>3959.8</v>
      </c>
      <c r="D53" s="32">
        <v>2.6761274331276619</v>
      </c>
      <c r="E53" s="32">
        <v>2552.3970786356044</v>
      </c>
      <c r="F53" s="32">
        <v>0.30538951605769249</v>
      </c>
      <c r="G53" s="32">
        <v>0.6946104839423074</v>
      </c>
      <c r="H53" s="33">
        <v>55.530662696713897</v>
      </c>
    </row>
    <row r="54" spans="2:8" x14ac:dyDescent="0.25">
      <c r="B54" s="12">
        <v>21</v>
      </c>
      <c r="C54" s="13">
        <v>3823.599999999999</v>
      </c>
      <c r="D54" s="32">
        <v>2.6333010057106399</v>
      </c>
      <c r="E54" s="32">
        <v>2428.8777037476798</v>
      </c>
      <c r="F54" s="32">
        <v>0.30585775598559972</v>
      </c>
      <c r="G54" s="32">
        <v>0.69414224401440028</v>
      </c>
      <c r="H54" s="33">
        <v>55.555926793024788</v>
      </c>
    </row>
    <row r="55" spans="2:8" x14ac:dyDescent="0.25">
      <c r="B55" s="12">
        <v>22</v>
      </c>
      <c r="C55" s="13">
        <v>3687.4</v>
      </c>
      <c r="D55" s="32">
        <v>2.5895173312392599</v>
      </c>
      <c r="E55" s="32">
        <v>2308.2097468439129</v>
      </c>
      <c r="F55" s="32">
        <v>0.30633610952926588</v>
      </c>
      <c r="G55" s="32">
        <v>0.69366389047073407</v>
      </c>
      <c r="H55" s="33">
        <v>55.581469404938026</v>
      </c>
    </row>
    <row r="56" spans="2:8" x14ac:dyDescent="0.25">
      <c r="B56" s="12">
        <v>23</v>
      </c>
      <c r="C56" s="13">
        <v>3551.2</v>
      </c>
      <c r="D56" s="32">
        <v>2.544729096357782</v>
      </c>
      <c r="E56" s="32">
        <v>2190.3492560006389</v>
      </c>
      <c r="F56" s="32">
        <v>0.30682503495272301</v>
      </c>
      <c r="G56" s="32">
        <v>0.69317496504727716</v>
      </c>
      <c r="H56" s="33">
        <v>55.607313130149663</v>
      </c>
    </row>
    <row r="57" spans="2:8" x14ac:dyDescent="0.25">
      <c r="B57" s="12">
        <v>24</v>
      </c>
      <c r="C57" s="13">
        <v>3415</v>
      </c>
      <c r="D57" s="32">
        <v>2.4988845956204182</v>
      </c>
      <c r="E57" s="32">
        <v>2075.2546907565029</v>
      </c>
      <c r="F57" s="32">
        <v>0.30732503415640039</v>
      </c>
      <c r="G57" s="32">
        <v>0.69267496584359955</v>
      </c>
      <c r="H57" s="33">
        <v>55.633482338903917</v>
      </c>
    </row>
    <row r="58" spans="2:8" x14ac:dyDescent="0.25">
      <c r="B58" s="12">
        <v>25</v>
      </c>
      <c r="C58" s="13">
        <v>3278.8</v>
      </c>
      <c r="D58" s="32">
        <v>2.4519270061144418</v>
      </c>
      <c r="E58" s="32">
        <v>1962.8869267439088</v>
      </c>
      <c r="F58" s="32">
        <v>0.30783666002005622</v>
      </c>
      <c r="G58" s="32">
        <v>0.69216333997994384</v>
      </c>
      <c r="H58" s="33">
        <v>55.660003489813803</v>
      </c>
    </row>
    <row r="59" spans="2:8" x14ac:dyDescent="0.25">
      <c r="B59" s="12">
        <v>26</v>
      </c>
      <c r="C59" s="13">
        <v>3142.6</v>
      </c>
      <c r="D59" s="32">
        <v>2.4037935122543619</v>
      </c>
      <c r="E59" s="32">
        <v>1853.2092479729949</v>
      </c>
      <c r="F59" s="32">
        <v>0.30836052525627472</v>
      </c>
      <c r="G59" s="32">
        <v>0.69163947474372522</v>
      </c>
      <c r="H59" s="33">
        <v>55.686905511328462</v>
      </c>
    </row>
    <row r="60" spans="2:8" x14ac:dyDescent="0.25">
      <c r="B60" s="12">
        <v>27</v>
      </c>
      <c r="C60" s="13">
        <v>3006.4</v>
      </c>
      <c r="D60" s="32">
        <v>2.354414243337478</v>
      </c>
      <c r="E60" s="32">
        <v>1746.187323239418</v>
      </c>
      <c r="F60" s="32">
        <v>0.30889731314922753</v>
      </c>
      <c r="G60" s="32">
        <v>0.69110268685077247</v>
      </c>
      <c r="H60" s="33">
        <v>55.714220265217577</v>
      </c>
    </row>
    <row r="61" spans="2:8" x14ac:dyDescent="0.25">
      <c r="B61" s="12">
        <v>28</v>
      </c>
      <c r="C61" s="13">
        <v>2870.2</v>
      </c>
      <c r="D61" s="32">
        <v>2.3037109750790119</v>
      </c>
      <c r="E61" s="32">
        <v>1641.7891622491229</v>
      </c>
      <c r="F61" s="32">
        <v>0.3094477906669198</v>
      </c>
      <c r="G61" s="32">
        <v>0.69055220933308015</v>
      </c>
      <c r="H61" s="33">
        <v>55.741983113403059</v>
      </c>
    </row>
    <row r="62" spans="2:8" x14ac:dyDescent="0.25">
      <c r="B62" s="12">
        <v>29</v>
      </c>
      <c r="C62" s="13">
        <v>2734</v>
      </c>
      <c r="D62" s="32">
        <v>2.251595530850738</v>
      </c>
      <c r="E62" s="32">
        <v>1539.985045921833</v>
      </c>
      <c r="F62" s="32">
        <v>0.31001282458970508</v>
      </c>
      <c r="G62" s="32">
        <v>0.68998717541029497</v>
      </c>
      <c r="H62" s="33">
        <v>55.770233616220452</v>
      </c>
    </row>
    <row r="63" spans="2:8" x14ac:dyDescent="0.25">
      <c r="B63" s="12">
        <v>30</v>
      </c>
      <c r="C63" s="13">
        <v>2597.8000000000002</v>
      </c>
      <c r="D63" s="32">
        <v>2.1979677969751452</v>
      </c>
      <c r="E63" s="32">
        <v>1440.7474238742802</v>
      </c>
      <c r="F63" s="32">
        <v>0.31059340151086312</v>
      </c>
      <c r="G63" s="32">
        <v>0.68940659848913699</v>
      </c>
      <c r="H63" s="33">
        <v>55.799016399498583</v>
      </c>
    </row>
    <row r="64" spans="2:8" x14ac:dyDescent="0.25">
      <c r="B64" s="12">
        <v>31</v>
      </c>
      <c r="C64" s="13">
        <v>2461.6</v>
      </c>
      <c r="D64" s="32">
        <v>2.142713236616256</v>
      </c>
      <c r="E64" s="32">
        <v>1344.050770049118</v>
      </c>
      <c r="F64" s="32">
        <v>0.31119065286179293</v>
      </c>
      <c r="G64" s="32">
        <v>0.68880934713820707</v>
      </c>
      <c r="H64" s="33">
        <v>55.828382240821988</v>
      </c>
    </row>
    <row r="65" spans="2:8" x14ac:dyDescent="0.25">
      <c r="B65" s="12">
        <v>32</v>
      </c>
      <c r="C65" s="13">
        <v>2325.4</v>
      </c>
      <c r="D65" s="32">
        <v>2.0856997446395829</v>
      </c>
      <c r="E65" s="32">
        <v>1249.871384727576</v>
      </c>
      <c r="F65" s="32">
        <v>0.31180588653362362</v>
      </c>
      <c r="G65" s="32">
        <v>0.68819411346637638</v>
      </c>
      <c r="H65" s="33">
        <v>55.858389443675797</v>
      </c>
    </row>
    <row r="66" spans="2:8" x14ac:dyDescent="0.25">
      <c r="B66" s="12">
        <v>33</v>
      </c>
      <c r="C66" s="13">
        <v>2189.1999999999998</v>
      </c>
      <c r="D66" s="32">
        <v>2.026773625362607</v>
      </c>
      <c r="E66" s="32">
        <v>1158.1871273194949</v>
      </c>
      <c r="F66" s="32">
        <v>0.31244062726710958</v>
      </c>
      <c r="G66" s="32">
        <v>0.68755937273289047</v>
      </c>
      <c r="H66" s="33">
        <v>55.889105594440487</v>
      </c>
    </row>
    <row r="67" spans="2:8" x14ac:dyDescent="0.25">
      <c r="B67" s="12">
        <v>34</v>
      </c>
      <c r="C67" s="13">
        <v>2053</v>
      </c>
      <c r="D67" s="32">
        <v>1.965754387075384</v>
      </c>
      <c r="E67" s="32">
        <v>1068.977058894744</v>
      </c>
      <c r="F67" s="32">
        <v>0.3130966688551261</v>
      </c>
      <c r="G67" s="32">
        <v>0.68690333114487401</v>
      </c>
      <c r="H67" s="33">
        <v>55.920609835426802</v>
      </c>
    </row>
    <row r="68" spans="2:8" x14ac:dyDescent="0.25">
      <c r="B68" s="12">
        <v>35</v>
      </c>
      <c r="C68" s="13">
        <v>1916.8</v>
      </c>
      <c r="D68" s="32">
        <v>1.8973194813151431</v>
      </c>
      <c r="E68" s="32">
        <v>980.73409768635918</v>
      </c>
      <c r="F68" s="32">
        <v>0.31383184310328099</v>
      </c>
      <c r="G68" s="32">
        <v>0.68616815689671895</v>
      </c>
      <c r="H68" s="33">
        <v>55.955358594734989</v>
      </c>
    </row>
    <row r="69" spans="2:8" x14ac:dyDescent="0.25">
      <c r="B69" s="12">
        <v>36</v>
      </c>
      <c r="C69" s="13">
        <v>1780.6</v>
      </c>
      <c r="D69" s="32">
        <v>1.823884237980453</v>
      </c>
      <c r="E69" s="32">
        <v>894.37335929829317</v>
      </c>
      <c r="F69" s="32">
        <v>0.31461907944134831</v>
      </c>
      <c r="G69" s="32">
        <v>0.68538092055865163</v>
      </c>
      <c r="H69" s="33">
        <v>55.992211731089142</v>
      </c>
    </row>
    <row r="70" spans="2:8" x14ac:dyDescent="0.25">
      <c r="B70" s="12">
        <v>37</v>
      </c>
      <c r="C70" s="13">
        <v>1644.4</v>
      </c>
      <c r="D70" s="32">
        <v>1.748607506859611</v>
      </c>
      <c r="E70" s="32">
        <v>810.85016848816508</v>
      </c>
      <c r="F70" s="32">
        <v>0.31542360384694318</v>
      </c>
      <c r="G70" s="32">
        <v>0.68457639615305677</v>
      </c>
      <c r="H70" s="33">
        <v>56.0297009641274</v>
      </c>
    </row>
    <row r="71" spans="2:8" x14ac:dyDescent="0.25">
      <c r="B71" s="12">
        <v>38</v>
      </c>
      <c r="C71" s="13">
        <v>1508.2</v>
      </c>
      <c r="D71" s="32">
        <v>1.671131359274733</v>
      </c>
      <c r="E71" s="32">
        <v>730.0687578435801</v>
      </c>
      <c r="F71" s="32">
        <v>0.3162490596198933</v>
      </c>
      <c r="G71" s="32">
        <v>0.68375094038010675</v>
      </c>
      <c r="H71" s="33">
        <v>56.067987205661858</v>
      </c>
    </row>
    <row r="72" spans="2:8" x14ac:dyDescent="0.25">
      <c r="B72" s="12">
        <v>39</v>
      </c>
      <c r="C72" s="13">
        <v>1372</v>
      </c>
      <c r="D72" s="32">
        <v>1.5910075973084361</v>
      </c>
      <c r="E72" s="32">
        <v>651.93533345108028</v>
      </c>
      <c r="F72" s="32">
        <v>0.31709999486885798</v>
      </c>
      <c r="G72" s="32">
        <v>0.68290000513114202</v>
      </c>
      <c r="H72" s="33">
        <v>56.107270353559962</v>
      </c>
    </row>
    <row r="73" spans="2:8" x14ac:dyDescent="0.25">
      <c r="B73" s="12">
        <v>40</v>
      </c>
      <c r="C73" s="13">
        <v>1235.8</v>
      </c>
      <c r="D73" s="32">
        <v>1.5076648245504389</v>
      </c>
      <c r="E73" s="32">
        <v>576.35857809839206</v>
      </c>
      <c r="F73" s="32">
        <v>0.31798219110478981</v>
      </c>
      <c r="G73" s="32">
        <v>0.68201780889521024</v>
      </c>
      <c r="H73" s="33">
        <v>56.147803507308907</v>
      </c>
    </row>
    <row r="74" spans="2:8" x14ac:dyDescent="0.25">
      <c r="B74" s="12">
        <v>41</v>
      </c>
      <c r="C74" s="13">
        <v>1099.5999999999999</v>
      </c>
      <c r="D74" s="32">
        <v>1.4203594539846149</v>
      </c>
      <c r="E74" s="32">
        <v>503.2507365865622</v>
      </c>
      <c r="F74" s="32">
        <v>0.31890315104068928</v>
      </c>
      <c r="G74" s="32">
        <v>0.68109684895931077</v>
      </c>
      <c r="H74" s="33">
        <v>56.189914083112107</v>
      </c>
    </row>
    <row r="75" spans="2:8" x14ac:dyDescent="0.25">
      <c r="B75" s="12">
        <v>42</v>
      </c>
      <c r="C75" s="13">
        <v>963.39999999999986</v>
      </c>
      <c r="D75" s="32">
        <v>1.3281000869776449</v>
      </c>
      <c r="E75" s="32">
        <v>432.52969362493127</v>
      </c>
      <c r="F75" s="32">
        <v>0.31987284987555131</v>
      </c>
      <c r="G75" s="32">
        <v>0.6801271501244488</v>
      </c>
      <c r="H75" s="33">
        <v>56.23403635820047</v>
      </c>
    </row>
    <row r="76" spans="2:8" x14ac:dyDescent="0.25">
      <c r="B76" s="12">
        <v>43</v>
      </c>
      <c r="C76" s="13">
        <v>827.2</v>
      </c>
      <c r="D76" s="32">
        <v>1.22952508800351</v>
      </c>
      <c r="E76" s="32">
        <v>364.12273641444</v>
      </c>
      <c r="F76" s="32">
        <v>0.320904949100489</v>
      </c>
      <c r="G76" s="32">
        <v>0.67909505089951105</v>
      </c>
      <c r="H76" s="33">
        <v>56.280764096713582</v>
      </c>
    </row>
    <row r="77" spans="2:8" x14ac:dyDescent="0.25">
      <c r="B77" s="12">
        <v>44</v>
      </c>
      <c r="C77" s="13">
        <v>691</v>
      </c>
      <c r="D77" s="32">
        <v>1.1226912631170161</v>
      </c>
      <c r="E77" s="32">
        <v>297.97320403297641</v>
      </c>
      <c r="F77" s="32">
        <v>0.32201888821140762</v>
      </c>
      <c r="G77" s="32">
        <v>0.67798111178859233</v>
      </c>
      <c r="H77" s="33">
        <v>56.330941322449434</v>
      </c>
    </row>
    <row r="78" spans="2:8" x14ac:dyDescent="0.25">
      <c r="B78" s="12">
        <v>45</v>
      </c>
      <c r="C78" s="13">
        <v>554.79999999999995</v>
      </c>
      <c r="D78" s="32">
        <v>1.004675056165504</v>
      </c>
      <c r="E78" s="32">
        <v>234.05225785345237</v>
      </c>
      <c r="F78" s="32">
        <v>0.32324382810806818</v>
      </c>
      <c r="G78" s="32">
        <v>0.67675617189193171</v>
      </c>
      <c r="H78" s="33">
        <v>56.385833593274207</v>
      </c>
    </row>
    <row r="79" spans="2:8" x14ac:dyDescent="0.25">
      <c r="B79" s="12">
        <v>46</v>
      </c>
      <c r="C79" s="13">
        <v>418.6</v>
      </c>
      <c r="D79" s="32">
        <v>0.87071637218948461</v>
      </c>
      <c r="E79" s="32">
        <v>172.38052696446971</v>
      </c>
      <c r="F79" s="32">
        <v>0.32462711532088828</v>
      </c>
      <c r="G79" s="32">
        <v>0.67537288467911161</v>
      </c>
      <c r="H79" s="33">
        <v>56.447495850494853</v>
      </c>
    </row>
    <row r="80" spans="2:8" x14ac:dyDescent="0.25">
      <c r="B80" s="12">
        <v>47</v>
      </c>
      <c r="C80" s="13">
        <v>282.39999999999998</v>
      </c>
      <c r="D80" s="32">
        <v>0.71197804443906243</v>
      </c>
      <c r="E80" s="32">
        <v>113.0722089139181</v>
      </c>
      <c r="F80" s="32">
        <v>0.32625644616397992</v>
      </c>
      <c r="G80" s="32">
        <v>0.67374355383602003</v>
      </c>
      <c r="H80" s="33">
        <v>56.51973589463811</v>
      </c>
    </row>
    <row r="81" spans="1:8" x14ac:dyDescent="0.25">
      <c r="B81" s="12">
        <v>48</v>
      </c>
      <c r="C81" s="13">
        <v>146.19999999999999</v>
      </c>
      <c r="D81" s="32">
        <v>0.50722757833086707</v>
      </c>
      <c r="E81" s="32">
        <v>56.448358274820905</v>
      </c>
      <c r="F81" s="32">
        <v>0.32834225515721971</v>
      </c>
      <c r="G81" s="32">
        <v>0.67165774484278029</v>
      </c>
      <c r="H81" s="33">
        <v>56.611695593969408</v>
      </c>
    </row>
    <row r="82" spans="1:8" x14ac:dyDescent="0.25">
      <c r="B82" s="12">
        <v>49</v>
      </c>
      <c r="C82" s="13">
        <v>10</v>
      </c>
      <c r="D82" s="32">
        <v>0.12806029696419771</v>
      </c>
      <c r="E82" s="32">
        <v>3.5934081247780632</v>
      </c>
      <c r="F82" s="32">
        <v>0.33215802066541428</v>
      </c>
      <c r="G82" s="32">
        <v>0.66784197933458567</v>
      </c>
      <c r="H82" s="33">
        <v>56.778717623969257</v>
      </c>
    </row>
    <row r="83" spans="1:8" x14ac:dyDescent="0.25">
      <c r="B83" s="12">
        <v>50</v>
      </c>
      <c r="C83" s="13">
        <v>5</v>
      </c>
      <c r="D83" s="32">
        <v>9.0102011244880001E-2</v>
      </c>
      <c r="E83" s="32">
        <v>1.782838834010011</v>
      </c>
      <c r="F83" s="32">
        <v>0.33253670754912001</v>
      </c>
      <c r="G83" s="32">
        <v>0.66746329245087999</v>
      </c>
      <c r="H83" s="33">
        <v>56.795216832485814</v>
      </c>
    </row>
    <row r="84" spans="1:8" x14ac:dyDescent="0.25">
      <c r="B84" s="15">
        <v>51</v>
      </c>
      <c r="C84" s="16">
        <v>1</v>
      </c>
      <c r="D84" s="34">
        <v>4.001229464885072E-2</v>
      </c>
      <c r="E84" s="34">
        <v>0.35287107699911641</v>
      </c>
      <c r="F84" s="34">
        <v>0.33303551700658879</v>
      </c>
      <c r="G84" s="34">
        <v>0.66696448299341127</v>
      </c>
      <c r="H84" s="35">
        <v>56.816928462359968</v>
      </c>
    </row>
    <row r="87" spans="1:8" ht="18" x14ac:dyDescent="0.35">
      <c r="A87" s="3" t="s">
        <v>579</v>
      </c>
    </row>
    <row r="88" spans="1:8" ht="16.8" x14ac:dyDescent="0.25">
      <c r="A88" s="3" t="s">
        <v>578</v>
      </c>
    </row>
    <row r="89" spans="1:8" ht="18" x14ac:dyDescent="0.35">
      <c r="A89" s="3" t="s">
        <v>580</v>
      </c>
    </row>
  </sheetData>
  <mergeCells count="3">
    <mergeCell ref="B2:E2"/>
    <mergeCell ref="F2:I2"/>
    <mergeCell ref="B31:H3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EB69A-BBEF-46A2-AC04-8FE661433C4E}">
  <dimension ref="A1:L34"/>
  <sheetViews>
    <sheetView workbookViewId="0">
      <selection activeCell="O25" sqref="O25"/>
    </sheetView>
  </sheetViews>
  <sheetFormatPr defaultColWidth="9" defaultRowHeight="13.8" x14ac:dyDescent="0.25"/>
  <cols>
    <col min="1" max="1" width="20.21875" style="4" customWidth="1"/>
    <col min="2" max="16384" width="9" style="4"/>
  </cols>
  <sheetData>
    <row r="1" spans="1:12" x14ac:dyDescent="0.25">
      <c r="A1" s="68" t="s">
        <v>560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x14ac:dyDescent="0.25">
      <c r="A2" s="65" t="s">
        <v>561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7"/>
    </row>
    <row r="3" spans="1:12" ht="16.2" x14ac:dyDescent="0.35">
      <c r="A3" s="6" t="s">
        <v>108</v>
      </c>
      <c r="B3" s="5" t="s">
        <v>76</v>
      </c>
      <c r="C3" s="5" t="s">
        <v>72</v>
      </c>
      <c r="D3" s="5" t="s">
        <v>74</v>
      </c>
      <c r="E3" s="4" t="s">
        <v>91</v>
      </c>
      <c r="F3" s="4" t="s">
        <v>92</v>
      </c>
      <c r="G3" s="4" t="s">
        <v>93</v>
      </c>
      <c r="H3" s="5" t="s">
        <v>77</v>
      </c>
      <c r="I3" s="5" t="s">
        <v>73</v>
      </c>
      <c r="J3" s="4" t="s">
        <v>94</v>
      </c>
      <c r="K3" s="5" t="s">
        <v>78</v>
      </c>
      <c r="L3" s="7" t="s">
        <v>95</v>
      </c>
    </row>
    <row r="4" spans="1:12" x14ac:dyDescent="0.25">
      <c r="A4" s="6"/>
      <c r="B4" s="10" t="s">
        <v>582</v>
      </c>
      <c r="C4" s="10" t="s">
        <v>582</v>
      </c>
      <c r="D4" s="10" t="s">
        <v>582</v>
      </c>
      <c r="E4" s="10" t="s">
        <v>582</v>
      </c>
      <c r="F4" s="10" t="s">
        <v>582</v>
      </c>
      <c r="G4" s="10" t="s">
        <v>582</v>
      </c>
      <c r="H4" s="10" t="s">
        <v>582</v>
      </c>
      <c r="I4" s="10" t="s">
        <v>582</v>
      </c>
      <c r="J4" s="10" t="s">
        <v>582</v>
      </c>
      <c r="K4" s="10" t="s">
        <v>582</v>
      </c>
      <c r="L4" s="30" t="s">
        <v>582</v>
      </c>
    </row>
    <row r="5" spans="1:12" x14ac:dyDescent="0.25">
      <c r="A5" s="42" t="s">
        <v>149</v>
      </c>
      <c r="B5" s="43">
        <v>3.23</v>
      </c>
      <c r="C5" s="43">
        <v>54.4</v>
      </c>
      <c r="D5" s="43">
        <v>13.4</v>
      </c>
      <c r="E5" s="43">
        <v>12.4</v>
      </c>
      <c r="F5" s="43">
        <v>3.56</v>
      </c>
      <c r="G5" s="43">
        <v>7.06</v>
      </c>
      <c r="H5" s="43">
        <v>1.74</v>
      </c>
      <c r="I5" s="43">
        <v>2.27</v>
      </c>
      <c r="J5" s="43">
        <v>0.19</v>
      </c>
      <c r="K5" s="43">
        <v>0.37</v>
      </c>
      <c r="L5" s="44"/>
    </row>
    <row r="6" spans="1:12" x14ac:dyDescent="0.25">
      <c r="A6" s="42" t="s">
        <v>96</v>
      </c>
      <c r="B6" s="43">
        <v>3.097</v>
      </c>
      <c r="C6" s="43">
        <v>54.915999999999997</v>
      </c>
      <c r="D6" s="43">
        <v>13.53</v>
      </c>
      <c r="E6" s="43">
        <v>12.125999999999999</v>
      </c>
      <c r="F6" s="43">
        <v>3.5249999999999999</v>
      </c>
      <c r="G6" s="43">
        <v>6.9960000000000004</v>
      </c>
      <c r="H6" s="43">
        <v>1.7010000000000001</v>
      </c>
      <c r="I6" s="43">
        <v>2.2370000000000001</v>
      </c>
      <c r="J6" s="43">
        <v>0.191</v>
      </c>
      <c r="K6" s="43">
        <v>0.38900000000000001</v>
      </c>
      <c r="L6" s="44">
        <f t="shared" ref="L6:L12" si="0">SUM(B6:K6)</f>
        <v>98.707999999999984</v>
      </c>
    </row>
    <row r="7" spans="1:12" x14ac:dyDescent="0.25">
      <c r="A7" s="42" t="s">
        <v>97</v>
      </c>
      <c r="B7" s="43">
        <v>3.3490000000000002</v>
      </c>
      <c r="C7" s="43">
        <v>55.052999999999997</v>
      </c>
      <c r="D7" s="43">
        <v>13.837</v>
      </c>
      <c r="E7" s="43">
        <v>12.579000000000001</v>
      </c>
      <c r="F7" s="43">
        <v>3.5609999999999999</v>
      </c>
      <c r="G7" s="43">
        <v>7.2569999999999997</v>
      </c>
      <c r="H7" s="43">
        <v>1.7849999999999999</v>
      </c>
      <c r="I7" s="43">
        <v>2.1190000000000002</v>
      </c>
      <c r="J7" s="43">
        <v>0.22500000000000001</v>
      </c>
      <c r="K7" s="43">
        <v>0.34799999999999998</v>
      </c>
      <c r="L7" s="44">
        <f t="shared" si="0"/>
        <v>100.11300000000001</v>
      </c>
    </row>
    <row r="8" spans="1:12" x14ac:dyDescent="0.25">
      <c r="A8" s="42" t="s">
        <v>98</v>
      </c>
      <c r="B8" s="43">
        <v>3.1269999999999998</v>
      </c>
      <c r="C8" s="43">
        <v>54.003</v>
      </c>
      <c r="D8" s="43">
        <v>13.536</v>
      </c>
      <c r="E8" s="43">
        <v>11.962</v>
      </c>
      <c r="F8" s="43">
        <v>3.5590000000000002</v>
      </c>
      <c r="G8" s="43">
        <v>6.7140000000000004</v>
      </c>
      <c r="H8" s="43">
        <v>1.8460000000000001</v>
      </c>
      <c r="I8" s="43">
        <v>2.0910000000000002</v>
      </c>
      <c r="J8" s="43">
        <v>0.19500000000000001</v>
      </c>
      <c r="K8" s="43">
        <v>0.312</v>
      </c>
      <c r="L8" s="44">
        <f t="shared" si="0"/>
        <v>97.344999999999985</v>
      </c>
    </row>
    <row r="9" spans="1:12" x14ac:dyDescent="0.25">
      <c r="A9" s="42" t="s">
        <v>99</v>
      </c>
      <c r="B9" s="43">
        <v>3.117</v>
      </c>
      <c r="C9" s="43">
        <v>53.469000000000001</v>
      </c>
      <c r="D9" s="43">
        <v>13.72</v>
      </c>
      <c r="E9" s="43">
        <v>11.962999999999999</v>
      </c>
      <c r="F9" s="43">
        <v>3.605</v>
      </c>
      <c r="G9" s="43">
        <v>6.9610000000000003</v>
      </c>
      <c r="H9" s="43">
        <v>1.6319999999999999</v>
      </c>
      <c r="I9" s="43">
        <v>2.1560000000000001</v>
      </c>
      <c r="J9" s="43">
        <v>0.20699999999999999</v>
      </c>
      <c r="K9" s="43">
        <v>0.312</v>
      </c>
      <c r="L9" s="44">
        <f t="shared" si="0"/>
        <v>97.141999999999996</v>
      </c>
    </row>
    <row r="10" spans="1:12" x14ac:dyDescent="0.25">
      <c r="A10" s="42" t="s">
        <v>100</v>
      </c>
      <c r="B10" s="43">
        <v>3.3610000000000002</v>
      </c>
      <c r="C10" s="43">
        <v>53.709000000000003</v>
      </c>
      <c r="D10" s="43">
        <v>13.715</v>
      </c>
      <c r="E10" s="43">
        <v>12.834</v>
      </c>
      <c r="F10" s="43">
        <v>3.53</v>
      </c>
      <c r="G10" s="43">
        <v>7.0759999999999996</v>
      </c>
      <c r="H10" s="43">
        <v>1.788</v>
      </c>
      <c r="I10" s="43">
        <v>2.2530000000000001</v>
      </c>
      <c r="J10" s="43">
        <v>0.16600000000000001</v>
      </c>
      <c r="K10" s="43">
        <v>0.34399999999999997</v>
      </c>
      <c r="L10" s="44">
        <f t="shared" si="0"/>
        <v>98.775999999999982</v>
      </c>
    </row>
    <row r="11" spans="1:12" x14ac:dyDescent="0.25">
      <c r="A11" s="42" t="s">
        <v>101</v>
      </c>
      <c r="B11" s="43">
        <v>3.073</v>
      </c>
      <c r="C11" s="43">
        <v>54.29</v>
      </c>
      <c r="D11" s="43">
        <v>13.391999999999999</v>
      </c>
      <c r="E11" s="43">
        <v>12.557</v>
      </c>
      <c r="F11" s="43">
        <v>3.5539999999999998</v>
      </c>
      <c r="G11" s="43">
        <v>7.12</v>
      </c>
      <c r="H11" s="43">
        <v>1.7569999999999999</v>
      </c>
      <c r="I11" s="43">
        <v>2.1080000000000001</v>
      </c>
      <c r="J11" s="43">
        <v>0.21099999999999999</v>
      </c>
      <c r="K11" s="43">
        <v>0.27300000000000002</v>
      </c>
      <c r="L11" s="44">
        <f t="shared" si="0"/>
        <v>98.335000000000008</v>
      </c>
    </row>
    <row r="12" spans="1:12" x14ac:dyDescent="0.25">
      <c r="A12" s="42" t="s">
        <v>102</v>
      </c>
      <c r="B12" s="43">
        <v>3.1059999999999999</v>
      </c>
      <c r="C12" s="43">
        <v>54.442</v>
      </c>
      <c r="D12" s="43">
        <v>13.497</v>
      </c>
      <c r="E12" s="43">
        <v>12.436999999999999</v>
      </c>
      <c r="F12" s="43">
        <v>3.5169999999999999</v>
      </c>
      <c r="G12" s="43">
        <v>6.976</v>
      </c>
      <c r="H12" s="43">
        <v>1.7350000000000001</v>
      </c>
      <c r="I12" s="43">
        <v>2.2000000000000002</v>
      </c>
      <c r="J12" s="43">
        <v>0.19800000000000001</v>
      </c>
      <c r="K12" s="43">
        <v>0.374</v>
      </c>
      <c r="L12" s="44">
        <f t="shared" si="0"/>
        <v>98.481999999999985</v>
      </c>
    </row>
    <row r="13" spans="1:12" x14ac:dyDescent="0.25">
      <c r="A13" s="42" t="s">
        <v>103</v>
      </c>
      <c r="B13" s="43">
        <f>AVERAGE(B6:B12)</f>
        <v>3.1757142857142862</v>
      </c>
      <c r="C13" s="43">
        <f t="shared" ref="C13:K13" si="1">AVERAGE(C6:C12)</f>
        <v>54.268857142857144</v>
      </c>
      <c r="D13" s="43">
        <f t="shared" si="1"/>
        <v>13.603857142857141</v>
      </c>
      <c r="E13" s="43">
        <f t="shared" si="1"/>
        <v>12.351142857142857</v>
      </c>
      <c r="F13" s="43">
        <f t="shared" si="1"/>
        <v>3.5501428571428568</v>
      </c>
      <c r="G13" s="43">
        <f t="shared" si="1"/>
        <v>7.0142857142857133</v>
      </c>
      <c r="H13" s="43">
        <f t="shared" si="1"/>
        <v>1.7491428571428569</v>
      </c>
      <c r="I13" s="43">
        <f t="shared" si="1"/>
        <v>2.1662857142857144</v>
      </c>
      <c r="J13" s="43">
        <f t="shared" si="1"/>
        <v>0.19900000000000001</v>
      </c>
      <c r="K13" s="43">
        <f t="shared" si="1"/>
        <v>0.33600000000000002</v>
      </c>
      <c r="L13" s="44"/>
    </row>
    <row r="14" spans="1:12" x14ac:dyDescent="0.25">
      <c r="A14" s="42" t="s">
        <v>104</v>
      </c>
      <c r="B14" s="43">
        <f>_xlfn.STDEV.S(B6:B12)</f>
        <v>0.12368335146078256</v>
      </c>
      <c r="C14" s="43">
        <f t="shared" ref="C14:K14" si="2">_xlfn.STDEV.S(C6:C12)</f>
        <v>0.58991395659915846</v>
      </c>
      <c r="D14" s="43">
        <f t="shared" si="2"/>
        <v>0.15628971876126804</v>
      </c>
      <c r="E14" s="43">
        <f t="shared" si="2"/>
        <v>0.33852495160200968</v>
      </c>
      <c r="F14" s="43">
        <f t="shared" si="2"/>
        <v>2.9879918403662459E-2</v>
      </c>
      <c r="G14" s="43">
        <f t="shared" si="2"/>
        <v>0.16768294912891815</v>
      </c>
      <c r="H14" s="43">
        <f t="shared" si="2"/>
        <v>6.8894674616229917E-2</v>
      </c>
      <c r="I14" s="43">
        <f t="shared" si="2"/>
        <v>6.4631556497102033E-2</v>
      </c>
      <c r="J14" s="43">
        <f t="shared" si="2"/>
        <v>1.8502252115170554E-2</v>
      </c>
      <c r="K14" s="43">
        <f t="shared" si="2"/>
        <v>3.9962482405375664E-2</v>
      </c>
      <c r="L14" s="44"/>
    </row>
    <row r="15" spans="1:12" x14ac:dyDescent="0.25">
      <c r="A15" s="42" t="s">
        <v>105</v>
      </c>
      <c r="B15" s="43">
        <f>B14/((7)^0.5)</f>
        <v>4.6747912754889716E-2</v>
      </c>
      <c r="C15" s="43">
        <f>C14/((7)^0.5)</f>
        <v>0.22296651772678905</v>
      </c>
      <c r="D15" s="43">
        <f t="shared" ref="D15:K15" si="3">D14/((7)^0.5)</f>
        <v>5.9071961188363005E-2</v>
      </c>
      <c r="E15" s="43">
        <f t="shared" si="3"/>
        <v>0.12795040493272775</v>
      </c>
      <c r="F15" s="43">
        <f t="shared" si="3"/>
        <v>1.1293547612998991E-2</v>
      </c>
      <c r="G15" s="43">
        <f t="shared" si="3"/>
        <v>6.3378197500144604E-2</v>
      </c>
      <c r="H15" s="43">
        <f t="shared" si="3"/>
        <v>2.6039739384465525E-2</v>
      </c>
      <c r="I15" s="43">
        <f t="shared" si="3"/>
        <v>2.4428432191193266E-2</v>
      </c>
      <c r="J15" s="43">
        <f t="shared" si="3"/>
        <v>6.9931939701942981E-3</v>
      </c>
      <c r="K15" s="43">
        <f t="shared" si="3"/>
        <v>1.5104398602488328E-2</v>
      </c>
      <c r="L15" s="44"/>
    </row>
    <row r="16" spans="1:12" x14ac:dyDescent="0.25">
      <c r="A16" s="42" t="s">
        <v>106</v>
      </c>
      <c r="B16" s="43">
        <f>200*B15</f>
        <v>9.349582550977944</v>
      </c>
      <c r="C16" s="43">
        <f t="shared" ref="C16:K16" si="4">200*C15</f>
        <v>44.593303545357813</v>
      </c>
      <c r="D16" s="43">
        <f t="shared" si="4"/>
        <v>11.814392237672601</v>
      </c>
      <c r="E16" s="43">
        <f t="shared" si="4"/>
        <v>25.590080986545548</v>
      </c>
      <c r="F16" s="43">
        <f t="shared" si="4"/>
        <v>2.2587095225997982</v>
      </c>
      <c r="G16" s="43">
        <f t="shared" si="4"/>
        <v>12.67563950002892</v>
      </c>
      <c r="H16" s="43">
        <f t="shared" si="4"/>
        <v>5.2079478768931047</v>
      </c>
      <c r="I16" s="43">
        <f t="shared" si="4"/>
        <v>4.8856864382386531</v>
      </c>
      <c r="J16" s="43">
        <f t="shared" si="4"/>
        <v>1.3986387940388596</v>
      </c>
      <c r="K16" s="43">
        <f t="shared" si="4"/>
        <v>3.0208797204976658</v>
      </c>
      <c r="L16" s="44"/>
    </row>
    <row r="17" spans="1:12" x14ac:dyDescent="0.25">
      <c r="A17" s="45" t="s">
        <v>107</v>
      </c>
      <c r="B17" s="46">
        <f>200*B14/B13</f>
        <v>7.7893248783218869</v>
      </c>
      <c r="C17" s="46">
        <f t="shared" ref="C17:I17" si="5">200*C14/C13</f>
        <v>2.1740423058708278</v>
      </c>
      <c r="D17" s="46">
        <f t="shared" si="5"/>
        <v>2.2977265509338243</v>
      </c>
      <c r="E17" s="46">
        <f t="shared" si="5"/>
        <v>5.4816781818086646</v>
      </c>
      <c r="F17" s="46">
        <f t="shared" si="5"/>
        <v>1.6833079459630376</v>
      </c>
      <c r="G17" s="46">
        <f t="shared" si="5"/>
        <v>4.7811838855496012</v>
      </c>
      <c r="H17" s="46">
        <f t="shared" si="5"/>
        <v>7.8775354837244285</v>
      </c>
      <c r="I17" s="46">
        <f t="shared" si="5"/>
        <v>5.967038980212533</v>
      </c>
      <c r="J17" s="46">
        <f>200*J14/J13</f>
        <v>18.595228256452817</v>
      </c>
      <c r="K17" s="46">
        <f>200*K14/K13</f>
        <v>23.787191907961702</v>
      </c>
      <c r="L17" s="47"/>
    </row>
    <row r="18" spans="1:12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2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 x14ac:dyDescent="0.25">
      <c r="A20" s="62" t="s">
        <v>562</v>
      </c>
      <c r="B20" s="63"/>
      <c r="C20" s="63"/>
      <c r="D20" s="63"/>
      <c r="E20" s="63"/>
      <c r="F20" s="63"/>
      <c r="G20" s="63"/>
      <c r="H20" s="63"/>
      <c r="I20" s="63"/>
      <c r="J20" s="63"/>
      <c r="K20" s="64"/>
      <c r="L20" s="43"/>
    </row>
    <row r="21" spans="1:12" ht="16.2" x14ac:dyDescent="0.35">
      <c r="A21" s="42" t="s">
        <v>108</v>
      </c>
      <c r="B21" s="43" t="s">
        <v>72</v>
      </c>
      <c r="C21" s="43" t="s">
        <v>74</v>
      </c>
      <c r="D21" s="43" t="s">
        <v>48</v>
      </c>
      <c r="E21" s="43" t="s">
        <v>9</v>
      </c>
      <c r="F21" s="43" t="s">
        <v>10</v>
      </c>
      <c r="G21" s="43" t="s">
        <v>73</v>
      </c>
      <c r="H21" s="43" t="s">
        <v>8</v>
      </c>
      <c r="I21" s="43" t="s">
        <v>79</v>
      </c>
      <c r="J21" s="43" t="s">
        <v>14</v>
      </c>
      <c r="K21" s="44" t="s">
        <v>11</v>
      </c>
      <c r="L21" s="43"/>
    </row>
    <row r="22" spans="1:12" x14ac:dyDescent="0.25">
      <c r="A22" s="42"/>
      <c r="B22" s="48" t="s">
        <v>582</v>
      </c>
      <c r="C22" s="48" t="s">
        <v>582</v>
      </c>
      <c r="D22" s="48" t="s">
        <v>582</v>
      </c>
      <c r="E22" s="48" t="s">
        <v>582</v>
      </c>
      <c r="F22" s="48" t="s">
        <v>582</v>
      </c>
      <c r="G22" s="48" t="s">
        <v>582</v>
      </c>
      <c r="H22" s="48" t="s">
        <v>582</v>
      </c>
      <c r="I22" s="48" t="s">
        <v>582</v>
      </c>
      <c r="J22" s="48" t="s">
        <v>582</v>
      </c>
      <c r="K22" s="49" t="s">
        <v>582</v>
      </c>
      <c r="L22" s="43"/>
    </row>
    <row r="23" spans="1:12" x14ac:dyDescent="0.25">
      <c r="A23" s="42" t="s">
        <v>148</v>
      </c>
      <c r="B23" s="43">
        <v>41.6</v>
      </c>
      <c r="C23" s="43" t="s">
        <v>109</v>
      </c>
      <c r="D23" s="43">
        <v>7.25</v>
      </c>
      <c r="E23" s="43">
        <v>50.97</v>
      </c>
      <c r="F23" s="43" t="s">
        <v>109</v>
      </c>
      <c r="G23" s="43" t="s">
        <v>109</v>
      </c>
      <c r="H23" s="43" t="s">
        <v>109</v>
      </c>
      <c r="I23" s="43" t="s">
        <v>109</v>
      </c>
      <c r="J23" s="43">
        <v>0.37</v>
      </c>
      <c r="K23" s="44">
        <v>100.19</v>
      </c>
      <c r="L23" s="43"/>
    </row>
    <row r="24" spans="1:12" x14ac:dyDescent="0.25">
      <c r="A24" s="42" t="s">
        <v>110</v>
      </c>
      <c r="B24" s="43">
        <v>41.802</v>
      </c>
      <c r="C24" s="43">
        <v>8.0000000000000002E-3</v>
      </c>
      <c r="D24" s="43">
        <v>7.1890000000000001</v>
      </c>
      <c r="E24" s="43">
        <v>51.268000000000001</v>
      </c>
      <c r="F24" s="43">
        <v>1.2E-2</v>
      </c>
      <c r="G24" s="43">
        <v>0</v>
      </c>
      <c r="H24" s="43">
        <v>8.2000000000000003E-2</v>
      </c>
      <c r="I24" s="43">
        <v>0</v>
      </c>
      <c r="J24" s="43">
        <v>0.35299999999999998</v>
      </c>
      <c r="K24" s="44">
        <v>100.714</v>
      </c>
      <c r="L24" s="43"/>
    </row>
    <row r="25" spans="1:12" x14ac:dyDescent="0.25">
      <c r="A25" s="42" t="s">
        <v>111</v>
      </c>
      <c r="B25" s="43">
        <v>41.639000000000003</v>
      </c>
      <c r="C25" s="43">
        <v>1.2E-2</v>
      </c>
      <c r="D25" s="43">
        <v>7.19</v>
      </c>
      <c r="E25" s="43">
        <v>50.938000000000002</v>
      </c>
      <c r="F25" s="43">
        <v>0</v>
      </c>
      <c r="G25" s="43">
        <v>1.0999999999999999E-2</v>
      </c>
      <c r="H25" s="43">
        <v>7.9000000000000001E-2</v>
      </c>
      <c r="I25" s="43">
        <v>3.0000000000000001E-3</v>
      </c>
      <c r="J25" s="43">
        <v>0.36699999999999999</v>
      </c>
      <c r="K25" s="44">
        <v>100.239</v>
      </c>
      <c r="L25" s="43"/>
    </row>
    <row r="26" spans="1:12" x14ac:dyDescent="0.25">
      <c r="A26" s="42" t="s">
        <v>112</v>
      </c>
      <c r="B26" s="43">
        <v>41.448999999999998</v>
      </c>
      <c r="C26" s="43">
        <v>3.0000000000000001E-3</v>
      </c>
      <c r="D26" s="43">
        <v>7.0789999999999997</v>
      </c>
      <c r="E26" s="43">
        <v>50.728999999999999</v>
      </c>
      <c r="F26" s="43">
        <v>3.0000000000000001E-3</v>
      </c>
      <c r="G26" s="43">
        <v>0</v>
      </c>
      <c r="H26" s="43">
        <v>0.13300000000000001</v>
      </c>
      <c r="I26" s="43">
        <v>1.0999999999999999E-2</v>
      </c>
      <c r="J26" s="43">
        <v>0.377</v>
      </c>
      <c r="K26" s="44">
        <v>99.784000000000006</v>
      </c>
      <c r="L26" s="43"/>
    </row>
    <row r="27" spans="1:12" x14ac:dyDescent="0.25">
      <c r="A27" s="42" t="s">
        <v>103</v>
      </c>
      <c r="B27" s="43">
        <f>AVERAGE(B24:B26)</f>
        <v>41.63</v>
      </c>
      <c r="C27" s="43">
        <f t="shared" ref="C27:J27" si="6">AVERAGE(C24:C26)</f>
        <v>7.6666666666666662E-3</v>
      </c>
      <c r="D27" s="43">
        <f t="shared" si="6"/>
        <v>7.1526666666666676</v>
      </c>
      <c r="E27" s="43">
        <f t="shared" si="6"/>
        <v>50.978333333333332</v>
      </c>
      <c r="F27" s="43">
        <f t="shared" si="6"/>
        <v>5.0000000000000001E-3</v>
      </c>
      <c r="G27" s="43">
        <f t="shared" si="6"/>
        <v>3.6666666666666666E-3</v>
      </c>
      <c r="H27" s="43">
        <f t="shared" si="6"/>
        <v>9.8000000000000018E-2</v>
      </c>
      <c r="I27" s="43">
        <f t="shared" si="6"/>
        <v>4.6666666666666662E-3</v>
      </c>
      <c r="J27" s="43">
        <f t="shared" si="6"/>
        <v>0.36566666666666664</v>
      </c>
      <c r="K27" s="44"/>
      <c r="L27" s="43"/>
    </row>
    <row r="28" spans="1:12" x14ac:dyDescent="0.25">
      <c r="A28" s="42" t="s">
        <v>104</v>
      </c>
      <c r="B28" s="43">
        <f>_xlfn.STDEV.S(B24:B26)</f>
        <v>0.17667201249773634</v>
      </c>
      <c r="C28" s="43">
        <f t="shared" ref="C28:J28" si="7">_xlfn.STDEV.S(C24:C26)</f>
        <v>4.5092497528228959E-3</v>
      </c>
      <c r="D28" s="43">
        <f t="shared" si="7"/>
        <v>6.3799164048860144E-2</v>
      </c>
      <c r="E28" s="43">
        <f t="shared" si="7"/>
        <v>0.27175417813408798</v>
      </c>
      <c r="F28" s="43">
        <f t="shared" si="7"/>
        <v>6.2449979983983991E-3</v>
      </c>
      <c r="G28" s="43">
        <f t="shared" si="7"/>
        <v>6.3508529610858833E-3</v>
      </c>
      <c r="H28" s="43">
        <f t="shared" si="7"/>
        <v>3.0347981810987006E-2</v>
      </c>
      <c r="I28" s="43">
        <f t="shared" si="7"/>
        <v>5.6862407030773268E-3</v>
      </c>
      <c r="J28" s="43">
        <f t="shared" si="7"/>
        <v>1.2055427546683426E-2</v>
      </c>
      <c r="K28" s="44"/>
      <c r="L28" s="43"/>
    </row>
    <row r="29" spans="1:12" x14ac:dyDescent="0.25">
      <c r="A29" s="42" t="s">
        <v>105</v>
      </c>
      <c r="B29" s="43">
        <f>B28/((3)^0.5)</f>
        <v>0.10200163397384102</v>
      </c>
      <c r="C29" s="43">
        <f t="shared" ref="C29:J29" si="8">C28/((3)^0.5)</f>
        <v>2.6034165586355526E-3</v>
      </c>
      <c r="D29" s="43">
        <f t="shared" si="8"/>
        <v>3.68344645376825E-2</v>
      </c>
      <c r="E29" s="43">
        <f t="shared" si="8"/>
        <v>0.15689734789912121</v>
      </c>
      <c r="F29" s="43">
        <f t="shared" si="8"/>
        <v>3.60555127546399E-3</v>
      </c>
      <c r="G29" s="43">
        <f t="shared" si="8"/>
        <v>3.666666666666667E-3</v>
      </c>
      <c r="H29" s="43">
        <f t="shared" si="8"/>
        <v>1.7521415467935217E-2</v>
      </c>
      <c r="I29" s="43">
        <f t="shared" si="8"/>
        <v>3.2829526005987019E-3</v>
      </c>
      <c r="J29" s="43">
        <f t="shared" si="8"/>
        <v>6.9602043392737066E-3</v>
      </c>
      <c r="K29" s="44"/>
      <c r="L29" s="43"/>
    </row>
    <row r="30" spans="1:12" x14ac:dyDescent="0.25">
      <c r="A30" s="42" t="s">
        <v>106</v>
      </c>
      <c r="B30" s="43">
        <f>200*B29</f>
        <v>20.400326794768205</v>
      </c>
      <c r="C30" s="43">
        <f t="shared" ref="C30:J30" si="9">200*C29</f>
        <v>0.52068331172711058</v>
      </c>
      <c r="D30" s="43">
        <f t="shared" si="9"/>
        <v>7.3668929075365002</v>
      </c>
      <c r="E30" s="43">
        <f t="shared" si="9"/>
        <v>31.379469579824242</v>
      </c>
      <c r="F30" s="43">
        <f t="shared" si="9"/>
        <v>0.72111025509279802</v>
      </c>
      <c r="G30" s="43">
        <f t="shared" si="9"/>
        <v>0.73333333333333339</v>
      </c>
      <c r="H30" s="43">
        <f t="shared" si="9"/>
        <v>3.5042830935870435</v>
      </c>
      <c r="I30" s="43">
        <f t="shared" si="9"/>
        <v>0.6565905201197404</v>
      </c>
      <c r="J30" s="43">
        <f t="shared" si="9"/>
        <v>1.3920408678547413</v>
      </c>
      <c r="K30" s="44"/>
      <c r="L30" s="43"/>
    </row>
    <row r="31" spans="1:12" x14ac:dyDescent="0.25">
      <c r="A31" s="45" t="s">
        <v>107</v>
      </c>
      <c r="B31" s="46">
        <f>200*B28/B27</f>
        <v>0.84877257985941068</v>
      </c>
      <c r="C31" s="46">
        <f t="shared" ref="C31:J31" si="10">200*C28/C27</f>
        <v>117.63260224755381</v>
      </c>
      <c r="D31" s="46">
        <f t="shared" si="10"/>
        <v>1.7839266674115053</v>
      </c>
      <c r="E31" s="46">
        <f t="shared" si="10"/>
        <v>1.0661556012714735</v>
      </c>
      <c r="F31" s="46">
        <f t="shared" si="10"/>
        <v>249.79991993593597</v>
      </c>
      <c r="G31" s="46">
        <f t="shared" si="10"/>
        <v>346.41016151377545</v>
      </c>
      <c r="H31" s="46">
        <f t="shared" si="10"/>
        <v>61.934656757116329</v>
      </c>
      <c r="I31" s="46">
        <f t="shared" si="10"/>
        <v>243.69603013188544</v>
      </c>
      <c r="J31" s="46">
        <f t="shared" si="10"/>
        <v>6.5936704904376082</v>
      </c>
      <c r="K31" s="47"/>
      <c r="L31" s="43"/>
    </row>
    <row r="32" spans="1:12" s="3" customForma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s="3" customFormat="1" x14ac:dyDescent="0.25">
      <c r="A33" s="3" t="s">
        <v>150</v>
      </c>
    </row>
    <row r="34" spans="1:11" x14ac:dyDescent="0.25">
      <c r="A34" s="3" t="s">
        <v>151</v>
      </c>
      <c r="B34" s="3"/>
      <c r="C34" s="3"/>
      <c r="D34" s="3"/>
      <c r="E34" s="3"/>
      <c r="F34" s="3"/>
      <c r="G34" s="3"/>
      <c r="H34" s="3"/>
      <c r="I34" s="3"/>
      <c r="J34" s="3"/>
      <c r="K34" s="3"/>
    </row>
  </sheetData>
  <mergeCells count="3">
    <mergeCell ref="A20:K20"/>
    <mergeCell ref="A2:L2"/>
    <mergeCell ref="A1:L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2483C-8168-4605-8E8F-CD4E8CFB40C4}">
  <dimension ref="A1:Y53"/>
  <sheetViews>
    <sheetView workbookViewId="0">
      <pane xSplit="3" ySplit="2" topLeftCell="D3" activePane="bottomRight" state="frozen"/>
      <selection pane="topRight" activeCell="D1" sqref="D1"/>
      <selection pane="bottomLeft" activeCell="A2" sqref="A2"/>
      <selection pane="bottomRight"/>
    </sheetView>
  </sheetViews>
  <sheetFormatPr defaultColWidth="9" defaultRowHeight="13.8" x14ac:dyDescent="0.25"/>
  <cols>
    <col min="1" max="16384" width="9" style="22"/>
  </cols>
  <sheetData>
    <row r="1" spans="1:25" x14ac:dyDescent="0.25">
      <c r="A1" s="22" t="s">
        <v>570</v>
      </c>
    </row>
    <row r="2" spans="1:25" ht="16.2" x14ac:dyDescent="0.35">
      <c r="A2" s="22" t="s">
        <v>207</v>
      </c>
      <c r="B2" s="22" t="s">
        <v>208</v>
      </c>
      <c r="C2" s="22" t="s">
        <v>206</v>
      </c>
      <c r="D2" s="22" t="s">
        <v>211</v>
      </c>
      <c r="E2" s="22" t="s">
        <v>212</v>
      </c>
      <c r="F2" s="22" t="s">
        <v>583</v>
      </c>
      <c r="G2" s="22" t="s">
        <v>584</v>
      </c>
      <c r="H2" s="22" t="s">
        <v>585</v>
      </c>
      <c r="I2" s="22" t="s">
        <v>586</v>
      </c>
      <c r="J2" s="22" t="s">
        <v>587</v>
      </c>
      <c r="K2" s="22" t="s">
        <v>588</v>
      </c>
      <c r="L2" s="22" t="s">
        <v>589</v>
      </c>
      <c r="M2" s="22" t="s">
        <v>590</v>
      </c>
      <c r="N2" s="22" t="s">
        <v>591</v>
      </c>
      <c r="O2" s="22" t="s">
        <v>592</v>
      </c>
      <c r="P2" s="22" t="s">
        <v>593</v>
      </c>
      <c r="Q2" s="22" t="s">
        <v>594</v>
      </c>
      <c r="R2" s="22" t="s">
        <v>214</v>
      </c>
      <c r="S2" s="22" t="s">
        <v>49</v>
      </c>
      <c r="T2" s="22" t="s">
        <v>50</v>
      </c>
      <c r="U2" s="22" t="s">
        <v>164</v>
      </c>
      <c r="V2" s="22" t="s">
        <v>165</v>
      </c>
      <c r="W2" s="22" t="s">
        <v>217</v>
      </c>
      <c r="X2" s="22" t="s">
        <v>218</v>
      </c>
      <c r="Y2" s="22" t="s">
        <v>220</v>
      </c>
    </row>
    <row r="3" spans="1:25" x14ac:dyDescent="0.25">
      <c r="A3" s="22" t="s">
        <v>209</v>
      </c>
      <c r="B3" s="22" t="s">
        <v>210</v>
      </c>
      <c r="C3" s="22" t="s">
        <v>178</v>
      </c>
      <c r="D3" s="22" t="s">
        <v>219</v>
      </c>
      <c r="E3" s="22">
        <v>90.9</v>
      </c>
      <c r="F3" s="22">
        <v>47.755902399999997</v>
      </c>
      <c r="G3" s="22">
        <v>0.87413739300000004</v>
      </c>
      <c r="H3" s="22">
        <v>15.34943636</v>
      </c>
      <c r="I3" s="22">
        <v>1.334558253</v>
      </c>
      <c r="J3" s="22">
        <v>4.4738927149999999</v>
      </c>
      <c r="K3" s="22">
        <v>0.104063975</v>
      </c>
      <c r="L3" s="22">
        <v>7.8942072720000001</v>
      </c>
      <c r="M3" s="22">
        <v>11.145251760000001</v>
      </c>
      <c r="N3" s="22">
        <v>2.8201337309999999</v>
      </c>
      <c r="O3" s="22">
        <v>0.54113267200000004</v>
      </c>
      <c r="P3" s="22">
        <v>4.6516596970000004</v>
      </c>
      <c r="Q3" s="22">
        <v>0.39044803500000003</v>
      </c>
      <c r="R3" s="22">
        <v>0.72610169511136369</v>
      </c>
      <c r="S3" s="22">
        <v>1172.409183</v>
      </c>
      <c r="T3" s="22">
        <v>5910</v>
      </c>
      <c r="U3" s="22">
        <v>0.44316896385126958</v>
      </c>
      <c r="V3" s="22">
        <v>0.55683103614873042</v>
      </c>
      <c r="W3" s="22" t="s">
        <v>216</v>
      </c>
      <c r="X3" s="22">
        <v>22.165064482999995</v>
      </c>
      <c r="Y3" s="22" t="s">
        <v>223</v>
      </c>
    </row>
    <row r="4" spans="1:25" x14ac:dyDescent="0.25">
      <c r="A4" s="22" t="s">
        <v>209</v>
      </c>
      <c r="B4" s="22" t="s">
        <v>210</v>
      </c>
      <c r="C4" s="22" t="s">
        <v>179</v>
      </c>
      <c r="D4" s="22" t="s">
        <v>219</v>
      </c>
      <c r="E4" s="22">
        <v>87.7</v>
      </c>
      <c r="F4" s="22">
        <v>46.41472237</v>
      </c>
      <c r="G4" s="22">
        <v>1.102553779</v>
      </c>
      <c r="H4" s="22">
        <v>15.196519540000001</v>
      </c>
      <c r="I4" s="22">
        <v>1.872579419</v>
      </c>
      <c r="J4" s="22">
        <v>6.301864116</v>
      </c>
      <c r="K4" s="22">
        <v>0.15602176100000001</v>
      </c>
      <c r="L4" s="22">
        <v>7.9550757299999999</v>
      </c>
      <c r="M4" s="22">
        <v>9.9229840150000008</v>
      </c>
      <c r="N4" s="22">
        <v>2.8916033080000001</v>
      </c>
      <c r="O4" s="22">
        <v>0.68649574899999999</v>
      </c>
      <c r="P4" s="22">
        <v>4.7846673449999999</v>
      </c>
      <c r="Q4" s="22">
        <v>0.39993578099999999</v>
      </c>
      <c r="R4" s="22">
        <v>0.65297741294517497</v>
      </c>
      <c r="S4" s="22">
        <v>1174.703728</v>
      </c>
      <c r="T4" s="22">
        <v>5810</v>
      </c>
      <c r="U4" s="22">
        <v>0.48311062577371</v>
      </c>
      <c r="V4" s="22">
        <v>0.51688937422629</v>
      </c>
      <c r="W4" s="22" t="s">
        <v>216</v>
      </c>
      <c r="X4" s="22">
        <v>21.850528522999994</v>
      </c>
      <c r="Y4" s="22" t="s">
        <v>223</v>
      </c>
    </row>
    <row r="5" spans="1:25" x14ac:dyDescent="0.25">
      <c r="A5" s="22" t="s">
        <v>209</v>
      </c>
      <c r="B5" s="22" t="s">
        <v>210</v>
      </c>
      <c r="C5" s="22" t="s">
        <v>180</v>
      </c>
      <c r="D5" s="22" t="s">
        <v>219</v>
      </c>
      <c r="E5" s="22">
        <v>86.6</v>
      </c>
      <c r="F5" s="22">
        <v>49.464851770000003</v>
      </c>
      <c r="G5" s="22">
        <v>0.88522454500000003</v>
      </c>
      <c r="H5" s="22">
        <v>15.017202109999999</v>
      </c>
      <c r="I5" s="22">
        <v>1.803541735</v>
      </c>
      <c r="J5" s="22">
        <v>5.8646983730000004</v>
      </c>
      <c r="K5" s="22">
        <v>0.13699903699999999</v>
      </c>
      <c r="L5" s="22">
        <v>6.9628580309999997</v>
      </c>
      <c r="M5" s="22">
        <v>9.6320861230000006</v>
      </c>
      <c r="N5" s="22">
        <v>2.929671709</v>
      </c>
      <c r="O5" s="22">
        <v>0.55853453399999997</v>
      </c>
      <c r="P5" s="22">
        <v>4.8792733860000004</v>
      </c>
      <c r="Q5" s="22">
        <v>0.41742552700000002</v>
      </c>
      <c r="R5" s="22">
        <v>0.64140350861935636</v>
      </c>
      <c r="S5" s="22">
        <v>1177.416596</v>
      </c>
      <c r="T5" s="22">
        <v>6470</v>
      </c>
      <c r="U5" s="22">
        <v>0.44427112083761372</v>
      </c>
      <c r="V5" s="22">
        <v>0.55572887916238634</v>
      </c>
      <c r="W5" s="22" t="s">
        <v>216</v>
      </c>
      <c r="X5" s="22">
        <v>23.925885586999996</v>
      </c>
      <c r="Y5" s="22" t="s">
        <v>223</v>
      </c>
    </row>
    <row r="6" spans="1:25" x14ac:dyDescent="0.25">
      <c r="A6" s="22" t="s">
        <v>209</v>
      </c>
      <c r="B6" s="22" t="s">
        <v>210</v>
      </c>
      <c r="C6" s="22" t="s">
        <v>181</v>
      </c>
      <c r="D6" s="22" t="s">
        <v>219</v>
      </c>
      <c r="E6" s="22">
        <v>87.3</v>
      </c>
      <c r="F6" s="22">
        <v>48.221007380000003</v>
      </c>
      <c r="G6" s="22">
        <v>0.78770346300000005</v>
      </c>
      <c r="H6" s="22">
        <v>13.77955925</v>
      </c>
      <c r="I6" s="22">
        <v>1.8114423740000001</v>
      </c>
      <c r="J6" s="22">
        <v>5.95983792</v>
      </c>
      <c r="K6" s="22">
        <v>0.16804340600000001</v>
      </c>
      <c r="L6" s="22">
        <v>7.4889839739999999</v>
      </c>
      <c r="M6" s="22">
        <v>12.16214147</v>
      </c>
      <c r="N6" s="22">
        <v>2.384115816</v>
      </c>
      <c r="O6" s="22">
        <v>0.45161665200000001</v>
      </c>
      <c r="P6" s="22">
        <v>4.8732587599999997</v>
      </c>
      <c r="Q6" s="22">
        <v>0.40141368500000002</v>
      </c>
      <c r="R6" s="22">
        <v>0.88262195106131569</v>
      </c>
      <c r="S6" s="22">
        <v>1170.591817</v>
      </c>
      <c r="T6" s="22">
        <v>6030</v>
      </c>
      <c r="U6" s="22">
        <v>0.4705518937784392</v>
      </c>
      <c r="V6" s="22">
        <v>0.5294481062215608</v>
      </c>
      <c r="W6" s="22" t="s">
        <v>216</v>
      </c>
      <c r="X6" s="22">
        <v>22.542466186999995</v>
      </c>
      <c r="Y6" s="22" t="s">
        <v>223</v>
      </c>
    </row>
    <row r="7" spans="1:25" x14ac:dyDescent="0.25">
      <c r="A7" s="22" t="s">
        <v>209</v>
      </c>
      <c r="B7" s="22" t="s">
        <v>210</v>
      </c>
      <c r="C7" s="22" t="s">
        <v>182</v>
      </c>
      <c r="D7" s="22" t="s">
        <v>219</v>
      </c>
      <c r="E7" s="22">
        <v>89.7</v>
      </c>
      <c r="F7" s="22">
        <v>48.742006859999996</v>
      </c>
      <c r="G7" s="22">
        <v>0.93280591499999999</v>
      </c>
      <c r="H7" s="22">
        <v>15.474213669999999</v>
      </c>
      <c r="I7" s="22">
        <v>1.4236347060000001</v>
      </c>
      <c r="J7" s="22">
        <v>4.7864727260000004</v>
      </c>
      <c r="K7" s="22">
        <v>0.114009612</v>
      </c>
      <c r="L7" s="22">
        <v>7.2635183269999999</v>
      </c>
      <c r="M7" s="22">
        <v>11.359503139999999</v>
      </c>
      <c r="N7" s="22">
        <v>3.233727171</v>
      </c>
      <c r="O7" s="22">
        <v>0.58041256900000004</v>
      </c>
      <c r="P7" s="22">
        <v>4.052523474</v>
      </c>
      <c r="Q7" s="22">
        <v>0.374366107</v>
      </c>
      <c r="R7" s="22">
        <v>0.73409243159300386</v>
      </c>
      <c r="S7" s="22">
        <v>1168.751573</v>
      </c>
      <c r="T7" s="22">
        <v>5460</v>
      </c>
      <c r="U7" s="22">
        <v>0.38199490340223607</v>
      </c>
      <c r="V7" s="22">
        <v>0.61800509659776393</v>
      </c>
      <c r="W7" s="22" t="s">
        <v>216</v>
      </c>
      <c r="X7" s="22">
        <v>20.749405387999996</v>
      </c>
      <c r="Y7" s="22" t="s">
        <v>223</v>
      </c>
    </row>
    <row r="8" spans="1:25" x14ac:dyDescent="0.25">
      <c r="A8" s="22" t="s">
        <v>209</v>
      </c>
      <c r="B8" s="22" t="s">
        <v>210</v>
      </c>
      <c r="C8" s="22" t="s">
        <v>183</v>
      </c>
      <c r="D8" s="22" t="s">
        <v>219</v>
      </c>
      <c r="E8" s="22">
        <v>88.6</v>
      </c>
      <c r="F8" s="22">
        <v>49.072973449999999</v>
      </c>
      <c r="G8" s="22">
        <v>0.81558724100000002</v>
      </c>
      <c r="H8" s="22">
        <v>13.39602043</v>
      </c>
      <c r="I8" s="22">
        <v>1.722087991</v>
      </c>
      <c r="J8" s="22">
        <v>5.9921146199999997</v>
      </c>
      <c r="K8" s="22">
        <v>0.14272776700000001</v>
      </c>
      <c r="L8" s="22">
        <v>8.7444186689999999</v>
      </c>
      <c r="M8" s="22">
        <v>10.70458253</v>
      </c>
      <c r="N8" s="22">
        <v>2.2836442739999998</v>
      </c>
      <c r="O8" s="22">
        <v>0.42818330100000002</v>
      </c>
      <c r="P8" s="22">
        <v>4.9444976460000003</v>
      </c>
      <c r="Q8" s="22">
        <v>0.37527207899999998</v>
      </c>
      <c r="R8" s="22">
        <v>0.799086757588649</v>
      </c>
      <c r="S8" s="22">
        <v>1176.725396</v>
      </c>
      <c r="T8" s="22">
        <v>5940</v>
      </c>
      <c r="U8" s="22">
        <v>0.4863928710717344</v>
      </c>
      <c r="V8" s="22">
        <v>0.51360712892826554</v>
      </c>
      <c r="W8" s="22" t="s">
        <v>216</v>
      </c>
      <c r="X8" s="22">
        <v>22.259419147999999</v>
      </c>
      <c r="Y8" s="22" t="s">
        <v>223</v>
      </c>
    </row>
    <row r="9" spans="1:25" x14ac:dyDescent="0.25">
      <c r="A9" s="22" t="s">
        <v>209</v>
      </c>
      <c r="B9" s="22" t="s">
        <v>210</v>
      </c>
      <c r="C9" s="22" t="s">
        <v>184</v>
      </c>
      <c r="D9" s="22" t="s">
        <v>219</v>
      </c>
      <c r="E9" s="22">
        <v>88.258976899999993</v>
      </c>
      <c r="F9" s="22">
        <v>49.294420520000003</v>
      </c>
      <c r="G9" s="22">
        <v>0.74577518300000001</v>
      </c>
      <c r="H9" s="22">
        <v>13.48975699</v>
      </c>
      <c r="I9" s="22">
        <v>1.972662777</v>
      </c>
      <c r="J9" s="22">
        <v>6.3765093310000003</v>
      </c>
      <c r="K9" s="22">
        <v>0.147951311</v>
      </c>
      <c r="L9" s="22">
        <v>9.0268862629999997</v>
      </c>
      <c r="M9" s="22">
        <v>10.86830907</v>
      </c>
      <c r="N9" s="22">
        <v>2.1005822670000001</v>
      </c>
      <c r="O9" s="22">
        <v>0.46581524499999999</v>
      </c>
      <c r="P9" s="22">
        <v>5.0829124979999998</v>
      </c>
      <c r="Q9" s="22">
        <v>0.37477731199999997</v>
      </c>
      <c r="R9" s="22">
        <v>0.80567122729169349</v>
      </c>
      <c r="S9" s="22">
        <v>1214.0876909999999</v>
      </c>
      <c r="T9" s="22">
        <v>6140</v>
      </c>
      <c r="U9" s="22">
        <v>0.51374459286984531</v>
      </c>
      <c r="V9" s="22">
        <v>0.48625540713015458</v>
      </c>
      <c r="W9" s="22" t="s">
        <v>216</v>
      </c>
      <c r="X9" s="22">
        <v>22.888378027999998</v>
      </c>
      <c r="Y9" s="22" t="s">
        <v>224</v>
      </c>
    </row>
    <row r="10" spans="1:25" x14ac:dyDescent="0.25">
      <c r="A10" s="22" t="s">
        <v>209</v>
      </c>
      <c r="B10" s="22" t="s">
        <v>210</v>
      </c>
      <c r="C10" s="22" t="s">
        <v>185</v>
      </c>
      <c r="D10" s="22" t="s">
        <v>219</v>
      </c>
      <c r="E10" s="22">
        <v>88.172918150000001</v>
      </c>
      <c r="F10" s="22">
        <v>49.011784830000003</v>
      </c>
      <c r="G10" s="22">
        <v>0.72286432499999997</v>
      </c>
      <c r="H10" s="22">
        <v>13.15983771</v>
      </c>
      <c r="I10" s="22">
        <v>1.9983874880000001</v>
      </c>
      <c r="J10" s="22">
        <v>6.6654358370000004</v>
      </c>
      <c r="K10" s="22">
        <v>0.16475151599999999</v>
      </c>
      <c r="L10" s="22">
        <v>9.3623833189999992</v>
      </c>
      <c r="M10" s="22">
        <v>10.94962846</v>
      </c>
      <c r="N10" s="22">
        <v>2.0680844079999998</v>
      </c>
      <c r="O10" s="22">
        <v>0.42595488500000001</v>
      </c>
      <c r="P10" s="22">
        <v>5.2397560859999999</v>
      </c>
      <c r="Q10" s="22">
        <v>0.33787020899999998</v>
      </c>
      <c r="R10" s="22">
        <v>0.83204889766075996</v>
      </c>
      <c r="S10" s="22">
        <v>1200.6700619999999</v>
      </c>
      <c r="T10" s="22">
        <v>5750</v>
      </c>
      <c r="U10" s="22">
        <v>0.55322276693402772</v>
      </c>
      <c r="V10" s="22">
        <v>0.44677723306597222</v>
      </c>
      <c r="W10" s="22" t="s">
        <v>216</v>
      </c>
      <c r="X10" s="22">
        <v>21.661791874999999</v>
      </c>
      <c r="Y10" s="22" t="s">
        <v>224</v>
      </c>
    </row>
    <row r="11" spans="1:25" x14ac:dyDescent="0.25">
      <c r="A11" s="22" t="s">
        <v>209</v>
      </c>
      <c r="B11" s="22" t="s">
        <v>210</v>
      </c>
      <c r="C11" s="22" t="s">
        <v>186</v>
      </c>
      <c r="D11" s="22" t="s">
        <v>219</v>
      </c>
      <c r="E11" s="22">
        <v>84.9</v>
      </c>
      <c r="F11" s="22">
        <v>50.123367440000003</v>
      </c>
      <c r="G11" s="22">
        <v>0.97247826000000004</v>
      </c>
      <c r="H11" s="22">
        <v>21.71185672</v>
      </c>
      <c r="I11" s="22">
        <v>1.5630552980000001</v>
      </c>
      <c r="J11" s="22">
        <v>5.2994982210000003</v>
      </c>
      <c r="K11" s="22">
        <v>0.102366133</v>
      </c>
      <c r="L11" s="22">
        <v>5.0611874449999998</v>
      </c>
      <c r="M11" s="22">
        <v>10.195666810000001</v>
      </c>
      <c r="N11" s="22">
        <v>3.1119304310000002</v>
      </c>
      <c r="O11" s="22">
        <v>0.69608970199999998</v>
      </c>
      <c r="P11" s="22">
        <v>1.781170707</v>
      </c>
      <c r="Q11" s="22">
        <v>0.35060400400000002</v>
      </c>
      <c r="R11" s="22">
        <v>0.46958981636094732</v>
      </c>
      <c r="S11" s="22">
        <v>1098.1111519999999</v>
      </c>
      <c r="T11" s="22">
        <v>6640</v>
      </c>
      <c r="U11" s="22">
        <v>0.1036858663266481</v>
      </c>
      <c r="V11" s="22">
        <v>0.896314133673352</v>
      </c>
      <c r="W11" s="22" t="s">
        <v>216</v>
      </c>
      <c r="X11" s="22">
        <v>24.460225728000001</v>
      </c>
      <c r="Y11" s="22" t="s">
        <v>221</v>
      </c>
    </row>
    <row r="12" spans="1:25" x14ac:dyDescent="0.25">
      <c r="A12" s="22" t="s">
        <v>209</v>
      </c>
      <c r="B12" s="22" t="s">
        <v>210</v>
      </c>
      <c r="C12" s="22" t="s">
        <v>187</v>
      </c>
      <c r="D12" s="22" t="s">
        <v>219</v>
      </c>
      <c r="E12" s="22">
        <v>84.9</v>
      </c>
      <c r="F12" s="22">
        <v>50.56515066</v>
      </c>
      <c r="G12" s="22">
        <v>1.0069875960000001</v>
      </c>
      <c r="H12" s="22">
        <v>18.084675189999999</v>
      </c>
      <c r="I12" s="22">
        <v>1.603232349</v>
      </c>
      <c r="J12" s="22">
        <v>5.4013518630000004</v>
      </c>
      <c r="K12" s="22">
        <v>0.123304604</v>
      </c>
      <c r="L12" s="22">
        <v>5.1679199130000004</v>
      </c>
      <c r="M12" s="22">
        <v>10.75832666</v>
      </c>
      <c r="N12" s="22">
        <v>3.0106874029999999</v>
      </c>
      <c r="O12" s="22">
        <v>0.69872608700000005</v>
      </c>
      <c r="P12" s="22">
        <v>1.8906705880000001</v>
      </c>
      <c r="Q12" s="22">
        <v>0.17961370600000001</v>
      </c>
      <c r="R12" s="22">
        <v>0.59488636356316005</v>
      </c>
      <c r="S12" s="22">
        <v>1092.5410489999999</v>
      </c>
      <c r="T12" s="22">
        <v>3640</v>
      </c>
      <c r="U12" s="22">
        <v>0.16664251294460719</v>
      </c>
      <c r="V12" s="22">
        <v>0.83335748705539281</v>
      </c>
      <c r="W12" s="22" t="s">
        <v>216</v>
      </c>
      <c r="X12" s="22">
        <v>15.017364528</v>
      </c>
      <c r="Y12" s="22" t="s">
        <v>221</v>
      </c>
    </row>
    <row r="13" spans="1:25" x14ac:dyDescent="0.25">
      <c r="A13" s="22" t="s">
        <v>209</v>
      </c>
      <c r="B13" s="22" t="s">
        <v>210</v>
      </c>
      <c r="C13" s="22" t="s">
        <v>188</v>
      </c>
      <c r="D13" s="22" t="s">
        <v>219</v>
      </c>
      <c r="E13" s="22">
        <v>85.9</v>
      </c>
      <c r="F13" s="22">
        <v>49.407083399999998</v>
      </c>
      <c r="G13" s="22">
        <v>0.92898310100000003</v>
      </c>
      <c r="H13" s="22">
        <v>16.848819819999999</v>
      </c>
      <c r="I13" s="22">
        <v>1.423596195</v>
      </c>
      <c r="J13" s="22">
        <v>5.4313843850000003</v>
      </c>
      <c r="K13" s="22">
        <v>0.11734523400000001</v>
      </c>
      <c r="L13" s="22">
        <v>5.7899030199999997</v>
      </c>
      <c r="M13" s="22">
        <v>11.71496584</v>
      </c>
      <c r="N13" s="22">
        <v>2.7771705340000001</v>
      </c>
      <c r="O13" s="22">
        <v>0.58672616899999996</v>
      </c>
      <c r="P13" s="22">
        <v>2.493586219</v>
      </c>
      <c r="Q13" s="22">
        <v>0.30881354</v>
      </c>
      <c r="R13" s="22">
        <v>0.69529889720192883</v>
      </c>
      <c r="S13" s="22">
        <v>1113.8082810000001</v>
      </c>
      <c r="T13" s="22">
        <v>5270</v>
      </c>
      <c r="U13" s="22">
        <v>0.19768310408519049</v>
      </c>
      <c r="V13" s="22">
        <v>0.80231689591480948</v>
      </c>
      <c r="W13" s="22" t="s">
        <v>216</v>
      </c>
      <c r="X13" s="22">
        <v>20.151491746999998</v>
      </c>
      <c r="Y13" s="22" t="s">
        <v>221</v>
      </c>
    </row>
    <row r="14" spans="1:25" x14ac:dyDescent="0.25">
      <c r="A14" s="22" t="s">
        <v>209</v>
      </c>
      <c r="B14" s="22" t="s">
        <v>210</v>
      </c>
      <c r="C14" s="22" t="s">
        <v>189</v>
      </c>
      <c r="D14" s="22" t="s">
        <v>219</v>
      </c>
      <c r="E14" s="22">
        <v>85.8</v>
      </c>
      <c r="F14" s="22">
        <v>49.890729100000001</v>
      </c>
      <c r="G14" s="22">
        <v>1.0316431610000001</v>
      </c>
      <c r="H14" s="22">
        <v>18.17512511</v>
      </c>
      <c r="I14" s="22">
        <v>1.470172823</v>
      </c>
      <c r="J14" s="22">
        <v>5.1438636139999998</v>
      </c>
      <c r="K14" s="22">
        <v>8.0913188999999996E-2</v>
      </c>
      <c r="L14" s="22">
        <v>5.2072994210000001</v>
      </c>
      <c r="M14" s="22">
        <v>11.01430787</v>
      </c>
      <c r="N14" s="22">
        <v>3.1151577810000002</v>
      </c>
      <c r="O14" s="22">
        <v>0.69787625600000003</v>
      </c>
      <c r="P14" s="22">
        <v>1.4463232559999999</v>
      </c>
      <c r="Q14" s="22">
        <v>0.19287681500000001</v>
      </c>
      <c r="R14" s="22">
        <v>0.60601001662100795</v>
      </c>
      <c r="S14" s="22">
        <v>1101.3279110000001</v>
      </c>
      <c r="T14" s="22">
        <v>3820</v>
      </c>
      <c r="U14" s="22">
        <v>0.10329655205508211</v>
      </c>
      <c r="V14" s="22">
        <v>0.89670344794491785</v>
      </c>
      <c r="W14" s="22" t="s">
        <v>216</v>
      </c>
      <c r="X14" s="22">
        <v>15.584733131999995</v>
      </c>
      <c r="Y14" s="22" t="s">
        <v>221</v>
      </c>
    </row>
    <row r="15" spans="1:25" x14ac:dyDescent="0.25">
      <c r="A15" s="22" t="s">
        <v>209</v>
      </c>
      <c r="B15" s="22" t="s">
        <v>210</v>
      </c>
      <c r="C15" s="22" t="s">
        <v>190</v>
      </c>
      <c r="D15" s="22" t="s">
        <v>219</v>
      </c>
      <c r="E15" s="22">
        <v>87.6</v>
      </c>
      <c r="F15" s="22">
        <v>49.37276207</v>
      </c>
      <c r="G15" s="22">
        <v>0.95602468900000004</v>
      </c>
      <c r="H15" s="22">
        <v>17.32031963</v>
      </c>
      <c r="I15" s="22">
        <v>1.3359495100000001</v>
      </c>
      <c r="J15" s="22">
        <v>4.6158232689999998</v>
      </c>
      <c r="K15" s="22">
        <v>0.122045705</v>
      </c>
      <c r="L15" s="22">
        <v>5.5880255319999996</v>
      </c>
      <c r="M15" s="22">
        <v>12.540196180000001</v>
      </c>
      <c r="N15" s="22">
        <v>2.847733115</v>
      </c>
      <c r="O15" s="22">
        <v>0.51869424600000003</v>
      </c>
      <c r="P15" s="22">
        <v>2.4104026730000001</v>
      </c>
      <c r="Q15" s="22">
        <v>0.29850345299999997</v>
      </c>
      <c r="R15" s="22">
        <v>0.72401644126009701</v>
      </c>
      <c r="S15" s="22">
        <v>1100.7137419999999</v>
      </c>
      <c r="T15" s="22">
        <v>5230</v>
      </c>
      <c r="U15" s="22">
        <v>0.18571959983916361</v>
      </c>
      <c r="V15" s="22">
        <v>0.81428040016083647</v>
      </c>
      <c r="W15" s="22" t="s">
        <v>216</v>
      </c>
      <c r="X15" s="22">
        <v>20.025600746999999</v>
      </c>
      <c r="Y15" s="22" t="s">
        <v>221</v>
      </c>
    </row>
    <row r="16" spans="1:25" x14ac:dyDescent="0.25">
      <c r="A16" s="22" t="s">
        <v>209</v>
      </c>
      <c r="B16" s="22" t="s">
        <v>210</v>
      </c>
      <c r="C16" s="22" t="s">
        <v>191</v>
      </c>
      <c r="D16" s="22" t="s">
        <v>219</v>
      </c>
      <c r="E16" s="22">
        <v>87.3</v>
      </c>
      <c r="F16" s="22">
        <v>49.932288499999999</v>
      </c>
      <c r="G16" s="22">
        <v>0.98290257700000006</v>
      </c>
      <c r="H16" s="22">
        <v>18.041018279999999</v>
      </c>
      <c r="I16" s="22">
        <v>1.479889827</v>
      </c>
      <c r="J16" s="22">
        <v>4.7095753</v>
      </c>
      <c r="K16" s="22">
        <v>0.126826139</v>
      </c>
      <c r="L16" s="22">
        <v>5.4525884060000003</v>
      </c>
      <c r="M16" s="22">
        <v>12.724889279999999</v>
      </c>
      <c r="N16" s="22">
        <v>2.9909831119999999</v>
      </c>
      <c r="O16" s="22">
        <v>0.54957993599999999</v>
      </c>
      <c r="P16" s="22">
        <v>2.230026278</v>
      </c>
      <c r="Q16" s="22">
        <v>0.23135201499999999</v>
      </c>
      <c r="R16" s="22">
        <v>0.70533098977603825</v>
      </c>
      <c r="S16" s="22">
        <v>1090.1293949999999</v>
      </c>
      <c r="T16" s="22">
        <v>4370</v>
      </c>
      <c r="U16" s="22">
        <v>0.18719274702489211</v>
      </c>
      <c r="V16" s="22">
        <v>0.81280725297510792</v>
      </c>
      <c r="W16" s="22" t="s">
        <v>216</v>
      </c>
      <c r="X16" s="22">
        <v>17.317729066999998</v>
      </c>
      <c r="Y16" s="22" t="s">
        <v>221</v>
      </c>
    </row>
    <row r="17" spans="1:25" x14ac:dyDescent="0.25">
      <c r="A17" s="22" t="s">
        <v>209</v>
      </c>
      <c r="B17" s="22" t="s">
        <v>210</v>
      </c>
      <c r="C17" s="22" t="s">
        <v>192</v>
      </c>
      <c r="D17" s="22" t="s">
        <v>219</v>
      </c>
      <c r="E17" s="22">
        <v>85</v>
      </c>
      <c r="F17" s="22">
        <v>50.598967960000003</v>
      </c>
      <c r="G17" s="22">
        <v>0.96605749200000002</v>
      </c>
      <c r="H17" s="22">
        <v>17.821748100000001</v>
      </c>
      <c r="I17" s="22">
        <v>1.5924765409999999</v>
      </c>
      <c r="J17" s="22">
        <v>5.6435762860000001</v>
      </c>
      <c r="K17" s="22">
        <v>0.16100958200000001</v>
      </c>
      <c r="L17" s="22">
        <v>5.5006052009999999</v>
      </c>
      <c r="M17" s="22">
        <v>11.180102850000001</v>
      </c>
      <c r="N17" s="22">
        <v>3.0189296620000001</v>
      </c>
      <c r="O17" s="22">
        <v>0.65410142699999996</v>
      </c>
      <c r="P17" s="22">
        <v>1.5396541269999999</v>
      </c>
      <c r="Q17" s="22">
        <v>0.31467310199999998</v>
      </c>
      <c r="R17" s="22">
        <v>0.6273291928079715</v>
      </c>
      <c r="S17" s="22">
        <v>1118.0533909999999</v>
      </c>
      <c r="T17" s="22">
        <v>5570</v>
      </c>
      <c r="U17" s="22">
        <v>8.8242239400544639E-2</v>
      </c>
      <c r="V17" s="22">
        <v>0.91175776059945535</v>
      </c>
      <c r="W17" s="22" t="s">
        <v>216</v>
      </c>
      <c r="X17" s="22">
        <v>21.095514107</v>
      </c>
      <c r="Y17" s="22" t="s">
        <v>221</v>
      </c>
    </row>
    <row r="18" spans="1:25" x14ac:dyDescent="0.25">
      <c r="A18" s="22" t="s">
        <v>209</v>
      </c>
      <c r="B18" s="22" t="s">
        <v>210</v>
      </c>
      <c r="C18" s="22" t="s">
        <v>193</v>
      </c>
      <c r="D18" s="22" t="s">
        <v>219</v>
      </c>
      <c r="E18" s="22">
        <v>85.4</v>
      </c>
      <c r="F18" s="22">
        <v>47.692011749999999</v>
      </c>
      <c r="G18" s="22">
        <v>1.0385863980000001</v>
      </c>
      <c r="H18" s="22">
        <v>17.75134916</v>
      </c>
      <c r="I18" s="22">
        <v>1.394439164</v>
      </c>
      <c r="J18" s="22">
        <v>4.3217395290000002</v>
      </c>
      <c r="K18" s="22">
        <v>0.116576024</v>
      </c>
      <c r="L18" s="22">
        <v>4.0868707469999999</v>
      </c>
      <c r="M18" s="22">
        <v>14.59319868</v>
      </c>
      <c r="N18" s="22">
        <v>2.9038027870000001</v>
      </c>
      <c r="O18" s="22">
        <v>0.54048883999999997</v>
      </c>
      <c r="P18" s="22">
        <v>2.0877706169999999</v>
      </c>
      <c r="Q18" s="22">
        <v>0.16363034700000001</v>
      </c>
      <c r="R18" s="22">
        <v>0.82208955209351542</v>
      </c>
      <c r="S18" s="22">
        <v>1031.6733400000001</v>
      </c>
      <c r="T18" s="22">
        <v>3410</v>
      </c>
      <c r="U18" s="22">
        <v>0.1969225229839866</v>
      </c>
      <c r="V18" s="22">
        <v>0.8030774770160134</v>
      </c>
      <c r="W18" s="22" t="s">
        <v>216</v>
      </c>
      <c r="X18" s="22">
        <v>14.292245482999993</v>
      </c>
      <c r="Y18" s="22" t="s">
        <v>221</v>
      </c>
    </row>
    <row r="19" spans="1:25" x14ac:dyDescent="0.25">
      <c r="A19" s="22" t="s">
        <v>209</v>
      </c>
      <c r="B19" s="22" t="s">
        <v>210</v>
      </c>
      <c r="C19" s="22" t="s">
        <v>194</v>
      </c>
      <c r="D19" s="22" t="s">
        <v>219</v>
      </c>
      <c r="E19" s="22">
        <v>89.3</v>
      </c>
      <c r="F19" s="22">
        <v>50.063534359999998</v>
      </c>
      <c r="G19" s="22">
        <v>0.90976597400000003</v>
      </c>
      <c r="H19" s="22">
        <v>15.64797476</v>
      </c>
      <c r="I19" s="22">
        <v>1.3466825389999999</v>
      </c>
      <c r="J19" s="22">
        <v>5.9307731099999996</v>
      </c>
      <c r="K19" s="22">
        <v>0.100074257</v>
      </c>
      <c r="L19" s="22">
        <v>8.8246986700000001</v>
      </c>
      <c r="M19" s="22">
        <v>9.7617889039999994</v>
      </c>
      <c r="N19" s="22">
        <v>2.656516645</v>
      </c>
      <c r="O19" s="22">
        <v>0.55495724400000002</v>
      </c>
      <c r="P19" s="22">
        <v>1.8559225880000001</v>
      </c>
      <c r="Q19" s="22">
        <v>0.28066280300000002</v>
      </c>
      <c r="R19" s="22">
        <v>0.62383720920572339</v>
      </c>
      <c r="S19" s="22">
        <v>1205.719439</v>
      </c>
      <c r="T19" s="22">
        <v>4450</v>
      </c>
      <c r="U19" s="22">
        <v>0.14476401460989419</v>
      </c>
      <c r="V19" s="22">
        <v>0.85523598539010581</v>
      </c>
      <c r="W19" s="22" t="s">
        <v>216</v>
      </c>
      <c r="X19" s="22">
        <v>17.569722075000001</v>
      </c>
      <c r="Y19" s="22" t="s">
        <v>221</v>
      </c>
    </row>
    <row r="20" spans="1:25" x14ac:dyDescent="0.25">
      <c r="A20" s="22" t="s">
        <v>209</v>
      </c>
      <c r="B20" s="22" t="s">
        <v>210</v>
      </c>
      <c r="C20" s="22" t="s">
        <v>195</v>
      </c>
      <c r="D20" s="22" t="s">
        <v>219</v>
      </c>
      <c r="E20" s="22">
        <v>84.4</v>
      </c>
      <c r="F20" s="22">
        <v>50.48012336</v>
      </c>
      <c r="G20" s="22">
        <v>1.0418985709999999</v>
      </c>
      <c r="H20" s="22">
        <v>18.613918689999998</v>
      </c>
      <c r="I20" s="22">
        <v>1.6054200320000001</v>
      </c>
      <c r="J20" s="22">
        <v>5.7517842760000004</v>
      </c>
      <c r="K20" s="22">
        <v>0.11020081</v>
      </c>
      <c r="L20" s="22">
        <v>5.1679765900000003</v>
      </c>
      <c r="M20" s="22">
        <v>11.12026359</v>
      </c>
      <c r="N20" s="22">
        <v>3.235896522</v>
      </c>
      <c r="O20" s="22">
        <v>0.70127788400000002</v>
      </c>
      <c r="P20" s="22">
        <v>0.75136916099999995</v>
      </c>
      <c r="Q20" s="22">
        <v>0.163097199</v>
      </c>
      <c r="R20" s="22">
        <v>0.59741657708938889</v>
      </c>
      <c r="S20" s="22">
        <v>1107.594274</v>
      </c>
      <c r="T20" s="22">
        <v>3370</v>
      </c>
      <c r="U20" s="22">
        <v>3.6373048184351033E-2</v>
      </c>
      <c r="V20" s="22">
        <v>0.96362695181564895</v>
      </c>
      <c r="W20" s="22" t="s">
        <v>216</v>
      </c>
      <c r="X20" s="22">
        <v>14.166120866999997</v>
      </c>
      <c r="Y20" s="22" t="s">
        <v>221</v>
      </c>
    </row>
    <row r="21" spans="1:25" x14ac:dyDescent="0.25">
      <c r="A21" s="22" t="s">
        <v>209</v>
      </c>
      <c r="B21" s="22" t="s">
        <v>210</v>
      </c>
      <c r="C21" s="22" t="s">
        <v>196</v>
      </c>
      <c r="D21" s="22" t="s">
        <v>219</v>
      </c>
      <c r="E21" s="22">
        <v>85</v>
      </c>
      <c r="F21" s="22">
        <v>52.098795920000001</v>
      </c>
      <c r="G21" s="22">
        <v>0.910137694</v>
      </c>
      <c r="H21" s="22">
        <v>16.402051350000001</v>
      </c>
      <c r="I21" s="22">
        <v>1.7053028809999999</v>
      </c>
      <c r="J21" s="22">
        <v>6.4560181300000004</v>
      </c>
      <c r="K21" s="22">
        <v>0.19572853600000001</v>
      </c>
      <c r="L21" s="22">
        <v>6.3115802040000002</v>
      </c>
      <c r="M21" s="22">
        <v>9.7570675399999995</v>
      </c>
      <c r="N21" s="22">
        <v>3.2588801310000002</v>
      </c>
      <c r="O21" s="22">
        <v>0.68504987699999997</v>
      </c>
      <c r="P21" s="22">
        <v>1.4483911700000001</v>
      </c>
      <c r="Q21" s="22">
        <v>0.172241112</v>
      </c>
      <c r="R21" s="22">
        <v>0.59486873512318317</v>
      </c>
      <c r="S21" s="22">
        <v>1140.9617169999999</v>
      </c>
      <c r="T21" s="22">
        <v>3130</v>
      </c>
      <c r="U21" s="22">
        <v>0.11875717002912201</v>
      </c>
      <c r="V21" s="22">
        <v>0.88124282997087799</v>
      </c>
      <c r="W21" s="22" t="s">
        <v>216</v>
      </c>
      <c r="X21" s="22">
        <v>13.409267667000002</v>
      </c>
      <c r="Y21" s="22" t="s">
        <v>221</v>
      </c>
    </row>
    <row r="22" spans="1:25" x14ac:dyDescent="0.25">
      <c r="A22" s="22" t="s">
        <v>209</v>
      </c>
      <c r="B22" s="22" t="s">
        <v>210</v>
      </c>
      <c r="C22" s="22" t="s">
        <v>197</v>
      </c>
      <c r="D22" s="22" t="s">
        <v>219</v>
      </c>
      <c r="E22" s="22">
        <v>85.1</v>
      </c>
      <c r="F22" s="22">
        <v>48.048423249999999</v>
      </c>
      <c r="G22" s="22">
        <v>0.98221968999999998</v>
      </c>
      <c r="H22" s="22">
        <v>17.886737520000001</v>
      </c>
      <c r="I22" s="22">
        <v>1.4684095450000001</v>
      </c>
      <c r="J22" s="22">
        <v>4.8506378489999999</v>
      </c>
      <c r="K22" s="22">
        <v>0.12406985600000001</v>
      </c>
      <c r="L22" s="22">
        <v>4.5266715729999998</v>
      </c>
      <c r="M22" s="22">
        <v>14.07158946</v>
      </c>
      <c r="N22" s="22">
        <v>3.0603897720000002</v>
      </c>
      <c r="O22" s="22">
        <v>0.53763604099999995</v>
      </c>
      <c r="P22" s="22">
        <v>1.799012907</v>
      </c>
      <c r="Q22" s="22">
        <v>0.24193621800000001</v>
      </c>
      <c r="R22" s="22">
        <v>0.78670520234704044</v>
      </c>
      <c r="S22" s="22">
        <v>1060.6070589999999</v>
      </c>
      <c r="T22" s="22">
        <v>4360</v>
      </c>
      <c r="U22" s="22">
        <v>0.13120644195570411</v>
      </c>
      <c r="V22" s="22">
        <v>0.86879355804429581</v>
      </c>
      <c r="W22" s="22" t="s">
        <v>216</v>
      </c>
      <c r="X22" s="22">
        <v>17.286228527999999</v>
      </c>
      <c r="Y22" s="22" t="s">
        <v>221</v>
      </c>
    </row>
    <row r="23" spans="1:25" x14ac:dyDescent="0.25">
      <c r="A23" s="22" t="s">
        <v>209</v>
      </c>
      <c r="B23" s="22" t="s">
        <v>210</v>
      </c>
      <c r="C23" s="22" t="s">
        <v>198</v>
      </c>
      <c r="D23" s="22" t="s">
        <v>219</v>
      </c>
      <c r="E23" s="22">
        <v>84.9</v>
      </c>
      <c r="F23" s="22">
        <v>48.986280409999999</v>
      </c>
      <c r="G23" s="22">
        <v>0.96777300099999997</v>
      </c>
      <c r="H23" s="22">
        <v>17.946812640000001</v>
      </c>
      <c r="I23" s="22">
        <v>1.41486176</v>
      </c>
      <c r="J23" s="22">
        <v>4.1948084139999997</v>
      </c>
      <c r="K23" s="22">
        <v>0.118283367</v>
      </c>
      <c r="L23" s="22">
        <v>3.9347230579999999</v>
      </c>
      <c r="M23" s="22">
        <v>16.118796979999999</v>
      </c>
      <c r="N23" s="22">
        <v>2.7850356349999998</v>
      </c>
      <c r="O23" s="22">
        <v>0.51614559999999998</v>
      </c>
      <c r="P23" s="22">
        <v>2.516209801</v>
      </c>
      <c r="Q23" s="22">
        <v>0.46549881300000001</v>
      </c>
      <c r="R23" s="22">
        <v>0.89814260076880137</v>
      </c>
      <c r="S23" s="22">
        <v>1033.2401440000001</v>
      </c>
      <c r="T23" s="22">
        <v>6730</v>
      </c>
      <c r="U23" s="22">
        <v>0.15759867333590671</v>
      </c>
      <c r="V23" s="22">
        <v>0.84240132666409329</v>
      </c>
      <c r="W23" s="22" t="s">
        <v>216</v>
      </c>
      <c r="X23" s="22">
        <v>24.743074946999997</v>
      </c>
      <c r="Y23" s="22" t="s">
        <v>221</v>
      </c>
    </row>
    <row r="24" spans="1:25" x14ac:dyDescent="0.25">
      <c r="A24" s="22" t="s">
        <v>209</v>
      </c>
      <c r="B24" s="22" t="s">
        <v>210</v>
      </c>
      <c r="C24" s="22" t="s">
        <v>199</v>
      </c>
      <c r="D24" s="22" t="s">
        <v>219</v>
      </c>
      <c r="E24" s="22">
        <v>84.9</v>
      </c>
      <c r="F24" s="22">
        <v>49.190793589999998</v>
      </c>
      <c r="G24" s="22">
        <v>0.94693558</v>
      </c>
      <c r="H24" s="22">
        <v>17.56977212</v>
      </c>
      <c r="I24" s="22">
        <v>1.5350284809999999</v>
      </c>
      <c r="J24" s="22">
        <v>5.1397602149999999</v>
      </c>
      <c r="K24" s="22">
        <v>0.17497722700000001</v>
      </c>
      <c r="L24" s="22">
        <v>5.0567169400000003</v>
      </c>
      <c r="M24" s="22">
        <v>11.6720103</v>
      </c>
      <c r="N24" s="22">
        <v>2.758464515</v>
      </c>
      <c r="O24" s="22">
        <v>0.52493168000000001</v>
      </c>
      <c r="P24" s="22">
        <v>2.2644111690000002</v>
      </c>
      <c r="Q24" s="22">
        <v>0.44423629999999997</v>
      </c>
      <c r="R24" s="22">
        <v>0.6643233742749306</v>
      </c>
      <c r="S24" s="22">
        <v>1099.330676</v>
      </c>
      <c r="T24" s="22">
        <v>7190</v>
      </c>
      <c r="U24" s="22">
        <v>0.13806987342490171</v>
      </c>
      <c r="V24" s="22">
        <v>0.86193012657509827</v>
      </c>
      <c r="W24" s="22" t="s">
        <v>216</v>
      </c>
      <c r="X24" s="22">
        <v>26.188351523000001</v>
      </c>
      <c r="Y24" s="22" t="s">
        <v>221</v>
      </c>
    </row>
    <row r="25" spans="1:25" x14ac:dyDescent="0.25">
      <c r="A25" s="22" t="s">
        <v>209</v>
      </c>
      <c r="B25" s="22" t="s">
        <v>225</v>
      </c>
      <c r="C25" s="22" t="s">
        <v>200</v>
      </c>
      <c r="D25" s="22" t="s">
        <v>219</v>
      </c>
      <c r="E25" s="22">
        <v>89.7</v>
      </c>
      <c r="F25" s="22">
        <v>49.668196799999997</v>
      </c>
      <c r="G25" s="22">
        <v>0.90270029399999996</v>
      </c>
      <c r="H25" s="22">
        <v>16.804814570000001</v>
      </c>
      <c r="I25" s="22">
        <v>1.355800586</v>
      </c>
      <c r="J25" s="22">
        <v>5.9065147900000001</v>
      </c>
      <c r="K25" s="22">
        <v>0.14589095699999999</v>
      </c>
      <c r="L25" s="22">
        <v>8.7559057419999995</v>
      </c>
      <c r="M25" s="22">
        <v>10.07559419</v>
      </c>
      <c r="N25" s="22">
        <v>2.8813463939999999</v>
      </c>
      <c r="O25" s="22">
        <v>0.61091838099999995</v>
      </c>
      <c r="P25" s="22">
        <v>0.80240026200000003</v>
      </c>
      <c r="Q25" s="22">
        <v>0.123642586</v>
      </c>
      <c r="R25" s="22">
        <v>0.59956592487411176</v>
      </c>
      <c r="S25" s="22">
        <v>1205.513565</v>
      </c>
      <c r="T25" s="22">
        <v>2160</v>
      </c>
      <c r="U25" s="22">
        <v>5.9025080392132043E-2</v>
      </c>
      <c r="V25" s="22">
        <v>0.94097491960786794</v>
      </c>
      <c r="W25" s="22" t="s">
        <v>216</v>
      </c>
      <c r="X25" s="22">
        <v>10.348476607999997</v>
      </c>
      <c r="Y25" s="22" t="s">
        <v>221</v>
      </c>
    </row>
    <row r="26" spans="1:25" x14ac:dyDescent="0.25">
      <c r="A26" s="22" t="s">
        <v>209</v>
      </c>
      <c r="B26" s="22" t="s">
        <v>210</v>
      </c>
      <c r="C26" s="22" t="s">
        <v>201</v>
      </c>
      <c r="D26" s="22" t="s">
        <v>219</v>
      </c>
      <c r="E26" s="22">
        <v>85.2</v>
      </c>
      <c r="F26" s="22">
        <v>51.304169659999999</v>
      </c>
      <c r="G26" s="22">
        <v>0.99690777600000002</v>
      </c>
      <c r="H26" s="22">
        <v>17.209776340000001</v>
      </c>
      <c r="I26" s="22">
        <v>1.432059489</v>
      </c>
      <c r="J26" s="22">
        <v>4.537941977</v>
      </c>
      <c r="K26" s="22">
        <v>0.115431427</v>
      </c>
      <c r="L26" s="22">
        <v>4.4151918500000003</v>
      </c>
      <c r="M26" s="22">
        <v>12.529556680000001</v>
      </c>
      <c r="N26" s="22">
        <v>3.2530674799999999</v>
      </c>
      <c r="O26" s="22">
        <v>0.71357609200000005</v>
      </c>
      <c r="P26" s="22">
        <v>2.3715911300000001</v>
      </c>
      <c r="Q26" s="22">
        <v>0.32992400500000002</v>
      </c>
      <c r="R26" s="22">
        <v>0.72804878067346224</v>
      </c>
      <c r="S26" s="22">
        <v>1065.413196</v>
      </c>
      <c r="T26" s="22">
        <v>5600</v>
      </c>
      <c r="U26" s="22">
        <v>0.16424022521352011</v>
      </c>
      <c r="V26" s="22">
        <v>0.83575977478647989</v>
      </c>
      <c r="W26" s="22" t="s">
        <v>216</v>
      </c>
      <c r="X26" s="22">
        <v>21.189900799999997</v>
      </c>
      <c r="Y26" s="22" t="s">
        <v>221</v>
      </c>
    </row>
    <row r="27" spans="1:25" x14ac:dyDescent="0.25">
      <c r="A27" s="22" t="s">
        <v>209</v>
      </c>
      <c r="B27" s="22" t="s">
        <v>210</v>
      </c>
      <c r="C27" s="22" t="s">
        <v>202</v>
      </c>
      <c r="D27" s="22" t="s">
        <v>219</v>
      </c>
      <c r="E27" s="22">
        <v>84.6</v>
      </c>
      <c r="F27" s="22">
        <v>50.24159641</v>
      </c>
      <c r="G27" s="22">
        <v>0.85950996000000002</v>
      </c>
      <c r="H27" s="22">
        <v>17.487313759999999</v>
      </c>
      <c r="I27" s="22">
        <v>1.4575238829999999</v>
      </c>
      <c r="J27" s="22">
        <v>4.4766288950000002</v>
      </c>
      <c r="K27" s="22">
        <v>0.12733480899999999</v>
      </c>
      <c r="L27" s="22">
        <v>4.1889795400000001</v>
      </c>
      <c r="M27" s="22">
        <v>14.63289179</v>
      </c>
      <c r="N27" s="22">
        <v>2.7270871570000002</v>
      </c>
      <c r="O27" s="22">
        <v>0.54117293799999999</v>
      </c>
      <c r="P27" s="22">
        <v>2.217747922</v>
      </c>
      <c r="Q27" s="22">
        <v>0.35292964500000001</v>
      </c>
      <c r="R27" s="22">
        <v>0.83677184448253428</v>
      </c>
      <c r="S27" s="22">
        <v>1051.7194159999999</v>
      </c>
      <c r="T27" s="22">
        <v>6110</v>
      </c>
      <c r="U27" s="22">
        <v>0.14041841007040801</v>
      </c>
      <c r="V27" s="22">
        <v>0.8595815899295921</v>
      </c>
      <c r="W27" s="22" t="s">
        <v>216</v>
      </c>
      <c r="X27" s="22">
        <v>22.794042203000004</v>
      </c>
      <c r="Y27" s="22" t="s">
        <v>221</v>
      </c>
    </row>
    <row r="28" spans="1:25" x14ac:dyDescent="0.25">
      <c r="A28" s="22" t="s">
        <v>209</v>
      </c>
      <c r="B28" s="22" t="s">
        <v>210</v>
      </c>
      <c r="C28" s="22" t="s">
        <v>203</v>
      </c>
      <c r="D28" s="22" t="s">
        <v>219</v>
      </c>
      <c r="E28" s="22">
        <v>87.1</v>
      </c>
      <c r="F28" s="22">
        <v>48.886308130000003</v>
      </c>
      <c r="G28" s="22">
        <v>0.90451908999999997</v>
      </c>
      <c r="H28" s="22">
        <v>17.658222689999999</v>
      </c>
      <c r="I28" s="22">
        <v>1.3648274490000001</v>
      </c>
      <c r="J28" s="22">
        <v>4.8518767819999997</v>
      </c>
      <c r="K28" s="22">
        <v>0.16080339399999999</v>
      </c>
      <c r="L28" s="22">
        <v>5.6867092850000001</v>
      </c>
      <c r="M28" s="22">
        <v>12.944673209999999</v>
      </c>
      <c r="N28" s="22">
        <v>2.894461089</v>
      </c>
      <c r="O28" s="22">
        <v>0.54271145399999998</v>
      </c>
      <c r="P28" s="22">
        <v>1.9597913629999999</v>
      </c>
      <c r="Q28" s="22">
        <v>0.70331384399999997</v>
      </c>
      <c r="R28" s="22">
        <v>0.733067729252881</v>
      </c>
      <c r="S28" s="22">
        <v>1130.639093</v>
      </c>
      <c r="T28" s="22">
        <v>9000</v>
      </c>
      <c r="U28" s="22">
        <v>9.4646975301671168E-2</v>
      </c>
      <c r="V28" s="22">
        <v>0.90535302469832879</v>
      </c>
      <c r="W28" s="22" t="s">
        <v>216</v>
      </c>
      <c r="X28" s="22">
        <v>31.868750000000002</v>
      </c>
      <c r="Y28" s="22" t="s">
        <v>221</v>
      </c>
    </row>
    <row r="29" spans="1:25" x14ac:dyDescent="0.25">
      <c r="A29" s="22" t="s">
        <v>209</v>
      </c>
      <c r="B29" s="22" t="s">
        <v>210</v>
      </c>
      <c r="C29" s="22" t="s">
        <v>204</v>
      </c>
      <c r="D29" s="22" t="s">
        <v>219</v>
      </c>
      <c r="E29" s="22">
        <v>86.6</v>
      </c>
      <c r="F29" s="22">
        <v>47.460327970000002</v>
      </c>
      <c r="G29" s="22">
        <v>1.0282347709999999</v>
      </c>
      <c r="H29" s="22">
        <v>18.10721431</v>
      </c>
      <c r="I29" s="22">
        <v>1.5060486829999999</v>
      </c>
      <c r="J29" s="22">
        <v>5.098016876</v>
      </c>
      <c r="K29" s="22">
        <v>8.2258782000000003E-2</v>
      </c>
      <c r="L29" s="22">
        <v>5.3744586160000001</v>
      </c>
      <c r="M29" s="22">
        <v>10.539406400000001</v>
      </c>
      <c r="N29" s="22">
        <v>3.084704313</v>
      </c>
      <c r="O29" s="22">
        <v>0.73004668699999997</v>
      </c>
      <c r="P29" s="22">
        <v>0.74032903500000002</v>
      </c>
      <c r="Q29" s="22">
        <v>0.18127778999999999</v>
      </c>
      <c r="R29" s="22">
        <v>0.58205565028185724</v>
      </c>
      <c r="S29" s="22">
        <v>1114.4457460000001</v>
      </c>
      <c r="T29" s="22">
        <v>3650</v>
      </c>
      <c r="U29" s="22">
        <v>3.3757842657645837E-2</v>
      </c>
      <c r="V29" s="22">
        <v>0.96624215734235419</v>
      </c>
      <c r="W29" s="22" t="s">
        <v>216</v>
      </c>
      <c r="X29" s="22">
        <v>15.048887675000001</v>
      </c>
      <c r="Y29" s="22" t="s">
        <v>221</v>
      </c>
    </row>
    <row r="30" spans="1:25" x14ac:dyDescent="0.25">
      <c r="A30" s="22" t="s">
        <v>209</v>
      </c>
      <c r="B30" s="22" t="s">
        <v>210</v>
      </c>
      <c r="C30" s="22" t="s">
        <v>205</v>
      </c>
      <c r="D30" s="22" t="s">
        <v>219</v>
      </c>
      <c r="E30" s="22">
        <v>88.1</v>
      </c>
      <c r="F30" s="22">
        <v>48.05953487</v>
      </c>
      <c r="G30" s="22">
        <v>0.80040521799999997</v>
      </c>
      <c r="H30" s="22">
        <v>16.63064176</v>
      </c>
      <c r="I30" s="22">
        <v>1.4209882380000001</v>
      </c>
      <c r="J30" s="22">
        <v>5.2488553839999996</v>
      </c>
      <c r="K30" s="22">
        <v>0.13834164299999999</v>
      </c>
      <c r="L30" s="22">
        <v>6.7279300449999999</v>
      </c>
      <c r="M30" s="22">
        <v>11.69975035</v>
      </c>
      <c r="N30" s="22">
        <v>2.5099126599999999</v>
      </c>
      <c r="O30" s="22">
        <v>0.51384038700000001</v>
      </c>
      <c r="P30" s="22">
        <v>2.0850061860000002</v>
      </c>
      <c r="Q30" s="22">
        <v>0.28112998099999997</v>
      </c>
      <c r="R30" s="22">
        <v>0.70350564451097897</v>
      </c>
      <c r="S30" s="22">
        <v>1137.4325510000001</v>
      </c>
      <c r="T30" s="22">
        <v>4890</v>
      </c>
      <c r="U30" s="22">
        <v>0.1613621520358563</v>
      </c>
      <c r="V30" s="22">
        <v>0.83863784796414365</v>
      </c>
      <c r="W30" s="22" t="s">
        <v>216</v>
      </c>
      <c r="X30" s="22">
        <v>18.955324402999999</v>
      </c>
      <c r="Y30" s="22" t="s">
        <v>221</v>
      </c>
    </row>
    <row r="31" spans="1:25" x14ac:dyDescent="0.25">
      <c r="A31" s="22" t="s">
        <v>209</v>
      </c>
      <c r="B31" s="22" t="s">
        <v>210</v>
      </c>
      <c r="C31" s="22" t="s">
        <v>166</v>
      </c>
      <c r="D31" s="22" t="s">
        <v>219</v>
      </c>
      <c r="E31" s="22">
        <v>89.1</v>
      </c>
      <c r="F31" s="22">
        <v>49.014129099999998</v>
      </c>
      <c r="G31" s="22">
        <v>0.56323117700000003</v>
      </c>
      <c r="H31" s="22">
        <v>11.80908034</v>
      </c>
      <c r="I31" s="22">
        <v>1.954953073</v>
      </c>
      <c r="J31" s="22">
        <v>7.7331136300000001</v>
      </c>
      <c r="K31" s="22">
        <v>0.13142060799999999</v>
      </c>
      <c r="L31" s="22">
        <v>12.000754710000001</v>
      </c>
      <c r="M31" s="22">
        <v>9.8096096629999998</v>
      </c>
      <c r="N31" s="22">
        <v>1.8117269519999999</v>
      </c>
      <c r="O31" s="22">
        <v>0.32855151999999999</v>
      </c>
      <c r="P31" s="22">
        <v>3.8675207469999999</v>
      </c>
      <c r="Q31" s="22">
        <v>0.31015263500000001</v>
      </c>
      <c r="R31" s="22">
        <v>0.8306836248520264</v>
      </c>
      <c r="S31" s="22">
        <v>1240.619913</v>
      </c>
      <c r="T31" s="22">
        <v>4820</v>
      </c>
      <c r="U31" s="22">
        <v>0.44462915876386883</v>
      </c>
      <c r="V31" s="22">
        <v>0.55537084123613112</v>
      </c>
      <c r="W31" s="22" t="s">
        <v>216</v>
      </c>
      <c r="X31" s="22">
        <v>18.734928331999999</v>
      </c>
      <c r="Y31" s="22" t="s">
        <v>221</v>
      </c>
    </row>
    <row r="32" spans="1:25" x14ac:dyDescent="0.25">
      <c r="A32" s="22" t="s">
        <v>209</v>
      </c>
      <c r="B32" s="22" t="s">
        <v>210</v>
      </c>
      <c r="C32" s="22" t="s">
        <v>167</v>
      </c>
      <c r="D32" s="22" t="s">
        <v>219</v>
      </c>
      <c r="E32" s="22">
        <v>88.7</v>
      </c>
      <c r="F32" s="22">
        <v>48.36776012</v>
      </c>
      <c r="G32" s="22">
        <v>0.67995926100000004</v>
      </c>
      <c r="H32" s="22">
        <v>11.978460399999999</v>
      </c>
      <c r="I32" s="22">
        <v>2.0433299260000002</v>
      </c>
      <c r="J32" s="22">
        <v>8.1645978410000009</v>
      </c>
      <c r="K32" s="22">
        <v>0.15834667699999999</v>
      </c>
      <c r="L32" s="22">
        <v>11.86968076</v>
      </c>
      <c r="M32" s="22">
        <v>9.193421785</v>
      </c>
      <c r="N32" s="22">
        <v>2.2541115220000001</v>
      </c>
      <c r="O32" s="22">
        <v>0.42846747899999998</v>
      </c>
      <c r="P32" s="22">
        <v>3.4277398350000001</v>
      </c>
      <c r="Q32" s="22">
        <v>0.267233304</v>
      </c>
      <c r="R32" s="22">
        <v>0.76749611202120771</v>
      </c>
      <c r="S32" s="22">
        <v>1248.1216179999999</v>
      </c>
      <c r="T32" s="22">
        <v>4070</v>
      </c>
      <c r="U32" s="22">
        <v>0.42366000474419968</v>
      </c>
      <c r="V32" s="22">
        <v>0.57633999525580037</v>
      </c>
      <c r="W32" s="22" t="s">
        <v>216</v>
      </c>
      <c r="X32" s="22">
        <v>16.372576306999996</v>
      </c>
      <c r="Y32" s="22" t="s">
        <v>221</v>
      </c>
    </row>
    <row r="33" spans="1:25" x14ac:dyDescent="0.25">
      <c r="A33" s="22" t="s">
        <v>209</v>
      </c>
      <c r="B33" s="22" t="s">
        <v>210</v>
      </c>
      <c r="C33" s="22" t="s">
        <v>168</v>
      </c>
      <c r="D33" s="22" t="s">
        <v>219</v>
      </c>
      <c r="E33" s="22">
        <v>88.4</v>
      </c>
      <c r="F33" s="22">
        <v>47.34352638</v>
      </c>
      <c r="G33" s="22">
        <v>0.62984919100000003</v>
      </c>
      <c r="H33" s="22">
        <v>11.615160080000001</v>
      </c>
      <c r="I33" s="22">
        <v>2.1801427599999998</v>
      </c>
      <c r="J33" s="22">
        <v>8.7459238920000004</v>
      </c>
      <c r="K33" s="22">
        <v>0.18524976200000001</v>
      </c>
      <c r="L33" s="22">
        <v>12.538176549999999</v>
      </c>
      <c r="M33" s="22">
        <v>8.9938759439999991</v>
      </c>
      <c r="N33" s="22">
        <v>1.8802850840000001</v>
      </c>
      <c r="O33" s="22">
        <v>0.34271205999999999</v>
      </c>
      <c r="P33" s="22">
        <v>4.4274693110000003</v>
      </c>
      <c r="Q33" s="22">
        <v>0.34391618299999999</v>
      </c>
      <c r="R33" s="22">
        <v>0.77432216879097882</v>
      </c>
      <c r="S33" s="22">
        <v>1241.9282679999999</v>
      </c>
      <c r="T33" s="22">
        <v>5280</v>
      </c>
      <c r="U33" s="22">
        <v>0.51965096431915658</v>
      </c>
      <c r="V33" s="22">
        <v>0.48034903568084342</v>
      </c>
      <c r="W33" s="22" t="s">
        <v>216</v>
      </c>
      <c r="X33" s="22">
        <v>20.182963711999999</v>
      </c>
      <c r="Y33" s="22" t="s">
        <v>221</v>
      </c>
    </row>
    <row r="34" spans="1:25" x14ac:dyDescent="0.25">
      <c r="A34" s="22" t="s">
        <v>209</v>
      </c>
      <c r="B34" s="22" t="s">
        <v>210</v>
      </c>
      <c r="C34" s="22" t="s">
        <v>169</v>
      </c>
      <c r="D34" s="22" t="s">
        <v>219</v>
      </c>
      <c r="E34" s="22">
        <v>89.4</v>
      </c>
      <c r="F34" s="22">
        <v>48.241037230000003</v>
      </c>
      <c r="G34" s="22">
        <v>0.66430209500000004</v>
      </c>
      <c r="H34" s="22">
        <v>12.204178499999999</v>
      </c>
      <c r="I34" s="22">
        <v>1.873017599</v>
      </c>
      <c r="J34" s="22">
        <v>7.2982139869999996</v>
      </c>
      <c r="K34" s="22">
        <v>0.123370389</v>
      </c>
      <c r="L34" s="22">
        <v>11.32180569</v>
      </c>
      <c r="M34" s="22">
        <v>11.53038637</v>
      </c>
      <c r="N34" s="22">
        <v>1.803105688</v>
      </c>
      <c r="O34" s="22">
        <v>0.37011116700000002</v>
      </c>
      <c r="P34" s="22">
        <v>3.1032397889999999</v>
      </c>
      <c r="Q34" s="22">
        <v>0.31706190000000001</v>
      </c>
      <c r="R34" s="22">
        <v>0.94479004629439012</v>
      </c>
      <c r="S34" s="22">
        <v>1234.3897320000001</v>
      </c>
      <c r="T34" s="22">
        <v>4600</v>
      </c>
      <c r="U34" s="22">
        <v>0.33711113450772717</v>
      </c>
      <c r="V34" s="22">
        <v>0.66288886549227277</v>
      </c>
      <c r="W34" s="22" t="s">
        <v>216</v>
      </c>
      <c r="X34" s="22">
        <v>18.042154799999999</v>
      </c>
      <c r="Y34" s="22" t="s">
        <v>221</v>
      </c>
    </row>
    <row r="35" spans="1:25" x14ac:dyDescent="0.25">
      <c r="A35" s="22" t="s">
        <v>209</v>
      </c>
      <c r="B35" s="22" t="s">
        <v>210</v>
      </c>
      <c r="C35" s="22" t="s">
        <v>170</v>
      </c>
      <c r="D35" s="22" t="s">
        <v>219</v>
      </c>
      <c r="E35" s="22">
        <v>89.3</v>
      </c>
      <c r="F35" s="22">
        <v>48.764799289999999</v>
      </c>
      <c r="G35" s="22">
        <v>0.63463198099999996</v>
      </c>
      <c r="H35" s="22">
        <v>11.619364940000001</v>
      </c>
      <c r="I35" s="22">
        <v>1.9436315580000001</v>
      </c>
      <c r="J35" s="22">
        <v>7.7483074800000002</v>
      </c>
      <c r="K35" s="22">
        <v>0.158657995</v>
      </c>
      <c r="L35" s="22">
        <v>12.16340639</v>
      </c>
      <c r="M35" s="22">
        <v>10.77941085</v>
      </c>
      <c r="N35" s="22">
        <v>1.6425768919999999</v>
      </c>
      <c r="O35" s="22">
        <v>0.34531445999999999</v>
      </c>
      <c r="P35" s="22">
        <v>3.4438117789999998</v>
      </c>
      <c r="Q35" s="22">
        <v>0.33215517900000002</v>
      </c>
      <c r="R35" s="22">
        <v>0.92771084354976796</v>
      </c>
      <c r="S35" s="22">
        <v>1249.404014</v>
      </c>
      <c r="T35" s="22">
        <v>4840</v>
      </c>
      <c r="U35" s="22">
        <v>0.38525459638598519</v>
      </c>
      <c r="V35" s="22">
        <v>0.61474540361401475</v>
      </c>
      <c r="W35" s="22" t="s">
        <v>216</v>
      </c>
      <c r="X35" s="22">
        <v>18.797900207999998</v>
      </c>
      <c r="Y35" s="22" t="s">
        <v>221</v>
      </c>
    </row>
    <row r="36" spans="1:25" x14ac:dyDescent="0.25">
      <c r="A36" s="22" t="s">
        <v>209</v>
      </c>
      <c r="B36" s="22" t="s">
        <v>210</v>
      </c>
      <c r="C36" s="22" t="s">
        <v>171</v>
      </c>
      <c r="D36" s="22" t="s">
        <v>219</v>
      </c>
      <c r="E36" s="22">
        <v>89.6</v>
      </c>
      <c r="F36" s="22">
        <v>48.83767812</v>
      </c>
      <c r="G36" s="22">
        <v>0.68179347400000001</v>
      </c>
      <c r="H36" s="22">
        <v>11.96823949</v>
      </c>
      <c r="I36" s="22">
        <v>1.8982882700000001</v>
      </c>
      <c r="J36" s="22">
        <v>7.7099461030000001</v>
      </c>
      <c r="K36" s="22">
        <v>0.13820138000000001</v>
      </c>
      <c r="L36" s="22">
        <v>12.40196551</v>
      </c>
      <c r="M36" s="22">
        <v>9.5451086329999999</v>
      </c>
      <c r="N36" s="22">
        <v>2.0453804209999999</v>
      </c>
      <c r="O36" s="22">
        <v>0.48831154199999999</v>
      </c>
      <c r="P36" s="22">
        <v>3.620876151</v>
      </c>
      <c r="Q36" s="22">
        <v>0.305148647</v>
      </c>
      <c r="R36" s="22">
        <v>0.79753656675865869</v>
      </c>
      <c r="S36" s="22">
        <v>1253.0064709999999</v>
      </c>
      <c r="T36" s="22">
        <v>4540</v>
      </c>
      <c r="U36" s="22">
        <v>0.42604206098299718</v>
      </c>
      <c r="V36" s="22">
        <v>0.57395793901700265</v>
      </c>
      <c r="W36" s="22" t="s">
        <v>216</v>
      </c>
      <c r="X36" s="22">
        <v>17.853190187999999</v>
      </c>
      <c r="Y36" s="22" t="s">
        <v>221</v>
      </c>
    </row>
    <row r="37" spans="1:25" x14ac:dyDescent="0.25">
      <c r="A37" s="22" t="s">
        <v>209</v>
      </c>
      <c r="B37" s="22" t="s">
        <v>210</v>
      </c>
      <c r="C37" s="22" t="s">
        <v>172</v>
      </c>
      <c r="D37" s="22" t="s">
        <v>219</v>
      </c>
      <c r="E37" s="22">
        <v>87.6</v>
      </c>
      <c r="F37" s="22">
        <v>47.840707969999997</v>
      </c>
      <c r="G37" s="22">
        <v>0.69171058699999999</v>
      </c>
      <c r="H37" s="22">
        <v>10.66098942</v>
      </c>
      <c r="I37" s="22">
        <v>2.3080156710000002</v>
      </c>
      <c r="J37" s="22">
        <v>10.19924623</v>
      </c>
      <c r="K37" s="22">
        <v>0.13834211699999999</v>
      </c>
      <c r="L37" s="22">
        <v>13.50713037</v>
      </c>
      <c r="M37" s="22">
        <v>7.4358888099999998</v>
      </c>
      <c r="N37" s="22">
        <v>2.1702419669999999</v>
      </c>
      <c r="O37" s="22">
        <v>0.50149017600000001</v>
      </c>
      <c r="P37" s="22">
        <v>3.752529934</v>
      </c>
      <c r="Q37" s="22">
        <v>0.22316312799999999</v>
      </c>
      <c r="R37" s="22">
        <v>0.69748580709125207</v>
      </c>
      <c r="S37" s="22">
        <v>1279.099827</v>
      </c>
      <c r="T37" s="22">
        <v>3670</v>
      </c>
      <c r="U37" s="22">
        <v>0.54180123412119907</v>
      </c>
      <c r="V37" s="22">
        <v>0.45819876587880098</v>
      </c>
      <c r="W37" s="22" t="s">
        <v>216</v>
      </c>
      <c r="X37" s="22">
        <v>15.111933026999999</v>
      </c>
      <c r="Y37" s="22" t="s">
        <v>221</v>
      </c>
    </row>
    <row r="38" spans="1:25" x14ac:dyDescent="0.25">
      <c r="A38" s="22" t="s">
        <v>209</v>
      </c>
      <c r="B38" s="22" t="s">
        <v>210</v>
      </c>
      <c r="C38" s="22" t="s">
        <v>173</v>
      </c>
      <c r="D38" s="22" t="s">
        <v>219</v>
      </c>
      <c r="E38" s="22">
        <v>87.6</v>
      </c>
      <c r="F38" s="22">
        <v>48.57239448</v>
      </c>
      <c r="G38" s="22">
        <v>0.71203928299999997</v>
      </c>
      <c r="H38" s="22">
        <v>12.351508089999999</v>
      </c>
      <c r="I38" s="22">
        <v>2.1417562499999998</v>
      </c>
      <c r="J38" s="22">
        <v>8.3528302799999992</v>
      </c>
      <c r="K38" s="22">
        <v>0.132913999</v>
      </c>
      <c r="L38" s="22">
        <v>10.96534739</v>
      </c>
      <c r="M38" s="22">
        <v>10.2913411</v>
      </c>
      <c r="N38" s="22">
        <v>1.9652284209999999</v>
      </c>
      <c r="O38" s="22">
        <v>0.39874199799999999</v>
      </c>
      <c r="P38" s="22">
        <v>3.2563929869999999</v>
      </c>
      <c r="Q38" s="22">
        <v>0.27665099599999998</v>
      </c>
      <c r="R38" s="22">
        <v>0.83320522684448983</v>
      </c>
      <c r="S38" s="22">
        <v>1229.9354069999999</v>
      </c>
      <c r="T38" s="22">
        <v>4240</v>
      </c>
      <c r="U38" s="22">
        <v>0.38414407404577922</v>
      </c>
      <c r="V38" s="22">
        <v>0.61585592595422078</v>
      </c>
      <c r="W38" s="22" t="s">
        <v>216</v>
      </c>
      <c r="X38" s="22">
        <v>16.908197567999999</v>
      </c>
      <c r="Y38" s="22" t="s">
        <v>221</v>
      </c>
    </row>
    <row r="39" spans="1:25" x14ac:dyDescent="0.25">
      <c r="A39" s="22" t="s">
        <v>209</v>
      </c>
      <c r="B39" s="22" t="s">
        <v>210</v>
      </c>
      <c r="C39" s="22" t="s">
        <v>174</v>
      </c>
      <c r="D39" s="22" t="s">
        <v>219</v>
      </c>
      <c r="E39" s="22">
        <v>89.1</v>
      </c>
      <c r="F39" s="22">
        <v>47.200024910000003</v>
      </c>
      <c r="G39" s="22">
        <v>0.55325797499999996</v>
      </c>
      <c r="H39" s="22">
        <v>10.046462269999999</v>
      </c>
      <c r="I39" s="22">
        <v>2.1802265109999999</v>
      </c>
      <c r="J39" s="22">
        <v>9.3280686510000006</v>
      </c>
      <c r="K39" s="22">
        <v>0.14050996199999999</v>
      </c>
      <c r="L39" s="22">
        <v>14.443488159999999</v>
      </c>
      <c r="M39" s="22">
        <v>9.0453287929999995</v>
      </c>
      <c r="N39" s="22">
        <v>1.5807370709999999</v>
      </c>
      <c r="O39" s="22">
        <v>0.33371115899999998</v>
      </c>
      <c r="P39" s="22">
        <v>4.575355632</v>
      </c>
      <c r="Q39" s="22">
        <v>0.33915592</v>
      </c>
      <c r="R39" s="22">
        <v>0.90034965044466342</v>
      </c>
      <c r="S39" s="22">
        <v>1274.4943860000001</v>
      </c>
      <c r="T39" s="22">
        <v>5210</v>
      </c>
      <c r="U39" s="22">
        <v>0.56870271831698072</v>
      </c>
      <c r="V39" s="22">
        <v>0.43129728168301928</v>
      </c>
      <c r="W39" s="22" t="s">
        <v>216</v>
      </c>
      <c r="X39" s="22">
        <v>19.962653363000001</v>
      </c>
      <c r="Y39" s="22" t="s">
        <v>221</v>
      </c>
    </row>
    <row r="40" spans="1:25" x14ac:dyDescent="0.25">
      <c r="A40" s="22" t="s">
        <v>209</v>
      </c>
      <c r="B40" s="22" t="s">
        <v>210</v>
      </c>
      <c r="C40" s="22" t="s">
        <v>175</v>
      </c>
      <c r="D40" s="22" t="s">
        <v>219</v>
      </c>
      <c r="E40" s="22">
        <v>85.3</v>
      </c>
      <c r="F40" s="22">
        <v>50.32860427</v>
      </c>
      <c r="G40" s="22">
        <v>0.72968371099999996</v>
      </c>
      <c r="H40" s="22">
        <v>14.140087060000001</v>
      </c>
      <c r="I40" s="22">
        <v>2.2025729620000001</v>
      </c>
      <c r="J40" s="22">
        <v>8.1262454250000005</v>
      </c>
      <c r="K40" s="22">
        <v>0.16763004200000001</v>
      </c>
      <c r="L40" s="22">
        <v>8.6957729359999991</v>
      </c>
      <c r="M40" s="22">
        <v>8.6280168580000005</v>
      </c>
      <c r="N40" s="22">
        <v>2.613056534</v>
      </c>
      <c r="O40" s="22">
        <v>0.45358717199999998</v>
      </c>
      <c r="P40" s="22">
        <v>2.8299895300000002</v>
      </c>
      <c r="Q40" s="22">
        <v>0.23911932399999999</v>
      </c>
      <c r="R40" s="22">
        <v>0.61018131086386673</v>
      </c>
      <c r="S40" s="22">
        <v>1191.2500669999999</v>
      </c>
      <c r="T40" s="22">
        <v>3920</v>
      </c>
      <c r="U40" s="22">
        <v>0.31052423796996431</v>
      </c>
      <c r="V40" s="22">
        <v>0.68947576203003569</v>
      </c>
      <c r="W40" s="22" t="s">
        <v>216</v>
      </c>
      <c r="X40" s="22">
        <v>15.899893951999998</v>
      </c>
      <c r="Y40" s="22" t="s">
        <v>221</v>
      </c>
    </row>
    <row r="41" spans="1:25" x14ac:dyDescent="0.25">
      <c r="A41" s="22" t="s">
        <v>209</v>
      </c>
      <c r="B41" s="22" t="s">
        <v>210</v>
      </c>
      <c r="C41" s="22" t="s">
        <v>176</v>
      </c>
      <c r="D41" s="22" t="s">
        <v>219</v>
      </c>
      <c r="E41" s="22">
        <v>90</v>
      </c>
      <c r="F41" s="22">
        <v>48.983043129999999</v>
      </c>
      <c r="G41" s="22">
        <v>0.82250588099999999</v>
      </c>
      <c r="H41" s="22">
        <v>14.15475238</v>
      </c>
      <c r="I41" s="22">
        <v>1.66442271</v>
      </c>
      <c r="J41" s="22">
        <v>6.4426635860000001</v>
      </c>
      <c r="K41" s="22">
        <v>0.114768263</v>
      </c>
      <c r="L41" s="22">
        <v>10.244693099999999</v>
      </c>
      <c r="M41" s="22">
        <v>11.725490819999999</v>
      </c>
      <c r="N41" s="22">
        <v>2.4866456879999999</v>
      </c>
      <c r="O41" s="22">
        <v>0.50689315899999998</v>
      </c>
      <c r="P41" s="22">
        <v>2.132776878</v>
      </c>
      <c r="Q41" s="22">
        <v>0.27324410500000001</v>
      </c>
      <c r="R41" s="22">
        <v>0.828378378174073</v>
      </c>
      <c r="S41" s="22">
        <v>1224.934647</v>
      </c>
      <c r="T41" s="22">
        <v>3960</v>
      </c>
      <c r="U41" s="22">
        <v>0.20389511846852931</v>
      </c>
      <c r="V41" s="22">
        <v>0.79610488153147074</v>
      </c>
      <c r="W41" s="22" t="s">
        <v>216</v>
      </c>
      <c r="X41" s="22">
        <v>16.025949488000002</v>
      </c>
      <c r="Y41" s="22" t="s">
        <v>221</v>
      </c>
    </row>
    <row r="42" spans="1:25" x14ac:dyDescent="0.25">
      <c r="A42" s="22" t="s">
        <v>209</v>
      </c>
      <c r="B42" s="22" t="s">
        <v>210</v>
      </c>
      <c r="C42" s="22" t="s">
        <v>177</v>
      </c>
      <c r="D42" s="22" t="s">
        <v>219</v>
      </c>
      <c r="E42" s="22">
        <v>89.3</v>
      </c>
      <c r="F42" s="22">
        <v>47.558999460000003</v>
      </c>
      <c r="G42" s="22">
        <v>0.64281309399999997</v>
      </c>
      <c r="H42" s="22">
        <v>13.470715569999999</v>
      </c>
      <c r="I42" s="22">
        <v>1.9035544740000001</v>
      </c>
      <c r="J42" s="22">
        <v>7.4613613470000004</v>
      </c>
      <c r="K42" s="22">
        <v>0.113437605</v>
      </c>
      <c r="L42" s="22">
        <v>11.206403480000001</v>
      </c>
      <c r="M42" s="22">
        <v>11.42883868</v>
      </c>
      <c r="N42" s="22">
        <v>2.0040643509999998</v>
      </c>
      <c r="O42" s="22">
        <v>0.378125349</v>
      </c>
      <c r="P42" s="22">
        <v>2.977737125</v>
      </c>
      <c r="Q42" s="22">
        <v>0.32972530500000002</v>
      </c>
      <c r="R42" s="22">
        <v>0.84842105236433263</v>
      </c>
      <c r="S42" s="22">
        <v>1229.638089</v>
      </c>
      <c r="T42" s="22">
        <v>4700</v>
      </c>
      <c r="U42" s="22">
        <v>0.31691083929833957</v>
      </c>
      <c r="V42" s="22">
        <v>0.68308916070166037</v>
      </c>
      <c r="W42" s="22" t="s">
        <v>216</v>
      </c>
      <c r="X42" s="22">
        <v>18.357070699999998</v>
      </c>
      <c r="Y42" s="22" t="s">
        <v>221</v>
      </c>
    </row>
    <row r="43" spans="1:25" x14ac:dyDescent="0.25">
      <c r="A43" s="22" t="s">
        <v>209</v>
      </c>
      <c r="B43" s="22" t="s">
        <v>210</v>
      </c>
      <c r="C43" s="22" t="s">
        <v>178</v>
      </c>
      <c r="D43" s="22" t="s">
        <v>219</v>
      </c>
      <c r="E43" s="22">
        <v>90.9</v>
      </c>
      <c r="F43" s="22">
        <v>47.755902399999997</v>
      </c>
      <c r="G43" s="22">
        <v>0.87413739300000004</v>
      </c>
      <c r="H43" s="22">
        <v>15.34943636</v>
      </c>
      <c r="I43" s="22">
        <v>1.334558253</v>
      </c>
      <c r="J43" s="22">
        <v>4.4738927149999999</v>
      </c>
      <c r="K43" s="22">
        <v>0.104063975</v>
      </c>
      <c r="L43" s="22">
        <v>7.8942072720000001</v>
      </c>
      <c r="M43" s="22">
        <v>11.145251760000001</v>
      </c>
      <c r="N43" s="22">
        <v>2.8201337309999999</v>
      </c>
      <c r="O43" s="22">
        <v>0.54113267200000004</v>
      </c>
      <c r="P43" s="22">
        <v>4.6516596970000004</v>
      </c>
      <c r="Q43" s="22">
        <v>0.39044803500000003</v>
      </c>
      <c r="R43" s="22">
        <v>0.72610169511136369</v>
      </c>
      <c r="S43" s="22">
        <v>1132.9836069999999</v>
      </c>
      <c r="T43" s="22">
        <v>5910</v>
      </c>
      <c r="U43" s="22">
        <v>0.44231317792154529</v>
      </c>
      <c r="V43" s="22">
        <v>0.55768682207845466</v>
      </c>
      <c r="W43" s="22" t="s">
        <v>216</v>
      </c>
      <c r="X43" s="22">
        <v>22.165064482999995</v>
      </c>
      <c r="Y43" s="22" t="s">
        <v>221</v>
      </c>
    </row>
    <row r="44" spans="1:25" x14ac:dyDescent="0.25">
      <c r="A44" s="22" t="s">
        <v>209</v>
      </c>
      <c r="B44" s="22" t="s">
        <v>210</v>
      </c>
      <c r="C44" s="22" t="s">
        <v>179</v>
      </c>
      <c r="D44" s="22" t="s">
        <v>219</v>
      </c>
      <c r="E44" s="22">
        <v>87.7</v>
      </c>
      <c r="F44" s="22">
        <v>46.41472237</v>
      </c>
      <c r="G44" s="22">
        <v>1.102553779</v>
      </c>
      <c r="H44" s="22">
        <v>15.196519540000001</v>
      </c>
      <c r="I44" s="22">
        <v>1.872579419</v>
      </c>
      <c r="J44" s="22">
        <v>6.301864116</v>
      </c>
      <c r="K44" s="22">
        <v>0.15602176100000001</v>
      </c>
      <c r="L44" s="22">
        <v>7.9550757299999999</v>
      </c>
      <c r="M44" s="22">
        <v>9.9229840150000008</v>
      </c>
      <c r="N44" s="22">
        <v>2.8916033080000001</v>
      </c>
      <c r="O44" s="22">
        <v>0.68649574899999999</v>
      </c>
      <c r="P44" s="22">
        <v>4.7846673449999999</v>
      </c>
      <c r="Q44" s="22">
        <v>0.39993578099999999</v>
      </c>
      <c r="R44" s="22">
        <v>0.65297741294517497</v>
      </c>
      <c r="S44" s="22">
        <v>1137.8965860000001</v>
      </c>
      <c r="T44" s="22">
        <v>5830</v>
      </c>
      <c r="U44" s="22">
        <v>0.48544381773113537</v>
      </c>
      <c r="V44" s="22">
        <v>0.51455618226886468</v>
      </c>
      <c r="W44" s="22" t="s">
        <v>216</v>
      </c>
      <c r="X44" s="22">
        <v>21.913438227</v>
      </c>
      <c r="Y44" s="22" t="s">
        <v>221</v>
      </c>
    </row>
    <row r="45" spans="1:25" x14ac:dyDescent="0.25">
      <c r="A45" s="22" t="s">
        <v>209</v>
      </c>
      <c r="B45" s="22" t="s">
        <v>210</v>
      </c>
      <c r="C45" s="22" t="s">
        <v>180</v>
      </c>
      <c r="D45" s="22" t="s">
        <v>219</v>
      </c>
      <c r="E45" s="22">
        <v>86.6</v>
      </c>
      <c r="F45" s="22">
        <v>49.464851770000003</v>
      </c>
      <c r="G45" s="22">
        <v>0.88522454500000003</v>
      </c>
      <c r="H45" s="22">
        <v>15.017202109999999</v>
      </c>
      <c r="I45" s="22">
        <v>1.803541735</v>
      </c>
      <c r="J45" s="22">
        <v>5.8646983730000004</v>
      </c>
      <c r="K45" s="22">
        <v>0.13699903699999999</v>
      </c>
      <c r="L45" s="22">
        <v>6.9628580309999997</v>
      </c>
      <c r="M45" s="22">
        <v>9.6320861230000006</v>
      </c>
      <c r="N45" s="22">
        <v>2.929671709</v>
      </c>
      <c r="O45" s="22">
        <v>0.55853453399999997</v>
      </c>
      <c r="P45" s="22">
        <v>4.8792733860000004</v>
      </c>
      <c r="Q45" s="22">
        <v>0.41742552700000002</v>
      </c>
      <c r="R45" s="22">
        <v>0.64140350861935636</v>
      </c>
      <c r="S45" s="22">
        <v>1126.3655610000001</v>
      </c>
      <c r="T45" s="22">
        <v>6480</v>
      </c>
      <c r="U45" s="22">
        <v>0.4465597755247655</v>
      </c>
      <c r="V45" s="22">
        <v>0.55344022447523455</v>
      </c>
      <c r="W45" s="22" t="s">
        <v>216</v>
      </c>
      <c r="X45" s="22">
        <v>23.957319871999999</v>
      </c>
      <c r="Y45" s="22" t="s">
        <v>221</v>
      </c>
    </row>
    <row r="46" spans="1:25" x14ac:dyDescent="0.25">
      <c r="A46" s="22" t="s">
        <v>209</v>
      </c>
      <c r="B46" s="22" t="s">
        <v>210</v>
      </c>
      <c r="C46" s="22" t="s">
        <v>215</v>
      </c>
      <c r="D46" s="22" t="s">
        <v>219</v>
      </c>
      <c r="E46" s="22">
        <v>87.3</v>
      </c>
      <c r="F46" s="22">
        <v>48.221007380000003</v>
      </c>
      <c r="G46" s="22">
        <v>0.78770346300000005</v>
      </c>
      <c r="H46" s="22">
        <v>13.77955925</v>
      </c>
      <c r="I46" s="22">
        <v>1.8114423740000001</v>
      </c>
      <c r="J46" s="22">
        <v>5.95983792</v>
      </c>
      <c r="K46" s="22">
        <v>0.16804340600000001</v>
      </c>
      <c r="L46" s="22">
        <v>7.4889839739999999</v>
      </c>
      <c r="M46" s="22">
        <v>12.16214147</v>
      </c>
      <c r="N46" s="22">
        <v>2.384115816</v>
      </c>
      <c r="O46" s="22">
        <v>0.45161665200000001</v>
      </c>
      <c r="P46" s="22">
        <v>4.8732587599999997</v>
      </c>
      <c r="Q46" s="22">
        <v>0.40141368500000002</v>
      </c>
      <c r="R46" s="22">
        <v>0.88262195106131569</v>
      </c>
      <c r="S46" s="22">
        <v>1123.3605319999999</v>
      </c>
      <c r="T46" s="22">
        <v>6010</v>
      </c>
      <c r="U46" s="22">
        <v>0.4678506541872452</v>
      </c>
      <c r="V46" s="22">
        <v>0.53214934581275486</v>
      </c>
      <c r="W46" s="22" t="s">
        <v>216</v>
      </c>
      <c r="X46" s="22">
        <v>22.479569042999994</v>
      </c>
      <c r="Y46" s="22" t="s">
        <v>566</v>
      </c>
    </row>
    <row r="47" spans="1:25" x14ac:dyDescent="0.25">
      <c r="A47" s="22" t="s">
        <v>209</v>
      </c>
      <c r="B47" s="22" t="s">
        <v>210</v>
      </c>
      <c r="C47" s="22" t="s">
        <v>182</v>
      </c>
      <c r="D47" s="22" t="s">
        <v>219</v>
      </c>
      <c r="E47" s="22">
        <v>89.7</v>
      </c>
      <c r="F47" s="22">
        <v>48.742006859999996</v>
      </c>
      <c r="G47" s="22">
        <v>0.93280591499999999</v>
      </c>
      <c r="H47" s="22">
        <v>15.474213669999999</v>
      </c>
      <c r="I47" s="22">
        <v>1.4236347060000001</v>
      </c>
      <c r="J47" s="22">
        <v>4.7864727260000004</v>
      </c>
      <c r="K47" s="22">
        <v>0.114009612</v>
      </c>
      <c r="L47" s="22">
        <v>7.2635183269999999</v>
      </c>
      <c r="M47" s="22">
        <v>11.359503139999999</v>
      </c>
      <c r="N47" s="22">
        <v>3.233727171</v>
      </c>
      <c r="O47" s="22">
        <v>0.58041256900000004</v>
      </c>
      <c r="P47" s="22">
        <v>4.052523474</v>
      </c>
      <c r="Q47" s="22">
        <v>0.374366107</v>
      </c>
      <c r="R47" s="22">
        <v>0.73409243159300386</v>
      </c>
      <c r="S47" s="22">
        <v>1131.3310650000001</v>
      </c>
      <c r="T47" s="22">
        <v>5450</v>
      </c>
      <c r="U47" s="22">
        <v>0.38093187002073858</v>
      </c>
      <c r="V47" s="22">
        <v>0.61906812997926142</v>
      </c>
      <c r="W47" s="22" t="s">
        <v>216</v>
      </c>
      <c r="X47" s="22">
        <v>20.717939075</v>
      </c>
      <c r="Y47" s="22" t="s">
        <v>221</v>
      </c>
    </row>
    <row r="48" spans="1:25" x14ac:dyDescent="0.25">
      <c r="A48" s="22" t="s">
        <v>209</v>
      </c>
      <c r="B48" s="22" t="s">
        <v>210</v>
      </c>
      <c r="C48" s="22" t="s">
        <v>183</v>
      </c>
      <c r="D48" s="22" t="s">
        <v>219</v>
      </c>
      <c r="E48" s="22">
        <v>88.6</v>
      </c>
      <c r="F48" s="22">
        <v>49.072973449999999</v>
      </c>
      <c r="G48" s="22">
        <v>0.81558724100000002</v>
      </c>
      <c r="H48" s="22">
        <v>13.39602043</v>
      </c>
      <c r="I48" s="22">
        <v>1.722087991</v>
      </c>
      <c r="J48" s="22">
        <v>5.9921146199999997</v>
      </c>
      <c r="K48" s="22">
        <v>0.14272776700000001</v>
      </c>
      <c r="L48" s="22">
        <v>8.7444186689999999</v>
      </c>
      <c r="M48" s="22">
        <v>10.70458253</v>
      </c>
      <c r="N48" s="22">
        <v>2.2836442739999998</v>
      </c>
      <c r="O48" s="22">
        <v>0.42818330100000002</v>
      </c>
      <c r="P48" s="22">
        <v>4.9444976460000003</v>
      </c>
      <c r="Q48" s="22">
        <v>0.37527207899999998</v>
      </c>
      <c r="R48" s="22">
        <v>0.799086757588649</v>
      </c>
      <c r="S48" s="22">
        <v>1158.8521249999999</v>
      </c>
      <c r="T48" s="22">
        <v>5990</v>
      </c>
      <c r="U48" s="22">
        <v>0.48905213987421009</v>
      </c>
      <c r="V48" s="22">
        <v>0.51094786012578985</v>
      </c>
      <c r="W48" s="22" t="s">
        <v>216</v>
      </c>
      <c r="X48" s="22">
        <v>22.416670642999996</v>
      </c>
      <c r="Y48" s="22" t="s">
        <v>221</v>
      </c>
    </row>
    <row r="49" spans="1:25" x14ac:dyDescent="0.25">
      <c r="Y49" s="22" t="s">
        <v>222</v>
      </c>
    </row>
    <row r="50" spans="1:25" x14ac:dyDescent="0.25">
      <c r="A50" s="22" t="s">
        <v>563</v>
      </c>
    </row>
    <row r="51" spans="1:25" x14ac:dyDescent="0.25">
      <c r="A51" s="22" t="s">
        <v>564</v>
      </c>
    </row>
    <row r="52" spans="1:25" x14ac:dyDescent="0.25">
      <c r="A52" s="22" t="s">
        <v>565</v>
      </c>
    </row>
    <row r="53" spans="1:25" x14ac:dyDescent="0.25">
      <c r="A53" s="22" t="s">
        <v>567</v>
      </c>
    </row>
  </sheetData>
  <autoFilter ref="A2:Y2" xr:uid="{2702483C-8168-4605-8E8F-CD4E8CFB40C4}"/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D789A-3ACF-4C79-8CC6-3B09CC43DB96}">
  <dimension ref="A1:BU374"/>
  <sheetViews>
    <sheetView workbookViewId="0">
      <pane xSplit="6" ySplit="2" topLeftCell="G183" activePane="bottomRight" state="frozen"/>
      <selection pane="topRight" activeCell="G1" sqref="G1"/>
      <selection pane="bottomLeft" activeCell="A3" sqref="A3"/>
      <selection pane="bottomRight" activeCell="F2" sqref="F2"/>
    </sheetView>
  </sheetViews>
  <sheetFormatPr defaultColWidth="9" defaultRowHeight="13.8" x14ac:dyDescent="0.25"/>
  <cols>
    <col min="1" max="1" width="9" style="24"/>
    <col min="2" max="2" width="9.109375" style="24" bestFit="1" customWidth="1"/>
    <col min="3" max="4" width="9.21875" style="24" bestFit="1" customWidth="1"/>
    <col min="5" max="5" width="24.88671875" style="24" bestFit="1" customWidth="1"/>
    <col min="6" max="6" width="25" style="24" bestFit="1" customWidth="1"/>
    <col min="7" max="7" width="13" style="24" bestFit="1" customWidth="1"/>
    <col min="8" max="8" width="14.6640625" style="24" customWidth="1"/>
    <col min="9" max="10" width="9.44140625" style="24" bestFit="1" customWidth="1"/>
    <col min="11" max="15" width="9.21875" style="24" bestFit="1" customWidth="1"/>
    <col min="16" max="16" width="9.109375" style="24" bestFit="1" customWidth="1"/>
    <col min="17" max="27" width="9.21875" style="24" bestFit="1" customWidth="1"/>
    <col min="28" max="28" width="9.109375" style="24" bestFit="1" customWidth="1"/>
    <col min="29" max="29" width="9.44140625" style="24" bestFit="1" customWidth="1"/>
    <col min="30" max="65" width="9" style="24"/>
    <col min="66" max="71" width="9.109375" style="24" bestFit="1" customWidth="1"/>
    <col min="72" max="73" width="9.44140625" style="24" bestFit="1" customWidth="1"/>
    <col min="74" max="16384" width="9" style="24"/>
  </cols>
  <sheetData>
    <row r="1" spans="1:73" ht="16.2" x14ac:dyDescent="0.35">
      <c r="A1" s="22" t="s">
        <v>571</v>
      </c>
    </row>
    <row r="2" spans="1:73" ht="16.8" x14ac:dyDescent="0.4">
      <c r="B2" s="24" t="s">
        <v>226</v>
      </c>
      <c r="C2" s="24" t="s">
        <v>499</v>
      </c>
      <c r="D2" s="24" t="s">
        <v>484</v>
      </c>
      <c r="E2" s="24" t="s">
        <v>548</v>
      </c>
      <c r="F2" s="24" t="s">
        <v>595</v>
      </c>
      <c r="G2" s="24" t="s">
        <v>596</v>
      </c>
      <c r="H2" s="24" t="s">
        <v>558</v>
      </c>
      <c r="I2" s="24" t="s">
        <v>227</v>
      </c>
      <c r="J2" s="24" t="s">
        <v>228</v>
      </c>
      <c r="K2" s="24" t="s">
        <v>229</v>
      </c>
      <c r="L2" s="22" t="s">
        <v>583</v>
      </c>
      <c r="M2" s="22" t="s">
        <v>584</v>
      </c>
      <c r="N2" s="22" t="s">
        <v>585</v>
      </c>
      <c r="O2" s="22" t="s">
        <v>586</v>
      </c>
      <c r="P2" s="22" t="s">
        <v>587</v>
      </c>
      <c r="Q2" s="24" t="s">
        <v>597</v>
      </c>
      <c r="R2" s="22" t="s">
        <v>588</v>
      </c>
      <c r="S2" s="22" t="s">
        <v>589</v>
      </c>
      <c r="T2" s="22" t="s">
        <v>590</v>
      </c>
      <c r="U2" s="22" t="s">
        <v>591</v>
      </c>
      <c r="V2" s="22" t="s">
        <v>592</v>
      </c>
      <c r="W2" s="24" t="s">
        <v>598</v>
      </c>
      <c r="X2" s="24" t="s">
        <v>599</v>
      </c>
      <c r="Y2" s="24" t="s">
        <v>600</v>
      </c>
      <c r="Z2" s="24" t="s">
        <v>601</v>
      </c>
      <c r="AA2" s="24" t="s">
        <v>602</v>
      </c>
      <c r="AB2" s="24" t="s">
        <v>603</v>
      </c>
      <c r="AC2" s="24" t="s">
        <v>500</v>
      </c>
      <c r="AD2" s="24" t="s">
        <v>230</v>
      </c>
    </row>
    <row r="3" spans="1:73" s="25" customFormat="1" x14ac:dyDescent="0.25">
      <c r="B3" s="25" t="s">
        <v>515</v>
      </c>
      <c r="C3" s="25" t="s">
        <v>404</v>
      </c>
      <c r="D3" s="25">
        <v>2</v>
      </c>
      <c r="E3" s="25">
        <v>1200</v>
      </c>
      <c r="F3" s="25">
        <v>3.5</v>
      </c>
      <c r="H3" s="25">
        <v>0</v>
      </c>
      <c r="I3" s="25" t="s">
        <v>405</v>
      </c>
      <c r="J3" s="25">
        <v>7.0999999999999994E-2</v>
      </c>
      <c r="L3" s="25">
        <v>50</v>
      </c>
      <c r="N3" s="25">
        <v>8.3000000000000007</v>
      </c>
      <c r="Q3" s="25">
        <v>9.5</v>
      </c>
      <c r="R3" s="25">
        <v>0.25</v>
      </c>
      <c r="S3" s="25">
        <v>17</v>
      </c>
      <c r="T3" s="25">
        <v>11</v>
      </c>
      <c r="U3" s="25">
        <v>2</v>
      </c>
      <c r="V3" s="25">
        <v>0.6</v>
      </c>
      <c r="AC3" s="25">
        <f>T3/N3</f>
        <v>1.3253012048192769</v>
      </c>
      <c r="AD3" s="25" t="s">
        <v>494</v>
      </c>
      <c r="BT3" s="25">
        <f t="shared" ref="BT3:BT49" si="0">L3+N3</f>
        <v>58.3</v>
      </c>
      <c r="BU3" s="25">
        <f t="shared" ref="BU3:BU49" si="1">T3+U3+V3</f>
        <v>13.6</v>
      </c>
    </row>
    <row r="4" spans="1:73" s="25" customFormat="1" x14ac:dyDescent="0.25">
      <c r="B4" s="25" t="s">
        <v>515</v>
      </c>
      <c r="C4" s="25" t="s">
        <v>406</v>
      </c>
      <c r="D4" s="25">
        <v>2</v>
      </c>
      <c r="E4" s="25">
        <v>1200</v>
      </c>
      <c r="F4" s="25">
        <v>3.5</v>
      </c>
      <c r="H4" s="25">
        <v>0.04</v>
      </c>
      <c r="I4" s="25" t="s">
        <v>405</v>
      </c>
      <c r="J4" s="25">
        <v>6.4000000000000001E-2</v>
      </c>
      <c r="L4" s="25">
        <v>48</v>
      </c>
      <c r="N4" s="25">
        <v>8.1999999999999993</v>
      </c>
      <c r="Q4" s="25">
        <v>8</v>
      </c>
      <c r="R4" s="25">
        <v>0.25</v>
      </c>
      <c r="S4" s="25">
        <v>20</v>
      </c>
      <c r="T4" s="25">
        <v>12</v>
      </c>
      <c r="U4" s="25">
        <v>2.4</v>
      </c>
      <c r="V4" s="25">
        <v>1</v>
      </c>
      <c r="AC4" s="25">
        <f t="shared" ref="AC4:AC50" si="2">T4/N4</f>
        <v>1.4634146341463417</v>
      </c>
      <c r="AD4" s="25" t="s">
        <v>494</v>
      </c>
      <c r="BT4" s="25">
        <f t="shared" si="0"/>
        <v>56.2</v>
      </c>
      <c r="BU4" s="25">
        <f t="shared" si="1"/>
        <v>15.4</v>
      </c>
    </row>
    <row r="5" spans="1:73" s="25" customFormat="1" x14ac:dyDescent="0.25">
      <c r="B5" s="25" t="s">
        <v>515</v>
      </c>
      <c r="C5" s="25" t="s">
        <v>407</v>
      </c>
      <c r="D5" s="25">
        <v>2</v>
      </c>
      <c r="E5" s="25">
        <v>1200</v>
      </c>
      <c r="F5" s="25">
        <v>3.5</v>
      </c>
      <c r="H5" s="25">
        <v>0.1</v>
      </c>
      <c r="I5" s="25" t="s">
        <v>405</v>
      </c>
      <c r="J5" s="25">
        <v>3.3000000000000002E-2</v>
      </c>
      <c r="L5" s="25">
        <v>37</v>
      </c>
      <c r="N5" s="25">
        <v>12</v>
      </c>
      <c r="Q5" s="25">
        <v>6.9</v>
      </c>
      <c r="R5" s="25">
        <v>0.3</v>
      </c>
      <c r="S5" s="25">
        <v>12</v>
      </c>
      <c r="T5" s="25">
        <v>26</v>
      </c>
      <c r="U5" s="25">
        <v>2.2999999999999998</v>
      </c>
      <c r="V5" s="25">
        <v>1.9</v>
      </c>
      <c r="AC5" s="25">
        <f t="shared" si="2"/>
        <v>2.1666666666666665</v>
      </c>
      <c r="AD5" s="25" t="s">
        <v>494</v>
      </c>
      <c r="BT5" s="25">
        <f t="shared" si="0"/>
        <v>49</v>
      </c>
      <c r="BU5" s="25">
        <f t="shared" si="1"/>
        <v>30.2</v>
      </c>
    </row>
    <row r="6" spans="1:73" s="25" customFormat="1" x14ac:dyDescent="0.25">
      <c r="B6" s="25" t="s">
        <v>515</v>
      </c>
      <c r="C6" s="25" t="s">
        <v>408</v>
      </c>
      <c r="D6" s="25">
        <v>2</v>
      </c>
      <c r="E6" s="25">
        <v>1200</v>
      </c>
      <c r="F6" s="25">
        <v>3.5</v>
      </c>
      <c r="H6" s="25">
        <v>0.17</v>
      </c>
      <c r="I6" s="25" t="s">
        <v>405</v>
      </c>
      <c r="J6" s="25">
        <v>0.02</v>
      </c>
      <c r="L6" s="25">
        <v>27</v>
      </c>
      <c r="N6" s="25">
        <v>3.9</v>
      </c>
      <c r="Q6" s="25">
        <v>5.9</v>
      </c>
      <c r="R6" s="25">
        <v>0.2</v>
      </c>
      <c r="S6" s="25">
        <v>20</v>
      </c>
      <c r="T6" s="25">
        <v>40</v>
      </c>
      <c r="U6" s="25">
        <v>3</v>
      </c>
      <c r="V6" s="25">
        <v>0.9</v>
      </c>
      <c r="AC6" s="25">
        <f t="shared" si="2"/>
        <v>10.256410256410257</v>
      </c>
      <c r="AD6" s="25" t="s">
        <v>494</v>
      </c>
      <c r="BT6" s="25">
        <f t="shared" si="0"/>
        <v>30.9</v>
      </c>
      <c r="BU6" s="25">
        <f t="shared" si="1"/>
        <v>43.9</v>
      </c>
    </row>
    <row r="7" spans="1:73" s="25" customFormat="1" x14ac:dyDescent="0.25">
      <c r="B7" s="25" t="s">
        <v>515</v>
      </c>
      <c r="C7" s="25" t="s">
        <v>409</v>
      </c>
      <c r="D7" s="25">
        <v>3</v>
      </c>
      <c r="E7" s="25">
        <v>1200</v>
      </c>
      <c r="F7" s="25">
        <v>3.5</v>
      </c>
      <c r="H7" s="25">
        <v>0</v>
      </c>
      <c r="I7" s="25" t="s">
        <v>405</v>
      </c>
      <c r="J7" s="25">
        <v>4.2999999999999997E-2</v>
      </c>
      <c r="L7" s="25">
        <v>45</v>
      </c>
      <c r="N7" s="25">
        <v>11.8</v>
      </c>
      <c r="Q7" s="25">
        <v>7.6</v>
      </c>
      <c r="R7" s="25">
        <v>0.34</v>
      </c>
      <c r="S7" s="25">
        <v>18</v>
      </c>
      <c r="T7" s="25">
        <v>13</v>
      </c>
      <c r="U7" s="25">
        <v>2.8</v>
      </c>
      <c r="V7" s="25">
        <v>1.3</v>
      </c>
      <c r="AC7" s="25">
        <f t="shared" si="2"/>
        <v>1.1016949152542372</v>
      </c>
      <c r="AD7" s="25" t="s">
        <v>494</v>
      </c>
      <c r="BT7" s="25">
        <f t="shared" si="0"/>
        <v>56.8</v>
      </c>
      <c r="BU7" s="25">
        <f t="shared" si="1"/>
        <v>17.100000000000001</v>
      </c>
    </row>
    <row r="8" spans="1:73" s="25" customFormat="1" x14ac:dyDescent="0.25">
      <c r="B8" s="25" t="s">
        <v>515</v>
      </c>
      <c r="C8" s="25" t="s">
        <v>410</v>
      </c>
      <c r="D8" s="25">
        <v>3</v>
      </c>
      <c r="E8" s="25">
        <v>1200</v>
      </c>
      <c r="F8" s="25">
        <v>3.5</v>
      </c>
      <c r="H8" s="25">
        <v>0.04</v>
      </c>
      <c r="I8" s="25" t="s">
        <v>405</v>
      </c>
      <c r="J8" s="25">
        <v>6.3E-2</v>
      </c>
      <c r="L8" s="25">
        <v>46</v>
      </c>
      <c r="N8" s="25">
        <v>11</v>
      </c>
      <c r="Q8" s="25">
        <v>10</v>
      </c>
      <c r="R8" s="25">
        <v>0.23</v>
      </c>
      <c r="S8" s="25">
        <v>18</v>
      </c>
      <c r="T8" s="25">
        <v>12</v>
      </c>
      <c r="U8" s="25">
        <v>2</v>
      </c>
      <c r="V8" s="25">
        <v>1</v>
      </c>
      <c r="AC8" s="25">
        <f t="shared" si="2"/>
        <v>1.0909090909090908</v>
      </c>
      <c r="AD8" s="25" t="s">
        <v>494</v>
      </c>
      <c r="BT8" s="25">
        <f t="shared" si="0"/>
        <v>57</v>
      </c>
      <c r="BU8" s="25">
        <f t="shared" si="1"/>
        <v>15</v>
      </c>
    </row>
    <row r="9" spans="1:73" s="25" customFormat="1" x14ac:dyDescent="0.25">
      <c r="B9" s="25" t="s">
        <v>515</v>
      </c>
      <c r="C9" s="25" t="s">
        <v>411</v>
      </c>
      <c r="D9" s="25">
        <v>3</v>
      </c>
      <c r="E9" s="25">
        <v>1200</v>
      </c>
      <c r="F9" s="25">
        <v>3.5</v>
      </c>
      <c r="H9" s="25">
        <v>0.1</v>
      </c>
      <c r="I9" s="25" t="s">
        <v>405</v>
      </c>
      <c r="J9" s="25">
        <v>4.5999999999999999E-2</v>
      </c>
      <c r="L9" s="25">
        <v>47</v>
      </c>
      <c r="N9" s="25">
        <v>9.6999999999999993</v>
      </c>
      <c r="Q9" s="25">
        <v>6.2</v>
      </c>
      <c r="R9" s="25">
        <v>0.32</v>
      </c>
      <c r="S9" s="25">
        <v>16</v>
      </c>
      <c r="T9" s="25">
        <v>15</v>
      </c>
      <c r="U9" s="25">
        <v>4.5</v>
      </c>
      <c r="V9" s="25">
        <v>1</v>
      </c>
      <c r="AC9" s="25">
        <f t="shared" si="2"/>
        <v>1.5463917525773196</v>
      </c>
      <c r="AD9" s="25" t="s">
        <v>494</v>
      </c>
      <c r="BT9" s="25">
        <f t="shared" si="0"/>
        <v>56.7</v>
      </c>
      <c r="BU9" s="25">
        <f t="shared" si="1"/>
        <v>20.5</v>
      </c>
    </row>
    <row r="10" spans="1:73" s="25" customFormat="1" x14ac:dyDescent="0.25">
      <c r="B10" s="25" t="s">
        <v>515</v>
      </c>
      <c r="C10" s="25" t="s">
        <v>412</v>
      </c>
      <c r="D10" s="25">
        <v>3</v>
      </c>
      <c r="E10" s="25">
        <v>1200</v>
      </c>
      <c r="F10" s="25">
        <v>3.5</v>
      </c>
      <c r="H10" s="25">
        <v>0.17</v>
      </c>
      <c r="I10" s="25" t="s">
        <v>405</v>
      </c>
      <c r="J10" s="25">
        <v>4.2999999999999997E-2</v>
      </c>
      <c r="L10" s="25">
        <v>36</v>
      </c>
      <c r="N10" s="25">
        <v>7</v>
      </c>
      <c r="Q10" s="25">
        <v>8.1</v>
      </c>
      <c r="R10" s="25">
        <v>0.19</v>
      </c>
      <c r="S10" s="25">
        <v>22</v>
      </c>
      <c r="T10" s="25">
        <v>23</v>
      </c>
      <c r="U10" s="25">
        <v>2</v>
      </c>
      <c r="V10" s="25">
        <v>1.2</v>
      </c>
      <c r="AC10" s="25">
        <f t="shared" si="2"/>
        <v>3.2857142857142856</v>
      </c>
      <c r="AD10" s="25" t="s">
        <v>494</v>
      </c>
      <c r="BT10" s="25">
        <f t="shared" si="0"/>
        <v>43</v>
      </c>
      <c r="BU10" s="25">
        <f t="shared" si="1"/>
        <v>26.2</v>
      </c>
    </row>
    <row r="11" spans="1:73" s="25" customFormat="1" x14ac:dyDescent="0.25">
      <c r="B11" s="25" t="s">
        <v>515</v>
      </c>
      <c r="C11" s="25" t="s">
        <v>413</v>
      </c>
      <c r="D11" s="25">
        <v>4</v>
      </c>
      <c r="E11" s="25">
        <v>1200</v>
      </c>
      <c r="F11" s="25">
        <v>3.5</v>
      </c>
      <c r="H11" s="25">
        <v>0</v>
      </c>
      <c r="I11" s="25" t="s">
        <v>405</v>
      </c>
      <c r="J11" s="25">
        <v>2.7999999999999997E-2</v>
      </c>
      <c r="L11" s="25">
        <v>46</v>
      </c>
      <c r="N11" s="25">
        <v>14.9</v>
      </c>
      <c r="Q11" s="25">
        <v>6.9</v>
      </c>
      <c r="R11" s="25">
        <v>0.2</v>
      </c>
      <c r="S11" s="25">
        <v>17</v>
      </c>
      <c r="T11" s="25">
        <v>9</v>
      </c>
      <c r="U11" s="25">
        <v>4.3</v>
      </c>
      <c r="V11" s="25">
        <v>0.9</v>
      </c>
      <c r="AC11" s="25">
        <f t="shared" si="2"/>
        <v>0.60402684563758391</v>
      </c>
      <c r="AD11" s="25" t="s">
        <v>494</v>
      </c>
      <c r="BT11" s="25">
        <f t="shared" si="0"/>
        <v>60.9</v>
      </c>
      <c r="BU11" s="25">
        <f t="shared" si="1"/>
        <v>14.200000000000001</v>
      </c>
    </row>
    <row r="12" spans="1:73" s="25" customFormat="1" x14ac:dyDescent="0.25">
      <c r="B12" s="25" t="s">
        <v>515</v>
      </c>
      <c r="C12" s="25" t="s">
        <v>414</v>
      </c>
      <c r="D12" s="25">
        <v>4</v>
      </c>
      <c r="E12" s="25">
        <v>1200</v>
      </c>
      <c r="F12" s="25">
        <v>3.5</v>
      </c>
      <c r="H12" s="25">
        <v>0.04</v>
      </c>
      <c r="I12" s="25" t="s">
        <v>405</v>
      </c>
      <c r="J12" s="25">
        <v>0.05</v>
      </c>
      <c r="L12" s="25">
        <v>51</v>
      </c>
      <c r="N12" s="25">
        <v>9</v>
      </c>
      <c r="Q12" s="25">
        <v>8</v>
      </c>
      <c r="R12" s="25">
        <v>0.9</v>
      </c>
      <c r="S12" s="25">
        <v>17</v>
      </c>
      <c r="T12" s="25">
        <v>7</v>
      </c>
      <c r="U12" s="25">
        <v>4</v>
      </c>
      <c r="V12" s="25">
        <v>2</v>
      </c>
      <c r="AC12" s="25">
        <f t="shared" si="2"/>
        <v>0.77777777777777779</v>
      </c>
      <c r="AD12" s="25" t="s">
        <v>494</v>
      </c>
      <c r="BT12" s="25">
        <f t="shared" si="0"/>
        <v>60</v>
      </c>
      <c r="BU12" s="25">
        <f t="shared" si="1"/>
        <v>13</v>
      </c>
    </row>
    <row r="13" spans="1:73" s="25" customFormat="1" x14ac:dyDescent="0.25">
      <c r="B13" s="25" t="s">
        <v>515</v>
      </c>
      <c r="C13" s="25" t="s">
        <v>415</v>
      </c>
      <c r="D13" s="25">
        <v>4</v>
      </c>
      <c r="E13" s="25">
        <v>1200</v>
      </c>
      <c r="F13" s="25">
        <v>3.5</v>
      </c>
      <c r="H13" s="25">
        <v>0.1</v>
      </c>
      <c r="I13" s="25" t="s">
        <v>405</v>
      </c>
      <c r="J13" s="25">
        <v>7.4999999999999997E-2</v>
      </c>
      <c r="L13" s="25">
        <v>48.9</v>
      </c>
      <c r="N13" s="25">
        <v>7.1</v>
      </c>
      <c r="Q13" s="25">
        <v>8</v>
      </c>
      <c r="R13" s="25">
        <v>0.24</v>
      </c>
      <c r="S13" s="25">
        <v>22.1</v>
      </c>
      <c r="T13" s="25">
        <v>10.3</v>
      </c>
      <c r="U13" s="25">
        <v>3.2</v>
      </c>
      <c r="V13" s="25">
        <v>0.26</v>
      </c>
      <c r="AC13" s="25">
        <f t="shared" si="2"/>
        <v>1.4507042253521127</v>
      </c>
      <c r="AD13" s="25" t="s">
        <v>494</v>
      </c>
      <c r="BT13" s="25">
        <f t="shared" si="0"/>
        <v>56</v>
      </c>
      <c r="BU13" s="25">
        <f t="shared" si="1"/>
        <v>13.76</v>
      </c>
    </row>
    <row r="14" spans="1:73" s="25" customFormat="1" x14ac:dyDescent="0.25">
      <c r="B14" s="25" t="s">
        <v>515</v>
      </c>
      <c r="C14" s="25" t="s">
        <v>416</v>
      </c>
      <c r="D14" s="25">
        <v>4</v>
      </c>
      <c r="E14" s="25">
        <v>1200</v>
      </c>
      <c r="F14" s="25">
        <v>3.5</v>
      </c>
      <c r="H14" s="25">
        <v>0.17</v>
      </c>
      <c r="I14" s="25" t="s">
        <v>405</v>
      </c>
      <c r="J14" s="25">
        <v>3.3000000000000002E-2</v>
      </c>
      <c r="L14" s="25">
        <v>37</v>
      </c>
      <c r="N14" s="25">
        <v>6</v>
      </c>
      <c r="Q14" s="25">
        <v>9</v>
      </c>
      <c r="R14" s="25">
        <v>0.3</v>
      </c>
      <c r="S14" s="25">
        <v>15</v>
      </c>
      <c r="T14" s="25">
        <v>27</v>
      </c>
      <c r="U14" s="25">
        <v>4</v>
      </c>
      <c r="V14" s="25">
        <v>1</v>
      </c>
      <c r="AC14" s="25">
        <f t="shared" si="2"/>
        <v>4.5</v>
      </c>
      <c r="AD14" s="25" t="s">
        <v>494</v>
      </c>
      <c r="BT14" s="25">
        <f t="shared" si="0"/>
        <v>43</v>
      </c>
      <c r="BU14" s="25">
        <f t="shared" si="1"/>
        <v>32</v>
      </c>
    </row>
    <row r="15" spans="1:73" s="25" customFormat="1" x14ac:dyDescent="0.25">
      <c r="B15" s="25" t="s">
        <v>516</v>
      </c>
      <c r="C15" s="25" t="s">
        <v>352</v>
      </c>
      <c r="D15" s="25">
        <v>3</v>
      </c>
      <c r="E15" s="25">
        <v>1100</v>
      </c>
      <c r="F15" s="25">
        <v>0.22</v>
      </c>
      <c r="G15" s="25">
        <v>1.86</v>
      </c>
      <c r="I15" s="25" t="s">
        <v>517</v>
      </c>
      <c r="L15" s="25">
        <v>2.57</v>
      </c>
      <c r="M15" s="25">
        <v>0.72</v>
      </c>
      <c r="N15" s="25">
        <v>0.38</v>
      </c>
      <c r="Q15" s="25">
        <v>4.54</v>
      </c>
      <c r="R15" s="25">
        <v>0.16</v>
      </c>
      <c r="S15" s="25">
        <v>15.12</v>
      </c>
      <c r="T15" s="25">
        <v>21.6</v>
      </c>
      <c r="U15" s="25">
        <v>4.93</v>
      </c>
      <c r="V15" s="25">
        <v>7.01</v>
      </c>
      <c r="X15" s="25">
        <v>0</v>
      </c>
      <c r="AA15" s="25">
        <v>2.66</v>
      </c>
      <c r="AB15" s="25">
        <v>40.31</v>
      </c>
      <c r="AC15" s="25">
        <f t="shared" si="2"/>
        <v>56.842105263157897</v>
      </c>
      <c r="AD15" s="25" t="s">
        <v>557</v>
      </c>
      <c r="BT15" s="25">
        <f t="shared" si="0"/>
        <v>2.9499999999999997</v>
      </c>
      <c r="BU15" s="25">
        <f t="shared" si="1"/>
        <v>33.54</v>
      </c>
    </row>
    <row r="16" spans="1:73" s="25" customFormat="1" x14ac:dyDescent="0.25">
      <c r="B16" s="25" t="s">
        <v>516</v>
      </c>
      <c r="C16" s="25" t="s">
        <v>353</v>
      </c>
      <c r="D16" s="25">
        <v>3</v>
      </c>
      <c r="E16" s="25">
        <v>1225</v>
      </c>
      <c r="F16" s="25">
        <v>0.23</v>
      </c>
      <c r="I16" s="25" t="s">
        <v>518</v>
      </c>
      <c r="L16" s="25">
        <v>47.96</v>
      </c>
      <c r="M16" s="25">
        <v>1.68</v>
      </c>
      <c r="N16" s="25">
        <v>10.97</v>
      </c>
      <c r="Q16" s="25">
        <v>5.66</v>
      </c>
      <c r="R16" s="25">
        <v>0.15</v>
      </c>
      <c r="S16" s="25">
        <v>13.21</v>
      </c>
      <c r="T16" s="25">
        <v>11.59</v>
      </c>
      <c r="U16" s="25">
        <v>1.04</v>
      </c>
      <c r="V16" s="25">
        <v>5.4</v>
      </c>
      <c r="X16" s="25">
        <v>0.28999999999999998</v>
      </c>
      <c r="AA16" s="25">
        <v>2.0499999999999998</v>
      </c>
      <c r="AC16" s="25">
        <f t="shared" si="2"/>
        <v>1.056517775752051</v>
      </c>
      <c r="AD16" s="25" t="s">
        <v>557</v>
      </c>
      <c r="BT16" s="25">
        <f t="shared" si="0"/>
        <v>58.93</v>
      </c>
      <c r="BU16" s="25">
        <f t="shared" si="1"/>
        <v>18.03</v>
      </c>
    </row>
    <row r="17" spans="2:73" s="25" customFormat="1" x14ac:dyDescent="0.25">
      <c r="B17" s="25" t="s">
        <v>516</v>
      </c>
      <c r="C17" s="25" t="s">
        <v>417</v>
      </c>
      <c r="D17" s="25">
        <v>5</v>
      </c>
      <c r="E17" s="25">
        <v>1180</v>
      </c>
      <c r="F17" s="25">
        <v>0.4</v>
      </c>
      <c r="G17" s="25">
        <v>1.99</v>
      </c>
      <c r="I17" s="25" t="s">
        <v>519</v>
      </c>
      <c r="J17" s="25">
        <v>7.8E-2</v>
      </c>
      <c r="K17" s="25">
        <v>7.8E-2</v>
      </c>
      <c r="L17" s="25">
        <v>5.19</v>
      </c>
      <c r="M17" s="25">
        <v>0.08</v>
      </c>
      <c r="N17" s="25">
        <v>1.43</v>
      </c>
      <c r="Q17" s="25">
        <v>5.92</v>
      </c>
      <c r="S17" s="25">
        <v>16.07</v>
      </c>
      <c r="T17" s="25">
        <v>23.85</v>
      </c>
      <c r="U17" s="25">
        <v>0.36</v>
      </c>
      <c r="V17" s="25">
        <v>0.37</v>
      </c>
      <c r="AC17" s="25">
        <f t="shared" si="2"/>
        <v>16.67832167832168</v>
      </c>
      <c r="AD17" s="25" t="s">
        <v>495</v>
      </c>
      <c r="BT17" s="25">
        <f t="shared" si="0"/>
        <v>6.62</v>
      </c>
      <c r="BU17" s="25">
        <f t="shared" si="1"/>
        <v>24.580000000000002</v>
      </c>
    </row>
    <row r="18" spans="2:73" s="25" customFormat="1" x14ac:dyDescent="0.25">
      <c r="B18" s="25" t="s">
        <v>516</v>
      </c>
      <c r="C18" s="25" t="s">
        <v>418</v>
      </c>
      <c r="D18" s="25">
        <v>5</v>
      </c>
      <c r="E18" s="25">
        <v>1180</v>
      </c>
      <c r="F18" s="25">
        <v>0.63</v>
      </c>
      <c r="G18" s="25">
        <v>3.21</v>
      </c>
      <c r="I18" s="25" t="s">
        <v>520</v>
      </c>
      <c r="J18" s="25">
        <v>0.14099999999999999</v>
      </c>
      <c r="K18" s="25">
        <v>0.10099999999999999</v>
      </c>
      <c r="L18" s="25">
        <v>7.46</v>
      </c>
      <c r="M18" s="25">
        <v>0.91</v>
      </c>
      <c r="N18" s="25">
        <v>1.41</v>
      </c>
      <c r="Q18" s="25">
        <v>7.28</v>
      </c>
      <c r="S18" s="25">
        <v>15.25</v>
      </c>
      <c r="T18" s="25">
        <v>23.97</v>
      </c>
      <c r="U18" s="25">
        <v>1.69</v>
      </c>
      <c r="V18" s="25">
        <v>0.54</v>
      </c>
      <c r="AC18" s="25">
        <f t="shared" si="2"/>
        <v>17</v>
      </c>
      <c r="AD18" s="25" t="s">
        <v>495</v>
      </c>
      <c r="BT18" s="25">
        <f t="shared" si="0"/>
        <v>8.8699999999999992</v>
      </c>
      <c r="BU18" s="25">
        <f t="shared" si="1"/>
        <v>26.2</v>
      </c>
    </row>
    <row r="19" spans="2:73" s="25" customFormat="1" x14ac:dyDescent="0.25">
      <c r="B19" s="25" t="s">
        <v>516</v>
      </c>
      <c r="C19" s="25" t="s">
        <v>419</v>
      </c>
      <c r="D19" s="25">
        <v>5</v>
      </c>
      <c r="E19" s="25">
        <v>1180</v>
      </c>
      <c r="F19" s="25">
        <v>0.63</v>
      </c>
      <c r="G19" s="25">
        <v>3.17</v>
      </c>
      <c r="I19" s="25" t="s">
        <v>521</v>
      </c>
      <c r="J19" s="25">
        <v>0.161</v>
      </c>
      <c r="K19" s="25">
        <v>0.115</v>
      </c>
      <c r="L19" s="25">
        <v>13.15</v>
      </c>
      <c r="M19" s="25">
        <v>2.6</v>
      </c>
      <c r="N19" s="25">
        <v>1.93</v>
      </c>
      <c r="Q19" s="25">
        <v>5.54</v>
      </c>
      <c r="S19" s="25">
        <v>16.03</v>
      </c>
      <c r="T19" s="25">
        <v>10.78</v>
      </c>
      <c r="U19" s="25">
        <v>3.3</v>
      </c>
      <c r="V19" s="25">
        <v>13.74</v>
      </c>
      <c r="AC19" s="25">
        <f t="shared" si="2"/>
        <v>5.585492227979274</v>
      </c>
      <c r="AD19" s="25" t="s">
        <v>495</v>
      </c>
      <c r="BT19" s="25">
        <f t="shared" si="0"/>
        <v>15.08</v>
      </c>
      <c r="BU19" s="25">
        <f t="shared" si="1"/>
        <v>27.82</v>
      </c>
    </row>
    <row r="20" spans="2:73" s="25" customFormat="1" x14ac:dyDescent="0.25">
      <c r="B20" s="25" t="s">
        <v>516</v>
      </c>
      <c r="C20" s="25" t="s">
        <v>419</v>
      </c>
      <c r="D20" s="25">
        <v>4</v>
      </c>
      <c r="E20" s="25">
        <v>1090</v>
      </c>
      <c r="F20" s="25">
        <v>0.63</v>
      </c>
      <c r="G20" s="25">
        <v>3.17</v>
      </c>
      <c r="I20" s="25" t="s">
        <v>420</v>
      </c>
      <c r="J20" s="25">
        <v>0.16500000000000001</v>
      </c>
      <c r="K20" s="25">
        <v>0.11800000000000001</v>
      </c>
      <c r="L20" s="25">
        <v>10.17</v>
      </c>
      <c r="M20" s="25">
        <v>3.72</v>
      </c>
      <c r="N20" s="25">
        <v>0.56999999999999995</v>
      </c>
      <c r="Q20" s="25">
        <v>8.24</v>
      </c>
      <c r="S20" s="25">
        <v>14.84</v>
      </c>
      <c r="T20" s="25">
        <v>13.5</v>
      </c>
      <c r="U20" s="25">
        <v>3.64</v>
      </c>
      <c r="V20" s="25">
        <v>7.63</v>
      </c>
      <c r="AC20" s="25">
        <f t="shared" si="2"/>
        <v>23.684210526315791</v>
      </c>
      <c r="AD20" s="25" t="s">
        <v>495</v>
      </c>
      <c r="BT20" s="25">
        <f t="shared" si="0"/>
        <v>10.74</v>
      </c>
      <c r="BU20" s="25">
        <f t="shared" si="1"/>
        <v>24.77</v>
      </c>
    </row>
    <row r="21" spans="2:73" s="25" customFormat="1" x14ac:dyDescent="0.25">
      <c r="B21" s="25" t="s">
        <v>516</v>
      </c>
      <c r="C21" s="25" t="s">
        <v>419</v>
      </c>
      <c r="D21" s="25">
        <v>4</v>
      </c>
      <c r="E21" s="25">
        <v>1150</v>
      </c>
      <c r="F21" s="25">
        <v>0.63</v>
      </c>
      <c r="G21" s="25">
        <v>3.17</v>
      </c>
      <c r="I21" s="25" t="s">
        <v>421</v>
      </c>
      <c r="J21" s="25">
        <v>0.247</v>
      </c>
      <c r="K21" s="25">
        <v>0.17600000000000002</v>
      </c>
      <c r="L21" s="25">
        <v>21.43</v>
      </c>
      <c r="M21" s="25">
        <v>1.08</v>
      </c>
      <c r="N21" s="25">
        <v>1.24</v>
      </c>
      <c r="Q21" s="25">
        <v>6.96</v>
      </c>
      <c r="S21" s="25">
        <v>17.170000000000002</v>
      </c>
      <c r="T21" s="25">
        <v>8.42</v>
      </c>
      <c r="U21" s="25">
        <v>1.7</v>
      </c>
      <c r="V21" s="25">
        <v>5.39</v>
      </c>
      <c r="AC21" s="25">
        <f t="shared" si="2"/>
        <v>6.790322580645161</v>
      </c>
      <c r="AD21" s="25" t="s">
        <v>495</v>
      </c>
      <c r="BT21" s="25">
        <f t="shared" si="0"/>
        <v>22.669999999999998</v>
      </c>
      <c r="BU21" s="25">
        <f t="shared" si="1"/>
        <v>15.509999999999998</v>
      </c>
    </row>
    <row r="22" spans="2:73" s="25" customFormat="1" x14ac:dyDescent="0.25">
      <c r="B22" s="25" t="s">
        <v>516</v>
      </c>
      <c r="C22" s="25" t="s">
        <v>419</v>
      </c>
      <c r="D22" s="25">
        <v>5</v>
      </c>
      <c r="E22" s="25">
        <v>1090</v>
      </c>
      <c r="F22" s="25">
        <v>0.63</v>
      </c>
      <c r="G22" s="25">
        <v>3.17</v>
      </c>
      <c r="I22" s="25" t="s">
        <v>422</v>
      </c>
      <c r="J22" s="25">
        <v>0.08</v>
      </c>
      <c r="K22" s="25">
        <v>5.7000000000000002E-2</v>
      </c>
      <c r="L22" s="25">
        <v>2.62</v>
      </c>
      <c r="M22" s="25">
        <v>0.28999999999999998</v>
      </c>
      <c r="N22" s="25">
        <v>0.62</v>
      </c>
      <c r="Q22" s="25">
        <v>6.89</v>
      </c>
      <c r="S22" s="25">
        <v>18.59</v>
      </c>
      <c r="T22" s="25">
        <v>21.98</v>
      </c>
      <c r="U22" s="25">
        <v>0.48</v>
      </c>
      <c r="V22" s="25">
        <v>2.3199999999999998</v>
      </c>
      <c r="AC22" s="25">
        <f t="shared" si="2"/>
        <v>35.451612903225808</v>
      </c>
      <c r="AD22" s="25" t="s">
        <v>495</v>
      </c>
      <c r="BT22" s="25">
        <f t="shared" si="0"/>
        <v>3.24</v>
      </c>
      <c r="BU22" s="25">
        <f t="shared" si="1"/>
        <v>24.78</v>
      </c>
    </row>
    <row r="23" spans="2:73" s="25" customFormat="1" x14ac:dyDescent="0.25">
      <c r="B23" s="25" t="s">
        <v>516</v>
      </c>
      <c r="C23" s="25" t="s">
        <v>419</v>
      </c>
      <c r="D23" s="25">
        <v>5</v>
      </c>
      <c r="E23" s="25">
        <v>1150</v>
      </c>
      <c r="F23" s="25">
        <v>0.63</v>
      </c>
      <c r="G23" s="25">
        <v>3.17</v>
      </c>
      <c r="I23" s="25" t="s">
        <v>423</v>
      </c>
      <c r="J23" s="25">
        <v>0.129</v>
      </c>
      <c r="K23" s="25">
        <v>9.1999999999999998E-2</v>
      </c>
      <c r="L23" s="25">
        <v>7.73</v>
      </c>
      <c r="M23" s="25">
        <v>0.19</v>
      </c>
      <c r="N23" s="25">
        <v>1.18</v>
      </c>
      <c r="Q23" s="25">
        <v>4.82</v>
      </c>
      <c r="S23" s="25">
        <v>19.309999999999999</v>
      </c>
      <c r="T23" s="25">
        <v>13.69</v>
      </c>
      <c r="U23" s="25">
        <v>1.52</v>
      </c>
      <c r="V23" s="25">
        <v>5.0199999999999996</v>
      </c>
      <c r="AC23" s="25">
        <f t="shared" si="2"/>
        <v>11.601694915254237</v>
      </c>
      <c r="AD23" s="25" t="s">
        <v>495</v>
      </c>
      <c r="BT23" s="25">
        <f t="shared" si="0"/>
        <v>8.91</v>
      </c>
      <c r="BU23" s="25">
        <f t="shared" si="1"/>
        <v>20.229999999999997</v>
      </c>
    </row>
    <row r="24" spans="2:73" s="25" customFormat="1" x14ac:dyDescent="0.25">
      <c r="B24" s="25" t="s">
        <v>516</v>
      </c>
      <c r="C24" s="25" t="s">
        <v>419</v>
      </c>
      <c r="D24" s="25">
        <v>5</v>
      </c>
      <c r="E24" s="25">
        <v>1210</v>
      </c>
      <c r="F24" s="25">
        <v>0.63</v>
      </c>
      <c r="G24" s="25">
        <v>3.17</v>
      </c>
      <c r="I24" s="25" t="s">
        <v>424</v>
      </c>
      <c r="J24" s="25">
        <v>0.161</v>
      </c>
      <c r="K24" s="25">
        <v>0.115</v>
      </c>
      <c r="L24" s="25">
        <v>24.23</v>
      </c>
      <c r="M24" s="25">
        <v>2.23</v>
      </c>
      <c r="N24" s="25">
        <v>2.87</v>
      </c>
      <c r="Q24" s="25">
        <v>6.46</v>
      </c>
      <c r="S24" s="25">
        <v>17.25</v>
      </c>
      <c r="T24" s="25">
        <v>9.8699999999999992</v>
      </c>
      <c r="U24" s="25">
        <v>1.1499999999999999</v>
      </c>
      <c r="V24" s="25">
        <v>7.31</v>
      </c>
      <c r="AC24" s="25">
        <f t="shared" si="2"/>
        <v>3.4390243902439019</v>
      </c>
      <c r="AD24" s="25" t="s">
        <v>495</v>
      </c>
      <c r="BT24" s="25">
        <f t="shared" si="0"/>
        <v>27.1</v>
      </c>
      <c r="BU24" s="25">
        <f t="shared" si="1"/>
        <v>18.329999999999998</v>
      </c>
    </row>
    <row r="25" spans="2:73" s="25" customFormat="1" x14ac:dyDescent="0.25">
      <c r="B25" s="25" t="s">
        <v>516</v>
      </c>
      <c r="C25" s="25" t="s">
        <v>419</v>
      </c>
      <c r="D25" s="25">
        <v>5</v>
      </c>
      <c r="E25" s="25">
        <v>1240</v>
      </c>
      <c r="F25" s="25">
        <v>0.63</v>
      </c>
      <c r="G25" s="25">
        <v>3.17</v>
      </c>
      <c r="I25" s="25" t="s">
        <v>425</v>
      </c>
      <c r="J25" s="25">
        <v>0.22800000000000001</v>
      </c>
      <c r="K25" s="25">
        <v>0.16300000000000001</v>
      </c>
      <c r="L25" s="25">
        <v>32.130000000000003</v>
      </c>
      <c r="M25" s="25">
        <v>0.56999999999999995</v>
      </c>
      <c r="N25" s="25">
        <v>6.82</v>
      </c>
      <c r="Q25" s="25">
        <v>4.63</v>
      </c>
      <c r="S25" s="25">
        <v>16.04</v>
      </c>
      <c r="T25" s="25">
        <v>6.02</v>
      </c>
      <c r="U25" s="25">
        <v>1.7</v>
      </c>
      <c r="V25" s="25">
        <v>4.95</v>
      </c>
      <c r="AC25" s="25">
        <f t="shared" si="2"/>
        <v>0.88269794721407613</v>
      </c>
      <c r="AD25" s="25" t="s">
        <v>495</v>
      </c>
      <c r="BT25" s="25">
        <f t="shared" si="0"/>
        <v>38.950000000000003</v>
      </c>
      <c r="BU25" s="25">
        <f t="shared" si="1"/>
        <v>12.67</v>
      </c>
    </row>
    <row r="26" spans="2:73" s="25" customFormat="1" x14ac:dyDescent="0.25">
      <c r="B26" s="25" t="s">
        <v>516</v>
      </c>
      <c r="C26" s="25" t="s">
        <v>419</v>
      </c>
      <c r="D26" s="25">
        <v>5</v>
      </c>
      <c r="E26" s="25">
        <v>1270</v>
      </c>
      <c r="F26" s="25">
        <v>0.63</v>
      </c>
      <c r="G26" s="25">
        <v>3.17</v>
      </c>
      <c r="I26" s="25" t="s">
        <v>426</v>
      </c>
      <c r="J26" s="25">
        <v>0.38500000000000001</v>
      </c>
      <c r="K26" s="25">
        <v>0.27500000000000002</v>
      </c>
      <c r="L26" s="25">
        <v>31.23</v>
      </c>
      <c r="M26" s="25">
        <v>1.66</v>
      </c>
      <c r="N26" s="25">
        <v>9.4499999999999993</v>
      </c>
      <c r="Q26" s="25">
        <v>6.03</v>
      </c>
      <c r="S26" s="25">
        <v>16.34</v>
      </c>
      <c r="T26" s="25">
        <v>2.92</v>
      </c>
      <c r="U26" s="25">
        <v>1.01</v>
      </c>
      <c r="V26" s="25">
        <v>3.55</v>
      </c>
      <c r="AC26" s="25">
        <f t="shared" si="2"/>
        <v>0.30899470899470899</v>
      </c>
      <c r="AD26" s="25" t="s">
        <v>495</v>
      </c>
      <c r="BT26" s="25">
        <f t="shared" si="0"/>
        <v>40.68</v>
      </c>
      <c r="BU26" s="25">
        <f t="shared" si="1"/>
        <v>7.4799999999999995</v>
      </c>
    </row>
    <row r="27" spans="2:73" s="25" customFormat="1" x14ac:dyDescent="0.25">
      <c r="B27" s="25" t="s">
        <v>516</v>
      </c>
      <c r="C27" s="25" t="s">
        <v>419</v>
      </c>
      <c r="D27" s="25">
        <v>6</v>
      </c>
      <c r="E27" s="25">
        <v>1170</v>
      </c>
      <c r="F27" s="25">
        <v>0.63</v>
      </c>
      <c r="G27" s="25">
        <v>3.17</v>
      </c>
      <c r="I27" s="25" t="s">
        <v>427</v>
      </c>
      <c r="J27" s="25">
        <v>0.47399999999999998</v>
      </c>
      <c r="K27" s="25">
        <v>0.33899999999999997</v>
      </c>
      <c r="L27" s="25">
        <v>21.51</v>
      </c>
      <c r="M27" s="25">
        <v>1.39</v>
      </c>
      <c r="N27" s="25">
        <v>0.67</v>
      </c>
      <c r="Q27" s="25">
        <v>5.84</v>
      </c>
      <c r="S27" s="25">
        <v>14.95</v>
      </c>
      <c r="T27" s="25">
        <v>7.84</v>
      </c>
      <c r="U27" s="25">
        <v>0.9</v>
      </c>
      <c r="V27" s="25">
        <v>4.53</v>
      </c>
      <c r="AC27" s="25">
        <f t="shared" si="2"/>
        <v>11.701492537313431</v>
      </c>
      <c r="AD27" s="25" t="s">
        <v>495</v>
      </c>
      <c r="BT27" s="25">
        <f t="shared" si="0"/>
        <v>22.180000000000003</v>
      </c>
      <c r="BU27" s="25">
        <f t="shared" si="1"/>
        <v>13.27</v>
      </c>
    </row>
    <row r="28" spans="2:73" s="25" customFormat="1" x14ac:dyDescent="0.25">
      <c r="B28" s="25" t="s">
        <v>516</v>
      </c>
      <c r="C28" s="25" t="s">
        <v>419</v>
      </c>
      <c r="D28" s="25">
        <v>6</v>
      </c>
      <c r="E28" s="25">
        <v>1230</v>
      </c>
      <c r="F28" s="25">
        <v>0.63</v>
      </c>
      <c r="G28" s="25">
        <v>3.17</v>
      </c>
      <c r="I28" s="25" t="s">
        <v>428</v>
      </c>
      <c r="J28" s="25">
        <v>0.37200000000000005</v>
      </c>
      <c r="K28" s="25">
        <v>0.26600000000000001</v>
      </c>
      <c r="L28" s="25">
        <v>26.3</v>
      </c>
      <c r="M28" s="25">
        <v>0.38</v>
      </c>
      <c r="N28" s="25">
        <v>0.72</v>
      </c>
      <c r="Q28" s="25">
        <v>3.74</v>
      </c>
      <c r="S28" s="25">
        <v>13.63</v>
      </c>
      <c r="T28" s="25">
        <v>4.51</v>
      </c>
      <c r="U28" s="25">
        <v>0.88</v>
      </c>
      <c r="V28" s="25">
        <v>3.18</v>
      </c>
      <c r="AC28" s="25">
        <f t="shared" si="2"/>
        <v>6.2638888888888884</v>
      </c>
      <c r="AD28" s="25" t="s">
        <v>495</v>
      </c>
      <c r="BT28" s="25">
        <f t="shared" si="0"/>
        <v>27.02</v>
      </c>
      <c r="BU28" s="25">
        <f t="shared" si="1"/>
        <v>8.57</v>
      </c>
    </row>
    <row r="29" spans="2:73" s="25" customFormat="1" x14ac:dyDescent="0.25">
      <c r="B29" s="25" t="s">
        <v>516</v>
      </c>
      <c r="C29" s="25" t="s">
        <v>419</v>
      </c>
      <c r="D29" s="25">
        <v>6</v>
      </c>
      <c r="E29" s="25">
        <v>1290</v>
      </c>
      <c r="F29" s="25">
        <v>0.63</v>
      </c>
      <c r="G29" s="25">
        <v>3.17</v>
      </c>
      <c r="I29" s="25" t="s">
        <v>429</v>
      </c>
      <c r="J29" s="25">
        <v>0.36399999999999999</v>
      </c>
      <c r="K29" s="25">
        <v>0.26</v>
      </c>
      <c r="L29" s="25">
        <v>33.450000000000003</v>
      </c>
      <c r="M29" s="25">
        <v>0.31</v>
      </c>
      <c r="N29" s="25">
        <v>2.31</v>
      </c>
      <c r="Q29" s="25">
        <v>3.85</v>
      </c>
      <c r="S29" s="25">
        <v>15.7</v>
      </c>
      <c r="T29" s="25">
        <v>3.1</v>
      </c>
      <c r="U29" s="25">
        <v>0.86</v>
      </c>
      <c r="V29" s="25">
        <v>4.49</v>
      </c>
      <c r="AC29" s="25">
        <f t="shared" si="2"/>
        <v>1.3419913419913421</v>
      </c>
      <c r="AD29" s="25" t="s">
        <v>495</v>
      </c>
      <c r="BT29" s="25">
        <f t="shared" si="0"/>
        <v>35.760000000000005</v>
      </c>
      <c r="BU29" s="25">
        <f t="shared" si="1"/>
        <v>8.4499999999999993</v>
      </c>
    </row>
    <row r="30" spans="2:73" s="25" customFormat="1" ht="16.2" x14ac:dyDescent="0.35">
      <c r="B30" s="25" t="s">
        <v>522</v>
      </c>
      <c r="D30" s="25">
        <v>4</v>
      </c>
      <c r="E30" s="25">
        <v>900</v>
      </c>
      <c r="F30" s="25" t="s">
        <v>430</v>
      </c>
      <c r="G30" s="25">
        <v>1</v>
      </c>
      <c r="I30" s="25" t="s">
        <v>572</v>
      </c>
      <c r="L30" s="25" t="s">
        <v>431</v>
      </c>
      <c r="M30" s="25">
        <v>0.85</v>
      </c>
      <c r="N30" s="25">
        <v>5.49</v>
      </c>
      <c r="Q30" s="25">
        <v>3.06</v>
      </c>
      <c r="S30" s="25">
        <v>9.98</v>
      </c>
      <c r="T30" s="25">
        <v>7.93</v>
      </c>
      <c r="U30" s="25">
        <v>1.34</v>
      </c>
      <c r="V30" s="25">
        <v>0.01</v>
      </c>
      <c r="X30" s="25">
        <v>0.04</v>
      </c>
      <c r="Z30" s="25">
        <v>49.49</v>
      </c>
      <c r="AB30" s="25">
        <v>0.59</v>
      </c>
      <c r="AC30" s="25">
        <f t="shared" si="2"/>
        <v>1.4444444444444444</v>
      </c>
      <c r="AD30" s="25" t="s">
        <v>496</v>
      </c>
      <c r="BT30" s="25" t="e">
        <f t="shared" si="0"/>
        <v>#VALUE!</v>
      </c>
      <c r="BU30" s="25">
        <f t="shared" si="1"/>
        <v>9.2799999999999994</v>
      </c>
    </row>
    <row r="31" spans="2:73" s="25" customFormat="1" ht="16.2" x14ac:dyDescent="0.35">
      <c r="B31" s="25" t="s">
        <v>522</v>
      </c>
      <c r="D31" s="25">
        <v>4</v>
      </c>
      <c r="E31" s="25">
        <v>1000</v>
      </c>
      <c r="F31" s="25" t="s">
        <v>432</v>
      </c>
      <c r="G31" s="25">
        <v>1</v>
      </c>
      <c r="I31" s="25" t="s">
        <v>572</v>
      </c>
      <c r="J31" s="25">
        <v>0.27</v>
      </c>
      <c r="L31" s="25">
        <v>25.86</v>
      </c>
      <c r="M31" s="25">
        <v>0.79</v>
      </c>
      <c r="N31" s="25">
        <v>6.67</v>
      </c>
      <c r="Q31" s="25">
        <v>4.13</v>
      </c>
      <c r="S31" s="25">
        <v>12.32</v>
      </c>
      <c r="T31" s="25">
        <v>7.92</v>
      </c>
      <c r="U31" s="25">
        <v>0.92</v>
      </c>
      <c r="V31" s="25">
        <v>0.04</v>
      </c>
      <c r="X31" s="25">
        <v>0.08</v>
      </c>
      <c r="Z31" s="25">
        <v>38.01</v>
      </c>
      <c r="AB31" s="25">
        <v>3.26</v>
      </c>
      <c r="AC31" s="25">
        <f t="shared" si="2"/>
        <v>1.1874062968515742</v>
      </c>
      <c r="AD31" s="25" t="s">
        <v>496</v>
      </c>
      <c r="BT31" s="25">
        <f t="shared" si="0"/>
        <v>32.53</v>
      </c>
      <c r="BU31" s="25">
        <f t="shared" si="1"/>
        <v>8.879999999999999</v>
      </c>
    </row>
    <row r="32" spans="2:73" s="25" customFormat="1" ht="16.2" x14ac:dyDescent="0.35">
      <c r="B32" s="25" t="s">
        <v>522</v>
      </c>
      <c r="D32" s="25">
        <v>4</v>
      </c>
      <c r="E32" s="25">
        <v>1100</v>
      </c>
      <c r="F32" s="25" t="s">
        <v>433</v>
      </c>
      <c r="G32" s="25">
        <v>1</v>
      </c>
      <c r="I32" s="25" t="s">
        <v>572</v>
      </c>
      <c r="J32" s="25">
        <v>0.34</v>
      </c>
      <c r="L32" s="25">
        <v>29.25</v>
      </c>
      <c r="M32" s="25">
        <v>0.51</v>
      </c>
      <c r="N32" s="25">
        <v>7.05</v>
      </c>
      <c r="Q32" s="25">
        <v>5.01</v>
      </c>
      <c r="S32" s="25">
        <v>13.99</v>
      </c>
      <c r="T32" s="25">
        <v>7.06</v>
      </c>
      <c r="U32" s="25">
        <v>0.74</v>
      </c>
      <c r="V32" s="25">
        <v>0.04</v>
      </c>
      <c r="X32" s="25">
        <v>0.36</v>
      </c>
      <c r="Z32" s="25">
        <v>32.26</v>
      </c>
      <c r="AB32" s="25">
        <v>3.72</v>
      </c>
      <c r="AC32" s="25">
        <f t="shared" si="2"/>
        <v>1.0014184397163119</v>
      </c>
      <c r="AD32" s="25" t="s">
        <v>496</v>
      </c>
      <c r="BT32" s="25">
        <f t="shared" si="0"/>
        <v>36.299999999999997</v>
      </c>
      <c r="BU32" s="25">
        <f t="shared" si="1"/>
        <v>7.84</v>
      </c>
    </row>
    <row r="33" spans="2:73" s="25" customFormat="1" ht="16.2" x14ac:dyDescent="0.35">
      <c r="B33" s="25" t="s">
        <v>522</v>
      </c>
      <c r="D33" s="25">
        <v>5</v>
      </c>
      <c r="E33" s="25">
        <v>900</v>
      </c>
      <c r="F33" s="25" t="s">
        <v>432</v>
      </c>
      <c r="G33" s="25">
        <v>1</v>
      </c>
      <c r="I33" s="25" t="s">
        <v>572</v>
      </c>
      <c r="L33" s="25">
        <v>21.45</v>
      </c>
      <c r="M33" s="25">
        <v>0.55000000000000004</v>
      </c>
      <c r="N33" s="25">
        <v>5.36</v>
      </c>
      <c r="Q33" s="25">
        <v>3.1</v>
      </c>
      <c r="S33" s="25">
        <v>9.44</v>
      </c>
      <c r="T33" s="25">
        <v>7.39</v>
      </c>
      <c r="U33" s="25">
        <v>0.87</v>
      </c>
      <c r="V33" s="25">
        <v>0.03</v>
      </c>
      <c r="X33" s="25">
        <v>0.03</v>
      </c>
      <c r="Z33" s="25">
        <v>51.23</v>
      </c>
      <c r="AB33" s="25">
        <v>0.53</v>
      </c>
      <c r="AC33" s="25">
        <f t="shared" si="2"/>
        <v>1.3787313432835819</v>
      </c>
      <c r="AD33" s="25" t="s">
        <v>496</v>
      </c>
      <c r="BT33" s="25">
        <f t="shared" si="0"/>
        <v>26.81</v>
      </c>
      <c r="BU33" s="25">
        <f t="shared" si="1"/>
        <v>8.2899999999999991</v>
      </c>
    </row>
    <row r="34" spans="2:73" s="25" customFormat="1" ht="16.2" x14ac:dyDescent="0.35">
      <c r="B34" s="25" t="s">
        <v>522</v>
      </c>
      <c r="D34" s="25">
        <v>5</v>
      </c>
      <c r="E34" s="25">
        <v>1000</v>
      </c>
      <c r="F34" s="25" t="s">
        <v>434</v>
      </c>
      <c r="G34" s="25">
        <v>1</v>
      </c>
      <c r="I34" s="25" t="s">
        <v>572</v>
      </c>
      <c r="L34" s="25">
        <v>26.86</v>
      </c>
      <c r="M34" s="25">
        <v>0.61</v>
      </c>
      <c r="N34" s="25">
        <v>6.68</v>
      </c>
      <c r="Q34" s="25">
        <v>3.64</v>
      </c>
      <c r="S34" s="25">
        <v>11.66</v>
      </c>
      <c r="T34" s="25">
        <v>6.78</v>
      </c>
      <c r="U34" s="25">
        <v>0.88</v>
      </c>
      <c r="V34" s="25">
        <v>0.02</v>
      </c>
      <c r="X34" s="25">
        <v>0.05</v>
      </c>
      <c r="Z34" s="25">
        <v>42.29</v>
      </c>
      <c r="AB34" s="25">
        <v>0.52</v>
      </c>
      <c r="AC34" s="25">
        <f t="shared" si="2"/>
        <v>1.0149700598802396</v>
      </c>
      <c r="AD34" s="25" t="s">
        <v>496</v>
      </c>
      <c r="BT34" s="25">
        <f t="shared" si="0"/>
        <v>33.54</v>
      </c>
      <c r="BU34" s="25">
        <f t="shared" si="1"/>
        <v>7.68</v>
      </c>
    </row>
    <row r="35" spans="2:73" s="25" customFormat="1" ht="16.2" x14ac:dyDescent="0.35">
      <c r="B35" s="25" t="s">
        <v>522</v>
      </c>
      <c r="D35" s="25">
        <v>5</v>
      </c>
      <c r="E35" s="25">
        <v>1100</v>
      </c>
      <c r="F35" s="25" t="s">
        <v>435</v>
      </c>
      <c r="G35" s="25">
        <v>1</v>
      </c>
      <c r="I35" s="25" t="s">
        <v>572</v>
      </c>
      <c r="J35" s="25">
        <v>0.27</v>
      </c>
      <c r="L35" s="25">
        <v>29.2</v>
      </c>
      <c r="M35" s="25">
        <v>0.53</v>
      </c>
      <c r="N35" s="25">
        <v>6.65</v>
      </c>
      <c r="Q35" s="25">
        <v>4.5999999999999996</v>
      </c>
      <c r="S35" s="25">
        <v>14.15</v>
      </c>
      <c r="T35" s="25">
        <v>6.37</v>
      </c>
      <c r="U35" s="25">
        <v>0.62</v>
      </c>
      <c r="V35" s="25">
        <v>0.03</v>
      </c>
      <c r="X35" s="25">
        <v>0.09</v>
      </c>
      <c r="Z35" s="25">
        <v>34.25</v>
      </c>
      <c r="AB35" s="25">
        <v>3.5</v>
      </c>
      <c r="AC35" s="25">
        <f t="shared" si="2"/>
        <v>0.95789473684210524</v>
      </c>
      <c r="AD35" s="25" t="s">
        <v>496</v>
      </c>
      <c r="BT35" s="25">
        <f t="shared" si="0"/>
        <v>35.85</v>
      </c>
      <c r="BU35" s="25">
        <f t="shared" si="1"/>
        <v>7.0200000000000005</v>
      </c>
    </row>
    <row r="36" spans="2:73" s="25" customFormat="1" ht="16.2" x14ac:dyDescent="0.35">
      <c r="B36" s="25" t="s">
        <v>522</v>
      </c>
      <c r="D36" s="25">
        <v>6</v>
      </c>
      <c r="E36" s="25">
        <v>900</v>
      </c>
      <c r="F36" s="25" t="s">
        <v>436</v>
      </c>
      <c r="G36" s="25">
        <v>1</v>
      </c>
      <c r="I36" s="25" t="s">
        <v>572</v>
      </c>
      <c r="L36" s="25">
        <v>18.48</v>
      </c>
      <c r="M36" s="25">
        <v>0.51</v>
      </c>
      <c r="N36" s="25">
        <v>5.03</v>
      </c>
      <c r="Q36" s="25">
        <v>3.41</v>
      </c>
      <c r="S36" s="25">
        <v>7.87</v>
      </c>
      <c r="T36" s="25">
        <v>5.8</v>
      </c>
      <c r="U36" s="25">
        <v>0.88</v>
      </c>
      <c r="V36" s="25">
        <v>0.02</v>
      </c>
      <c r="X36" s="25">
        <v>0.02</v>
      </c>
      <c r="Z36" s="25">
        <v>57.36</v>
      </c>
      <c r="AB36" s="25">
        <v>0.62</v>
      </c>
      <c r="AC36" s="25">
        <f t="shared" si="2"/>
        <v>1.1530815109343935</v>
      </c>
      <c r="AD36" s="25" t="s">
        <v>496</v>
      </c>
      <c r="BT36" s="25">
        <f t="shared" si="0"/>
        <v>23.51</v>
      </c>
      <c r="BU36" s="25">
        <f t="shared" si="1"/>
        <v>6.6999999999999993</v>
      </c>
    </row>
    <row r="37" spans="2:73" s="25" customFormat="1" ht="16.2" x14ac:dyDescent="0.35">
      <c r="B37" s="25" t="s">
        <v>522</v>
      </c>
      <c r="D37" s="25">
        <v>6</v>
      </c>
      <c r="E37" s="25">
        <v>1000</v>
      </c>
      <c r="F37" s="25" t="s">
        <v>436</v>
      </c>
      <c r="G37" s="25">
        <v>1</v>
      </c>
      <c r="I37" s="25" t="s">
        <v>572</v>
      </c>
      <c r="L37" s="25">
        <v>25.66</v>
      </c>
      <c r="M37" s="25">
        <v>0.44</v>
      </c>
      <c r="N37" s="25">
        <v>7.13</v>
      </c>
      <c r="Q37" s="25">
        <v>4.3099999999999996</v>
      </c>
      <c r="S37" s="25">
        <v>11.36</v>
      </c>
      <c r="T37" s="25">
        <v>6.07</v>
      </c>
      <c r="U37" s="25">
        <v>0.85</v>
      </c>
      <c r="V37" s="25">
        <v>0.03</v>
      </c>
      <c r="X37" s="25">
        <v>0.06</v>
      </c>
      <c r="Z37" s="25">
        <v>43.58</v>
      </c>
      <c r="AB37" s="25">
        <v>0.52</v>
      </c>
      <c r="AC37" s="25">
        <f t="shared" si="2"/>
        <v>0.85133239831697061</v>
      </c>
      <c r="AD37" s="25" t="s">
        <v>496</v>
      </c>
      <c r="BT37" s="25">
        <f t="shared" si="0"/>
        <v>32.79</v>
      </c>
      <c r="BU37" s="25">
        <f t="shared" si="1"/>
        <v>6.95</v>
      </c>
    </row>
    <row r="38" spans="2:73" s="25" customFormat="1" ht="16.2" x14ac:dyDescent="0.35">
      <c r="B38" s="25" t="s">
        <v>522</v>
      </c>
      <c r="D38" s="25">
        <v>6</v>
      </c>
      <c r="E38" s="25">
        <v>1100</v>
      </c>
      <c r="F38" s="25" t="s">
        <v>430</v>
      </c>
      <c r="G38" s="25">
        <v>1</v>
      </c>
      <c r="I38" s="25" t="s">
        <v>572</v>
      </c>
      <c r="J38" s="25">
        <v>0.28999999999999998</v>
      </c>
      <c r="L38" s="25">
        <v>30.24</v>
      </c>
      <c r="M38" s="25">
        <v>0.35</v>
      </c>
      <c r="N38" s="25">
        <v>7.53</v>
      </c>
      <c r="Q38" s="25">
        <v>5.43</v>
      </c>
      <c r="S38" s="25">
        <v>14.17</v>
      </c>
      <c r="T38" s="25">
        <v>5.48</v>
      </c>
      <c r="U38" s="25">
        <v>0.54</v>
      </c>
      <c r="V38" s="25">
        <v>0.03</v>
      </c>
      <c r="X38" s="25">
        <v>0.1</v>
      </c>
      <c r="Z38" s="25">
        <v>32.89</v>
      </c>
      <c r="AB38" s="25">
        <v>3.25</v>
      </c>
      <c r="AC38" s="25">
        <f t="shared" si="2"/>
        <v>0.72775564409030546</v>
      </c>
      <c r="AD38" s="25" t="s">
        <v>496</v>
      </c>
      <c r="BT38" s="25">
        <f t="shared" si="0"/>
        <v>37.769999999999996</v>
      </c>
      <c r="BU38" s="25">
        <f t="shared" si="1"/>
        <v>6.0500000000000007</v>
      </c>
    </row>
    <row r="39" spans="2:73" s="25" customFormat="1" ht="16.2" x14ac:dyDescent="0.35">
      <c r="B39" s="25" t="s">
        <v>522</v>
      </c>
      <c r="D39" s="25">
        <v>4</v>
      </c>
      <c r="E39" s="25">
        <v>900</v>
      </c>
      <c r="F39" s="25" t="s">
        <v>436</v>
      </c>
      <c r="G39" s="25">
        <v>5</v>
      </c>
      <c r="I39" s="25" t="s">
        <v>572</v>
      </c>
      <c r="J39" s="25">
        <v>0.25</v>
      </c>
      <c r="L39" s="25">
        <v>14.04</v>
      </c>
      <c r="M39" s="25">
        <v>0.84</v>
      </c>
      <c r="N39" s="25">
        <v>5.01</v>
      </c>
      <c r="Q39" s="25">
        <v>5.63</v>
      </c>
      <c r="S39" s="25">
        <v>8.91</v>
      </c>
      <c r="T39" s="25">
        <v>13.04</v>
      </c>
      <c r="U39" s="25">
        <v>1.42</v>
      </c>
      <c r="V39" s="25">
        <v>0.03</v>
      </c>
      <c r="X39" s="25">
        <v>0.05</v>
      </c>
      <c r="Z39" s="25">
        <v>38.19</v>
      </c>
      <c r="AB39" s="25">
        <v>12.83</v>
      </c>
      <c r="AC39" s="25">
        <f t="shared" si="2"/>
        <v>2.6027944111776447</v>
      </c>
      <c r="AD39" s="25" t="s">
        <v>496</v>
      </c>
      <c r="BT39" s="25">
        <f t="shared" si="0"/>
        <v>19.049999999999997</v>
      </c>
      <c r="BU39" s="25">
        <f t="shared" si="1"/>
        <v>14.489999999999998</v>
      </c>
    </row>
    <row r="40" spans="2:73" s="25" customFormat="1" ht="16.2" x14ac:dyDescent="0.35">
      <c r="B40" s="25" t="s">
        <v>522</v>
      </c>
      <c r="D40" s="25">
        <v>4</v>
      </c>
      <c r="E40" s="25">
        <v>1000</v>
      </c>
      <c r="F40" s="25" t="s">
        <v>437</v>
      </c>
      <c r="G40" s="25">
        <v>5</v>
      </c>
      <c r="I40" s="25" t="s">
        <v>573</v>
      </c>
      <c r="J40" s="25">
        <v>0.26</v>
      </c>
      <c r="L40" s="25">
        <v>18.190000000000001</v>
      </c>
      <c r="M40" s="25">
        <v>0.68</v>
      </c>
      <c r="N40" s="25">
        <v>5.18</v>
      </c>
      <c r="Q40" s="25">
        <v>6.18</v>
      </c>
      <c r="S40" s="25">
        <v>10.84</v>
      </c>
      <c r="T40" s="25">
        <v>11.88</v>
      </c>
      <c r="U40" s="25">
        <v>0.93</v>
      </c>
      <c r="V40" s="25">
        <v>0.04</v>
      </c>
      <c r="X40" s="25">
        <v>0.04</v>
      </c>
      <c r="Z40" s="25">
        <v>32.659999999999997</v>
      </c>
      <c r="AB40" s="25">
        <v>13.37</v>
      </c>
      <c r="AC40" s="25">
        <f t="shared" si="2"/>
        <v>2.2934362934362937</v>
      </c>
      <c r="AD40" s="25" t="s">
        <v>496</v>
      </c>
      <c r="BT40" s="25">
        <f t="shared" si="0"/>
        <v>23.37</v>
      </c>
      <c r="BU40" s="25">
        <f t="shared" si="1"/>
        <v>12.85</v>
      </c>
    </row>
    <row r="41" spans="2:73" s="25" customFormat="1" ht="16.2" x14ac:dyDescent="0.35">
      <c r="B41" s="25" t="s">
        <v>522</v>
      </c>
      <c r="D41" s="25">
        <v>4</v>
      </c>
      <c r="E41" s="25">
        <v>1100</v>
      </c>
      <c r="F41" s="25" t="s">
        <v>434</v>
      </c>
      <c r="G41" s="25">
        <v>5</v>
      </c>
      <c r="I41" s="25" t="s">
        <v>573</v>
      </c>
      <c r="J41" s="25">
        <v>0.38</v>
      </c>
      <c r="L41" s="25">
        <v>23.75</v>
      </c>
      <c r="M41" s="25">
        <v>0.54</v>
      </c>
      <c r="N41" s="25">
        <v>5.65</v>
      </c>
      <c r="Q41" s="25">
        <v>6.68</v>
      </c>
      <c r="S41" s="25">
        <v>13.2</v>
      </c>
      <c r="T41" s="25">
        <v>7</v>
      </c>
      <c r="U41" s="25">
        <v>0.55000000000000004</v>
      </c>
      <c r="V41" s="25">
        <v>0.05</v>
      </c>
      <c r="X41" s="25">
        <v>0.05</v>
      </c>
      <c r="Z41" s="25">
        <v>28.7</v>
      </c>
      <c r="AB41" s="25">
        <v>13.63</v>
      </c>
      <c r="AC41" s="25">
        <f t="shared" si="2"/>
        <v>1.2389380530973451</v>
      </c>
      <c r="AD41" s="25" t="s">
        <v>496</v>
      </c>
      <c r="BT41" s="25">
        <f t="shared" si="0"/>
        <v>29.4</v>
      </c>
      <c r="BU41" s="25">
        <f t="shared" si="1"/>
        <v>7.6</v>
      </c>
    </row>
    <row r="42" spans="2:73" s="25" customFormat="1" ht="16.2" x14ac:dyDescent="0.35">
      <c r="B42" s="25" t="s">
        <v>522</v>
      </c>
      <c r="D42" s="25">
        <v>5</v>
      </c>
      <c r="E42" s="25">
        <v>900</v>
      </c>
      <c r="F42" s="25" t="s">
        <v>432</v>
      </c>
      <c r="G42" s="25">
        <v>5</v>
      </c>
      <c r="I42" s="25" t="s">
        <v>573</v>
      </c>
      <c r="L42" s="25">
        <v>13.53</v>
      </c>
      <c r="M42" s="25">
        <v>0.48</v>
      </c>
      <c r="N42" s="25">
        <v>4.6900000000000004</v>
      </c>
      <c r="Q42" s="25">
        <v>5.38</v>
      </c>
      <c r="S42" s="25">
        <v>10.07</v>
      </c>
      <c r="T42" s="25">
        <v>11.24</v>
      </c>
      <c r="U42" s="25">
        <v>0.95</v>
      </c>
      <c r="V42" s="25">
        <v>0.02</v>
      </c>
      <c r="X42" s="25">
        <v>0.06</v>
      </c>
      <c r="Z42" s="25">
        <v>48.22</v>
      </c>
      <c r="AB42" s="25">
        <v>5.35</v>
      </c>
      <c r="AC42" s="25">
        <f t="shared" si="2"/>
        <v>2.3965884861407249</v>
      </c>
      <c r="AD42" s="25" t="s">
        <v>496</v>
      </c>
      <c r="BT42" s="25">
        <f t="shared" si="0"/>
        <v>18.22</v>
      </c>
      <c r="BU42" s="25">
        <f t="shared" si="1"/>
        <v>12.209999999999999</v>
      </c>
    </row>
    <row r="43" spans="2:73" s="25" customFormat="1" ht="16.2" x14ac:dyDescent="0.35">
      <c r="B43" s="25" t="s">
        <v>522</v>
      </c>
      <c r="D43" s="25">
        <v>5</v>
      </c>
      <c r="E43" s="25">
        <v>1000</v>
      </c>
      <c r="F43" s="25" t="s">
        <v>433</v>
      </c>
      <c r="G43" s="25">
        <v>5</v>
      </c>
      <c r="I43" s="25" t="s">
        <v>573</v>
      </c>
      <c r="J43" s="25">
        <v>0.31</v>
      </c>
      <c r="L43" s="25">
        <v>18.809999999999999</v>
      </c>
      <c r="M43" s="25">
        <v>0.6</v>
      </c>
      <c r="N43" s="25">
        <v>5.14</v>
      </c>
      <c r="Q43" s="25">
        <v>5.83</v>
      </c>
      <c r="S43" s="25">
        <v>11.61</v>
      </c>
      <c r="T43" s="25">
        <v>10.32</v>
      </c>
      <c r="U43" s="25">
        <v>0.77</v>
      </c>
      <c r="V43" s="25">
        <v>0.02</v>
      </c>
      <c r="X43" s="25">
        <v>0.06</v>
      </c>
      <c r="Z43" s="25">
        <v>34.119999999999997</v>
      </c>
      <c r="AB43" s="25">
        <v>12.71</v>
      </c>
      <c r="AC43" s="25">
        <f t="shared" si="2"/>
        <v>2.0077821011673151</v>
      </c>
      <c r="AD43" s="25" t="s">
        <v>496</v>
      </c>
      <c r="BT43" s="25">
        <f t="shared" si="0"/>
        <v>23.95</v>
      </c>
      <c r="BU43" s="25">
        <f t="shared" si="1"/>
        <v>11.11</v>
      </c>
    </row>
    <row r="44" spans="2:73" s="25" customFormat="1" ht="16.2" x14ac:dyDescent="0.35">
      <c r="B44" s="25" t="s">
        <v>522</v>
      </c>
      <c r="D44" s="25">
        <v>5</v>
      </c>
      <c r="E44" s="25">
        <v>1100</v>
      </c>
      <c r="F44" s="25" t="s">
        <v>434</v>
      </c>
      <c r="G44" s="25">
        <v>5</v>
      </c>
      <c r="I44" s="25" t="s">
        <v>573</v>
      </c>
      <c r="J44" s="25">
        <v>0.35</v>
      </c>
      <c r="L44" s="25">
        <v>24.68</v>
      </c>
      <c r="M44" s="25">
        <v>0.49</v>
      </c>
      <c r="N44" s="25">
        <v>5.83</v>
      </c>
      <c r="Q44" s="25">
        <v>7.22</v>
      </c>
      <c r="S44" s="25">
        <v>13.61</v>
      </c>
      <c r="T44" s="25">
        <v>7.71</v>
      </c>
      <c r="U44" s="25">
        <v>0.55000000000000004</v>
      </c>
      <c r="V44" s="25">
        <v>0.03</v>
      </c>
      <c r="X44" s="25">
        <v>0.05</v>
      </c>
      <c r="Z44" s="25">
        <v>27.69</v>
      </c>
      <c r="AB44" s="25">
        <v>12.13</v>
      </c>
      <c r="AC44" s="25">
        <f t="shared" si="2"/>
        <v>1.3224699828473414</v>
      </c>
      <c r="AD44" s="25" t="s">
        <v>496</v>
      </c>
      <c r="BT44" s="25">
        <f t="shared" si="0"/>
        <v>30.509999999999998</v>
      </c>
      <c r="BU44" s="25">
        <f t="shared" si="1"/>
        <v>8.2899999999999991</v>
      </c>
    </row>
    <row r="45" spans="2:73" s="25" customFormat="1" ht="16.2" x14ac:dyDescent="0.35">
      <c r="B45" s="25" t="s">
        <v>522</v>
      </c>
      <c r="D45" s="25">
        <v>6</v>
      </c>
      <c r="E45" s="25">
        <v>900</v>
      </c>
      <c r="F45" s="25" t="s">
        <v>438</v>
      </c>
      <c r="G45" s="25">
        <v>5</v>
      </c>
      <c r="I45" s="25" t="s">
        <v>573</v>
      </c>
      <c r="L45" s="25">
        <v>13.11</v>
      </c>
      <c r="M45" s="25">
        <v>0.38</v>
      </c>
      <c r="N45" s="25">
        <v>4.6900000000000004</v>
      </c>
      <c r="Q45" s="25">
        <v>4.7300000000000004</v>
      </c>
      <c r="S45" s="25">
        <v>8.15</v>
      </c>
      <c r="T45" s="25">
        <v>9.99</v>
      </c>
      <c r="U45" s="25">
        <v>0.67</v>
      </c>
      <c r="V45" s="25">
        <v>0.02</v>
      </c>
      <c r="X45" s="25">
        <v>0.05</v>
      </c>
      <c r="Z45" s="25">
        <v>58.2</v>
      </c>
      <c r="AB45" s="25">
        <v>4.82</v>
      </c>
      <c r="AC45" s="25">
        <f t="shared" si="2"/>
        <v>2.1300639658848612</v>
      </c>
      <c r="AD45" s="25" t="s">
        <v>496</v>
      </c>
      <c r="BT45" s="25">
        <f t="shared" si="0"/>
        <v>17.8</v>
      </c>
      <c r="BU45" s="25">
        <f t="shared" si="1"/>
        <v>10.68</v>
      </c>
    </row>
    <row r="46" spans="2:73" s="25" customFormat="1" ht="16.2" x14ac:dyDescent="0.35">
      <c r="B46" s="25" t="s">
        <v>522</v>
      </c>
      <c r="D46" s="25">
        <v>6</v>
      </c>
      <c r="E46" s="25">
        <v>1000</v>
      </c>
      <c r="F46" s="25" t="s">
        <v>434</v>
      </c>
      <c r="G46" s="25">
        <v>5</v>
      </c>
      <c r="I46" s="25" t="s">
        <v>573</v>
      </c>
      <c r="J46" s="25">
        <v>0.31</v>
      </c>
      <c r="L46" s="25">
        <v>18.45</v>
      </c>
      <c r="M46" s="25">
        <v>0.51</v>
      </c>
      <c r="N46" s="25">
        <v>5.57</v>
      </c>
      <c r="Q46" s="25">
        <v>5.95</v>
      </c>
      <c r="S46" s="25">
        <v>10.34</v>
      </c>
      <c r="T46" s="25">
        <v>10.18</v>
      </c>
      <c r="U46" s="25">
        <v>0.73</v>
      </c>
      <c r="V46" s="25">
        <v>0.03</v>
      </c>
      <c r="X46" s="25">
        <v>0.05</v>
      </c>
      <c r="Z46" s="25">
        <v>34.869999999999997</v>
      </c>
      <c r="AB46" s="25">
        <v>13.31</v>
      </c>
      <c r="AC46" s="25">
        <f t="shared" si="2"/>
        <v>1.8276481149012567</v>
      </c>
      <c r="AD46" s="25" t="s">
        <v>496</v>
      </c>
      <c r="BT46" s="25">
        <f t="shared" si="0"/>
        <v>24.02</v>
      </c>
      <c r="BU46" s="25">
        <f t="shared" si="1"/>
        <v>10.94</v>
      </c>
    </row>
    <row r="47" spans="2:73" s="25" customFormat="1" ht="16.2" x14ac:dyDescent="0.35">
      <c r="B47" s="25" t="s">
        <v>522</v>
      </c>
      <c r="D47" s="25">
        <v>6</v>
      </c>
      <c r="E47" s="25">
        <v>1100</v>
      </c>
      <c r="F47" s="25" t="s">
        <v>434</v>
      </c>
      <c r="G47" s="25">
        <v>5</v>
      </c>
      <c r="I47" s="25" t="s">
        <v>573</v>
      </c>
      <c r="J47" s="25">
        <v>0.36</v>
      </c>
      <c r="L47" s="25">
        <v>25.6</v>
      </c>
      <c r="M47" s="25">
        <v>0.45</v>
      </c>
      <c r="N47" s="25">
        <v>6.05</v>
      </c>
      <c r="Q47" s="25">
        <v>7</v>
      </c>
      <c r="S47" s="25">
        <v>13.91</v>
      </c>
      <c r="T47" s="25">
        <v>7.4</v>
      </c>
      <c r="U47" s="25">
        <v>0.5</v>
      </c>
      <c r="V47" s="25">
        <v>0.04</v>
      </c>
      <c r="X47" s="25">
        <v>0.06</v>
      </c>
      <c r="Z47" s="25">
        <v>26.32</v>
      </c>
      <c r="AB47" s="25">
        <v>12.66</v>
      </c>
      <c r="AC47" s="25">
        <f t="shared" si="2"/>
        <v>1.2231404958677687</v>
      </c>
      <c r="AD47" s="25" t="s">
        <v>496</v>
      </c>
      <c r="BT47" s="25">
        <f t="shared" si="0"/>
        <v>31.650000000000002</v>
      </c>
      <c r="BU47" s="25">
        <f t="shared" si="1"/>
        <v>7.94</v>
      </c>
    </row>
    <row r="48" spans="2:73" s="25" customFormat="1" x14ac:dyDescent="0.25">
      <c r="B48" s="25" t="s">
        <v>523</v>
      </c>
      <c r="C48" s="25" t="s">
        <v>439</v>
      </c>
      <c r="D48" s="25">
        <v>6</v>
      </c>
      <c r="E48" s="25">
        <v>1200</v>
      </c>
      <c r="I48" s="25" t="s">
        <v>440</v>
      </c>
      <c r="J48" s="25" t="s">
        <v>152</v>
      </c>
      <c r="L48" s="25">
        <v>8.9</v>
      </c>
      <c r="M48" s="25">
        <v>0.4</v>
      </c>
      <c r="N48" s="25">
        <v>1.2</v>
      </c>
      <c r="Q48" s="25">
        <v>5.8</v>
      </c>
      <c r="R48" s="25">
        <v>0.25</v>
      </c>
      <c r="S48" s="25">
        <v>18.3</v>
      </c>
      <c r="T48" s="25">
        <v>23.1</v>
      </c>
      <c r="U48" s="25">
        <v>0.42</v>
      </c>
      <c r="V48" s="25">
        <v>0.05</v>
      </c>
      <c r="W48" s="25">
        <v>0.18</v>
      </c>
      <c r="X48" s="25">
        <v>0.1</v>
      </c>
      <c r="Y48" s="25">
        <v>0.02</v>
      </c>
      <c r="AC48" s="25">
        <f t="shared" si="2"/>
        <v>19.250000000000004</v>
      </c>
      <c r="AD48" s="25" t="s">
        <v>497</v>
      </c>
      <c r="BT48" s="25">
        <f t="shared" si="0"/>
        <v>10.1</v>
      </c>
      <c r="BU48" s="25">
        <f t="shared" si="1"/>
        <v>23.570000000000004</v>
      </c>
    </row>
    <row r="49" spans="2:73" s="25" customFormat="1" x14ac:dyDescent="0.25">
      <c r="B49" s="25" t="s">
        <v>523</v>
      </c>
      <c r="C49" s="25" t="s">
        <v>441</v>
      </c>
      <c r="D49" s="25">
        <v>6</v>
      </c>
      <c r="E49" s="25">
        <v>1300</v>
      </c>
      <c r="I49" s="25" t="s">
        <v>440</v>
      </c>
      <c r="J49" s="25" t="s">
        <v>152</v>
      </c>
      <c r="L49" s="25">
        <v>14.9</v>
      </c>
      <c r="M49" s="25">
        <v>0.38</v>
      </c>
      <c r="N49" s="25">
        <v>1.02</v>
      </c>
      <c r="Q49" s="25">
        <v>10</v>
      </c>
      <c r="R49" s="25">
        <v>0.28000000000000003</v>
      </c>
      <c r="S49" s="25">
        <v>24.4</v>
      </c>
      <c r="T49" s="25">
        <v>13.1</v>
      </c>
      <c r="U49" s="25">
        <v>0.48</v>
      </c>
      <c r="V49" s="25">
        <v>7.0000000000000007E-2</v>
      </c>
      <c r="W49" s="25">
        <v>0.12</v>
      </c>
      <c r="X49" s="25">
        <v>0.15</v>
      </c>
      <c r="Y49" s="25">
        <v>0.06</v>
      </c>
      <c r="AC49" s="25">
        <f t="shared" si="2"/>
        <v>12.84313725490196</v>
      </c>
      <c r="AD49" s="25" t="s">
        <v>497</v>
      </c>
      <c r="BT49" s="25">
        <f t="shared" si="0"/>
        <v>15.92</v>
      </c>
      <c r="BU49" s="25">
        <f t="shared" si="1"/>
        <v>13.65</v>
      </c>
    </row>
    <row r="50" spans="2:73" s="25" customFormat="1" x14ac:dyDescent="0.25">
      <c r="B50" s="25" t="s">
        <v>523</v>
      </c>
      <c r="C50" s="25" t="s">
        <v>442</v>
      </c>
      <c r="D50" s="25">
        <v>6</v>
      </c>
      <c r="E50" s="25">
        <v>1400</v>
      </c>
      <c r="I50" s="25" t="s">
        <v>440</v>
      </c>
      <c r="J50" s="25" t="s">
        <v>152</v>
      </c>
      <c r="L50" s="25">
        <v>14.2</v>
      </c>
      <c r="M50" s="25">
        <v>0.32</v>
      </c>
      <c r="N50" s="25">
        <v>1.08</v>
      </c>
      <c r="Q50" s="25">
        <v>12.6</v>
      </c>
      <c r="R50" s="25">
        <v>0.36</v>
      </c>
      <c r="S50" s="25">
        <v>23.1</v>
      </c>
      <c r="T50" s="25">
        <v>12.6</v>
      </c>
      <c r="U50" s="25">
        <v>0.46</v>
      </c>
      <c r="V50" s="25">
        <v>0.05</v>
      </c>
      <c r="W50" s="25">
        <v>0.35</v>
      </c>
      <c r="X50" s="25">
        <v>7.0000000000000007E-2</v>
      </c>
      <c r="Y50" s="25">
        <v>0.05</v>
      </c>
      <c r="AC50" s="25">
        <f t="shared" si="2"/>
        <v>11.666666666666666</v>
      </c>
      <c r="AD50" s="25" t="s">
        <v>497</v>
      </c>
      <c r="BT50" s="25">
        <f t="shared" ref="BT50:BT108" si="3">L50+N50</f>
        <v>15.28</v>
      </c>
      <c r="BU50" s="25">
        <f t="shared" ref="BU50:BU108" si="4">T50+U50+V50</f>
        <v>13.110000000000001</v>
      </c>
    </row>
    <row r="51" spans="2:73" s="25" customFormat="1" x14ac:dyDescent="0.25">
      <c r="B51" s="25" t="s">
        <v>523</v>
      </c>
      <c r="C51" s="25" t="s">
        <v>443</v>
      </c>
      <c r="D51" s="25">
        <v>10</v>
      </c>
      <c r="E51" s="25">
        <v>1200</v>
      </c>
      <c r="I51" s="25" t="s">
        <v>440</v>
      </c>
      <c r="J51" s="25" t="s">
        <v>152</v>
      </c>
      <c r="L51" s="25">
        <v>5.7</v>
      </c>
      <c r="M51" s="25">
        <v>0.3</v>
      </c>
      <c r="N51" s="25">
        <v>0.55000000000000004</v>
      </c>
      <c r="Q51" s="25">
        <v>2.1</v>
      </c>
      <c r="R51" s="25">
        <v>0.27</v>
      </c>
      <c r="S51" s="25">
        <v>19.2</v>
      </c>
      <c r="T51" s="25">
        <v>27.6</v>
      </c>
      <c r="U51" s="25">
        <v>0.46</v>
      </c>
      <c r="V51" s="25">
        <v>0.06</v>
      </c>
      <c r="W51" s="25">
        <v>0.27</v>
      </c>
      <c r="X51" s="25">
        <v>0.04</v>
      </c>
      <c r="Y51" s="25">
        <v>0.02</v>
      </c>
      <c r="AC51" s="25">
        <f t="shared" ref="AC51:AC109" si="5">T51/N51</f>
        <v>50.18181818181818</v>
      </c>
      <c r="AD51" s="25" t="s">
        <v>497</v>
      </c>
      <c r="BT51" s="25">
        <f t="shared" si="3"/>
        <v>6.25</v>
      </c>
      <c r="BU51" s="25">
        <f t="shared" si="4"/>
        <v>28.12</v>
      </c>
    </row>
    <row r="52" spans="2:73" s="25" customFormat="1" x14ac:dyDescent="0.25">
      <c r="B52" s="25" t="s">
        <v>523</v>
      </c>
      <c r="C52" s="25" t="s">
        <v>444</v>
      </c>
      <c r="D52" s="25">
        <v>10</v>
      </c>
      <c r="E52" s="25">
        <v>1400</v>
      </c>
      <c r="I52" s="25" t="s">
        <v>440</v>
      </c>
      <c r="J52" s="25" t="s">
        <v>152</v>
      </c>
      <c r="L52" s="25">
        <v>9.6999999999999993</v>
      </c>
      <c r="M52" s="25">
        <v>0.33</v>
      </c>
      <c r="N52" s="25">
        <v>0.55000000000000004</v>
      </c>
      <c r="Q52" s="25">
        <v>12.6</v>
      </c>
      <c r="R52" s="25">
        <v>0.38</v>
      </c>
      <c r="S52" s="25">
        <v>20.100000000000001</v>
      </c>
      <c r="T52" s="25">
        <v>16.899999999999999</v>
      </c>
      <c r="U52" s="25">
        <v>0.36</v>
      </c>
      <c r="V52" s="25">
        <v>7.0000000000000007E-2</v>
      </c>
      <c r="W52" s="25">
        <v>0.09</v>
      </c>
      <c r="X52" s="25">
        <v>0.08</v>
      </c>
      <c r="Y52" s="25">
        <v>0.04</v>
      </c>
      <c r="AC52" s="25">
        <f t="shared" si="5"/>
        <v>30.727272727272723</v>
      </c>
      <c r="AD52" s="25" t="s">
        <v>497</v>
      </c>
      <c r="BT52" s="25">
        <f t="shared" si="3"/>
        <v>10.25</v>
      </c>
      <c r="BU52" s="25">
        <f t="shared" si="4"/>
        <v>17.329999999999998</v>
      </c>
    </row>
    <row r="53" spans="2:73" s="25" customFormat="1" x14ac:dyDescent="0.25">
      <c r="B53" s="25" t="s">
        <v>523</v>
      </c>
      <c r="C53" s="25" t="s">
        <v>445</v>
      </c>
      <c r="D53" s="25">
        <v>10</v>
      </c>
      <c r="E53" s="25">
        <v>1500</v>
      </c>
      <c r="I53" s="25" t="s">
        <v>440</v>
      </c>
      <c r="J53" s="25" t="s">
        <v>152</v>
      </c>
      <c r="L53" s="25">
        <v>16</v>
      </c>
      <c r="M53" s="25">
        <v>0.31</v>
      </c>
      <c r="N53" s="25">
        <v>0.64</v>
      </c>
      <c r="Q53" s="25">
        <v>10.9</v>
      </c>
      <c r="R53" s="25">
        <v>0.38</v>
      </c>
      <c r="S53" s="25">
        <v>26.8</v>
      </c>
      <c r="T53" s="25">
        <v>11.3</v>
      </c>
      <c r="U53" s="25">
        <v>0.31</v>
      </c>
      <c r="V53" s="25">
        <v>0.05</v>
      </c>
      <c r="W53" s="25">
        <v>0.12</v>
      </c>
      <c r="X53" s="25">
        <v>0.18</v>
      </c>
      <c r="Y53" s="25">
        <v>7.0000000000000007E-2</v>
      </c>
      <c r="AC53" s="25">
        <f t="shared" si="5"/>
        <v>17.65625</v>
      </c>
      <c r="AD53" s="25" t="s">
        <v>497</v>
      </c>
      <c r="BT53" s="25">
        <f t="shared" si="3"/>
        <v>16.64</v>
      </c>
      <c r="BU53" s="25">
        <f t="shared" si="4"/>
        <v>11.660000000000002</v>
      </c>
    </row>
    <row r="54" spans="2:73" s="25" customFormat="1" x14ac:dyDescent="0.25">
      <c r="B54" s="25" t="s">
        <v>523</v>
      </c>
      <c r="C54" s="25" t="s">
        <v>446</v>
      </c>
      <c r="D54" s="25">
        <v>10</v>
      </c>
      <c r="E54" s="25">
        <v>1600</v>
      </c>
      <c r="I54" s="25" t="s">
        <v>440</v>
      </c>
      <c r="J54" s="25" t="s">
        <v>152</v>
      </c>
      <c r="L54" s="25">
        <v>21.4</v>
      </c>
      <c r="M54" s="25">
        <v>0.23</v>
      </c>
      <c r="N54" s="25">
        <v>0.54</v>
      </c>
      <c r="Q54" s="25">
        <v>16.8</v>
      </c>
      <c r="R54" s="25">
        <v>0.41</v>
      </c>
      <c r="S54" s="25">
        <v>29.7</v>
      </c>
      <c r="T54" s="25">
        <v>6.1</v>
      </c>
      <c r="U54" s="25">
        <v>0.24</v>
      </c>
      <c r="V54" s="25">
        <v>0.01</v>
      </c>
      <c r="W54" s="25">
        <v>0.05</v>
      </c>
      <c r="X54" s="25">
        <v>0.14000000000000001</v>
      </c>
      <c r="Y54" s="25">
        <v>0.11</v>
      </c>
      <c r="AC54" s="25">
        <f t="shared" si="5"/>
        <v>11.296296296296294</v>
      </c>
      <c r="AD54" s="25" t="s">
        <v>497</v>
      </c>
      <c r="BT54" s="25">
        <f t="shared" si="3"/>
        <v>21.939999999999998</v>
      </c>
      <c r="BU54" s="25">
        <f t="shared" si="4"/>
        <v>6.35</v>
      </c>
    </row>
    <row r="55" spans="2:73" s="25" customFormat="1" x14ac:dyDescent="0.25">
      <c r="B55" s="25" t="s">
        <v>523</v>
      </c>
      <c r="C55" s="25" t="s">
        <v>447</v>
      </c>
      <c r="D55" s="25">
        <v>6</v>
      </c>
      <c r="E55" s="25">
        <v>1200</v>
      </c>
      <c r="I55" s="25" t="s">
        <v>448</v>
      </c>
      <c r="J55" s="25">
        <v>0.159</v>
      </c>
      <c r="L55" s="25">
        <v>2.7</v>
      </c>
      <c r="M55" s="25">
        <v>0.04</v>
      </c>
      <c r="N55" s="25">
        <v>0.1</v>
      </c>
      <c r="Q55" s="25">
        <v>3.2</v>
      </c>
      <c r="R55" s="25">
        <v>0.12</v>
      </c>
      <c r="S55" s="25">
        <v>18.3</v>
      </c>
      <c r="T55" s="25">
        <v>26.8</v>
      </c>
      <c r="U55" s="25">
        <v>1.19</v>
      </c>
      <c r="V55" s="25">
        <v>0.14000000000000001</v>
      </c>
      <c r="W55" s="25">
        <v>0.18</v>
      </c>
      <c r="X55" s="25" t="s">
        <v>362</v>
      </c>
      <c r="Y55" s="25">
        <v>0.02</v>
      </c>
      <c r="AC55" s="25">
        <f t="shared" si="5"/>
        <v>268</v>
      </c>
      <c r="AD55" s="25" t="s">
        <v>497</v>
      </c>
      <c r="BT55" s="25">
        <f t="shared" si="3"/>
        <v>2.8000000000000003</v>
      </c>
      <c r="BU55" s="25">
        <f t="shared" si="4"/>
        <v>28.130000000000003</v>
      </c>
    </row>
    <row r="56" spans="2:73" s="25" customFormat="1" x14ac:dyDescent="0.25">
      <c r="B56" s="25" t="s">
        <v>523</v>
      </c>
      <c r="C56" s="25" t="s">
        <v>449</v>
      </c>
      <c r="D56" s="25">
        <v>6</v>
      </c>
      <c r="E56" s="25">
        <v>1300</v>
      </c>
      <c r="I56" s="25" t="s">
        <v>448</v>
      </c>
      <c r="J56" s="25">
        <v>0.151</v>
      </c>
      <c r="L56" s="25">
        <v>6.2</v>
      </c>
      <c r="M56" s="25">
        <v>0.14000000000000001</v>
      </c>
      <c r="N56" s="25">
        <v>0.24</v>
      </c>
      <c r="Q56" s="25">
        <v>1.65</v>
      </c>
      <c r="R56" s="25">
        <v>0.14000000000000001</v>
      </c>
      <c r="S56" s="25">
        <v>26.8</v>
      </c>
      <c r="T56" s="25">
        <v>27.2</v>
      </c>
      <c r="U56" s="25">
        <v>0.8</v>
      </c>
      <c r="V56" s="25">
        <v>0.21</v>
      </c>
      <c r="W56" s="25">
        <v>0.08</v>
      </c>
      <c r="X56" s="25">
        <v>0.01</v>
      </c>
      <c r="Y56" s="25" t="s">
        <v>362</v>
      </c>
      <c r="AC56" s="25">
        <f t="shared" si="5"/>
        <v>113.33333333333333</v>
      </c>
      <c r="AD56" s="25" t="s">
        <v>497</v>
      </c>
      <c r="BT56" s="25">
        <f t="shared" si="3"/>
        <v>6.44</v>
      </c>
      <c r="BU56" s="25">
        <f t="shared" si="4"/>
        <v>28.21</v>
      </c>
    </row>
    <row r="57" spans="2:73" s="25" customFormat="1" x14ac:dyDescent="0.25">
      <c r="B57" s="25" t="s">
        <v>523</v>
      </c>
      <c r="C57" s="25" t="s">
        <v>450</v>
      </c>
      <c r="D57" s="25">
        <v>6</v>
      </c>
      <c r="E57" s="25">
        <v>1400</v>
      </c>
      <c r="I57" s="25" t="s">
        <v>448</v>
      </c>
      <c r="J57" s="25">
        <v>0.13699999999999998</v>
      </c>
      <c r="L57" s="25">
        <v>12.6</v>
      </c>
      <c r="M57" s="25">
        <v>0.24</v>
      </c>
      <c r="N57" s="25">
        <v>0.54</v>
      </c>
      <c r="Q57" s="25">
        <v>5.9</v>
      </c>
      <c r="R57" s="25">
        <v>0.18</v>
      </c>
      <c r="S57" s="25">
        <v>25.3</v>
      </c>
      <c r="T57" s="25">
        <v>22.8</v>
      </c>
      <c r="U57" s="25">
        <v>0.33</v>
      </c>
      <c r="V57" s="25">
        <v>0.05</v>
      </c>
      <c r="W57" s="25">
        <v>0.13</v>
      </c>
      <c r="X57" s="25">
        <v>0.03</v>
      </c>
      <c r="Y57" s="25">
        <v>0.02</v>
      </c>
      <c r="AC57" s="25">
        <f t="shared" si="5"/>
        <v>42.222222222222221</v>
      </c>
      <c r="AD57" s="25" t="s">
        <v>497</v>
      </c>
      <c r="BT57" s="25">
        <f t="shared" si="3"/>
        <v>13.14</v>
      </c>
      <c r="BU57" s="25">
        <f t="shared" si="4"/>
        <v>23.18</v>
      </c>
    </row>
    <row r="58" spans="2:73" s="25" customFormat="1" x14ac:dyDescent="0.25">
      <c r="B58" s="25" t="s">
        <v>523</v>
      </c>
      <c r="C58" s="25" t="s">
        <v>451</v>
      </c>
      <c r="D58" s="25">
        <v>6</v>
      </c>
      <c r="E58" s="25">
        <v>1500</v>
      </c>
      <c r="I58" s="25" t="s">
        <v>448</v>
      </c>
      <c r="J58" s="25">
        <v>0.13400000000000001</v>
      </c>
      <c r="L58" s="25">
        <v>20.7</v>
      </c>
      <c r="M58" s="25">
        <v>0.23</v>
      </c>
      <c r="N58" s="25">
        <v>0.76</v>
      </c>
      <c r="Q58" s="25">
        <v>7.6</v>
      </c>
      <c r="R58" s="25">
        <v>0.23</v>
      </c>
      <c r="S58" s="25">
        <v>27.3</v>
      </c>
      <c r="T58" s="25">
        <v>20.2</v>
      </c>
      <c r="U58" s="25">
        <v>0.24</v>
      </c>
      <c r="V58" s="25">
        <v>0.03</v>
      </c>
      <c r="W58" s="25">
        <v>0.12</v>
      </c>
      <c r="X58" s="25">
        <v>0.04</v>
      </c>
      <c r="Y58" s="25">
        <v>0.04</v>
      </c>
      <c r="AC58" s="25">
        <f t="shared" si="5"/>
        <v>26.578947368421051</v>
      </c>
      <c r="AD58" s="25" t="s">
        <v>497</v>
      </c>
      <c r="BT58" s="25">
        <f t="shared" si="3"/>
        <v>21.46</v>
      </c>
      <c r="BU58" s="25">
        <f t="shared" si="4"/>
        <v>20.47</v>
      </c>
    </row>
    <row r="59" spans="2:73" s="25" customFormat="1" x14ac:dyDescent="0.25">
      <c r="B59" s="25" t="s">
        <v>523</v>
      </c>
      <c r="C59" s="25" t="s">
        <v>452</v>
      </c>
      <c r="D59" s="25">
        <v>10</v>
      </c>
      <c r="E59" s="25">
        <v>1200</v>
      </c>
      <c r="I59" s="25" t="s">
        <v>448</v>
      </c>
      <c r="J59" s="25">
        <v>0.159</v>
      </c>
      <c r="L59" s="25">
        <v>1.3</v>
      </c>
      <c r="M59" s="25">
        <v>0.03</v>
      </c>
      <c r="N59" s="25">
        <v>7.0000000000000007E-2</v>
      </c>
      <c r="Q59" s="25">
        <v>2.02</v>
      </c>
      <c r="R59" s="25">
        <v>0.1</v>
      </c>
      <c r="S59" s="25">
        <v>19.2</v>
      </c>
      <c r="T59" s="25">
        <v>41.8</v>
      </c>
      <c r="U59" s="25">
        <v>1</v>
      </c>
      <c r="V59" s="25">
        <v>0.13</v>
      </c>
      <c r="W59" s="25">
        <v>0.06</v>
      </c>
      <c r="X59" s="25" t="s">
        <v>362</v>
      </c>
      <c r="Y59" s="25">
        <v>0.03</v>
      </c>
      <c r="AC59" s="25">
        <f t="shared" si="5"/>
        <v>597.142857142857</v>
      </c>
      <c r="AD59" s="25" t="s">
        <v>497</v>
      </c>
      <c r="BT59" s="25">
        <f t="shared" si="3"/>
        <v>1.37</v>
      </c>
      <c r="BU59" s="25">
        <f t="shared" si="4"/>
        <v>42.93</v>
      </c>
    </row>
    <row r="60" spans="2:73" s="25" customFormat="1" x14ac:dyDescent="0.25">
      <c r="B60" s="25" t="s">
        <v>523</v>
      </c>
      <c r="C60" s="25" t="s">
        <v>453</v>
      </c>
      <c r="D60" s="25">
        <v>10</v>
      </c>
      <c r="E60" s="25">
        <v>1400</v>
      </c>
      <c r="I60" s="25" t="s">
        <v>448</v>
      </c>
      <c r="J60" s="25">
        <v>0.14099999999999999</v>
      </c>
      <c r="L60" s="25">
        <v>8.3000000000000007</v>
      </c>
      <c r="M60" s="25">
        <v>0.25</v>
      </c>
      <c r="N60" s="25">
        <v>0.12</v>
      </c>
      <c r="Q60" s="25">
        <v>3.81</v>
      </c>
      <c r="R60" s="25">
        <v>0.19</v>
      </c>
      <c r="S60" s="25">
        <v>27.5</v>
      </c>
      <c r="T60" s="25">
        <v>26.7</v>
      </c>
      <c r="U60" s="25">
        <v>0.56000000000000005</v>
      </c>
      <c r="V60" s="25">
        <v>0.08</v>
      </c>
      <c r="W60" s="25">
        <v>0.05</v>
      </c>
      <c r="X60" s="25" t="s">
        <v>362</v>
      </c>
      <c r="Y60" s="25">
        <v>0.03</v>
      </c>
      <c r="AC60" s="25">
        <f t="shared" si="5"/>
        <v>222.5</v>
      </c>
      <c r="AD60" s="25" t="s">
        <v>497</v>
      </c>
      <c r="BT60" s="25">
        <f t="shared" si="3"/>
        <v>8.42</v>
      </c>
      <c r="BU60" s="25">
        <f t="shared" si="4"/>
        <v>27.339999999999996</v>
      </c>
    </row>
    <row r="61" spans="2:73" s="25" customFormat="1" x14ac:dyDescent="0.25">
      <c r="B61" s="25" t="s">
        <v>523</v>
      </c>
      <c r="C61" s="25" t="s">
        <v>454</v>
      </c>
      <c r="D61" s="25">
        <v>10</v>
      </c>
      <c r="E61" s="25">
        <v>1500</v>
      </c>
      <c r="I61" s="25" t="s">
        <v>448</v>
      </c>
      <c r="J61" s="25">
        <v>0.16800000000000001</v>
      </c>
      <c r="L61" s="25">
        <v>12.3</v>
      </c>
      <c r="M61" s="25">
        <v>0.22</v>
      </c>
      <c r="N61" s="25">
        <v>0.18</v>
      </c>
      <c r="Q61" s="25">
        <v>4.1100000000000003</v>
      </c>
      <c r="R61" s="25">
        <v>0.18</v>
      </c>
      <c r="S61" s="25">
        <v>28.2</v>
      </c>
      <c r="T61" s="25">
        <v>24.2</v>
      </c>
      <c r="U61" s="25">
        <v>0.4</v>
      </c>
      <c r="V61" s="25">
        <v>0.05</v>
      </c>
      <c r="W61" s="25">
        <v>0.05</v>
      </c>
      <c r="X61" s="25" t="s">
        <v>362</v>
      </c>
      <c r="Y61" s="25">
        <v>0.04</v>
      </c>
      <c r="AC61" s="25">
        <f t="shared" si="5"/>
        <v>134.44444444444446</v>
      </c>
      <c r="AD61" s="25" t="s">
        <v>497</v>
      </c>
      <c r="BT61" s="25">
        <f t="shared" si="3"/>
        <v>12.48</v>
      </c>
      <c r="BU61" s="25">
        <f t="shared" si="4"/>
        <v>24.65</v>
      </c>
    </row>
    <row r="62" spans="2:73" s="25" customFormat="1" x14ac:dyDescent="0.25">
      <c r="B62" s="25" t="s">
        <v>523</v>
      </c>
      <c r="C62" s="25" t="s">
        <v>455</v>
      </c>
      <c r="D62" s="25">
        <v>2</v>
      </c>
      <c r="E62" s="25">
        <v>1350</v>
      </c>
      <c r="H62" s="25">
        <v>0.04</v>
      </c>
      <c r="I62" s="25" t="s">
        <v>456</v>
      </c>
      <c r="J62" s="25">
        <v>0.12</v>
      </c>
      <c r="L62" s="25">
        <v>50</v>
      </c>
      <c r="M62" s="25" t="s">
        <v>109</v>
      </c>
      <c r="N62" s="25">
        <v>4.4000000000000004</v>
      </c>
      <c r="Q62" s="25">
        <v>11.8</v>
      </c>
      <c r="R62" s="25">
        <v>0.23</v>
      </c>
      <c r="S62" s="25">
        <v>24</v>
      </c>
      <c r="T62" s="25">
        <v>8</v>
      </c>
      <c r="U62" s="25">
        <v>1</v>
      </c>
      <c r="V62" s="25">
        <v>0.5</v>
      </c>
      <c r="X62" s="25" t="s">
        <v>109</v>
      </c>
      <c r="AC62" s="25">
        <f t="shared" si="5"/>
        <v>1.8181818181818181</v>
      </c>
      <c r="AD62" s="25" t="s">
        <v>498</v>
      </c>
      <c r="BT62" s="25">
        <f t="shared" si="3"/>
        <v>54.4</v>
      </c>
      <c r="BU62" s="25">
        <f t="shared" si="4"/>
        <v>9.5</v>
      </c>
    </row>
    <row r="63" spans="2:73" s="25" customFormat="1" x14ac:dyDescent="0.25">
      <c r="B63" s="25" t="s">
        <v>523</v>
      </c>
      <c r="C63" s="25" t="s">
        <v>457</v>
      </c>
      <c r="D63" s="25">
        <v>2</v>
      </c>
      <c r="E63" s="25">
        <v>1350</v>
      </c>
      <c r="H63" s="25">
        <v>0.11</v>
      </c>
      <c r="I63" s="25" t="s">
        <v>456</v>
      </c>
      <c r="J63" s="25">
        <v>7.0999999999999994E-2</v>
      </c>
      <c r="L63" s="25">
        <v>47</v>
      </c>
      <c r="M63" s="25" t="s">
        <v>109</v>
      </c>
      <c r="N63" s="25">
        <v>4.9000000000000004</v>
      </c>
      <c r="Q63" s="25">
        <v>11.2</v>
      </c>
      <c r="R63" s="25">
        <v>0.3</v>
      </c>
      <c r="S63" s="25">
        <v>20</v>
      </c>
      <c r="T63" s="25">
        <v>13</v>
      </c>
      <c r="U63" s="25">
        <v>1.9</v>
      </c>
      <c r="V63" s="25">
        <v>0.5</v>
      </c>
      <c r="X63" s="25" t="s">
        <v>109</v>
      </c>
      <c r="AC63" s="25">
        <f t="shared" si="5"/>
        <v>2.6530612244897958</v>
      </c>
      <c r="AD63" s="25" t="s">
        <v>498</v>
      </c>
      <c r="BT63" s="25">
        <f t="shared" si="3"/>
        <v>51.9</v>
      </c>
      <c r="BU63" s="25">
        <f t="shared" si="4"/>
        <v>15.4</v>
      </c>
    </row>
    <row r="64" spans="2:73" s="25" customFormat="1" x14ac:dyDescent="0.25">
      <c r="B64" s="25" t="s">
        <v>523</v>
      </c>
      <c r="C64" s="25" t="s">
        <v>458</v>
      </c>
      <c r="D64" s="25">
        <v>2</v>
      </c>
      <c r="E64" s="25">
        <v>1350</v>
      </c>
      <c r="H64" s="25">
        <v>0.17</v>
      </c>
      <c r="I64" s="25" t="s">
        <v>456</v>
      </c>
      <c r="J64" s="25">
        <v>7.0999999999999994E-2</v>
      </c>
      <c r="L64" s="25">
        <v>44</v>
      </c>
      <c r="M64" s="25" t="s">
        <v>109</v>
      </c>
      <c r="N64" s="25">
        <v>4.0999999999999996</v>
      </c>
      <c r="Q64" s="25">
        <v>12</v>
      </c>
      <c r="R64" s="25">
        <v>0.15</v>
      </c>
      <c r="S64" s="25">
        <v>23</v>
      </c>
      <c r="T64" s="25">
        <v>13</v>
      </c>
      <c r="U64" s="25">
        <v>1.7</v>
      </c>
      <c r="V64" s="25">
        <v>0.6</v>
      </c>
      <c r="X64" s="25" t="s">
        <v>109</v>
      </c>
      <c r="AC64" s="25">
        <f t="shared" si="5"/>
        <v>3.1707317073170733</v>
      </c>
      <c r="AD64" s="25" t="s">
        <v>498</v>
      </c>
      <c r="BT64" s="25">
        <f t="shared" si="3"/>
        <v>48.1</v>
      </c>
      <c r="BU64" s="25">
        <f t="shared" si="4"/>
        <v>15.299999999999999</v>
      </c>
    </row>
    <row r="65" spans="2:73" s="25" customFormat="1" x14ac:dyDescent="0.25">
      <c r="B65" s="25" t="s">
        <v>523</v>
      </c>
      <c r="C65" s="25" t="s">
        <v>459</v>
      </c>
      <c r="D65" s="25">
        <v>3</v>
      </c>
      <c r="E65" s="25">
        <v>1350</v>
      </c>
      <c r="H65" s="25">
        <v>0.04</v>
      </c>
      <c r="I65" s="25" t="s">
        <v>456</v>
      </c>
      <c r="J65" s="25">
        <v>0.22</v>
      </c>
      <c r="L65" s="25">
        <v>50</v>
      </c>
      <c r="M65" s="25" t="s">
        <v>109</v>
      </c>
      <c r="N65" s="25">
        <v>4</v>
      </c>
      <c r="Q65" s="25">
        <v>12.2</v>
      </c>
      <c r="R65" s="25">
        <v>0.25</v>
      </c>
      <c r="S65" s="25">
        <v>28</v>
      </c>
      <c r="T65" s="25">
        <v>4</v>
      </c>
      <c r="U65" s="25">
        <v>1.2</v>
      </c>
      <c r="V65" s="25">
        <v>0.7</v>
      </c>
      <c r="X65" s="25" t="s">
        <v>109</v>
      </c>
      <c r="AC65" s="25">
        <f t="shared" si="5"/>
        <v>1</v>
      </c>
      <c r="AD65" s="25" t="s">
        <v>498</v>
      </c>
      <c r="BT65" s="25">
        <f t="shared" si="3"/>
        <v>54</v>
      </c>
      <c r="BU65" s="25">
        <f t="shared" si="4"/>
        <v>5.9</v>
      </c>
    </row>
    <row r="66" spans="2:73" s="25" customFormat="1" x14ac:dyDescent="0.25">
      <c r="B66" s="25" t="s">
        <v>523</v>
      </c>
      <c r="C66" s="25" t="s">
        <v>460</v>
      </c>
      <c r="D66" s="25">
        <v>3</v>
      </c>
      <c r="E66" s="25">
        <v>1350</v>
      </c>
      <c r="H66" s="25">
        <v>0.11</v>
      </c>
      <c r="I66" s="25" t="s">
        <v>456</v>
      </c>
      <c r="J66" s="25">
        <v>0.12</v>
      </c>
      <c r="L66" s="25">
        <v>44</v>
      </c>
      <c r="M66" s="25" t="s">
        <v>109</v>
      </c>
      <c r="N66" s="25">
        <v>5</v>
      </c>
      <c r="Q66" s="25">
        <v>13</v>
      </c>
      <c r="R66" s="25">
        <v>0.39</v>
      </c>
      <c r="S66" s="25">
        <v>27</v>
      </c>
      <c r="T66" s="25">
        <v>10</v>
      </c>
      <c r="U66" s="25">
        <v>1.5</v>
      </c>
      <c r="V66" s="25">
        <v>0.5</v>
      </c>
      <c r="X66" s="25" t="s">
        <v>109</v>
      </c>
      <c r="AC66" s="25">
        <f t="shared" si="5"/>
        <v>2</v>
      </c>
      <c r="AD66" s="25" t="s">
        <v>498</v>
      </c>
      <c r="BT66" s="25">
        <f t="shared" si="3"/>
        <v>49</v>
      </c>
      <c r="BU66" s="25">
        <f t="shared" si="4"/>
        <v>12</v>
      </c>
    </row>
    <row r="67" spans="2:73" s="25" customFormat="1" x14ac:dyDescent="0.25">
      <c r="B67" s="25" t="s">
        <v>523</v>
      </c>
      <c r="C67" s="25" t="s">
        <v>461</v>
      </c>
      <c r="D67" s="25">
        <v>3</v>
      </c>
      <c r="E67" s="25">
        <v>1350</v>
      </c>
      <c r="H67" s="25">
        <v>0.17</v>
      </c>
      <c r="I67" s="25" t="s">
        <v>456</v>
      </c>
      <c r="J67" s="25">
        <v>0.10300000000000001</v>
      </c>
      <c r="L67" s="25">
        <v>44</v>
      </c>
      <c r="M67" s="25" t="s">
        <v>109</v>
      </c>
      <c r="N67" s="25">
        <v>4.2</v>
      </c>
      <c r="Q67" s="25">
        <v>14.3</v>
      </c>
      <c r="R67" s="25">
        <v>0.18</v>
      </c>
      <c r="S67" s="25">
        <v>26</v>
      </c>
      <c r="T67" s="25">
        <v>9</v>
      </c>
      <c r="U67" s="25">
        <v>1.8</v>
      </c>
      <c r="V67" s="25">
        <v>0.7</v>
      </c>
      <c r="X67" s="25" t="s">
        <v>109</v>
      </c>
      <c r="AC67" s="25">
        <f t="shared" si="5"/>
        <v>2.1428571428571428</v>
      </c>
      <c r="AD67" s="25" t="s">
        <v>498</v>
      </c>
      <c r="BT67" s="25">
        <f t="shared" si="3"/>
        <v>48.2</v>
      </c>
      <c r="BU67" s="25">
        <f t="shared" si="4"/>
        <v>11.5</v>
      </c>
    </row>
    <row r="68" spans="2:73" s="25" customFormat="1" x14ac:dyDescent="0.25">
      <c r="B68" s="25" t="s">
        <v>523</v>
      </c>
      <c r="C68" s="25" t="s">
        <v>462</v>
      </c>
      <c r="D68" s="25">
        <v>2</v>
      </c>
      <c r="E68" s="25">
        <v>1350</v>
      </c>
      <c r="H68" s="25">
        <v>0.04</v>
      </c>
      <c r="I68" s="25" t="s">
        <v>463</v>
      </c>
      <c r="J68" s="25">
        <v>0.41</v>
      </c>
      <c r="L68" s="25">
        <v>49</v>
      </c>
      <c r="M68" s="25">
        <v>0.23</v>
      </c>
      <c r="N68" s="25">
        <v>9</v>
      </c>
      <c r="Q68" s="25">
        <v>10.4</v>
      </c>
      <c r="R68" s="25">
        <v>0.15</v>
      </c>
      <c r="S68" s="25">
        <v>22</v>
      </c>
      <c r="T68" s="25">
        <v>8</v>
      </c>
      <c r="U68" s="25">
        <v>0.8</v>
      </c>
      <c r="V68" s="25">
        <v>0.2</v>
      </c>
      <c r="X68" s="25">
        <v>0.39</v>
      </c>
      <c r="AC68" s="25">
        <f t="shared" si="5"/>
        <v>0.88888888888888884</v>
      </c>
      <c r="AD68" s="25" t="s">
        <v>498</v>
      </c>
      <c r="BT68" s="25">
        <f t="shared" si="3"/>
        <v>58</v>
      </c>
      <c r="BU68" s="25">
        <f t="shared" si="4"/>
        <v>9</v>
      </c>
    </row>
    <row r="69" spans="2:73" s="25" customFormat="1" x14ac:dyDescent="0.25">
      <c r="B69" s="25" t="s">
        <v>523</v>
      </c>
      <c r="C69" s="25" t="s">
        <v>464</v>
      </c>
      <c r="D69" s="25">
        <v>2</v>
      </c>
      <c r="E69" s="25">
        <v>1350</v>
      </c>
      <c r="H69" s="25">
        <v>0.17</v>
      </c>
      <c r="I69" s="25" t="s">
        <v>463</v>
      </c>
      <c r="J69" s="25">
        <v>0.192</v>
      </c>
      <c r="L69" s="25">
        <v>42.8</v>
      </c>
      <c r="M69" s="25">
        <v>0.5</v>
      </c>
      <c r="N69" s="25">
        <v>10.3</v>
      </c>
      <c r="Q69" s="25">
        <v>10</v>
      </c>
      <c r="R69" s="25">
        <v>0.17</v>
      </c>
      <c r="S69" s="25">
        <v>18</v>
      </c>
      <c r="T69" s="25">
        <v>16.399999999999999</v>
      </c>
      <c r="U69" s="25">
        <v>1.28</v>
      </c>
      <c r="V69" s="25">
        <v>0.03</v>
      </c>
      <c r="X69" s="25">
        <v>0.16</v>
      </c>
      <c r="AC69" s="25">
        <f t="shared" si="5"/>
        <v>1.5922330097087376</v>
      </c>
      <c r="AD69" s="25" t="s">
        <v>498</v>
      </c>
      <c r="BT69" s="25">
        <f t="shared" si="3"/>
        <v>53.099999999999994</v>
      </c>
      <c r="BU69" s="25">
        <f t="shared" si="4"/>
        <v>17.71</v>
      </c>
    </row>
    <row r="70" spans="2:73" s="25" customFormat="1" x14ac:dyDescent="0.25">
      <c r="B70" s="25" t="s">
        <v>523</v>
      </c>
      <c r="C70" s="25" t="s">
        <v>465</v>
      </c>
      <c r="D70" s="25">
        <v>3</v>
      </c>
      <c r="E70" s="25">
        <v>1350</v>
      </c>
      <c r="H70" s="25">
        <v>0.04</v>
      </c>
      <c r="I70" s="25" t="s">
        <v>463</v>
      </c>
      <c r="J70" s="25">
        <v>0.28800000000000003</v>
      </c>
      <c r="L70" s="25">
        <v>44</v>
      </c>
      <c r="M70" s="25">
        <v>0.3</v>
      </c>
      <c r="N70" s="25">
        <v>10.4</v>
      </c>
      <c r="Q70" s="25">
        <v>10.8</v>
      </c>
      <c r="R70" s="25">
        <v>0.16</v>
      </c>
      <c r="S70" s="25">
        <v>21.6</v>
      </c>
      <c r="T70" s="25">
        <v>11.1</v>
      </c>
      <c r="U70" s="25">
        <v>1.1000000000000001</v>
      </c>
      <c r="V70" s="25">
        <v>0.2</v>
      </c>
      <c r="X70" s="25">
        <v>0.34</v>
      </c>
      <c r="AC70" s="25">
        <f t="shared" si="5"/>
        <v>1.0673076923076923</v>
      </c>
      <c r="AD70" s="25" t="s">
        <v>498</v>
      </c>
      <c r="BT70" s="25">
        <f t="shared" si="3"/>
        <v>54.4</v>
      </c>
      <c r="BU70" s="25">
        <f t="shared" si="4"/>
        <v>12.399999999999999</v>
      </c>
    </row>
    <row r="71" spans="2:73" s="25" customFormat="1" x14ac:dyDescent="0.25">
      <c r="B71" s="25" t="s">
        <v>523</v>
      </c>
      <c r="C71" s="25" t="s">
        <v>466</v>
      </c>
      <c r="D71" s="25">
        <v>3</v>
      </c>
      <c r="E71" s="25">
        <v>1350</v>
      </c>
      <c r="H71" s="25">
        <v>0.17</v>
      </c>
      <c r="I71" s="25" t="s">
        <v>463</v>
      </c>
      <c r="J71" s="25">
        <v>0.24100000000000002</v>
      </c>
      <c r="L71" s="25">
        <v>38</v>
      </c>
      <c r="M71" s="25">
        <v>0.37</v>
      </c>
      <c r="N71" s="25">
        <v>8.6</v>
      </c>
      <c r="Q71" s="25">
        <v>11.6</v>
      </c>
      <c r="R71" s="25">
        <v>0.2</v>
      </c>
      <c r="S71" s="25">
        <v>26</v>
      </c>
      <c r="T71" s="25">
        <v>14.2</v>
      </c>
      <c r="U71" s="25">
        <v>0.9</v>
      </c>
      <c r="V71" s="25">
        <v>0.06</v>
      </c>
      <c r="X71" s="25">
        <v>0.25</v>
      </c>
      <c r="AC71" s="25">
        <f t="shared" si="5"/>
        <v>1.6511627906976745</v>
      </c>
      <c r="AD71" s="25" t="s">
        <v>498</v>
      </c>
      <c r="BT71" s="25">
        <f t="shared" si="3"/>
        <v>46.6</v>
      </c>
      <c r="BU71" s="25">
        <f t="shared" si="4"/>
        <v>15.16</v>
      </c>
    </row>
    <row r="72" spans="2:73" s="25" customFormat="1" x14ac:dyDescent="0.25">
      <c r="B72" s="25" t="s">
        <v>524</v>
      </c>
      <c r="C72" s="25">
        <v>137</v>
      </c>
      <c r="D72" s="25">
        <v>5</v>
      </c>
      <c r="E72" s="25">
        <v>1150</v>
      </c>
      <c r="I72" s="25" t="s">
        <v>604</v>
      </c>
      <c r="L72" s="25">
        <v>63.67</v>
      </c>
      <c r="N72" s="25">
        <v>13.42</v>
      </c>
      <c r="Q72" s="25">
        <v>2.54</v>
      </c>
      <c r="S72" s="25">
        <v>0.68</v>
      </c>
      <c r="T72" s="25">
        <v>6.19</v>
      </c>
      <c r="U72" s="25">
        <v>0.88</v>
      </c>
      <c r="V72" s="25">
        <v>1.1499999999999999</v>
      </c>
      <c r="AB72" s="25" t="s">
        <v>242</v>
      </c>
      <c r="AC72" s="25">
        <f t="shared" si="5"/>
        <v>0.46125186289120718</v>
      </c>
      <c r="AD72" s="25" t="s">
        <v>556</v>
      </c>
      <c r="BT72" s="25">
        <f t="shared" si="3"/>
        <v>77.09</v>
      </c>
      <c r="BU72" s="25">
        <f t="shared" si="4"/>
        <v>8.2200000000000006</v>
      </c>
    </row>
    <row r="73" spans="2:73" s="25" customFormat="1" x14ac:dyDescent="0.25">
      <c r="B73" s="25" t="s">
        <v>467</v>
      </c>
      <c r="C73" s="25">
        <v>220</v>
      </c>
      <c r="D73" s="25">
        <v>6</v>
      </c>
      <c r="E73" s="25">
        <v>1250</v>
      </c>
      <c r="I73" s="25" t="s">
        <v>604</v>
      </c>
      <c r="L73" s="25">
        <v>0.78</v>
      </c>
      <c r="N73" s="25">
        <v>0.38</v>
      </c>
      <c r="Q73" s="25">
        <v>7.48</v>
      </c>
      <c r="S73" s="25">
        <v>3.74</v>
      </c>
      <c r="T73" s="25">
        <v>44.19</v>
      </c>
      <c r="U73" s="25">
        <v>0.08</v>
      </c>
      <c r="V73" s="25">
        <v>0</v>
      </c>
      <c r="AB73" s="25">
        <v>43.34</v>
      </c>
      <c r="AC73" s="25">
        <f t="shared" si="5"/>
        <v>116.28947368421052</v>
      </c>
      <c r="AD73" s="25" t="s">
        <v>556</v>
      </c>
      <c r="BT73" s="25">
        <f t="shared" si="3"/>
        <v>1.1600000000000001</v>
      </c>
      <c r="BU73" s="25">
        <f t="shared" si="4"/>
        <v>44.269999999999996</v>
      </c>
    </row>
    <row r="74" spans="2:73" s="25" customFormat="1" x14ac:dyDescent="0.25">
      <c r="B74" s="25" t="s">
        <v>524</v>
      </c>
      <c r="C74" s="25">
        <v>221</v>
      </c>
      <c r="D74" s="25">
        <v>6</v>
      </c>
      <c r="E74" s="25">
        <v>1300</v>
      </c>
      <c r="I74" s="25" t="s">
        <v>604</v>
      </c>
      <c r="L74" s="25">
        <v>45.16</v>
      </c>
      <c r="N74" s="25">
        <v>12.73</v>
      </c>
      <c r="Q74" s="25">
        <v>7.79</v>
      </c>
      <c r="S74" s="25">
        <v>3.61</v>
      </c>
      <c r="T74" s="25">
        <v>16.57</v>
      </c>
      <c r="U74" s="25">
        <v>1.88</v>
      </c>
      <c r="V74" s="25">
        <v>0.04</v>
      </c>
      <c r="AB74" s="25" t="s">
        <v>242</v>
      </c>
      <c r="AC74" s="25">
        <f t="shared" si="5"/>
        <v>1.3016496465043206</v>
      </c>
      <c r="AD74" s="25" t="s">
        <v>556</v>
      </c>
      <c r="BT74" s="25">
        <f t="shared" si="3"/>
        <v>57.89</v>
      </c>
      <c r="BU74" s="25">
        <f t="shared" si="4"/>
        <v>18.489999999999998</v>
      </c>
    </row>
    <row r="75" spans="2:73" s="25" customFormat="1" x14ac:dyDescent="0.25">
      <c r="B75" s="25" t="s">
        <v>467</v>
      </c>
      <c r="C75" s="25">
        <v>221</v>
      </c>
      <c r="D75" s="25">
        <v>6</v>
      </c>
      <c r="E75" s="25">
        <v>1300</v>
      </c>
      <c r="I75" s="25" t="s">
        <v>604</v>
      </c>
      <c r="L75" s="25">
        <v>10.78</v>
      </c>
      <c r="N75" s="25">
        <v>3.35</v>
      </c>
      <c r="Q75" s="25">
        <v>8.64</v>
      </c>
      <c r="S75" s="25">
        <v>4.78</v>
      </c>
      <c r="T75" s="25">
        <v>34.53</v>
      </c>
      <c r="U75" s="25">
        <v>0.31</v>
      </c>
      <c r="V75" s="25">
        <v>0.02</v>
      </c>
      <c r="AB75" s="25">
        <v>37.590000000000003</v>
      </c>
      <c r="AC75" s="25">
        <f t="shared" si="5"/>
        <v>10.307462686567165</v>
      </c>
      <c r="AD75" s="25" t="s">
        <v>556</v>
      </c>
      <c r="BT75" s="25">
        <f t="shared" si="3"/>
        <v>14.129999999999999</v>
      </c>
      <c r="BU75" s="25">
        <f t="shared" si="4"/>
        <v>34.860000000000007</v>
      </c>
    </row>
    <row r="76" spans="2:73" s="25" customFormat="1" x14ac:dyDescent="0.25">
      <c r="B76" s="25" t="s">
        <v>467</v>
      </c>
      <c r="C76" s="25">
        <v>222</v>
      </c>
      <c r="D76" s="25">
        <v>6.5</v>
      </c>
      <c r="E76" s="25">
        <v>1300</v>
      </c>
      <c r="I76" s="25" t="s">
        <v>604</v>
      </c>
      <c r="L76" s="25">
        <v>9.6999999999999993</v>
      </c>
      <c r="N76" s="25">
        <v>2.5299999999999998</v>
      </c>
      <c r="Q76" s="25">
        <v>8.56</v>
      </c>
      <c r="S76" s="25">
        <v>4.74</v>
      </c>
      <c r="T76" s="25">
        <v>34.85</v>
      </c>
      <c r="U76" s="25">
        <v>1.82</v>
      </c>
      <c r="V76" s="25">
        <v>0.03</v>
      </c>
      <c r="AB76" s="25">
        <v>37.76</v>
      </c>
      <c r="AC76" s="25">
        <f t="shared" si="5"/>
        <v>13.774703557312254</v>
      </c>
      <c r="AD76" s="25" t="s">
        <v>556</v>
      </c>
      <c r="BT76" s="25">
        <f t="shared" si="3"/>
        <v>12.229999999999999</v>
      </c>
      <c r="BU76" s="25">
        <f t="shared" si="4"/>
        <v>36.700000000000003</v>
      </c>
    </row>
    <row r="77" spans="2:73" s="25" customFormat="1" x14ac:dyDescent="0.25">
      <c r="B77" s="25" t="s">
        <v>467</v>
      </c>
      <c r="C77" s="25">
        <v>161</v>
      </c>
      <c r="D77" s="25">
        <v>7</v>
      </c>
      <c r="E77" s="25">
        <v>1000</v>
      </c>
      <c r="I77" s="25" t="s">
        <v>604</v>
      </c>
      <c r="L77" s="25">
        <v>0.14000000000000001</v>
      </c>
      <c r="N77" s="25">
        <v>0.34</v>
      </c>
      <c r="Q77" s="25">
        <v>4.34</v>
      </c>
      <c r="S77" s="25">
        <v>4.1100000000000003</v>
      </c>
      <c r="T77" s="25">
        <v>46.51</v>
      </c>
      <c r="U77" s="25">
        <v>0.81</v>
      </c>
      <c r="V77" s="25">
        <v>0.13</v>
      </c>
      <c r="AB77" s="25">
        <v>43.63</v>
      </c>
      <c r="AC77" s="25">
        <f t="shared" si="5"/>
        <v>136.79411764705881</v>
      </c>
      <c r="AD77" s="25" t="s">
        <v>556</v>
      </c>
      <c r="BT77" s="25">
        <f t="shared" si="3"/>
        <v>0.48000000000000004</v>
      </c>
      <c r="BU77" s="25">
        <f t="shared" si="4"/>
        <v>47.45</v>
      </c>
    </row>
    <row r="78" spans="2:73" s="25" customFormat="1" x14ac:dyDescent="0.25">
      <c r="B78" s="25" t="s">
        <v>467</v>
      </c>
      <c r="C78" s="25">
        <v>117</v>
      </c>
      <c r="D78" s="25">
        <v>7</v>
      </c>
      <c r="E78" s="25">
        <v>1300</v>
      </c>
      <c r="I78" s="25" t="s">
        <v>604</v>
      </c>
      <c r="L78" s="25">
        <v>0.38</v>
      </c>
      <c r="N78" s="25">
        <v>0.28000000000000003</v>
      </c>
      <c r="Q78" s="25">
        <v>6.81</v>
      </c>
      <c r="S78" s="25">
        <v>6.1</v>
      </c>
      <c r="T78" s="25">
        <v>41.96</v>
      </c>
      <c r="U78" s="25">
        <v>0.68</v>
      </c>
      <c r="V78" s="25">
        <v>0.05</v>
      </c>
      <c r="AB78" s="25">
        <v>43.74</v>
      </c>
      <c r="AC78" s="25">
        <f t="shared" si="5"/>
        <v>149.85714285714283</v>
      </c>
      <c r="AD78" s="25" t="s">
        <v>556</v>
      </c>
      <c r="BT78" s="25">
        <f t="shared" si="3"/>
        <v>0.66</v>
      </c>
      <c r="BU78" s="25">
        <f t="shared" si="4"/>
        <v>42.69</v>
      </c>
    </row>
    <row r="79" spans="2:73" s="25" customFormat="1" x14ac:dyDescent="0.25">
      <c r="B79" s="25" t="s">
        <v>467</v>
      </c>
      <c r="C79" s="25">
        <v>147</v>
      </c>
      <c r="D79" s="25">
        <v>10</v>
      </c>
      <c r="E79" s="25">
        <v>1100</v>
      </c>
      <c r="I79" s="25" t="s">
        <v>604</v>
      </c>
      <c r="L79" s="25">
        <v>0.21</v>
      </c>
      <c r="N79" s="25">
        <v>0.56999999999999995</v>
      </c>
      <c r="Q79" s="25">
        <v>4.53</v>
      </c>
      <c r="S79" s="25">
        <v>4.0599999999999996</v>
      </c>
      <c r="T79" s="25">
        <v>46.47</v>
      </c>
      <c r="U79" s="25">
        <v>0.49</v>
      </c>
      <c r="V79" s="25">
        <v>0.01</v>
      </c>
      <c r="AB79" s="25">
        <v>43.67</v>
      </c>
      <c r="AC79" s="25">
        <f t="shared" si="5"/>
        <v>81.526315789473685</v>
      </c>
      <c r="AD79" s="25" t="s">
        <v>556</v>
      </c>
      <c r="BT79" s="25">
        <f t="shared" si="3"/>
        <v>0.77999999999999992</v>
      </c>
      <c r="BU79" s="25">
        <f t="shared" si="4"/>
        <v>46.97</v>
      </c>
    </row>
    <row r="80" spans="2:73" s="25" customFormat="1" x14ac:dyDescent="0.25">
      <c r="B80" s="25" t="s">
        <v>467</v>
      </c>
      <c r="C80" s="25">
        <v>143</v>
      </c>
      <c r="D80" s="25">
        <v>10</v>
      </c>
      <c r="E80" s="25">
        <v>1200</v>
      </c>
      <c r="I80" s="25" t="s">
        <v>604</v>
      </c>
      <c r="L80" s="25">
        <v>0.18</v>
      </c>
      <c r="N80" s="25">
        <v>0.56999999999999995</v>
      </c>
      <c r="Q80" s="25">
        <v>7.16</v>
      </c>
      <c r="S80" s="25">
        <v>5.08</v>
      </c>
      <c r="T80" s="25">
        <v>42.96</v>
      </c>
      <c r="U80" s="25">
        <v>0.38</v>
      </c>
      <c r="V80" s="25">
        <v>0.05</v>
      </c>
      <c r="AB80" s="25">
        <v>43.63</v>
      </c>
      <c r="AC80" s="25">
        <f t="shared" si="5"/>
        <v>75.368421052631589</v>
      </c>
      <c r="AD80" s="25" t="s">
        <v>556</v>
      </c>
      <c r="BT80" s="25">
        <f t="shared" si="3"/>
        <v>0.75</v>
      </c>
      <c r="BU80" s="25">
        <f t="shared" si="4"/>
        <v>43.39</v>
      </c>
    </row>
    <row r="81" spans="2:73" s="25" customFormat="1" x14ac:dyDescent="0.25">
      <c r="B81" s="26" t="s">
        <v>468</v>
      </c>
      <c r="C81" s="26">
        <v>4.6153846153846202E-3</v>
      </c>
      <c r="D81" s="25">
        <v>6</v>
      </c>
      <c r="E81" s="25">
        <v>1300</v>
      </c>
      <c r="I81" s="25" t="s">
        <v>604</v>
      </c>
      <c r="L81" s="27">
        <v>10.855</v>
      </c>
      <c r="N81" s="27">
        <v>3.3730000000000002</v>
      </c>
      <c r="Q81" s="27">
        <v>8.6969999999999992</v>
      </c>
      <c r="S81" s="27">
        <v>4.8079999999999998</v>
      </c>
      <c r="T81" s="27">
        <v>34.756</v>
      </c>
      <c r="U81" s="27">
        <v>0.313</v>
      </c>
      <c r="V81" s="27">
        <v>1.6E-2</v>
      </c>
      <c r="AB81" s="27">
        <v>37.84208394485848</v>
      </c>
      <c r="AC81" s="25">
        <f t="shared" si="5"/>
        <v>10.304180254965905</v>
      </c>
      <c r="AD81" s="25" t="s">
        <v>556</v>
      </c>
      <c r="BT81" s="25">
        <f t="shared" si="3"/>
        <v>14.228000000000002</v>
      </c>
      <c r="BU81" s="25">
        <f t="shared" si="4"/>
        <v>35.085000000000001</v>
      </c>
    </row>
    <row r="82" spans="2:73" s="25" customFormat="1" x14ac:dyDescent="0.25">
      <c r="B82" s="25" t="s">
        <v>524</v>
      </c>
      <c r="C82" s="26" t="s">
        <v>469</v>
      </c>
      <c r="D82" s="25">
        <v>6</v>
      </c>
      <c r="E82" s="25">
        <v>1300</v>
      </c>
      <c r="I82" s="25" t="s">
        <v>604</v>
      </c>
      <c r="L82" s="27">
        <v>45.155999999999999</v>
      </c>
      <c r="N82" s="27">
        <v>12.727</v>
      </c>
      <c r="Q82" s="27">
        <v>7.7859999999999996</v>
      </c>
      <c r="S82" s="27">
        <v>3.6110000000000002</v>
      </c>
      <c r="T82" s="27">
        <v>16.574999999999999</v>
      </c>
      <c r="U82" s="27">
        <v>1.8839999999999999</v>
      </c>
      <c r="V82" s="27">
        <v>4.2999999999999997E-2</v>
      </c>
      <c r="AB82" s="27">
        <v>13</v>
      </c>
      <c r="AC82" s="25">
        <f t="shared" si="5"/>
        <v>1.3023493360572012</v>
      </c>
      <c r="AD82" s="25" t="s">
        <v>556</v>
      </c>
      <c r="BT82" s="25">
        <f t="shared" si="3"/>
        <v>57.882999999999996</v>
      </c>
      <c r="BU82" s="25">
        <f t="shared" si="4"/>
        <v>18.501999999999999</v>
      </c>
    </row>
    <row r="83" spans="2:73" s="25" customFormat="1" x14ac:dyDescent="0.25">
      <c r="B83" s="26" t="s">
        <v>470</v>
      </c>
      <c r="C83" s="26" t="s">
        <v>471</v>
      </c>
      <c r="D83" s="25">
        <v>6.5</v>
      </c>
      <c r="E83" s="25">
        <v>950</v>
      </c>
      <c r="I83" s="25" t="s">
        <v>604</v>
      </c>
      <c r="L83" s="27">
        <v>6.0437685821513862E-2</v>
      </c>
      <c r="N83" s="27">
        <v>6.4336891358385731E-2</v>
      </c>
      <c r="Q83" s="27">
        <v>4.6429789930301695</v>
      </c>
      <c r="S83" s="27">
        <v>13.309938100112102</v>
      </c>
      <c r="T83" s="27">
        <v>36.126139299117803</v>
      </c>
      <c r="U83" s="27">
        <v>8.7732124579616891E-2</v>
      </c>
      <c r="V83" s="27">
        <v>3.1E-2</v>
      </c>
      <c r="AB83" s="27">
        <v>45.708436905980406</v>
      </c>
      <c r="AC83" s="25">
        <f t="shared" si="5"/>
        <v>561.5151515151515</v>
      </c>
      <c r="AD83" s="25" t="s">
        <v>556</v>
      </c>
      <c r="BT83" s="25">
        <f t="shared" si="3"/>
        <v>0.12477457717989959</v>
      </c>
      <c r="BU83" s="25">
        <f t="shared" si="4"/>
        <v>36.244871423697418</v>
      </c>
    </row>
    <row r="84" spans="2:73" s="25" customFormat="1" x14ac:dyDescent="0.25">
      <c r="B84" s="26" t="s">
        <v>468</v>
      </c>
      <c r="C84" s="26" t="s">
        <v>472</v>
      </c>
      <c r="D84" s="25">
        <v>6.5</v>
      </c>
      <c r="E84" s="25">
        <v>1000</v>
      </c>
      <c r="I84" s="25" t="s">
        <v>604</v>
      </c>
      <c r="L84" s="27">
        <v>5.9288903711114824E-2</v>
      </c>
      <c r="N84" s="27">
        <v>4.9098623385766954E-2</v>
      </c>
      <c r="Q84" s="27">
        <v>4.2215552220554731</v>
      </c>
      <c r="S84" s="27">
        <v>8.1883534359772483</v>
      </c>
      <c r="T84" s="27">
        <v>42.548125914809262</v>
      </c>
      <c r="U84" s="27">
        <v>3.1497230096529751E-2</v>
      </c>
      <c r="V84" s="27">
        <v>0</v>
      </c>
      <c r="AB84" s="27">
        <v>44.902080669964612</v>
      </c>
      <c r="AC84" s="25">
        <f t="shared" si="5"/>
        <v>866.58490566037756</v>
      </c>
      <c r="AD84" s="25" t="s">
        <v>556</v>
      </c>
      <c r="BT84" s="25">
        <f t="shared" si="3"/>
        <v>0.10838752709688178</v>
      </c>
      <c r="BU84" s="25">
        <f t="shared" si="4"/>
        <v>42.579623144905788</v>
      </c>
    </row>
    <row r="85" spans="2:73" s="25" customFormat="1" x14ac:dyDescent="0.25">
      <c r="B85" s="26" t="s">
        <v>468</v>
      </c>
      <c r="C85" s="26" t="s">
        <v>473</v>
      </c>
      <c r="D85" s="25">
        <v>6.5</v>
      </c>
      <c r="E85" s="25">
        <v>1100</v>
      </c>
      <c r="I85" s="25" t="s">
        <v>604</v>
      </c>
      <c r="L85" s="27">
        <v>0.66720000000000002</v>
      </c>
      <c r="N85" s="27">
        <v>0.51400000000000001</v>
      </c>
      <c r="Q85" s="27">
        <v>4.1275000000000004</v>
      </c>
      <c r="S85" s="27">
        <v>4.2009999999999996</v>
      </c>
      <c r="T85" s="27">
        <v>46.695999999999998</v>
      </c>
      <c r="U85" s="27">
        <v>4.4400000000000002E-2</v>
      </c>
      <c r="V85" s="27">
        <v>0</v>
      </c>
      <c r="AB85" s="27">
        <v>43.75</v>
      </c>
      <c r="AC85" s="25">
        <f t="shared" si="5"/>
        <v>90.848249027237344</v>
      </c>
      <c r="AD85" s="25" t="s">
        <v>556</v>
      </c>
      <c r="BT85" s="25">
        <f t="shared" si="3"/>
        <v>1.1812</v>
      </c>
      <c r="BU85" s="25">
        <f t="shared" si="4"/>
        <v>46.740400000000001</v>
      </c>
    </row>
    <row r="86" spans="2:73" s="25" customFormat="1" x14ac:dyDescent="0.25">
      <c r="B86" s="26" t="s">
        <v>468</v>
      </c>
      <c r="C86" s="26" t="s">
        <v>474</v>
      </c>
      <c r="D86" s="25">
        <v>6.5</v>
      </c>
      <c r="E86" s="25">
        <v>1200</v>
      </c>
      <c r="I86" s="25" t="s">
        <v>604</v>
      </c>
      <c r="L86" s="27">
        <v>0.13365646859248023</v>
      </c>
      <c r="N86" s="27">
        <v>0.17272528248874372</v>
      </c>
      <c r="Q86" s="27">
        <v>8.4059637477855276</v>
      </c>
      <c r="S86" s="27">
        <v>6.0299629868838203</v>
      </c>
      <c r="T86" s="27">
        <v>41.079829685239552</v>
      </c>
      <c r="U86" s="27">
        <v>0.17889404257762737</v>
      </c>
      <c r="V86" s="27">
        <v>3.9984006397441027E-2</v>
      </c>
      <c r="AB86" s="27">
        <v>43.958983780034821</v>
      </c>
      <c r="AC86" s="25">
        <f t="shared" si="5"/>
        <v>237.83333333333337</v>
      </c>
      <c r="AD86" s="25" t="s">
        <v>556</v>
      </c>
      <c r="BT86" s="25">
        <f t="shared" si="3"/>
        <v>0.30638175108122395</v>
      </c>
      <c r="BU86" s="25">
        <f t="shared" si="4"/>
        <v>41.298707734214616</v>
      </c>
    </row>
    <row r="87" spans="2:73" s="25" customFormat="1" x14ac:dyDescent="0.25">
      <c r="B87" s="26" t="s">
        <v>468</v>
      </c>
      <c r="C87" s="26" t="s">
        <v>475</v>
      </c>
      <c r="D87" s="25">
        <v>6.5</v>
      </c>
      <c r="E87" s="25">
        <v>1300</v>
      </c>
      <c r="I87" s="25" t="s">
        <v>604</v>
      </c>
      <c r="L87" s="27">
        <v>9.2545855640248931</v>
      </c>
      <c r="N87" s="27">
        <v>2.5795327531625625</v>
      </c>
      <c r="Q87" s="27">
        <v>8.2831662851553407</v>
      </c>
      <c r="S87" s="27">
        <v>4.6994582816544943</v>
      </c>
      <c r="T87" s="27">
        <v>35.40920515769816</v>
      </c>
      <c r="U87" s="27">
        <v>1.5825228715830642</v>
      </c>
      <c r="V87" s="27">
        <v>0.20677206989636418</v>
      </c>
      <c r="AB87" s="27">
        <v>37.982709768608331</v>
      </c>
      <c r="AC87" s="25">
        <f t="shared" si="5"/>
        <v>13.726984126984128</v>
      </c>
      <c r="AD87" s="25" t="s">
        <v>556</v>
      </c>
      <c r="BT87" s="25">
        <f t="shared" si="3"/>
        <v>11.834118317187455</v>
      </c>
      <c r="BU87" s="25">
        <f t="shared" si="4"/>
        <v>37.198500099177593</v>
      </c>
    </row>
    <row r="88" spans="2:73" s="25" customFormat="1" x14ac:dyDescent="0.25">
      <c r="B88" s="26" t="s">
        <v>468</v>
      </c>
      <c r="C88" s="26" t="s">
        <v>476</v>
      </c>
      <c r="D88" s="25">
        <v>7</v>
      </c>
      <c r="E88" s="25">
        <v>1000</v>
      </c>
      <c r="I88" s="25" t="s">
        <v>604</v>
      </c>
      <c r="L88" s="27">
        <v>0.14063831316148767</v>
      </c>
      <c r="N88" s="27">
        <v>0.33979037705439724</v>
      </c>
      <c r="Q88" s="27">
        <v>4.3526018087934872</v>
      </c>
      <c r="S88" s="27">
        <v>4.1144405777462962</v>
      </c>
      <c r="T88" s="27">
        <v>46.607742293123088</v>
      </c>
      <c r="U88" s="27">
        <v>0.81098005399689965</v>
      </c>
      <c r="V88" s="27">
        <v>0.12831962879697781</v>
      </c>
      <c r="AB88" s="27">
        <v>43.505486947327356</v>
      </c>
      <c r="AC88" s="25">
        <f t="shared" si="5"/>
        <v>137.16616314199393</v>
      </c>
      <c r="AD88" s="25" t="s">
        <v>556</v>
      </c>
      <c r="BT88" s="25">
        <f t="shared" si="3"/>
        <v>0.48042869021588491</v>
      </c>
      <c r="BU88" s="25">
        <f t="shared" si="4"/>
        <v>47.547041975916969</v>
      </c>
    </row>
    <row r="89" spans="2:73" s="25" customFormat="1" x14ac:dyDescent="0.25">
      <c r="B89" s="26" t="s">
        <v>468</v>
      </c>
      <c r="C89" s="26" t="s">
        <v>477</v>
      </c>
      <c r="D89" s="25">
        <v>7</v>
      </c>
      <c r="E89" s="25">
        <v>1100</v>
      </c>
      <c r="I89" s="25" t="s">
        <v>604</v>
      </c>
      <c r="L89" s="27">
        <v>0</v>
      </c>
      <c r="N89" s="27">
        <v>0.1227</v>
      </c>
      <c r="Q89" s="27">
        <v>4.3635000000000002</v>
      </c>
      <c r="S89" s="27">
        <v>8.0234000000000005</v>
      </c>
      <c r="T89" s="27">
        <v>42.564999999999998</v>
      </c>
      <c r="U89" s="27">
        <v>0.1016</v>
      </c>
      <c r="V89" s="27">
        <v>0</v>
      </c>
      <c r="AB89" s="27">
        <v>44.82</v>
      </c>
      <c r="AC89" s="25">
        <f t="shared" si="5"/>
        <v>346.90301548492255</v>
      </c>
      <c r="AD89" s="25" t="s">
        <v>556</v>
      </c>
      <c r="BT89" s="25">
        <f t="shared" si="3"/>
        <v>0.1227</v>
      </c>
      <c r="BU89" s="25">
        <f t="shared" si="4"/>
        <v>42.666599999999995</v>
      </c>
    </row>
    <row r="90" spans="2:73" s="25" customFormat="1" x14ac:dyDescent="0.25">
      <c r="B90" s="26" t="s">
        <v>468</v>
      </c>
      <c r="C90" s="26" t="s">
        <v>478</v>
      </c>
      <c r="D90" s="25">
        <v>7</v>
      </c>
      <c r="E90" s="25">
        <v>1300</v>
      </c>
      <c r="I90" s="25" t="s">
        <v>604</v>
      </c>
      <c r="L90" s="27">
        <v>0.17</v>
      </c>
      <c r="N90" s="27">
        <v>0.28999999999999998</v>
      </c>
      <c r="Q90" s="27">
        <v>6.7</v>
      </c>
      <c r="S90" s="27">
        <v>4.91</v>
      </c>
      <c r="T90" s="27">
        <v>42.07</v>
      </c>
      <c r="U90" s="27">
        <v>0.65</v>
      </c>
      <c r="V90" s="27">
        <v>3.9E-2</v>
      </c>
      <c r="AB90" s="27">
        <v>45.18</v>
      </c>
      <c r="AC90" s="25">
        <f t="shared" si="5"/>
        <v>145.06896551724139</v>
      </c>
      <c r="AD90" s="25" t="s">
        <v>556</v>
      </c>
      <c r="BT90" s="25">
        <f t="shared" si="3"/>
        <v>0.45999999999999996</v>
      </c>
      <c r="BU90" s="25">
        <f t="shared" si="4"/>
        <v>42.759</v>
      </c>
    </row>
    <row r="91" spans="2:73" s="25" customFormat="1" x14ac:dyDescent="0.25">
      <c r="B91" s="26" t="s">
        <v>468</v>
      </c>
      <c r="C91" s="26" t="s">
        <v>479</v>
      </c>
      <c r="D91" s="25">
        <v>10</v>
      </c>
      <c r="E91" s="25">
        <v>1000</v>
      </c>
      <c r="I91" s="25" t="s">
        <v>604</v>
      </c>
      <c r="L91" s="27">
        <v>5.3051895358406558</v>
      </c>
      <c r="N91" s="27">
        <v>0.49839985201008247</v>
      </c>
      <c r="Q91" s="27">
        <v>4.8544145585782035</v>
      </c>
      <c r="S91" s="27">
        <v>2.4000721762352191</v>
      </c>
      <c r="T91" s="27">
        <v>43.133738303405913</v>
      </c>
      <c r="U91" s="27">
        <v>0.17167106013680619</v>
      </c>
      <c r="V91" s="27">
        <v>0</v>
      </c>
      <c r="AB91" s="27">
        <v>43.636514513793117</v>
      </c>
      <c r="AC91" s="25">
        <f t="shared" si="5"/>
        <v>86.544444444444437</v>
      </c>
      <c r="AD91" s="25" t="s">
        <v>556</v>
      </c>
      <c r="BT91" s="25">
        <f t="shared" si="3"/>
        <v>5.8035893878507379</v>
      </c>
      <c r="BU91" s="25">
        <f t="shared" si="4"/>
        <v>43.305409363542722</v>
      </c>
    </row>
    <row r="92" spans="2:73" s="25" customFormat="1" x14ac:dyDescent="0.25">
      <c r="B92" s="26" t="s">
        <v>468</v>
      </c>
      <c r="C92" s="26" t="s">
        <v>480</v>
      </c>
      <c r="D92" s="25">
        <v>10</v>
      </c>
      <c r="E92" s="25">
        <v>1100</v>
      </c>
      <c r="I92" s="25" t="s">
        <v>604</v>
      </c>
      <c r="L92" s="27">
        <v>0.47</v>
      </c>
      <c r="N92" s="27">
        <v>0.62</v>
      </c>
      <c r="Q92" s="27">
        <v>5.09</v>
      </c>
      <c r="S92" s="27">
        <v>4.8</v>
      </c>
      <c r="T92" s="27">
        <v>44.77</v>
      </c>
      <c r="U92" s="27">
        <v>0.44</v>
      </c>
      <c r="V92" s="27">
        <v>0</v>
      </c>
      <c r="AB92" s="27">
        <v>43.82</v>
      </c>
      <c r="AC92" s="25">
        <f t="shared" si="5"/>
        <v>72.209677419354847</v>
      </c>
      <c r="AD92" s="25" t="s">
        <v>556</v>
      </c>
      <c r="BT92" s="25">
        <f t="shared" si="3"/>
        <v>1.0899999999999999</v>
      </c>
      <c r="BU92" s="25">
        <f t="shared" si="4"/>
        <v>45.21</v>
      </c>
    </row>
    <row r="93" spans="2:73" s="25" customFormat="1" x14ac:dyDescent="0.25">
      <c r="B93" s="26" t="s">
        <v>468</v>
      </c>
      <c r="C93" s="26" t="s">
        <v>481</v>
      </c>
      <c r="D93" s="25">
        <v>10</v>
      </c>
      <c r="E93" s="25">
        <v>1200</v>
      </c>
      <c r="I93" s="25" t="s">
        <v>604</v>
      </c>
      <c r="L93" s="27">
        <v>0.37757800105764139</v>
      </c>
      <c r="N93" s="27">
        <v>0.59756742464304591</v>
      </c>
      <c r="Q93" s="27">
        <v>6.7160232681121093</v>
      </c>
      <c r="S93" s="27">
        <v>5.7535695399259641</v>
      </c>
      <c r="T93" s="27">
        <v>40.979375991538866</v>
      </c>
      <c r="U93" s="27">
        <v>0.22421998942358537</v>
      </c>
      <c r="V93" s="27">
        <v>0</v>
      </c>
      <c r="AB93" s="27">
        <v>45.351665785298778</v>
      </c>
      <c r="AC93" s="25">
        <f t="shared" si="5"/>
        <v>68.576991150442481</v>
      </c>
      <c r="AD93" s="25" t="s">
        <v>556</v>
      </c>
      <c r="BT93" s="25">
        <f t="shared" si="3"/>
        <v>0.9751454257006873</v>
      </c>
      <c r="BU93" s="25">
        <f t="shared" si="4"/>
        <v>41.203595980962454</v>
      </c>
    </row>
    <row r="94" spans="2:73" s="25" customFormat="1" x14ac:dyDescent="0.25">
      <c r="B94" s="25" t="s">
        <v>524</v>
      </c>
      <c r="C94" s="26" t="s">
        <v>482</v>
      </c>
      <c r="D94" s="25">
        <v>5</v>
      </c>
      <c r="E94" s="25">
        <v>1150</v>
      </c>
      <c r="I94" s="25" t="s">
        <v>604</v>
      </c>
      <c r="L94" s="27">
        <v>63.67</v>
      </c>
      <c r="N94" s="27">
        <v>13.42</v>
      </c>
      <c r="Q94" s="27">
        <v>2.54</v>
      </c>
      <c r="S94" s="27">
        <v>0.68</v>
      </c>
      <c r="T94" s="27">
        <v>6.19</v>
      </c>
      <c r="U94" s="27">
        <v>0.88</v>
      </c>
      <c r="V94" s="27">
        <v>1.1499999999999999</v>
      </c>
      <c r="AB94" s="26" t="s">
        <v>242</v>
      </c>
      <c r="AC94" s="25">
        <f t="shared" si="5"/>
        <v>0.46125186289120718</v>
      </c>
      <c r="AD94" s="25" t="s">
        <v>556</v>
      </c>
      <c r="BT94" s="25">
        <f t="shared" si="3"/>
        <v>77.09</v>
      </c>
      <c r="BU94" s="25">
        <f t="shared" si="4"/>
        <v>8.2200000000000006</v>
      </c>
    </row>
    <row r="95" spans="2:73" s="25" customFormat="1" x14ac:dyDescent="0.25">
      <c r="B95" s="26" t="s">
        <v>468</v>
      </c>
      <c r="C95" s="26" t="s">
        <v>483</v>
      </c>
      <c r="D95" s="25">
        <v>6</v>
      </c>
      <c r="E95" s="25">
        <v>1250</v>
      </c>
      <c r="I95" s="25" t="s">
        <v>604</v>
      </c>
      <c r="L95" s="27">
        <v>0.78100000000000003</v>
      </c>
      <c r="N95" s="27">
        <v>0.38</v>
      </c>
      <c r="Q95" s="27">
        <v>7.49</v>
      </c>
      <c r="S95" s="27">
        <v>3.7509999999999999</v>
      </c>
      <c r="T95" s="27">
        <v>44.264000000000003</v>
      </c>
      <c r="U95" s="27">
        <v>8.5000000000000006E-2</v>
      </c>
      <c r="V95" s="27">
        <v>1E-3</v>
      </c>
      <c r="AB95" s="27">
        <v>43.409375121578222</v>
      </c>
      <c r="AC95" s="25">
        <f t="shared" si="5"/>
        <v>116.48421052631579</v>
      </c>
      <c r="AD95" s="25" t="s">
        <v>556</v>
      </c>
      <c r="BT95" s="25">
        <f t="shared" si="3"/>
        <v>1.161</v>
      </c>
      <c r="BU95" s="25">
        <f t="shared" si="4"/>
        <v>44.35</v>
      </c>
    </row>
    <row r="96" spans="2:73" s="25" customFormat="1" x14ac:dyDescent="0.25">
      <c r="B96" s="25" t="s">
        <v>525</v>
      </c>
      <c r="C96" s="25" t="s">
        <v>241</v>
      </c>
      <c r="D96" s="25">
        <v>3</v>
      </c>
      <c r="E96" s="25">
        <v>1075</v>
      </c>
      <c r="I96" s="25" t="s">
        <v>240</v>
      </c>
      <c r="J96" s="25">
        <v>0.1</v>
      </c>
      <c r="L96" s="25">
        <v>1.88</v>
      </c>
      <c r="M96" s="25">
        <v>0.02</v>
      </c>
      <c r="N96" s="25">
        <v>0.76</v>
      </c>
      <c r="Q96" s="25">
        <v>10</v>
      </c>
      <c r="R96" s="25">
        <v>0.22</v>
      </c>
      <c r="S96" s="25">
        <v>12.2</v>
      </c>
      <c r="T96" s="25">
        <v>31.16</v>
      </c>
      <c r="U96" s="25">
        <v>0.89</v>
      </c>
      <c r="V96" s="25">
        <v>7.0000000000000007E-2</v>
      </c>
      <c r="X96" s="25" t="s">
        <v>242</v>
      </c>
      <c r="AB96" s="25">
        <f t="shared" ref="AB96:AB106" si="6">AC96</f>
        <v>41</v>
      </c>
      <c r="AC96" s="25">
        <f t="shared" si="5"/>
        <v>41</v>
      </c>
      <c r="AD96" s="25" t="s">
        <v>555</v>
      </c>
      <c r="BT96" s="25">
        <f t="shared" si="3"/>
        <v>2.6399999999999997</v>
      </c>
      <c r="BU96" s="25">
        <f t="shared" si="4"/>
        <v>32.119999999999997</v>
      </c>
    </row>
    <row r="97" spans="2:73" s="25" customFormat="1" x14ac:dyDescent="0.25">
      <c r="B97" s="25" t="s">
        <v>525</v>
      </c>
      <c r="C97" s="25" t="s">
        <v>243</v>
      </c>
      <c r="D97" s="25">
        <v>3</v>
      </c>
      <c r="E97" s="25">
        <v>1080</v>
      </c>
      <c r="I97" s="25" t="s">
        <v>240</v>
      </c>
      <c r="J97" s="25">
        <v>0.11</v>
      </c>
      <c r="L97" s="25">
        <v>1.97</v>
      </c>
      <c r="M97" s="25">
        <v>0.01</v>
      </c>
      <c r="N97" s="25">
        <v>0.85</v>
      </c>
      <c r="Q97" s="25">
        <v>9</v>
      </c>
      <c r="R97" s="25">
        <v>0.83</v>
      </c>
      <c r="S97" s="25">
        <v>11.07</v>
      </c>
      <c r="T97" s="25">
        <v>31.18</v>
      </c>
      <c r="U97" s="25">
        <v>0.91</v>
      </c>
      <c r="V97" s="25">
        <v>0.18</v>
      </c>
      <c r="X97" s="25">
        <v>0.03</v>
      </c>
      <c r="AB97" s="25">
        <f t="shared" si="6"/>
        <v>36.682352941176468</v>
      </c>
      <c r="AC97" s="25">
        <f t="shared" si="5"/>
        <v>36.682352941176468</v>
      </c>
      <c r="AD97" s="25" t="s">
        <v>555</v>
      </c>
      <c r="BT97" s="25">
        <f t="shared" si="3"/>
        <v>2.82</v>
      </c>
      <c r="BU97" s="25">
        <f t="shared" si="4"/>
        <v>32.269999999999996</v>
      </c>
    </row>
    <row r="98" spans="2:73" s="25" customFormat="1" x14ac:dyDescent="0.25">
      <c r="B98" s="25" t="s">
        <v>525</v>
      </c>
      <c r="C98" s="25" t="s">
        <v>244</v>
      </c>
      <c r="D98" s="25">
        <v>3</v>
      </c>
      <c r="E98" s="25">
        <v>1100</v>
      </c>
      <c r="I98" s="25" t="s">
        <v>240</v>
      </c>
      <c r="J98" s="25">
        <v>0.09</v>
      </c>
      <c r="L98" s="25">
        <v>2.21</v>
      </c>
      <c r="M98" s="25">
        <v>0.01</v>
      </c>
      <c r="N98" s="25">
        <v>0.79</v>
      </c>
      <c r="Q98" s="25">
        <v>8.81</v>
      </c>
      <c r="R98" s="25">
        <v>0.72</v>
      </c>
      <c r="S98" s="25">
        <v>10.07</v>
      </c>
      <c r="T98" s="25">
        <v>31.28</v>
      </c>
      <c r="U98" s="25">
        <v>1.81</v>
      </c>
      <c r="V98" s="25">
        <v>0.18</v>
      </c>
      <c r="X98" s="25">
        <v>0.02</v>
      </c>
      <c r="AB98" s="25">
        <f t="shared" si="6"/>
        <v>39.594936708860757</v>
      </c>
      <c r="AC98" s="25">
        <f t="shared" si="5"/>
        <v>39.594936708860757</v>
      </c>
      <c r="AD98" s="25" t="s">
        <v>555</v>
      </c>
      <c r="BT98" s="25">
        <f t="shared" si="3"/>
        <v>3</v>
      </c>
      <c r="BU98" s="25">
        <f t="shared" si="4"/>
        <v>33.270000000000003</v>
      </c>
    </row>
    <row r="99" spans="2:73" s="25" customFormat="1" x14ac:dyDescent="0.25">
      <c r="B99" s="25" t="s">
        <v>525</v>
      </c>
      <c r="C99" s="25" t="s">
        <v>245</v>
      </c>
      <c r="D99" s="25">
        <v>3</v>
      </c>
      <c r="E99" s="25">
        <v>1125</v>
      </c>
      <c r="I99" s="25" t="s">
        <v>240</v>
      </c>
      <c r="J99" s="25">
        <v>0.09</v>
      </c>
      <c r="L99" s="25">
        <v>2.31</v>
      </c>
      <c r="M99" s="25">
        <v>7.0000000000000007E-2</v>
      </c>
      <c r="N99" s="25">
        <v>0.81</v>
      </c>
      <c r="Q99" s="25">
        <v>8.99</v>
      </c>
      <c r="R99" s="25">
        <v>0.47</v>
      </c>
      <c r="S99" s="25">
        <v>11.04</v>
      </c>
      <c r="T99" s="25">
        <v>31.28</v>
      </c>
      <c r="U99" s="25">
        <v>1.57</v>
      </c>
      <c r="V99" s="25">
        <v>0.17</v>
      </c>
      <c r="X99" s="25">
        <v>7.0000000000000007E-2</v>
      </c>
      <c r="AB99" s="25">
        <f t="shared" si="6"/>
        <v>38.617283950617285</v>
      </c>
      <c r="AC99" s="25">
        <f t="shared" si="5"/>
        <v>38.617283950617285</v>
      </c>
      <c r="AD99" s="25" t="s">
        <v>555</v>
      </c>
      <c r="BT99" s="25">
        <f t="shared" si="3"/>
        <v>3.12</v>
      </c>
      <c r="BU99" s="25">
        <f t="shared" si="4"/>
        <v>33.020000000000003</v>
      </c>
    </row>
    <row r="100" spans="2:73" s="25" customFormat="1" x14ac:dyDescent="0.25">
      <c r="B100" s="25" t="s">
        <v>525</v>
      </c>
      <c r="C100" s="25" t="s">
        <v>246</v>
      </c>
      <c r="D100" s="25">
        <v>3</v>
      </c>
      <c r="E100" s="25">
        <v>1150</v>
      </c>
      <c r="I100" s="25" t="s">
        <v>240</v>
      </c>
      <c r="J100" s="25">
        <v>0.09</v>
      </c>
      <c r="L100" s="25">
        <v>2.57</v>
      </c>
      <c r="M100" s="25">
        <v>0.04</v>
      </c>
      <c r="N100" s="25">
        <v>0.87</v>
      </c>
      <c r="Q100" s="25">
        <v>9.57</v>
      </c>
      <c r="R100" s="25">
        <v>0.04</v>
      </c>
      <c r="S100" s="25">
        <v>10.6</v>
      </c>
      <c r="T100" s="25">
        <v>32.49</v>
      </c>
      <c r="U100" s="25">
        <v>1.56</v>
      </c>
      <c r="V100" s="25">
        <v>0.08</v>
      </c>
      <c r="X100" s="25">
        <v>0.02</v>
      </c>
      <c r="AB100" s="25">
        <f t="shared" si="6"/>
        <v>37.344827586206897</v>
      </c>
      <c r="AC100" s="25">
        <f t="shared" si="5"/>
        <v>37.344827586206897</v>
      </c>
      <c r="AD100" s="25" t="s">
        <v>555</v>
      </c>
      <c r="BT100" s="25">
        <f t="shared" si="3"/>
        <v>3.44</v>
      </c>
      <c r="BU100" s="25">
        <f t="shared" si="4"/>
        <v>34.130000000000003</v>
      </c>
    </row>
    <row r="101" spans="2:73" s="25" customFormat="1" x14ac:dyDescent="0.25">
      <c r="B101" s="25" t="s">
        <v>525</v>
      </c>
      <c r="C101" s="25" t="s">
        <v>247</v>
      </c>
      <c r="D101" s="25">
        <v>3</v>
      </c>
      <c r="E101" s="25">
        <v>1175</v>
      </c>
      <c r="I101" s="25" t="s">
        <v>240</v>
      </c>
      <c r="J101" s="25">
        <v>0.1</v>
      </c>
      <c r="L101" s="25">
        <v>2.93</v>
      </c>
      <c r="M101" s="25">
        <v>0.08</v>
      </c>
      <c r="N101" s="25">
        <v>0.92</v>
      </c>
      <c r="Q101" s="25">
        <v>9.73</v>
      </c>
      <c r="R101" s="25">
        <v>0.03</v>
      </c>
      <c r="S101" s="25">
        <v>11.09</v>
      </c>
      <c r="T101" s="25">
        <v>32.44</v>
      </c>
      <c r="U101" s="25">
        <v>1.7</v>
      </c>
      <c r="V101" s="25">
        <v>0</v>
      </c>
      <c r="X101" s="25">
        <v>0.04</v>
      </c>
      <c r="AB101" s="25">
        <f t="shared" si="6"/>
        <v>35.260869565217391</v>
      </c>
      <c r="AC101" s="25">
        <f t="shared" si="5"/>
        <v>35.260869565217391</v>
      </c>
      <c r="AD101" s="25" t="s">
        <v>555</v>
      </c>
      <c r="BT101" s="25">
        <f t="shared" si="3"/>
        <v>3.85</v>
      </c>
      <c r="BU101" s="25">
        <f t="shared" si="4"/>
        <v>34.14</v>
      </c>
    </row>
    <row r="102" spans="2:73" s="25" customFormat="1" x14ac:dyDescent="0.25">
      <c r="B102" s="25" t="s">
        <v>525</v>
      </c>
      <c r="C102" s="25" t="s">
        <v>248</v>
      </c>
      <c r="D102" s="25">
        <v>3</v>
      </c>
      <c r="E102" s="25">
        <v>1225</v>
      </c>
      <c r="I102" s="25" t="s">
        <v>240</v>
      </c>
      <c r="J102" s="25">
        <v>0.11</v>
      </c>
      <c r="L102" s="25">
        <v>4.01</v>
      </c>
      <c r="M102" s="25">
        <v>0.3</v>
      </c>
      <c r="N102" s="25">
        <v>1.2</v>
      </c>
      <c r="Q102" s="25">
        <v>12</v>
      </c>
      <c r="R102" s="25">
        <v>0.1</v>
      </c>
      <c r="S102" s="25">
        <v>10</v>
      </c>
      <c r="T102" s="25">
        <v>30</v>
      </c>
      <c r="U102" s="25">
        <v>1.22</v>
      </c>
      <c r="V102" s="25">
        <v>0.09</v>
      </c>
      <c r="X102" s="25" t="s">
        <v>242</v>
      </c>
      <c r="AB102" s="25">
        <f t="shared" si="6"/>
        <v>25</v>
      </c>
      <c r="AC102" s="25">
        <f t="shared" si="5"/>
        <v>25</v>
      </c>
      <c r="AD102" s="25" t="s">
        <v>555</v>
      </c>
      <c r="BT102" s="25">
        <f t="shared" si="3"/>
        <v>5.21</v>
      </c>
      <c r="BU102" s="25">
        <f t="shared" si="4"/>
        <v>31.31</v>
      </c>
    </row>
    <row r="103" spans="2:73" s="25" customFormat="1" x14ac:dyDescent="0.25">
      <c r="B103" s="25" t="s">
        <v>525</v>
      </c>
      <c r="C103" s="25" t="s">
        <v>249</v>
      </c>
      <c r="D103" s="25">
        <v>3</v>
      </c>
      <c r="E103" s="25">
        <v>1275</v>
      </c>
      <c r="I103" s="25" t="s">
        <v>240</v>
      </c>
      <c r="J103" s="25">
        <v>0.1</v>
      </c>
      <c r="L103" s="25">
        <v>4.45</v>
      </c>
      <c r="M103" s="25">
        <v>0.42</v>
      </c>
      <c r="N103" s="25">
        <v>1.3</v>
      </c>
      <c r="Q103" s="25">
        <v>12</v>
      </c>
      <c r="R103" s="25">
        <v>0.52</v>
      </c>
      <c r="S103" s="25">
        <v>8</v>
      </c>
      <c r="T103" s="25">
        <v>30</v>
      </c>
      <c r="U103" s="25">
        <v>0.54</v>
      </c>
      <c r="V103" s="25">
        <v>0.04</v>
      </c>
      <c r="X103" s="25" t="s">
        <v>242</v>
      </c>
      <c r="AB103" s="25">
        <f t="shared" si="6"/>
        <v>23.076923076923077</v>
      </c>
      <c r="AC103" s="25">
        <f t="shared" si="5"/>
        <v>23.076923076923077</v>
      </c>
      <c r="AD103" s="25" t="s">
        <v>555</v>
      </c>
      <c r="BT103" s="25">
        <f t="shared" si="3"/>
        <v>5.75</v>
      </c>
      <c r="BU103" s="25">
        <f t="shared" si="4"/>
        <v>30.58</v>
      </c>
    </row>
    <row r="104" spans="2:73" s="25" customFormat="1" x14ac:dyDescent="0.25">
      <c r="B104" s="25" t="s">
        <v>525</v>
      </c>
      <c r="C104" s="25" t="s">
        <v>250</v>
      </c>
      <c r="D104" s="25">
        <v>3</v>
      </c>
      <c r="E104" s="25">
        <v>1315</v>
      </c>
      <c r="I104" s="25" t="s">
        <v>240</v>
      </c>
      <c r="J104" s="25">
        <v>0.09</v>
      </c>
      <c r="L104" s="25">
        <v>5</v>
      </c>
      <c r="M104" s="25">
        <v>0.51</v>
      </c>
      <c r="N104" s="25">
        <v>1.37</v>
      </c>
      <c r="Q104" s="25">
        <v>14</v>
      </c>
      <c r="R104" s="25">
        <v>0.45</v>
      </c>
      <c r="S104" s="25">
        <v>6.65</v>
      </c>
      <c r="T104" s="25">
        <v>30</v>
      </c>
      <c r="U104" s="25">
        <v>0.13</v>
      </c>
      <c r="V104" s="25">
        <v>0.05</v>
      </c>
      <c r="X104" s="25" t="s">
        <v>242</v>
      </c>
      <c r="AB104" s="25">
        <f t="shared" si="6"/>
        <v>21.897810218978101</v>
      </c>
      <c r="AC104" s="25">
        <f t="shared" si="5"/>
        <v>21.897810218978101</v>
      </c>
      <c r="AD104" s="25" t="s">
        <v>555</v>
      </c>
      <c r="BT104" s="25">
        <f t="shared" si="3"/>
        <v>6.37</v>
      </c>
      <c r="BU104" s="25">
        <f t="shared" si="4"/>
        <v>30.18</v>
      </c>
    </row>
    <row r="105" spans="2:73" s="25" customFormat="1" x14ac:dyDescent="0.25">
      <c r="B105" s="25" t="s">
        <v>525</v>
      </c>
      <c r="C105" s="25" t="s">
        <v>251</v>
      </c>
      <c r="D105" s="25">
        <v>3</v>
      </c>
      <c r="E105" s="25">
        <v>1350</v>
      </c>
      <c r="I105" s="25" t="s">
        <v>240</v>
      </c>
      <c r="J105" s="25">
        <v>0.06</v>
      </c>
      <c r="L105" s="25">
        <v>4.8499999999999996</v>
      </c>
      <c r="M105" s="25">
        <v>0.61</v>
      </c>
      <c r="N105" s="25">
        <v>1.83</v>
      </c>
      <c r="Q105" s="25">
        <v>15.81</v>
      </c>
      <c r="R105" s="25">
        <v>0</v>
      </c>
      <c r="S105" s="25">
        <v>6.88</v>
      </c>
      <c r="T105" s="25">
        <v>29</v>
      </c>
      <c r="U105" s="25">
        <v>0.14000000000000001</v>
      </c>
      <c r="V105" s="25">
        <v>0.03</v>
      </c>
      <c r="X105" s="25" t="s">
        <v>242</v>
      </c>
      <c r="AB105" s="25">
        <f t="shared" si="6"/>
        <v>15.846994535519125</v>
      </c>
      <c r="AC105" s="25">
        <f t="shared" si="5"/>
        <v>15.846994535519125</v>
      </c>
      <c r="AD105" s="25" t="s">
        <v>555</v>
      </c>
      <c r="BT105" s="25">
        <f t="shared" si="3"/>
        <v>6.68</v>
      </c>
      <c r="BU105" s="25">
        <f t="shared" si="4"/>
        <v>29.17</v>
      </c>
    </row>
    <row r="106" spans="2:73" s="25" customFormat="1" x14ac:dyDescent="0.25">
      <c r="B106" s="25" t="s">
        <v>525</v>
      </c>
      <c r="C106" s="25" t="s">
        <v>252</v>
      </c>
      <c r="D106" s="25">
        <v>3</v>
      </c>
      <c r="E106" s="25">
        <v>1375</v>
      </c>
      <c r="I106" s="25" t="s">
        <v>240</v>
      </c>
      <c r="J106" s="25">
        <v>0.03</v>
      </c>
      <c r="L106" s="25">
        <v>4.88</v>
      </c>
      <c r="M106" s="25">
        <v>0.78</v>
      </c>
      <c r="N106" s="25">
        <v>2.2400000000000002</v>
      </c>
      <c r="Q106" s="25">
        <v>16.010000000000002</v>
      </c>
      <c r="R106" s="25">
        <v>0.26</v>
      </c>
      <c r="S106" s="25">
        <v>5.99</v>
      </c>
      <c r="T106" s="25">
        <v>26</v>
      </c>
      <c r="U106" s="25">
        <v>0.27</v>
      </c>
      <c r="V106" s="25">
        <v>7.0000000000000007E-2</v>
      </c>
      <c r="X106" s="25" t="s">
        <v>242</v>
      </c>
      <c r="AB106" s="25">
        <f t="shared" si="6"/>
        <v>11.607142857142856</v>
      </c>
      <c r="AC106" s="25">
        <f t="shared" si="5"/>
        <v>11.607142857142856</v>
      </c>
      <c r="AD106" s="25" t="s">
        <v>555</v>
      </c>
      <c r="BT106" s="25">
        <f t="shared" si="3"/>
        <v>7.12</v>
      </c>
      <c r="BU106" s="25">
        <f t="shared" si="4"/>
        <v>26.34</v>
      </c>
    </row>
    <row r="107" spans="2:73" s="25" customFormat="1" x14ac:dyDescent="0.25">
      <c r="B107" s="25" t="s">
        <v>516</v>
      </c>
      <c r="C107" s="25" t="s">
        <v>248</v>
      </c>
      <c r="D107" s="25">
        <v>3</v>
      </c>
      <c r="E107" s="25">
        <v>1225</v>
      </c>
      <c r="I107" s="25" t="s">
        <v>240</v>
      </c>
      <c r="J107" s="25">
        <v>0.04</v>
      </c>
      <c r="L107" s="25">
        <v>33.799999999999997</v>
      </c>
      <c r="M107" s="25">
        <v>19.399999999999999</v>
      </c>
      <c r="N107" s="25">
        <v>2.4300000000000002</v>
      </c>
      <c r="Q107" s="25">
        <v>25.6</v>
      </c>
      <c r="R107" s="25">
        <v>0.12</v>
      </c>
      <c r="S107" s="25">
        <v>8.1999999999999993</v>
      </c>
      <c r="T107" s="25">
        <v>5.0999999999999996</v>
      </c>
      <c r="U107" s="25">
        <v>5.0999999999999996</v>
      </c>
      <c r="V107" s="25">
        <v>0.2</v>
      </c>
      <c r="X107" s="25">
        <v>0.05</v>
      </c>
      <c r="AC107" s="25">
        <f t="shared" si="5"/>
        <v>2.098765432098765</v>
      </c>
      <c r="AD107" s="25" t="s">
        <v>555</v>
      </c>
      <c r="BT107" s="25">
        <f t="shared" si="3"/>
        <v>36.229999999999997</v>
      </c>
      <c r="BU107" s="25">
        <f t="shared" si="4"/>
        <v>10.399999999999999</v>
      </c>
    </row>
    <row r="108" spans="2:73" s="25" customFormat="1" x14ac:dyDescent="0.25">
      <c r="B108" s="25" t="s">
        <v>516</v>
      </c>
      <c r="C108" s="25" t="s">
        <v>249</v>
      </c>
      <c r="D108" s="25">
        <v>3</v>
      </c>
      <c r="E108" s="25">
        <v>1275</v>
      </c>
      <c r="I108" s="25" t="s">
        <v>240</v>
      </c>
      <c r="J108" s="25">
        <v>0.12</v>
      </c>
      <c r="L108" s="25">
        <v>37.700000000000003</v>
      </c>
      <c r="M108" s="25">
        <v>13.6</v>
      </c>
      <c r="N108" s="25">
        <v>4.8</v>
      </c>
      <c r="Q108" s="25">
        <v>21</v>
      </c>
      <c r="R108" s="25">
        <v>0.4</v>
      </c>
      <c r="S108" s="25">
        <v>10.5</v>
      </c>
      <c r="T108" s="25">
        <v>8.4</v>
      </c>
      <c r="U108" s="25">
        <v>3.5</v>
      </c>
      <c r="V108" s="25">
        <v>0.03</v>
      </c>
      <c r="X108" s="25">
        <v>7.0000000000000007E-2</v>
      </c>
      <c r="AC108" s="25">
        <f t="shared" si="5"/>
        <v>1.7500000000000002</v>
      </c>
      <c r="AD108" s="25" t="s">
        <v>555</v>
      </c>
      <c r="BT108" s="25">
        <f t="shared" si="3"/>
        <v>42.5</v>
      </c>
      <c r="BU108" s="25">
        <f t="shared" si="4"/>
        <v>11.93</v>
      </c>
    </row>
    <row r="109" spans="2:73" s="25" customFormat="1" x14ac:dyDescent="0.25">
      <c r="B109" s="25" t="s">
        <v>516</v>
      </c>
      <c r="C109" s="25" t="s">
        <v>250</v>
      </c>
      <c r="D109" s="25">
        <v>3</v>
      </c>
      <c r="E109" s="25">
        <v>1315</v>
      </c>
      <c r="I109" s="25" t="s">
        <v>240</v>
      </c>
      <c r="J109" s="25">
        <v>0.2</v>
      </c>
      <c r="L109" s="25">
        <v>40.9</v>
      </c>
      <c r="M109" s="25">
        <v>8.6</v>
      </c>
      <c r="N109" s="25">
        <v>6.27</v>
      </c>
      <c r="Q109" s="25">
        <v>18.3</v>
      </c>
      <c r="R109" s="25">
        <v>0.4</v>
      </c>
      <c r="S109" s="25">
        <v>10.8</v>
      </c>
      <c r="T109" s="25">
        <v>11.8</v>
      </c>
      <c r="U109" s="25">
        <v>2.9</v>
      </c>
      <c r="V109" s="25">
        <v>0.03</v>
      </c>
      <c r="X109" s="25" t="s">
        <v>242</v>
      </c>
      <c r="AC109" s="25">
        <f t="shared" si="5"/>
        <v>1.8819776714513559</v>
      </c>
      <c r="AD109" s="25" t="s">
        <v>555</v>
      </c>
      <c r="BT109" s="25">
        <f t="shared" ref="BT109:BT170" si="7">L109+N109</f>
        <v>47.17</v>
      </c>
      <c r="BU109" s="25">
        <f t="shared" ref="BU109:BU170" si="8">T109+U109+V109</f>
        <v>14.73</v>
      </c>
    </row>
    <row r="110" spans="2:73" s="25" customFormat="1" x14ac:dyDescent="0.25">
      <c r="B110" s="25" t="s">
        <v>516</v>
      </c>
      <c r="C110" s="25" t="s">
        <v>251</v>
      </c>
      <c r="D110" s="25">
        <v>3</v>
      </c>
      <c r="E110" s="25">
        <v>1350</v>
      </c>
      <c r="I110" s="25" t="s">
        <v>240</v>
      </c>
      <c r="J110" s="25">
        <v>0.38</v>
      </c>
      <c r="L110" s="25">
        <v>41.9</v>
      </c>
      <c r="M110" s="25">
        <v>5.4</v>
      </c>
      <c r="N110" s="25">
        <v>8.0299999999999994</v>
      </c>
      <c r="Q110" s="25">
        <v>16.5</v>
      </c>
      <c r="R110" s="25">
        <v>0.15</v>
      </c>
      <c r="S110" s="25">
        <v>11.6</v>
      </c>
      <c r="T110" s="25">
        <v>14</v>
      </c>
      <c r="U110" s="25">
        <v>2.4</v>
      </c>
      <c r="V110" s="25">
        <v>0.02</v>
      </c>
      <c r="X110" s="25" t="s">
        <v>242</v>
      </c>
      <c r="AC110" s="25">
        <f t="shared" ref="AC110:AC170" si="9">T110/N110</f>
        <v>1.7434620174346203</v>
      </c>
      <c r="AD110" s="25" t="s">
        <v>555</v>
      </c>
      <c r="BT110" s="25">
        <f t="shared" si="7"/>
        <v>49.93</v>
      </c>
      <c r="BU110" s="25">
        <f t="shared" si="8"/>
        <v>16.419999999999998</v>
      </c>
    </row>
    <row r="111" spans="2:73" s="25" customFormat="1" x14ac:dyDescent="0.25">
      <c r="B111" s="25" t="s">
        <v>516</v>
      </c>
      <c r="C111" s="25" t="s">
        <v>252</v>
      </c>
      <c r="D111" s="25">
        <v>3</v>
      </c>
      <c r="E111" s="25">
        <v>1375</v>
      </c>
      <c r="I111" s="25" t="s">
        <v>240</v>
      </c>
      <c r="J111" s="25">
        <v>0.63</v>
      </c>
      <c r="L111" s="25">
        <v>42.9</v>
      </c>
      <c r="M111" s="25">
        <v>3.6</v>
      </c>
      <c r="N111" s="25">
        <v>9.16</v>
      </c>
      <c r="Q111" s="25">
        <v>15.1</v>
      </c>
      <c r="R111" s="25">
        <v>0.2</v>
      </c>
      <c r="S111" s="25">
        <v>12.3</v>
      </c>
      <c r="T111" s="25">
        <v>14.6</v>
      </c>
      <c r="U111" s="25">
        <v>2</v>
      </c>
      <c r="V111" s="25">
        <v>0.14000000000000001</v>
      </c>
      <c r="X111" s="25" t="s">
        <v>242</v>
      </c>
      <c r="AC111" s="25">
        <f t="shared" si="9"/>
        <v>1.5938864628820959</v>
      </c>
      <c r="AD111" s="25" t="s">
        <v>555</v>
      </c>
      <c r="BT111" s="25">
        <f t="shared" si="7"/>
        <v>52.06</v>
      </c>
      <c r="BU111" s="25">
        <f t="shared" si="8"/>
        <v>16.740000000000002</v>
      </c>
    </row>
    <row r="112" spans="2:73" s="25" customFormat="1" x14ac:dyDescent="0.25">
      <c r="B112" s="25" t="s">
        <v>516</v>
      </c>
      <c r="C112" s="25" t="s">
        <v>253</v>
      </c>
      <c r="D112" s="25">
        <v>3</v>
      </c>
      <c r="E112" s="25">
        <v>1400</v>
      </c>
      <c r="I112" s="25" t="s">
        <v>240</v>
      </c>
      <c r="J112" s="25">
        <v>0.89</v>
      </c>
      <c r="L112" s="25">
        <v>43.3</v>
      </c>
      <c r="M112" s="25">
        <v>2.6</v>
      </c>
      <c r="N112" s="25">
        <v>10.09</v>
      </c>
      <c r="Q112" s="25">
        <v>13.8</v>
      </c>
      <c r="R112" s="25">
        <v>0.16</v>
      </c>
      <c r="S112" s="25">
        <v>13.54</v>
      </c>
      <c r="T112" s="25">
        <v>14.7</v>
      </c>
      <c r="U112" s="25">
        <v>1.75</v>
      </c>
      <c r="V112" s="25">
        <v>0.13</v>
      </c>
      <c r="X112" s="25" t="s">
        <v>242</v>
      </c>
      <c r="AC112" s="25">
        <f t="shared" si="9"/>
        <v>1.4568880079286421</v>
      </c>
      <c r="AD112" s="25" t="s">
        <v>555</v>
      </c>
      <c r="BT112" s="25">
        <f t="shared" si="7"/>
        <v>53.39</v>
      </c>
      <c r="BU112" s="25">
        <f t="shared" si="8"/>
        <v>16.579999999999998</v>
      </c>
    </row>
    <row r="113" spans="2:73" s="25" customFormat="1" x14ac:dyDescent="0.25">
      <c r="B113" s="25" t="s">
        <v>525</v>
      </c>
      <c r="C113" s="25" t="s">
        <v>254</v>
      </c>
      <c r="D113" s="25">
        <v>3</v>
      </c>
      <c r="E113" s="25">
        <v>1300</v>
      </c>
      <c r="G113" s="25">
        <v>2.5</v>
      </c>
      <c r="I113" s="25" t="s">
        <v>605</v>
      </c>
      <c r="J113" s="25">
        <v>0.06</v>
      </c>
      <c r="L113" s="25">
        <v>5.3</v>
      </c>
      <c r="M113" s="25">
        <v>0.91</v>
      </c>
      <c r="N113" s="25">
        <v>2.2000000000000002</v>
      </c>
      <c r="Q113" s="25">
        <v>7.8</v>
      </c>
      <c r="R113" s="25">
        <v>0.17</v>
      </c>
      <c r="S113" s="25">
        <v>13.4</v>
      </c>
      <c r="T113" s="25">
        <v>25.3</v>
      </c>
      <c r="U113" s="25">
        <v>1.08</v>
      </c>
      <c r="V113" s="25">
        <v>0.05</v>
      </c>
      <c r="X113" s="25" t="s">
        <v>242</v>
      </c>
      <c r="AB113" s="25" t="s">
        <v>255</v>
      </c>
      <c r="AC113" s="25">
        <f t="shared" si="9"/>
        <v>11.5</v>
      </c>
      <c r="AD113" s="25" t="s">
        <v>554</v>
      </c>
      <c r="BT113" s="25">
        <f t="shared" si="7"/>
        <v>7.5</v>
      </c>
      <c r="BU113" s="25">
        <f t="shared" si="8"/>
        <v>26.430000000000003</v>
      </c>
    </row>
    <row r="114" spans="2:73" s="25" customFormat="1" x14ac:dyDescent="0.25">
      <c r="B114" s="25" t="s">
        <v>525</v>
      </c>
      <c r="C114" s="25" t="s">
        <v>256</v>
      </c>
      <c r="D114" s="25">
        <v>3</v>
      </c>
      <c r="E114" s="25">
        <v>1325</v>
      </c>
      <c r="G114" s="25">
        <v>2.5</v>
      </c>
      <c r="I114" s="25" t="s">
        <v>605</v>
      </c>
      <c r="J114" s="25">
        <v>6.2E-2</v>
      </c>
      <c r="L114" s="25">
        <v>7</v>
      </c>
      <c r="M114" s="25">
        <v>1.21</v>
      </c>
      <c r="N114" s="25">
        <v>2.7</v>
      </c>
      <c r="Q114" s="25">
        <v>7.5</v>
      </c>
      <c r="R114" s="25">
        <v>0.17</v>
      </c>
      <c r="S114" s="25">
        <v>14</v>
      </c>
      <c r="T114" s="25">
        <v>25.3</v>
      </c>
      <c r="U114" s="25">
        <v>0.98</v>
      </c>
      <c r="V114" s="25">
        <v>0.05</v>
      </c>
      <c r="X114" s="25" t="s">
        <v>242</v>
      </c>
      <c r="AB114" s="25" t="s">
        <v>255</v>
      </c>
      <c r="AC114" s="25">
        <f t="shared" si="9"/>
        <v>9.3703703703703702</v>
      </c>
      <c r="AD114" s="25" t="s">
        <v>554</v>
      </c>
      <c r="BT114" s="25">
        <f t="shared" si="7"/>
        <v>9.6999999999999993</v>
      </c>
      <c r="BU114" s="25">
        <f t="shared" si="8"/>
        <v>26.330000000000002</v>
      </c>
    </row>
    <row r="115" spans="2:73" s="25" customFormat="1" x14ac:dyDescent="0.25">
      <c r="B115" s="25" t="s">
        <v>526</v>
      </c>
      <c r="C115" s="25" t="s">
        <v>257</v>
      </c>
      <c r="D115" s="25">
        <v>3</v>
      </c>
      <c r="E115" s="25">
        <v>1350</v>
      </c>
      <c r="G115" s="25">
        <v>2.5</v>
      </c>
      <c r="I115" s="25" t="s">
        <v>605</v>
      </c>
      <c r="J115" s="25">
        <v>0.10099999999999999</v>
      </c>
      <c r="L115" s="25">
        <v>28.4</v>
      </c>
      <c r="M115" s="25">
        <v>1.61</v>
      </c>
      <c r="N115" s="25">
        <v>9.8000000000000007</v>
      </c>
      <c r="Q115" s="25">
        <v>11.9</v>
      </c>
      <c r="R115" s="25">
        <v>0.23</v>
      </c>
      <c r="S115" s="25">
        <v>19.7</v>
      </c>
      <c r="T115" s="25">
        <v>25.7</v>
      </c>
      <c r="U115" s="25">
        <v>2.64</v>
      </c>
      <c r="V115" s="25">
        <v>7.0000000000000007E-2</v>
      </c>
      <c r="X115" s="25">
        <v>0.11</v>
      </c>
      <c r="AB115" s="25">
        <v>24.9</v>
      </c>
      <c r="AC115" s="25">
        <f t="shared" si="9"/>
        <v>2.6224489795918364</v>
      </c>
      <c r="AD115" s="25" t="s">
        <v>554</v>
      </c>
      <c r="BT115" s="25">
        <f t="shared" si="7"/>
        <v>38.200000000000003</v>
      </c>
      <c r="BU115" s="25">
        <f t="shared" si="8"/>
        <v>28.41</v>
      </c>
    </row>
    <row r="116" spans="2:73" s="25" customFormat="1" x14ac:dyDescent="0.25">
      <c r="B116" s="25" t="s">
        <v>516</v>
      </c>
      <c r="C116" s="25" t="s">
        <v>258</v>
      </c>
      <c r="D116" s="25">
        <v>3</v>
      </c>
      <c r="E116" s="25">
        <v>1360</v>
      </c>
      <c r="G116" s="25">
        <v>2.5</v>
      </c>
      <c r="I116" s="25" t="s">
        <v>605</v>
      </c>
      <c r="J116" s="25">
        <v>0.13100000000000001</v>
      </c>
      <c r="L116" s="25">
        <v>32.1</v>
      </c>
      <c r="M116" s="25">
        <v>1.44</v>
      </c>
      <c r="N116" s="25">
        <v>8.8000000000000007</v>
      </c>
      <c r="Q116" s="25">
        <v>11.9</v>
      </c>
      <c r="R116" s="25">
        <v>0.22</v>
      </c>
      <c r="S116" s="25">
        <v>19.3</v>
      </c>
      <c r="T116" s="25">
        <v>24</v>
      </c>
      <c r="U116" s="25">
        <v>2.2999999999999998</v>
      </c>
      <c r="V116" s="25">
        <v>7.0000000000000007E-2</v>
      </c>
      <c r="X116" s="25" t="s">
        <v>242</v>
      </c>
      <c r="AB116" s="25">
        <v>18.600000000000001</v>
      </c>
      <c r="AC116" s="25">
        <f t="shared" si="9"/>
        <v>2.7272727272727271</v>
      </c>
      <c r="AD116" s="25" t="s">
        <v>554</v>
      </c>
      <c r="BT116" s="25">
        <f t="shared" si="7"/>
        <v>40.900000000000006</v>
      </c>
      <c r="BU116" s="25">
        <f t="shared" si="8"/>
        <v>26.37</v>
      </c>
    </row>
    <row r="117" spans="2:73" s="25" customFormat="1" x14ac:dyDescent="0.25">
      <c r="B117" s="25" t="s">
        <v>516</v>
      </c>
      <c r="C117" s="25" t="s">
        <v>259</v>
      </c>
      <c r="D117" s="25">
        <v>3</v>
      </c>
      <c r="E117" s="25">
        <v>1375</v>
      </c>
      <c r="G117" s="25">
        <v>2.5</v>
      </c>
      <c r="I117" s="25" t="s">
        <v>605</v>
      </c>
      <c r="J117" s="25">
        <v>0.13699999999999998</v>
      </c>
      <c r="L117" s="25">
        <v>32</v>
      </c>
      <c r="M117" s="25">
        <v>1.42</v>
      </c>
      <c r="N117" s="25">
        <v>9.1999999999999993</v>
      </c>
      <c r="Q117" s="25">
        <v>11.9</v>
      </c>
      <c r="R117" s="25">
        <v>0.22</v>
      </c>
      <c r="S117" s="25">
        <v>19.3</v>
      </c>
      <c r="T117" s="25">
        <v>23.9</v>
      </c>
      <c r="U117" s="25">
        <v>1.87</v>
      </c>
      <c r="V117" s="25">
        <v>7.0000000000000007E-2</v>
      </c>
      <c r="X117" s="25" t="s">
        <v>242</v>
      </c>
      <c r="AB117" s="25">
        <v>18.2</v>
      </c>
      <c r="AC117" s="25">
        <f t="shared" si="9"/>
        <v>2.597826086956522</v>
      </c>
      <c r="AD117" s="25" t="s">
        <v>554</v>
      </c>
      <c r="BT117" s="25">
        <f t="shared" si="7"/>
        <v>41.2</v>
      </c>
      <c r="BU117" s="25">
        <f t="shared" si="8"/>
        <v>25.84</v>
      </c>
    </row>
    <row r="118" spans="2:73" s="25" customFormat="1" x14ac:dyDescent="0.25">
      <c r="B118" s="25" t="s">
        <v>516</v>
      </c>
      <c r="C118" s="25" t="s">
        <v>260</v>
      </c>
      <c r="D118" s="25">
        <v>3</v>
      </c>
      <c r="E118" s="25">
        <v>1400</v>
      </c>
      <c r="G118" s="25">
        <v>2.5</v>
      </c>
      <c r="I118" s="25" t="s">
        <v>605</v>
      </c>
      <c r="J118" s="25">
        <v>0.155</v>
      </c>
      <c r="L118" s="25">
        <v>34.5</v>
      </c>
      <c r="M118" s="25">
        <v>1.25</v>
      </c>
      <c r="N118" s="25">
        <v>9.5</v>
      </c>
      <c r="Q118" s="25">
        <v>11.6</v>
      </c>
      <c r="R118" s="25">
        <v>0.2</v>
      </c>
      <c r="S118" s="25">
        <v>19.600000000000001</v>
      </c>
      <c r="T118" s="25">
        <v>21.7</v>
      </c>
      <c r="U118" s="25">
        <v>1.6</v>
      </c>
      <c r="V118" s="25">
        <v>0.05</v>
      </c>
      <c r="X118" s="25">
        <v>0.09</v>
      </c>
      <c r="AB118" s="25">
        <v>17</v>
      </c>
      <c r="AC118" s="25">
        <f t="shared" si="9"/>
        <v>2.2842105263157895</v>
      </c>
      <c r="AD118" s="25" t="s">
        <v>554</v>
      </c>
      <c r="BT118" s="25">
        <f t="shared" si="7"/>
        <v>44</v>
      </c>
      <c r="BU118" s="25">
        <f t="shared" si="8"/>
        <v>23.35</v>
      </c>
    </row>
    <row r="119" spans="2:73" s="25" customFormat="1" x14ac:dyDescent="0.25">
      <c r="B119" s="25" t="s">
        <v>516</v>
      </c>
      <c r="C119" s="25" t="s">
        <v>261</v>
      </c>
      <c r="D119" s="25">
        <v>3</v>
      </c>
      <c r="E119" s="25">
        <v>1425</v>
      </c>
      <c r="G119" s="25">
        <v>2.5</v>
      </c>
      <c r="I119" s="25" t="s">
        <v>605</v>
      </c>
      <c r="J119" s="25">
        <v>0.17699999999999999</v>
      </c>
      <c r="L119" s="25">
        <v>35.9</v>
      </c>
      <c r="M119" s="25">
        <v>1.1499999999999999</v>
      </c>
      <c r="N119" s="25">
        <v>10.199999999999999</v>
      </c>
      <c r="Q119" s="25">
        <v>11.4</v>
      </c>
      <c r="R119" s="25">
        <v>0.17</v>
      </c>
      <c r="S119" s="25">
        <v>19.7</v>
      </c>
      <c r="T119" s="25">
        <v>20.100000000000001</v>
      </c>
      <c r="U119" s="25">
        <v>1.4</v>
      </c>
      <c r="V119" s="25">
        <v>0.03</v>
      </c>
      <c r="X119" s="25">
        <v>0.13</v>
      </c>
      <c r="AB119" s="25">
        <v>14.6</v>
      </c>
      <c r="AC119" s="25">
        <f t="shared" si="9"/>
        <v>1.970588235294118</v>
      </c>
      <c r="AD119" s="25" t="s">
        <v>554</v>
      </c>
      <c r="BT119" s="25">
        <f t="shared" si="7"/>
        <v>46.099999999999994</v>
      </c>
      <c r="BU119" s="25">
        <f t="shared" si="8"/>
        <v>21.53</v>
      </c>
    </row>
    <row r="120" spans="2:73" s="25" customFormat="1" x14ac:dyDescent="0.25">
      <c r="B120" s="25" t="s">
        <v>516</v>
      </c>
      <c r="C120" s="25" t="s">
        <v>262</v>
      </c>
      <c r="D120" s="25">
        <v>3</v>
      </c>
      <c r="E120" s="25">
        <v>1450</v>
      </c>
      <c r="G120" s="25">
        <v>2.5</v>
      </c>
      <c r="I120" s="25" t="s">
        <v>605</v>
      </c>
      <c r="J120" s="25">
        <v>0.22500000000000001</v>
      </c>
      <c r="L120" s="25">
        <v>37.299999999999997</v>
      </c>
      <c r="M120" s="25">
        <v>0.95</v>
      </c>
      <c r="N120" s="25">
        <v>12.3</v>
      </c>
      <c r="Q120" s="25">
        <v>10.9</v>
      </c>
      <c r="R120" s="25">
        <v>0.24</v>
      </c>
      <c r="S120" s="25">
        <v>21.3</v>
      </c>
      <c r="T120" s="25">
        <v>15.7</v>
      </c>
      <c r="U120" s="25">
        <v>1.1000000000000001</v>
      </c>
      <c r="V120" s="25">
        <v>0.1</v>
      </c>
      <c r="X120" s="25">
        <v>0.14000000000000001</v>
      </c>
      <c r="AB120" s="25">
        <v>11.1</v>
      </c>
      <c r="AC120" s="25">
        <f t="shared" si="9"/>
        <v>1.2764227642276422</v>
      </c>
      <c r="AD120" s="25" t="s">
        <v>554</v>
      </c>
      <c r="BT120" s="25">
        <f t="shared" si="7"/>
        <v>49.599999999999994</v>
      </c>
      <c r="BU120" s="25">
        <f t="shared" si="8"/>
        <v>16.900000000000002</v>
      </c>
    </row>
    <row r="121" spans="2:73" s="25" customFormat="1" x14ac:dyDescent="0.25">
      <c r="B121" s="25" t="s">
        <v>516</v>
      </c>
      <c r="C121" s="25" t="s">
        <v>263</v>
      </c>
      <c r="D121" s="25">
        <v>3</v>
      </c>
      <c r="E121" s="25">
        <v>1475</v>
      </c>
      <c r="G121" s="25">
        <v>2.5</v>
      </c>
      <c r="I121" s="25" t="s">
        <v>605</v>
      </c>
      <c r="J121" s="25">
        <v>0.25800000000000001</v>
      </c>
      <c r="L121" s="25">
        <v>40.200000000000003</v>
      </c>
      <c r="M121" s="25">
        <v>0.9</v>
      </c>
      <c r="N121" s="25">
        <v>10.8</v>
      </c>
      <c r="Q121" s="25">
        <v>11.2</v>
      </c>
      <c r="R121" s="25">
        <v>0.21</v>
      </c>
      <c r="S121" s="25">
        <v>22.2</v>
      </c>
      <c r="T121" s="25">
        <v>13.3</v>
      </c>
      <c r="U121" s="25">
        <v>0.9</v>
      </c>
      <c r="V121" s="25">
        <v>0.09</v>
      </c>
      <c r="X121" s="25">
        <v>0.18</v>
      </c>
      <c r="AB121" s="25">
        <v>9.5</v>
      </c>
      <c r="AC121" s="25">
        <f t="shared" si="9"/>
        <v>1.2314814814814814</v>
      </c>
      <c r="AD121" s="25" t="s">
        <v>554</v>
      </c>
      <c r="BT121" s="25">
        <f t="shared" si="7"/>
        <v>51</v>
      </c>
      <c r="BU121" s="25">
        <f t="shared" si="8"/>
        <v>14.290000000000001</v>
      </c>
    </row>
    <row r="122" spans="2:73" s="25" customFormat="1" x14ac:dyDescent="0.25">
      <c r="B122" s="25" t="s">
        <v>516</v>
      </c>
      <c r="C122" s="25" t="s">
        <v>264</v>
      </c>
      <c r="D122" s="25">
        <v>3</v>
      </c>
      <c r="E122" s="25">
        <v>1500</v>
      </c>
      <c r="G122" s="25">
        <v>2.5</v>
      </c>
      <c r="I122" s="25" t="s">
        <v>605</v>
      </c>
      <c r="J122" s="25">
        <v>0.32299999999999995</v>
      </c>
      <c r="L122" s="25">
        <v>41.3</v>
      </c>
      <c r="M122" s="25">
        <v>0.82</v>
      </c>
      <c r="N122" s="25">
        <v>9.9</v>
      </c>
      <c r="Q122" s="25">
        <v>11.2</v>
      </c>
      <c r="R122" s="25">
        <v>0.22</v>
      </c>
      <c r="S122" s="25">
        <v>24.4</v>
      </c>
      <c r="T122" s="25">
        <v>11.2</v>
      </c>
      <c r="U122" s="25">
        <v>0.83</v>
      </c>
      <c r="V122" s="25">
        <v>7.0000000000000007E-2</v>
      </c>
      <c r="X122" s="25">
        <v>0.22</v>
      </c>
      <c r="AB122" s="25">
        <v>7.9</v>
      </c>
      <c r="AC122" s="25">
        <f t="shared" si="9"/>
        <v>1.1313131313131313</v>
      </c>
      <c r="AD122" s="25" t="s">
        <v>554</v>
      </c>
      <c r="BT122" s="25">
        <f t="shared" si="7"/>
        <v>51.199999999999996</v>
      </c>
      <c r="BU122" s="25">
        <f t="shared" si="8"/>
        <v>12.1</v>
      </c>
    </row>
    <row r="123" spans="2:73" s="25" customFormat="1" x14ac:dyDescent="0.25">
      <c r="B123" s="25" t="s">
        <v>516</v>
      </c>
      <c r="C123" s="25" t="s">
        <v>265</v>
      </c>
      <c r="D123" s="25">
        <v>3</v>
      </c>
      <c r="E123" s="25">
        <v>1525</v>
      </c>
      <c r="G123" s="25">
        <v>2.5</v>
      </c>
      <c r="I123" s="25" t="s">
        <v>605</v>
      </c>
      <c r="J123" s="25">
        <v>0.34100000000000003</v>
      </c>
      <c r="L123" s="25">
        <v>42.6</v>
      </c>
      <c r="M123" s="25">
        <v>0.75</v>
      </c>
      <c r="N123" s="25">
        <v>9.4</v>
      </c>
      <c r="Q123" s="25">
        <v>10.56</v>
      </c>
      <c r="R123" s="25">
        <v>0.22</v>
      </c>
      <c r="S123" s="25">
        <v>24.22</v>
      </c>
      <c r="T123" s="25">
        <v>11.05</v>
      </c>
      <c r="U123" s="25">
        <v>0.83</v>
      </c>
      <c r="V123" s="25">
        <v>0.1</v>
      </c>
      <c r="X123" s="25">
        <v>0.26</v>
      </c>
      <c r="AB123" s="25">
        <v>7.5</v>
      </c>
      <c r="AC123" s="25">
        <f t="shared" si="9"/>
        <v>1.175531914893617</v>
      </c>
      <c r="AD123" s="25" t="s">
        <v>554</v>
      </c>
      <c r="BT123" s="25">
        <f t="shared" si="7"/>
        <v>52</v>
      </c>
      <c r="BU123" s="25">
        <f t="shared" si="8"/>
        <v>11.98</v>
      </c>
    </row>
    <row r="124" spans="2:73" s="25" customFormat="1" x14ac:dyDescent="0.25">
      <c r="B124" s="25" t="s">
        <v>516</v>
      </c>
      <c r="C124" s="25" t="s">
        <v>266</v>
      </c>
      <c r="D124" s="25">
        <v>3</v>
      </c>
      <c r="E124" s="25">
        <v>1550</v>
      </c>
      <c r="G124" s="25">
        <v>2.5</v>
      </c>
      <c r="I124" s="25" t="s">
        <v>605</v>
      </c>
      <c r="J124" s="25">
        <v>0.40299999999999997</v>
      </c>
      <c r="L124" s="25">
        <v>45.2</v>
      </c>
      <c r="M124" s="25">
        <v>0.51</v>
      </c>
      <c r="N124" s="25">
        <v>8.85</v>
      </c>
      <c r="Q124" s="25">
        <v>10.54</v>
      </c>
      <c r="R124" s="25">
        <v>0.2</v>
      </c>
      <c r="S124" s="25">
        <v>25</v>
      </c>
      <c r="T124" s="25">
        <v>8.6999999999999993</v>
      </c>
      <c r="U124" s="25">
        <v>0.62</v>
      </c>
      <c r="V124" s="25">
        <v>0.05</v>
      </c>
      <c r="X124" s="25">
        <v>0.32</v>
      </c>
      <c r="AB124" s="25">
        <v>6</v>
      </c>
      <c r="AC124" s="25">
        <f t="shared" si="9"/>
        <v>0.98305084745762705</v>
      </c>
      <c r="AD124" s="25" t="s">
        <v>554</v>
      </c>
      <c r="BT124" s="25">
        <f t="shared" si="7"/>
        <v>54.050000000000004</v>
      </c>
      <c r="BU124" s="25">
        <f t="shared" si="8"/>
        <v>9.3699999999999992</v>
      </c>
    </row>
    <row r="125" spans="2:73" s="25" customFormat="1" x14ac:dyDescent="0.25">
      <c r="B125" s="25" t="s">
        <v>516</v>
      </c>
      <c r="C125" s="25" t="s">
        <v>267</v>
      </c>
      <c r="D125" s="25">
        <v>3</v>
      </c>
      <c r="E125" s="25">
        <v>1575</v>
      </c>
      <c r="G125" s="25">
        <v>2.5</v>
      </c>
      <c r="I125" s="25" t="s">
        <v>605</v>
      </c>
      <c r="J125" s="25">
        <v>0.498</v>
      </c>
      <c r="L125" s="25">
        <v>45.7</v>
      </c>
      <c r="M125" s="25">
        <v>0.48</v>
      </c>
      <c r="N125" s="25">
        <v>7.29</v>
      </c>
      <c r="Q125" s="25">
        <v>10.15</v>
      </c>
      <c r="R125" s="25">
        <v>0.21</v>
      </c>
      <c r="S125" s="25">
        <v>28.1</v>
      </c>
      <c r="T125" s="25">
        <v>7.12</v>
      </c>
      <c r="U125" s="25">
        <v>0.56999999999999995</v>
      </c>
      <c r="V125" s="25">
        <v>0.04</v>
      </c>
      <c r="X125" s="25">
        <v>0.38</v>
      </c>
      <c r="AB125" s="25">
        <v>5.0999999999999996</v>
      </c>
      <c r="AC125" s="25">
        <f t="shared" si="9"/>
        <v>0.97668038408779145</v>
      </c>
      <c r="AD125" s="25" t="s">
        <v>554</v>
      </c>
      <c r="BT125" s="25">
        <f t="shared" si="7"/>
        <v>52.99</v>
      </c>
      <c r="BU125" s="25">
        <f t="shared" si="8"/>
        <v>7.73</v>
      </c>
    </row>
    <row r="126" spans="2:73" s="25" customFormat="1" x14ac:dyDescent="0.25">
      <c r="B126" s="25" t="s">
        <v>516</v>
      </c>
      <c r="C126" s="25" t="s">
        <v>268</v>
      </c>
      <c r="D126" s="25">
        <v>3</v>
      </c>
      <c r="E126" s="25">
        <v>1600</v>
      </c>
      <c r="G126" s="25">
        <v>2.5</v>
      </c>
      <c r="I126" s="25" t="s">
        <v>605</v>
      </c>
      <c r="J126" s="25">
        <v>0.51</v>
      </c>
      <c r="L126" s="25">
        <v>45.62</v>
      </c>
      <c r="M126" s="25">
        <v>0.49</v>
      </c>
      <c r="N126" s="25">
        <v>6.83</v>
      </c>
      <c r="Q126" s="25">
        <v>9.77</v>
      </c>
      <c r="R126" s="25">
        <v>0.21</v>
      </c>
      <c r="S126" s="25">
        <v>28.84</v>
      </c>
      <c r="T126" s="25">
        <v>7.25</v>
      </c>
      <c r="U126" s="25">
        <v>0.61</v>
      </c>
      <c r="V126" s="25">
        <v>0.03</v>
      </c>
      <c r="X126" s="25">
        <v>0.34</v>
      </c>
      <c r="AB126" s="25">
        <v>5</v>
      </c>
      <c r="AC126" s="25">
        <f t="shared" si="9"/>
        <v>1.061493411420205</v>
      </c>
      <c r="AD126" s="25" t="s">
        <v>554</v>
      </c>
      <c r="BT126" s="25">
        <f t="shared" si="7"/>
        <v>52.449999999999996</v>
      </c>
      <c r="BU126" s="25">
        <f t="shared" si="8"/>
        <v>7.8900000000000006</v>
      </c>
    </row>
    <row r="127" spans="2:73" s="25" customFormat="1" x14ac:dyDescent="0.25">
      <c r="B127" s="25" t="s">
        <v>516</v>
      </c>
      <c r="C127" s="25" t="s">
        <v>269</v>
      </c>
      <c r="D127" s="25">
        <v>3</v>
      </c>
      <c r="E127" s="25">
        <v>1350</v>
      </c>
      <c r="G127" s="25">
        <v>1</v>
      </c>
      <c r="I127" s="25" t="s">
        <v>606</v>
      </c>
      <c r="J127" s="25">
        <v>5.5999999999999994E-2</v>
      </c>
      <c r="L127" s="25">
        <v>42.4</v>
      </c>
      <c r="M127" s="25">
        <v>1.86</v>
      </c>
      <c r="N127" s="25">
        <v>10</v>
      </c>
      <c r="Q127" s="25">
        <v>10.4</v>
      </c>
      <c r="R127" s="25">
        <v>0.17</v>
      </c>
      <c r="S127" s="25">
        <v>15.3</v>
      </c>
      <c r="T127" s="25">
        <v>17</v>
      </c>
      <c r="U127" s="25">
        <v>2.73</v>
      </c>
      <c r="V127" s="25">
        <v>0.05</v>
      </c>
      <c r="X127" s="25">
        <v>0.16</v>
      </c>
      <c r="AB127" s="25">
        <v>15.8</v>
      </c>
      <c r="AC127" s="25">
        <f t="shared" si="9"/>
        <v>1.7</v>
      </c>
      <c r="AD127" s="25" t="s">
        <v>554</v>
      </c>
      <c r="BT127" s="25">
        <f t="shared" si="7"/>
        <v>52.4</v>
      </c>
      <c r="BU127" s="25">
        <f t="shared" si="8"/>
        <v>19.78</v>
      </c>
    </row>
    <row r="128" spans="2:73" s="25" customFormat="1" x14ac:dyDescent="0.25">
      <c r="B128" s="25" t="s">
        <v>516</v>
      </c>
      <c r="C128" s="25" t="s">
        <v>270</v>
      </c>
      <c r="D128" s="25">
        <v>3</v>
      </c>
      <c r="E128" s="25">
        <v>1400</v>
      </c>
      <c r="G128" s="25">
        <v>1</v>
      </c>
      <c r="I128" s="25" t="s">
        <v>606</v>
      </c>
      <c r="J128" s="25">
        <v>7.8E-2</v>
      </c>
      <c r="L128" s="25">
        <v>43.8</v>
      </c>
      <c r="M128" s="25">
        <v>1.36</v>
      </c>
      <c r="N128" s="25">
        <v>11</v>
      </c>
      <c r="Q128" s="25">
        <v>10.7</v>
      </c>
      <c r="R128" s="25">
        <v>0.13</v>
      </c>
      <c r="S128" s="25">
        <v>16.3</v>
      </c>
      <c r="T128" s="25">
        <v>14.3</v>
      </c>
      <c r="U128" s="25">
        <v>2.11</v>
      </c>
      <c r="V128" s="25">
        <v>0.11</v>
      </c>
      <c r="X128" s="25">
        <v>0.16</v>
      </c>
      <c r="AB128" s="25">
        <v>13.1</v>
      </c>
      <c r="AC128" s="25">
        <f t="shared" si="9"/>
        <v>1.3</v>
      </c>
      <c r="AD128" s="25" t="s">
        <v>554</v>
      </c>
      <c r="BT128" s="25">
        <f t="shared" si="7"/>
        <v>54.8</v>
      </c>
      <c r="BU128" s="25">
        <f t="shared" si="8"/>
        <v>16.52</v>
      </c>
    </row>
    <row r="129" spans="2:73" s="25" customFormat="1" x14ac:dyDescent="0.25">
      <c r="B129" s="25" t="s">
        <v>516</v>
      </c>
      <c r="C129" s="25" t="s">
        <v>271</v>
      </c>
      <c r="D129" s="25">
        <v>3</v>
      </c>
      <c r="E129" s="25">
        <v>1425</v>
      </c>
      <c r="G129" s="25">
        <v>1</v>
      </c>
      <c r="I129" s="25" t="s">
        <v>606</v>
      </c>
      <c r="J129" s="25">
        <v>0.192</v>
      </c>
      <c r="L129" s="25">
        <v>43.4</v>
      </c>
      <c r="M129" s="25">
        <v>1.0900000000000001</v>
      </c>
      <c r="N129" s="25">
        <v>12.5</v>
      </c>
      <c r="Q129" s="25">
        <v>9.9</v>
      </c>
      <c r="R129" s="25">
        <v>0.2</v>
      </c>
      <c r="S129" s="25">
        <v>16.100000000000001</v>
      </c>
      <c r="T129" s="25">
        <v>15.1</v>
      </c>
      <c r="U129" s="25">
        <v>1.28</v>
      </c>
      <c r="V129" s="25">
        <v>0.02</v>
      </c>
      <c r="X129" s="25">
        <v>0.36</v>
      </c>
      <c r="AB129" s="25">
        <v>5.0999999999999996</v>
      </c>
      <c r="AC129" s="25">
        <f t="shared" si="9"/>
        <v>1.208</v>
      </c>
      <c r="AD129" s="25" t="s">
        <v>554</v>
      </c>
      <c r="BT129" s="25">
        <f t="shared" si="7"/>
        <v>55.9</v>
      </c>
      <c r="BU129" s="25">
        <f t="shared" si="8"/>
        <v>16.399999999999999</v>
      </c>
    </row>
    <row r="130" spans="2:73" s="25" customFormat="1" x14ac:dyDescent="0.25">
      <c r="B130" s="25" t="s">
        <v>516</v>
      </c>
      <c r="C130" s="25" t="s">
        <v>272</v>
      </c>
      <c r="D130" s="25">
        <v>3</v>
      </c>
      <c r="E130" s="25">
        <v>1450</v>
      </c>
      <c r="G130" s="25">
        <v>1</v>
      </c>
      <c r="I130" s="25" t="s">
        <v>606</v>
      </c>
      <c r="J130" s="25">
        <v>0.20699999999999999</v>
      </c>
      <c r="L130" s="25">
        <v>44</v>
      </c>
      <c r="M130" s="25">
        <v>1.06</v>
      </c>
      <c r="N130" s="25">
        <v>12.7</v>
      </c>
      <c r="Q130" s="25">
        <v>9.5</v>
      </c>
      <c r="R130" s="25">
        <v>0.2</v>
      </c>
      <c r="S130" s="25">
        <v>16</v>
      </c>
      <c r="T130" s="25">
        <v>15</v>
      </c>
      <c r="U130" s="25">
        <v>1.19</v>
      </c>
      <c r="V130" s="25">
        <v>0.06</v>
      </c>
      <c r="X130" s="25">
        <v>0.34</v>
      </c>
      <c r="AB130" s="25">
        <v>4.8</v>
      </c>
      <c r="AC130" s="25">
        <f t="shared" si="9"/>
        <v>1.1811023622047245</v>
      </c>
      <c r="AD130" s="25" t="s">
        <v>554</v>
      </c>
      <c r="BT130" s="25">
        <f t="shared" si="7"/>
        <v>56.7</v>
      </c>
      <c r="BU130" s="25">
        <f t="shared" si="8"/>
        <v>16.25</v>
      </c>
    </row>
    <row r="131" spans="2:73" s="25" customFormat="1" x14ac:dyDescent="0.25">
      <c r="B131" s="25" t="s">
        <v>516</v>
      </c>
      <c r="C131" s="25" t="s">
        <v>273</v>
      </c>
      <c r="D131" s="25">
        <v>3</v>
      </c>
      <c r="E131" s="25">
        <v>1500</v>
      </c>
      <c r="G131" s="25">
        <v>1</v>
      </c>
      <c r="I131" s="25" t="s">
        <v>606</v>
      </c>
      <c r="J131" s="25">
        <v>0.27100000000000002</v>
      </c>
      <c r="L131" s="25">
        <v>45.9</v>
      </c>
      <c r="M131" s="25">
        <v>0.98</v>
      </c>
      <c r="N131" s="25">
        <v>10.5</v>
      </c>
      <c r="Q131" s="25">
        <v>9.4</v>
      </c>
      <c r="R131" s="25">
        <v>0.18</v>
      </c>
      <c r="S131" s="25">
        <v>18.899999999999999</v>
      </c>
      <c r="T131" s="25">
        <v>12.7</v>
      </c>
      <c r="U131" s="25">
        <v>1.1000000000000001</v>
      </c>
      <c r="V131" s="25">
        <v>0.06</v>
      </c>
      <c r="X131" s="25">
        <v>0.31</v>
      </c>
      <c r="AB131" s="25">
        <v>3.6</v>
      </c>
      <c r="AC131" s="25">
        <f t="shared" si="9"/>
        <v>1.2095238095238094</v>
      </c>
      <c r="AD131" s="25" t="s">
        <v>554</v>
      </c>
      <c r="BT131" s="25">
        <f t="shared" si="7"/>
        <v>56.4</v>
      </c>
      <c r="BU131" s="25">
        <f t="shared" si="8"/>
        <v>13.86</v>
      </c>
    </row>
    <row r="132" spans="2:73" s="25" customFormat="1" x14ac:dyDescent="0.25">
      <c r="B132" s="25" t="s">
        <v>516</v>
      </c>
      <c r="C132" s="25" t="s">
        <v>274</v>
      </c>
      <c r="D132" s="25">
        <v>3</v>
      </c>
      <c r="E132" s="25">
        <v>1550</v>
      </c>
      <c r="G132" s="25">
        <v>1</v>
      </c>
      <c r="I132" s="25" t="s">
        <v>606</v>
      </c>
      <c r="J132" s="25">
        <v>0.32</v>
      </c>
      <c r="L132" s="25">
        <v>47.5</v>
      </c>
      <c r="M132" s="25">
        <v>0.66</v>
      </c>
      <c r="N132" s="25">
        <v>8.8000000000000007</v>
      </c>
      <c r="Q132" s="25">
        <v>9</v>
      </c>
      <c r="R132" s="25">
        <v>0.22</v>
      </c>
      <c r="S132" s="25">
        <v>21.9</v>
      </c>
      <c r="T132" s="25">
        <v>10.8</v>
      </c>
      <c r="U132" s="25">
        <v>0.81</v>
      </c>
      <c r="V132" s="25">
        <v>0.05</v>
      </c>
      <c r="X132" s="25">
        <v>0.3</v>
      </c>
      <c r="AB132" s="25">
        <v>3.1</v>
      </c>
      <c r="AC132" s="25">
        <f t="shared" si="9"/>
        <v>1.2272727272727273</v>
      </c>
      <c r="AD132" s="25" t="s">
        <v>554</v>
      </c>
      <c r="BT132" s="25">
        <f t="shared" si="7"/>
        <v>56.3</v>
      </c>
      <c r="BU132" s="25">
        <f t="shared" si="8"/>
        <v>11.660000000000002</v>
      </c>
    </row>
    <row r="133" spans="2:73" s="25" customFormat="1" x14ac:dyDescent="0.25">
      <c r="B133" s="25" t="s">
        <v>516</v>
      </c>
      <c r="C133" s="25" t="s">
        <v>275</v>
      </c>
      <c r="D133" s="25">
        <v>3</v>
      </c>
      <c r="E133" s="25">
        <v>1600</v>
      </c>
      <c r="G133" s="25">
        <v>1</v>
      </c>
      <c r="I133" s="25" t="s">
        <v>606</v>
      </c>
      <c r="J133" s="25">
        <v>0.47200000000000003</v>
      </c>
      <c r="L133" s="25">
        <v>48.2</v>
      </c>
      <c r="M133" s="25">
        <v>0.51</v>
      </c>
      <c r="N133" s="25">
        <v>7.55</v>
      </c>
      <c r="Q133" s="25">
        <v>8.3800000000000008</v>
      </c>
      <c r="R133" s="25">
        <v>0.18</v>
      </c>
      <c r="S133" s="25">
        <v>26.5</v>
      </c>
      <c r="T133" s="25">
        <v>7.8</v>
      </c>
      <c r="U133" s="25">
        <v>0.7</v>
      </c>
      <c r="V133" s="25">
        <v>0.04</v>
      </c>
      <c r="X133" s="25">
        <v>0.28999999999999998</v>
      </c>
      <c r="AB133" s="25">
        <v>2.1</v>
      </c>
      <c r="AC133" s="25">
        <f t="shared" si="9"/>
        <v>1.0331125827814569</v>
      </c>
      <c r="AD133" s="25" t="s">
        <v>554</v>
      </c>
      <c r="BT133" s="25">
        <f t="shared" si="7"/>
        <v>55.75</v>
      </c>
      <c r="BU133" s="25">
        <f t="shared" si="8"/>
        <v>8.5399999999999991</v>
      </c>
    </row>
    <row r="134" spans="2:73" x14ac:dyDescent="0.25">
      <c r="B134" s="24" t="s">
        <v>516</v>
      </c>
      <c r="C134" s="24" t="s">
        <v>276</v>
      </c>
      <c r="D134" s="24">
        <v>3.5</v>
      </c>
      <c r="E134" s="24">
        <v>1350</v>
      </c>
      <c r="F134" s="24">
        <v>1.5</v>
      </c>
      <c r="I134" s="24" t="s">
        <v>527</v>
      </c>
      <c r="J134" s="24">
        <v>0.18</v>
      </c>
      <c r="L134" s="24">
        <v>42.11</v>
      </c>
      <c r="M134" s="24">
        <v>0.81</v>
      </c>
      <c r="N134" s="24">
        <v>10.42</v>
      </c>
      <c r="Q134" s="24">
        <v>10.32</v>
      </c>
      <c r="R134" s="24">
        <v>0.2</v>
      </c>
      <c r="S134" s="24">
        <v>22.3</v>
      </c>
      <c r="T134" s="24">
        <v>12.31</v>
      </c>
      <c r="U134" s="24">
        <v>0.77</v>
      </c>
      <c r="V134" s="24">
        <v>0.47</v>
      </c>
      <c r="X134" s="24">
        <v>0.28999999999999998</v>
      </c>
      <c r="AA134" s="24">
        <v>8.1</v>
      </c>
      <c r="AC134" s="28">
        <f t="shared" si="9"/>
        <v>1.1813819577735125</v>
      </c>
      <c r="AD134" s="24" t="s">
        <v>488</v>
      </c>
      <c r="AK134" s="29"/>
      <c r="BT134" s="24">
        <f t="shared" si="7"/>
        <v>52.53</v>
      </c>
      <c r="BU134" s="24">
        <f t="shared" si="8"/>
        <v>13.55</v>
      </c>
    </row>
    <row r="135" spans="2:73" x14ac:dyDescent="0.25">
      <c r="B135" s="24" t="s">
        <v>516</v>
      </c>
      <c r="C135" s="24" t="s">
        <v>277</v>
      </c>
      <c r="D135" s="24">
        <v>3.5</v>
      </c>
      <c r="E135" s="24">
        <v>1375</v>
      </c>
      <c r="F135" s="24">
        <v>1.5</v>
      </c>
      <c r="I135" s="24" t="s">
        <v>527</v>
      </c>
      <c r="J135" s="24">
        <v>0.22</v>
      </c>
      <c r="L135" s="24">
        <v>48.55</v>
      </c>
      <c r="M135" s="24">
        <v>0.66</v>
      </c>
      <c r="N135" s="24">
        <v>10.31</v>
      </c>
      <c r="Q135" s="24">
        <v>7.3</v>
      </c>
      <c r="R135" s="24">
        <v>0.16</v>
      </c>
      <c r="S135" s="24">
        <v>18.93</v>
      </c>
      <c r="T135" s="24">
        <v>13.02</v>
      </c>
      <c r="U135" s="24">
        <v>0.68</v>
      </c>
      <c r="V135" s="24">
        <v>0.06</v>
      </c>
      <c r="X135" s="24">
        <v>0.33</v>
      </c>
      <c r="AA135" s="24">
        <v>6.7</v>
      </c>
      <c r="AC135" s="28">
        <f t="shared" si="9"/>
        <v>1.2628516003879728</v>
      </c>
      <c r="AD135" s="24" t="s">
        <v>488</v>
      </c>
      <c r="AK135" s="29"/>
      <c r="BT135" s="24">
        <f t="shared" si="7"/>
        <v>58.86</v>
      </c>
      <c r="BU135" s="24">
        <f t="shared" si="8"/>
        <v>13.76</v>
      </c>
    </row>
    <row r="136" spans="2:73" x14ac:dyDescent="0.25">
      <c r="B136" s="24" t="s">
        <v>516</v>
      </c>
      <c r="C136" s="24" t="s">
        <v>278</v>
      </c>
      <c r="D136" s="24">
        <v>3.5</v>
      </c>
      <c r="E136" s="24">
        <v>1425</v>
      </c>
      <c r="F136" s="24">
        <v>1.5</v>
      </c>
      <c r="I136" s="24" t="s">
        <v>527</v>
      </c>
      <c r="J136" s="24">
        <v>0.28000000000000003</v>
      </c>
      <c r="L136" s="24">
        <v>45.8</v>
      </c>
      <c r="M136" s="24">
        <v>0.55000000000000004</v>
      </c>
      <c r="N136" s="24">
        <v>9.49</v>
      </c>
      <c r="Q136" s="24">
        <v>8.6199999999999992</v>
      </c>
      <c r="R136" s="24">
        <v>0.19</v>
      </c>
      <c r="S136" s="24">
        <v>22.77</v>
      </c>
      <c r="T136" s="24">
        <v>11.29</v>
      </c>
      <c r="U136" s="24">
        <v>0.84</v>
      </c>
      <c r="V136" s="24">
        <v>0.08</v>
      </c>
      <c r="X136" s="24">
        <v>0.37</v>
      </c>
      <c r="AA136" s="24">
        <v>5.3</v>
      </c>
      <c r="AC136" s="28">
        <f t="shared" si="9"/>
        <v>1.1896733403582718</v>
      </c>
      <c r="AD136" s="24" t="s">
        <v>488</v>
      </c>
      <c r="AK136" s="29"/>
      <c r="BT136" s="24">
        <f t="shared" si="7"/>
        <v>55.29</v>
      </c>
      <c r="BU136" s="24">
        <f t="shared" si="8"/>
        <v>12.209999999999999</v>
      </c>
    </row>
    <row r="137" spans="2:73" x14ac:dyDescent="0.25">
      <c r="B137" s="24" t="s">
        <v>516</v>
      </c>
      <c r="C137" s="24" t="s">
        <v>279</v>
      </c>
      <c r="D137" s="24">
        <v>3.5</v>
      </c>
      <c r="E137" s="24">
        <v>1450</v>
      </c>
      <c r="F137" s="24">
        <v>1.5</v>
      </c>
      <c r="I137" s="24" t="s">
        <v>527</v>
      </c>
      <c r="J137" s="24">
        <v>0.3</v>
      </c>
      <c r="L137" s="24">
        <v>44.89</v>
      </c>
      <c r="M137" s="24">
        <v>0.55000000000000004</v>
      </c>
      <c r="N137" s="24">
        <v>9.31</v>
      </c>
      <c r="Q137" s="24">
        <v>9.3699999999999992</v>
      </c>
      <c r="R137" s="24">
        <v>0.18</v>
      </c>
      <c r="S137" s="24">
        <v>24.24</v>
      </c>
      <c r="T137" s="24">
        <v>9.7799999999999994</v>
      </c>
      <c r="U137" s="24">
        <v>1.2</v>
      </c>
      <c r="V137" s="24">
        <v>0.1</v>
      </c>
      <c r="X137" s="24">
        <v>0.37</v>
      </c>
      <c r="AA137" s="24">
        <v>4.9000000000000004</v>
      </c>
      <c r="AC137" s="28">
        <f t="shared" si="9"/>
        <v>1.0504833512352307</v>
      </c>
      <c r="AD137" s="24" t="s">
        <v>488</v>
      </c>
      <c r="AK137" s="29"/>
      <c r="BT137" s="24">
        <f t="shared" si="7"/>
        <v>54.2</v>
      </c>
      <c r="BU137" s="24">
        <f t="shared" si="8"/>
        <v>11.079999999999998</v>
      </c>
    </row>
    <row r="138" spans="2:73" x14ac:dyDescent="0.25">
      <c r="B138" s="24" t="s">
        <v>516</v>
      </c>
      <c r="C138" s="24" t="s">
        <v>280</v>
      </c>
      <c r="D138" s="24">
        <v>3.5</v>
      </c>
      <c r="E138" s="24">
        <v>1450</v>
      </c>
      <c r="F138" s="24">
        <v>1.5</v>
      </c>
      <c r="I138" s="24" t="s">
        <v>527</v>
      </c>
      <c r="J138" s="24">
        <v>0.33</v>
      </c>
      <c r="L138" s="24">
        <v>46.04</v>
      </c>
      <c r="M138" s="24">
        <v>0.5</v>
      </c>
      <c r="N138" s="24">
        <v>8.7899999999999991</v>
      </c>
      <c r="Q138" s="24">
        <v>9.26</v>
      </c>
      <c r="R138" s="24">
        <v>0.18</v>
      </c>
      <c r="S138" s="24">
        <v>24.41</v>
      </c>
      <c r="T138" s="24">
        <v>9.49</v>
      </c>
      <c r="U138" s="24">
        <v>0.9</v>
      </c>
      <c r="V138" s="24">
        <v>0.08</v>
      </c>
      <c r="X138" s="24">
        <v>0.36</v>
      </c>
      <c r="AA138" s="24">
        <v>4.5</v>
      </c>
      <c r="AC138" s="28">
        <f t="shared" si="9"/>
        <v>1.0796359499431174</v>
      </c>
      <c r="AD138" s="24" t="s">
        <v>488</v>
      </c>
      <c r="AK138" s="29"/>
      <c r="BT138" s="24">
        <f t="shared" si="7"/>
        <v>54.83</v>
      </c>
      <c r="BU138" s="24">
        <f t="shared" si="8"/>
        <v>10.47</v>
      </c>
    </row>
    <row r="139" spans="2:73" x14ac:dyDescent="0.25">
      <c r="B139" s="24" t="s">
        <v>516</v>
      </c>
      <c r="C139" s="24" t="s">
        <v>281</v>
      </c>
      <c r="D139" s="24">
        <v>3.5</v>
      </c>
      <c r="E139" s="24">
        <v>1275</v>
      </c>
      <c r="F139" s="24">
        <v>2.5</v>
      </c>
      <c r="I139" s="24" t="s">
        <v>527</v>
      </c>
      <c r="J139" s="24">
        <v>0.2</v>
      </c>
      <c r="L139" s="24">
        <v>42.27</v>
      </c>
      <c r="M139" s="24">
        <v>0.71</v>
      </c>
      <c r="N139" s="24">
        <v>10.68</v>
      </c>
      <c r="Q139" s="24">
        <v>9.76</v>
      </c>
      <c r="R139" s="24">
        <v>0.17</v>
      </c>
      <c r="S139" s="24">
        <v>21.91</v>
      </c>
      <c r="T139" s="24">
        <v>12.88</v>
      </c>
      <c r="U139" s="24">
        <v>1.32</v>
      </c>
      <c r="V139" s="24">
        <v>0.06</v>
      </c>
      <c r="X139" s="24">
        <v>0.25</v>
      </c>
      <c r="AA139" s="24">
        <v>12.3</v>
      </c>
      <c r="AC139" s="28">
        <f t="shared" si="9"/>
        <v>1.2059925093632959</v>
      </c>
      <c r="AD139" s="24" t="s">
        <v>488</v>
      </c>
      <c r="AK139" s="29"/>
      <c r="BT139" s="24">
        <f t="shared" si="7"/>
        <v>52.95</v>
      </c>
      <c r="BU139" s="24">
        <f t="shared" si="8"/>
        <v>14.260000000000002</v>
      </c>
    </row>
    <row r="140" spans="2:73" x14ac:dyDescent="0.25">
      <c r="B140" s="24" t="s">
        <v>516</v>
      </c>
      <c r="C140" s="24" t="s">
        <v>282</v>
      </c>
      <c r="D140" s="24">
        <v>3.5</v>
      </c>
      <c r="E140" s="24">
        <v>1300</v>
      </c>
      <c r="F140" s="24">
        <v>2.5</v>
      </c>
      <c r="I140" s="24" t="s">
        <v>527</v>
      </c>
      <c r="J140" s="24">
        <v>0.21</v>
      </c>
      <c r="L140" s="24">
        <v>43.34</v>
      </c>
      <c r="M140" s="24">
        <v>0.63</v>
      </c>
      <c r="N140" s="24">
        <v>9.82</v>
      </c>
      <c r="Q140" s="24">
        <v>10.58</v>
      </c>
      <c r="R140" s="24">
        <v>0.16</v>
      </c>
      <c r="S140" s="24">
        <v>22.43</v>
      </c>
      <c r="T140" s="24">
        <v>12.38</v>
      </c>
      <c r="U140" s="24">
        <v>0.19</v>
      </c>
      <c r="V140" s="24">
        <v>0.18</v>
      </c>
      <c r="X140" s="24">
        <v>0.28000000000000003</v>
      </c>
      <c r="AA140" s="24">
        <v>11.7</v>
      </c>
      <c r="AC140" s="28">
        <f t="shared" si="9"/>
        <v>1.2606924643584523</v>
      </c>
      <c r="AD140" s="24" t="s">
        <v>488</v>
      </c>
      <c r="AK140" s="29"/>
      <c r="BT140" s="24">
        <f t="shared" si="7"/>
        <v>53.160000000000004</v>
      </c>
      <c r="BU140" s="24">
        <f t="shared" si="8"/>
        <v>12.75</v>
      </c>
    </row>
    <row r="141" spans="2:73" x14ac:dyDescent="0.25">
      <c r="B141" s="24" t="s">
        <v>516</v>
      </c>
      <c r="C141" s="24" t="s">
        <v>283</v>
      </c>
      <c r="D141" s="24">
        <v>3.5</v>
      </c>
      <c r="E141" s="24">
        <v>1325</v>
      </c>
      <c r="F141" s="24">
        <v>2.5</v>
      </c>
      <c r="I141" s="24" t="s">
        <v>527</v>
      </c>
      <c r="J141" s="24">
        <v>0.25</v>
      </c>
      <c r="L141" s="24">
        <v>43.47</v>
      </c>
      <c r="M141" s="24">
        <v>0.5</v>
      </c>
      <c r="N141" s="24">
        <v>9.17</v>
      </c>
      <c r="Q141" s="24">
        <v>8.7100000000000009</v>
      </c>
      <c r="R141" s="24">
        <v>0.15</v>
      </c>
      <c r="S141" s="24">
        <v>25.76</v>
      </c>
      <c r="T141" s="24">
        <v>11.39</v>
      </c>
      <c r="U141" s="24">
        <v>0.44</v>
      </c>
      <c r="V141" s="24">
        <v>0.05</v>
      </c>
      <c r="X141" s="24">
        <v>0.36</v>
      </c>
      <c r="AA141" s="24">
        <v>9.9</v>
      </c>
      <c r="AC141" s="28">
        <f t="shared" si="9"/>
        <v>1.2420937840785169</v>
      </c>
      <c r="AD141" s="24" t="s">
        <v>488</v>
      </c>
      <c r="AK141" s="29"/>
      <c r="BT141" s="24">
        <f t="shared" si="7"/>
        <v>52.64</v>
      </c>
      <c r="BU141" s="24">
        <f t="shared" si="8"/>
        <v>11.88</v>
      </c>
    </row>
    <row r="142" spans="2:73" x14ac:dyDescent="0.25">
      <c r="B142" s="24" t="s">
        <v>516</v>
      </c>
      <c r="C142" s="24" t="s">
        <v>284</v>
      </c>
      <c r="D142" s="24">
        <v>3.5</v>
      </c>
      <c r="E142" s="24">
        <v>1325</v>
      </c>
      <c r="F142" s="24">
        <v>2.5</v>
      </c>
      <c r="I142" s="24" t="s">
        <v>527</v>
      </c>
      <c r="J142" s="24">
        <v>0.26</v>
      </c>
      <c r="L142" s="24">
        <v>44</v>
      </c>
      <c r="M142" s="24">
        <v>0.52</v>
      </c>
      <c r="N142" s="24">
        <v>9.6999999999999993</v>
      </c>
      <c r="Q142" s="24">
        <v>9.44</v>
      </c>
      <c r="R142" s="24">
        <v>0.18</v>
      </c>
      <c r="S142" s="24">
        <v>23.87</v>
      </c>
      <c r="T142" s="24">
        <v>10.82</v>
      </c>
      <c r="U142" s="24">
        <v>1</v>
      </c>
      <c r="V142" s="24">
        <v>0.1</v>
      </c>
      <c r="X142" s="24">
        <v>0.36</v>
      </c>
      <c r="AA142" s="24">
        <v>9.5</v>
      </c>
      <c r="AC142" s="28">
        <f t="shared" si="9"/>
        <v>1.1154639175257732</v>
      </c>
      <c r="AD142" s="24" t="s">
        <v>488</v>
      </c>
      <c r="AK142" s="29"/>
      <c r="BT142" s="24">
        <f t="shared" si="7"/>
        <v>53.7</v>
      </c>
      <c r="BU142" s="24">
        <f t="shared" si="8"/>
        <v>11.92</v>
      </c>
    </row>
    <row r="143" spans="2:73" x14ac:dyDescent="0.25">
      <c r="B143" s="24" t="s">
        <v>516</v>
      </c>
      <c r="C143" s="24" t="s">
        <v>285</v>
      </c>
      <c r="D143" s="24">
        <v>3.5</v>
      </c>
      <c r="E143" s="24">
        <v>1350</v>
      </c>
      <c r="F143" s="24">
        <v>2.5</v>
      </c>
      <c r="I143" s="24" t="s">
        <v>527</v>
      </c>
      <c r="J143" s="24">
        <v>0.27</v>
      </c>
      <c r="L143" s="24">
        <v>43.33</v>
      </c>
      <c r="M143" s="24">
        <v>0.52</v>
      </c>
      <c r="N143" s="24">
        <v>9.6999999999999993</v>
      </c>
      <c r="Q143" s="24">
        <v>10.29</v>
      </c>
      <c r="R143" s="24">
        <v>0.17</v>
      </c>
      <c r="S143" s="24">
        <v>24.64</v>
      </c>
      <c r="T143" s="24">
        <v>10.43</v>
      </c>
      <c r="U143" s="24">
        <v>0.51</v>
      </c>
      <c r="V143" s="24">
        <v>0.06</v>
      </c>
      <c r="X143" s="24">
        <v>0.34</v>
      </c>
      <c r="AA143" s="24">
        <v>9.1999999999999993</v>
      </c>
      <c r="AC143" s="28">
        <f t="shared" si="9"/>
        <v>1.0752577319587628</v>
      </c>
      <c r="AD143" s="24" t="s">
        <v>488</v>
      </c>
      <c r="AK143" s="29"/>
      <c r="BT143" s="24">
        <f t="shared" si="7"/>
        <v>53.03</v>
      </c>
      <c r="BU143" s="24">
        <f t="shared" si="8"/>
        <v>11</v>
      </c>
    </row>
    <row r="144" spans="2:73" x14ac:dyDescent="0.25">
      <c r="B144" s="24" t="s">
        <v>516</v>
      </c>
      <c r="C144" s="24" t="s">
        <v>286</v>
      </c>
      <c r="D144" s="24">
        <v>3.5</v>
      </c>
      <c r="E144" s="24">
        <v>1350</v>
      </c>
      <c r="F144" s="24">
        <v>2.5</v>
      </c>
      <c r="I144" s="24" t="s">
        <v>527</v>
      </c>
      <c r="J144" s="24">
        <v>0.28000000000000003</v>
      </c>
      <c r="L144" s="24">
        <v>44.58</v>
      </c>
      <c r="M144" s="24">
        <v>0.5</v>
      </c>
      <c r="N144" s="24">
        <v>9.18</v>
      </c>
      <c r="Q144" s="24">
        <v>8.09</v>
      </c>
      <c r="R144" s="24">
        <v>0.18</v>
      </c>
      <c r="S144" s="24">
        <v>25.98</v>
      </c>
      <c r="T144" s="24">
        <v>10.44</v>
      </c>
      <c r="U144" s="24">
        <v>0.63</v>
      </c>
      <c r="V144" s="24">
        <v>0.08</v>
      </c>
      <c r="X144" s="24">
        <v>0.36</v>
      </c>
      <c r="AA144" s="24">
        <v>8.8000000000000007</v>
      </c>
      <c r="AC144" s="28">
        <f t="shared" si="9"/>
        <v>1.1372549019607843</v>
      </c>
      <c r="AD144" s="24" t="s">
        <v>488</v>
      </c>
      <c r="AK144" s="29"/>
      <c r="BT144" s="24">
        <f t="shared" si="7"/>
        <v>53.76</v>
      </c>
      <c r="BU144" s="24">
        <f t="shared" si="8"/>
        <v>11.15</v>
      </c>
    </row>
    <row r="145" spans="2:73" x14ac:dyDescent="0.25">
      <c r="B145" s="24" t="s">
        <v>516</v>
      </c>
      <c r="C145" s="24" t="s">
        <v>287</v>
      </c>
      <c r="D145" s="24">
        <v>3.5</v>
      </c>
      <c r="E145" s="24">
        <v>1350</v>
      </c>
      <c r="F145" s="24">
        <v>2.5</v>
      </c>
      <c r="I145" s="24" t="s">
        <v>527</v>
      </c>
      <c r="J145" s="24">
        <v>0.31</v>
      </c>
      <c r="L145" s="24">
        <v>45.28</v>
      </c>
      <c r="M145" s="24">
        <v>0.51</v>
      </c>
      <c r="N145" s="24">
        <v>9.35</v>
      </c>
      <c r="Q145" s="24">
        <v>10.68</v>
      </c>
      <c r="R145" s="24">
        <v>0.17</v>
      </c>
      <c r="S145" s="24">
        <v>24.47</v>
      </c>
      <c r="T145" s="24">
        <v>8.2100000000000009</v>
      </c>
      <c r="U145" s="24">
        <v>0.82</v>
      </c>
      <c r="V145" s="24">
        <v>0.15</v>
      </c>
      <c r="X145" s="24">
        <v>0.35</v>
      </c>
      <c r="AA145" s="24">
        <v>8</v>
      </c>
      <c r="AC145" s="28">
        <f t="shared" si="9"/>
        <v>0.87807486631016052</v>
      </c>
      <c r="AD145" s="24" t="s">
        <v>488</v>
      </c>
      <c r="AK145" s="29"/>
      <c r="BT145" s="24">
        <f t="shared" si="7"/>
        <v>54.63</v>
      </c>
      <c r="BU145" s="24">
        <f t="shared" si="8"/>
        <v>9.1800000000000015</v>
      </c>
    </row>
    <row r="146" spans="2:73" x14ac:dyDescent="0.25">
      <c r="B146" s="24" t="s">
        <v>516</v>
      </c>
      <c r="C146" s="24" t="s">
        <v>288</v>
      </c>
      <c r="D146" s="24">
        <v>3.5</v>
      </c>
      <c r="E146" s="24">
        <v>1200</v>
      </c>
      <c r="F146" s="24">
        <v>5</v>
      </c>
      <c r="I146" s="24" t="s">
        <v>527</v>
      </c>
      <c r="J146" s="24">
        <v>0.21</v>
      </c>
      <c r="L146" s="24">
        <v>42.28</v>
      </c>
      <c r="M146" s="24">
        <v>0.59</v>
      </c>
      <c r="N146" s="24">
        <v>10.64</v>
      </c>
      <c r="Q146" s="24">
        <v>8.2200000000000006</v>
      </c>
      <c r="R146" s="24">
        <v>0.16</v>
      </c>
      <c r="S146" s="24">
        <v>24.07</v>
      </c>
      <c r="T146" s="24">
        <v>13.37</v>
      </c>
      <c r="U146" s="24">
        <v>0.17</v>
      </c>
      <c r="V146" s="24">
        <v>0.22</v>
      </c>
      <c r="X146" s="24">
        <v>0.28000000000000003</v>
      </c>
      <c r="AA146" s="24">
        <v>23.4</v>
      </c>
      <c r="AC146" s="28">
        <f t="shared" si="9"/>
        <v>1.256578947368421</v>
      </c>
      <c r="AD146" s="24" t="s">
        <v>488</v>
      </c>
      <c r="AK146" s="29"/>
      <c r="BT146" s="24">
        <f t="shared" si="7"/>
        <v>52.92</v>
      </c>
      <c r="BU146" s="24">
        <f t="shared" si="8"/>
        <v>13.76</v>
      </c>
    </row>
    <row r="147" spans="2:73" x14ac:dyDescent="0.25">
      <c r="B147" s="24" t="s">
        <v>516</v>
      </c>
      <c r="C147" s="24" t="s">
        <v>289</v>
      </c>
      <c r="D147" s="24">
        <v>3.5</v>
      </c>
      <c r="E147" s="24">
        <v>1225</v>
      </c>
      <c r="F147" s="24">
        <v>5</v>
      </c>
      <c r="I147" s="24" t="s">
        <v>527</v>
      </c>
      <c r="J147" s="24">
        <v>0.26</v>
      </c>
      <c r="L147" s="24">
        <v>41.57</v>
      </c>
      <c r="M147" s="24">
        <v>0.56999999999999995</v>
      </c>
      <c r="N147" s="24">
        <v>9.57</v>
      </c>
      <c r="Q147" s="24">
        <v>9.02</v>
      </c>
      <c r="R147" s="24">
        <v>0.15</v>
      </c>
      <c r="S147" s="24">
        <v>27.35</v>
      </c>
      <c r="T147" s="24">
        <v>11.24</v>
      </c>
      <c r="U147" s="24">
        <v>7.0000000000000007E-2</v>
      </c>
      <c r="V147" s="24">
        <v>0.11</v>
      </c>
      <c r="X147" s="24">
        <v>0.36</v>
      </c>
      <c r="AA147" s="24">
        <v>19</v>
      </c>
      <c r="AC147" s="28">
        <f t="shared" si="9"/>
        <v>1.174503657262278</v>
      </c>
      <c r="AD147" s="24" t="s">
        <v>488</v>
      </c>
      <c r="AK147" s="29"/>
      <c r="BT147" s="24">
        <f t="shared" si="7"/>
        <v>51.14</v>
      </c>
      <c r="BU147" s="24">
        <f t="shared" si="8"/>
        <v>11.42</v>
      </c>
    </row>
    <row r="148" spans="2:73" x14ac:dyDescent="0.25">
      <c r="B148" s="24" t="s">
        <v>516</v>
      </c>
      <c r="C148" s="24" t="s">
        <v>290</v>
      </c>
      <c r="D148" s="24">
        <v>3.5</v>
      </c>
      <c r="E148" s="24">
        <v>1250</v>
      </c>
      <c r="F148" s="24">
        <v>5</v>
      </c>
      <c r="I148" s="24" t="s">
        <v>527</v>
      </c>
      <c r="J148" s="24">
        <v>0.25</v>
      </c>
      <c r="L148" s="24">
        <v>43.24</v>
      </c>
      <c r="M148" s="24">
        <v>0.49</v>
      </c>
      <c r="N148" s="24">
        <v>9.7799999999999994</v>
      </c>
      <c r="Q148" s="24">
        <v>7.59</v>
      </c>
      <c r="R148" s="24">
        <v>0.17</v>
      </c>
      <c r="S148" s="24">
        <v>25.91</v>
      </c>
      <c r="T148" s="24">
        <v>11.79</v>
      </c>
      <c r="U148" s="24">
        <v>0.59</v>
      </c>
      <c r="V148" s="24">
        <v>0.08</v>
      </c>
      <c r="X148" s="24">
        <v>0.35</v>
      </c>
      <c r="AA148" s="24">
        <v>19.7</v>
      </c>
      <c r="AC148" s="28">
        <f t="shared" si="9"/>
        <v>1.205521472392638</v>
      </c>
      <c r="AD148" s="24" t="s">
        <v>488</v>
      </c>
      <c r="AK148" s="29"/>
      <c r="BT148" s="24">
        <f t="shared" si="7"/>
        <v>53.02</v>
      </c>
      <c r="BU148" s="24">
        <f t="shared" si="8"/>
        <v>12.459999999999999</v>
      </c>
    </row>
    <row r="149" spans="2:73" x14ac:dyDescent="0.25">
      <c r="B149" s="24" t="s">
        <v>516</v>
      </c>
      <c r="C149" s="24" t="s">
        <v>291</v>
      </c>
      <c r="D149" s="24">
        <v>3.5</v>
      </c>
      <c r="E149" s="24">
        <v>1275</v>
      </c>
      <c r="F149" s="24">
        <v>5</v>
      </c>
      <c r="I149" s="24" t="s">
        <v>527</v>
      </c>
      <c r="J149" s="24">
        <v>0.3</v>
      </c>
      <c r="L149" s="24">
        <v>44.38</v>
      </c>
      <c r="M149" s="24">
        <v>0.47</v>
      </c>
      <c r="N149" s="24">
        <v>9.36</v>
      </c>
      <c r="Q149" s="24">
        <v>9.1199999999999992</v>
      </c>
      <c r="R149" s="24">
        <v>0.18</v>
      </c>
      <c r="S149" s="24">
        <v>26.29</v>
      </c>
      <c r="T149" s="24">
        <v>9.11</v>
      </c>
      <c r="U149" s="24">
        <v>0.69</v>
      </c>
      <c r="V149" s="24">
        <v>0.04</v>
      </c>
      <c r="X149" s="24">
        <v>0.37</v>
      </c>
      <c r="AA149" s="24">
        <v>16.5</v>
      </c>
      <c r="AC149" s="28">
        <f t="shared" si="9"/>
        <v>0.97329059829059827</v>
      </c>
      <c r="AD149" s="24" t="s">
        <v>488</v>
      </c>
      <c r="AK149" s="29"/>
      <c r="BT149" s="24">
        <f t="shared" si="7"/>
        <v>53.74</v>
      </c>
      <c r="BU149" s="24">
        <f t="shared" si="8"/>
        <v>9.8399999999999981</v>
      </c>
    </row>
    <row r="150" spans="2:73" x14ac:dyDescent="0.25">
      <c r="B150" s="24" t="s">
        <v>516</v>
      </c>
      <c r="C150" s="24" t="s">
        <v>531</v>
      </c>
      <c r="D150" s="24">
        <v>1.2</v>
      </c>
      <c r="E150" s="24">
        <v>1345</v>
      </c>
      <c r="F150" s="24">
        <v>0.71</v>
      </c>
      <c r="I150" s="24" t="s">
        <v>532</v>
      </c>
      <c r="J150" s="24">
        <v>0.61</v>
      </c>
      <c r="L150" s="24">
        <v>47.5</v>
      </c>
      <c r="M150" s="24">
        <v>0.66</v>
      </c>
      <c r="N150" s="24">
        <v>17.82</v>
      </c>
      <c r="Q150" s="24">
        <v>8.1</v>
      </c>
      <c r="R150" s="24">
        <v>0.1</v>
      </c>
      <c r="S150" s="24">
        <v>11.8</v>
      </c>
      <c r="T150" s="24">
        <v>10.98</v>
      </c>
      <c r="U150" s="24">
        <v>2.17</v>
      </c>
      <c r="V150" s="24">
        <v>0.08</v>
      </c>
      <c r="W150" s="24">
        <v>0.12</v>
      </c>
      <c r="X150" s="24">
        <v>0.17</v>
      </c>
      <c r="AC150" s="28">
        <f t="shared" si="9"/>
        <v>0.61616161616161613</v>
      </c>
      <c r="AD150" s="24" t="s">
        <v>553</v>
      </c>
      <c r="AK150" s="29"/>
      <c r="BT150" s="24">
        <f t="shared" si="7"/>
        <v>65.319999999999993</v>
      </c>
      <c r="BU150" s="24">
        <f t="shared" si="8"/>
        <v>13.23</v>
      </c>
    </row>
    <row r="151" spans="2:73" x14ac:dyDescent="0.25">
      <c r="B151" s="24" t="s">
        <v>516</v>
      </c>
      <c r="C151" s="24" t="s">
        <v>533</v>
      </c>
      <c r="D151" s="24">
        <v>1.2</v>
      </c>
      <c r="E151" s="24">
        <v>1330</v>
      </c>
      <c r="F151" s="24" t="s">
        <v>109</v>
      </c>
      <c r="I151" s="24" t="s">
        <v>532</v>
      </c>
      <c r="J151" s="24">
        <v>0.59499999999999997</v>
      </c>
      <c r="L151" s="24">
        <v>48.04</v>
      </c>
      <c r="M151" s="24">
        <v>0.68</v>
      </c>
      <c r="N151" s="24">
        <v>18.3</v>
      </c>
      <c r="Q151" s="24">
        <v>8.3000000000000007</v>
      </c>
      <c r="R151" s="24">
        <v>0.16</v>
      </c>
      <c r="S151" s="24">
        <v>11.16</v>
      </c>
      <c r="T151" s="24">
        <v>10.57</v>
      </c>
      <c r="U151" s="24">
        <v>2.5</v>
      </c>
      <c r="V151" s="24">
        <v>0.12</v>
      </c>
      <c r="W151" s="24">
        <v>0.11</v>
      </c>
      <c r="X151" s="24">
        <v>0.13</v>
      </c>
      <c r="AC151" s="28">
        <f t="shared" si="9"/>
        <v>0.57759562841530054</v>
      </c>
      <c r="AD151" s="24" t="s">
        <v>553</v>
      </c>
      <c r="AK151" s="29"/>
      <c r="BT151" s="24">
        <f t="shared" si="7"/>
        <v>66.34</v>
      </c>
      <c r="BU151" s="24">
        <f t="shared" si="8"/>
        <v>13.19</v>
      </c>
    </row>
    <row r="152" spans="2:73" x14ac:dyDescent="0.25">
      <c r="B152" s="24" t="s">
        <v>516</v>
      </c>
      <c r="C152" s="24" t="s">
        <v>534</v>
      </c>
      <c r="D152" s="24">
        <v>1.2</v>
      </c>
      <c r="E152" s="24">
        <v>1315</v>
      </c>
      <c r="F152" s="24">
        <v>0.98</v>
      </c>
      <c r="I152" s="24" t="s">
        <v>532</v>
      </c>
      <c r="J152" s="24">
        <v>0.58599999999999997</v>
      </c>
      <c r="L152" s="24">
        <v>46.9</v>
      </c>
      <c r="M152" s="24">
        <v>0.66</v>
      </c>
      <c r="N152" s="24">
        <v>17.899999999999999</v>
      </c>
      <c r="Q152" s="24">
        <v>8.41</v>
      </c>
      <c r="R152" s="24">
        <v>0.12</v>
      </c>
      <c r="S152" s="24">
        <v>11.41</v>
      </c>
      <c r="T152" s="24" t="s">
        <v>109</v>
      </c>
      <c r="U152" s="24" t="s">
        <v>109</v>
      </c>
      <c r="V152" s="24">
        <v>0.12</v>
      </c>
      <c r="W152" s="24">
        <v>0.13</v>
      </c>
      <c r="X152" s="24">
        <v>7.0000000000000007E-2</v>
      </c>
      <c r="AC152" s="28" t="e">
        <f t="shared" si="9"/>
        <v>#VALUE!</v>
      </c>
      <c r="AD152" s="24" t="s">
        <v>553</v>
      </c>
      <c r="AK152" s="29"/>
      <c r="BT152" s="24">
        <f t="shared" si="7"/>
        <v>64.8</v>
      </c>
      <c r="BU152" s="24" t="e">
        <f t="shared" si="8"/>
        <v>#VALUE!</v>
      </c>
    </row>
    <row r="153" spans="2:73" x14ac:dyDescent="0.25">
      <c r="B153" s="24" t="s">
        <v>516</v>
      </c>
      <c r="C153" s="24" t="s">
        <v>535</v>
      </c>
      <c r="D153" s="24">
        <v>1.6</v>
      </c>
      <c r="E153" s="24">
        <v>1370</v>
      </c>
      <c r="F153" s="24" t="s">
        <v>109</v>
      </c>
      <c r="I153" s="24" t="s">
        <v>532</v>
      </c>
      <c r="J153" s="24">
        <v>0.64100000000000001</v>
      </c>
      <c r="L153" s="24">
        <v>46.3</v>
      </c>
      <c r="M153" s="24">
        <v>0.6</v>
      </c>
      <c r="N153" s="24">
        <v>17.079999999999998</v>
      </c>
      <c r="Q153" s="24">
        <v>8.6199999999999992</v>
      </c>
      <c r="R153" s="24" t="s">
        <v>109</v>
      </c>
      <c r="S153" s="24" t="s">
        <v>109</v>
      </c>
      <c r="T153" s="24">
        <v>10.66</v>
      </c>
      <c r="U153" s="24" t="s">
        <v>109</v>
      </c>
      <c r="V153" s="24" t="s">
        <v>109</v>
      </c>
      <c r="W153" s="24" t="s">
        <v>109</v>
      </c>
      <c r="X153" s="24">
        <v>0.18</v>
      </c>
      <c r="AC153" s="28">
        <f t="shared" si="9"/>
        <v>0.6241217798594848</v>
      </c>
      <c r="AD153" s="24" t="s">
        <v>553</v>
      </c>
      <c r="AK153" s="29"/>
      <c r="BT153" s="24">
        <f t="shared" si="7"/>
        <v>63.379999999999995</v>
      </c>
      <c r="BU153" s="24" t="e">
        <f t="shared" si="8"/>
        <v>#VALUE!</v>
      </c>
    </row>
    <row r="154" spans="2:73" x14ac:dyDescent="0.25">
      <c r="B154" s="24" t="s">
        <v>516</v>
      </c>
      <c r="C154" s="24" t="s">
        <v>536</v>
      </c>
      <c r="D154" s="24">
        <v>1.6</v>
      </c>
      <c r="E154" s="24">
        <v>1355</v>
      </c>
      <c r="F154" s="24" t="s">
        <v>109</v>
      </c>
      <c r="I154" s="24" t="s">
        <v>532</v>
      </c>
      <c r="J154" s="24">
        <v>0.57899999999999996</v>
      </c>
      <c r="L154" s="24">
        <v>46.4</v>
      </c>
      <c r="M154" s="24">
        <v>0.68</v>
      </c>
      <c r="N154" s="24">
        <v>17.2</v>
      </c>
      <c r="Q154" s="24">
        <v>8.9</v>
      </c>
      <c r="R154" s="24">
        <v>0.11</v>
      </c>
      <c r="S154" s="24">
        <v>12.5</v>
      </c>
      <c r="T154" s="24" t="s">
        <v>109</v>
      </c>
      <c r="U154" s="24">
        <v>2.29</v>
      </c>
      <c r="V154" s="24" t="s">
        <v>109</v>
      </c>
      <c r="W154" s="24" t="s">
        <v>109</v>
      </c>
      <c r="X154" s="24">
        <v>0.13</v>
      </c>
      <c r="AC154" s="28" t="e">
        <f t="shared" si="9"/>
        <v>#VALUE!</v>
      </c>
      <c r="AD154" s="24" t="s">
        <v>553</v>
      </c>
      <c r="AK154" s="29"/>
      <c r="BT154" s="24">
        <f t="shared" si="7"/>
        <v>63.599999999999994</v>
      </c>
      <c r="BU154" s="24" t="e">
        <f t="shared" si="8"/>
        <v>#VALUE!</v>
      </c>
    </row>
    <row r="155" spans="2:73" x14ac:dyDescent="0.25">
      <c r="B155" s="24" t="s">
        <v>516</v>
      </c>
      <c r="C155" s="24" t="s">
        <v>292</v>
      </c>
      <c r="D155" s="24">
        <v>1.6</v>
      </c>
      <c r="E155" s="24">
        <v>1230</v>
      </c>
      <c r="F155" s="24">
        <v>4.8</v>
      </c>
      <c r="I155" s="24" t="s">
        <v>532</v>
      </c>
      <c r="J155" s="24">
        <v>0.56499999999999995</v>
      </c>
      <c r="L155" s="24">
        <v>44.2</v>
      </c>
      <c r="M155" s="24">
        <v>0.66</v>
      </c>
      <c r="N155" s="24">
        <v>16.82</v>
      </c>
      <c r="Q155" s="24">
        <v>7.77</v>
      </c>
      <c r="R155" s="24">
        <v>0.13</v>
      </c>
      <c r="S155" s="24">
        <v>11.43</v>
      </c>
      <c r="T155" s="24">
        <v>9.86</v>
      </c>
      <c r="U155" s="24">
        <v>2.42</v>
      </c>
      <c r="V155" s="24">
        <v>0.11</v>
      </c>
      <c r="W155" s="24">
        <v>0.16</v>
      </c>
      <c r="X155" s="24">
        <v>0.12</v>
      </c>
      <c r="Z155" s="24">
        <v>4.8</v>
      </c>
      <c r="AC155" s="28">
        <f t="shared" si="9"/>
        <v>0.58620689655172409</v>
      </c>
      <c r="AD155" s="24" t="s">
        <v>553</v>
      </c>
      <c r="AK155" s="29"/>
      <c r="BT155" s="24">
        <f t="shared" si="7"/>
        <v>61.02</v>
      </c>
      <c r="BU155" s="24">
        <f t="shared" si="8"/>
        <v>12.389999999999999</v>
      </c>
    </row>
    <row r="156" spans="2:73" x14ac:dyDescent="0.25">
      <c r="B156" s="24" t="s">
        <v>516</v>
      </c>
      <c r="C156" s="24" t="s">
        <v>537</v>
      </c>
      <c r="D156" s="24">
        <v>2</v>
      </c>
      <c r="E156" s="24">
        <v>1290</v>
      </c>
      <c r="F156" s="24">
        <v>5.3</v>
      </c>
      <c r="I156" s="24" t="s">
        <v>532</v>
      </c>
      <c r="J156" s="24">
        <v>0.60599999999999998</v>
      </c>
      <c r="L156" s="24">
        <v>43.88</v>
      </c>
      <c r="M156" s="24">
        <v>0.64</v>
      </c>
      <c r="N156" s="24">
        <v>15.41</v>
      </c>
      <c r="Q156" s="24">
        <v>8.2100000000000009</v>
      </c>
      <c r="R156" s="24">
        <v>0.12</v>
      </c>
      <c r="S156" s="24">
        <v>13.36</v>
      </c>
      <c r="T156" s="24">
        <v>10.25</v>
      </c>
      <c r="U156" s="24" t="s">
        <v>109</v>
      </c>
      <c r="V156" s="24">
        <v>0.1</v>
      </c>
      <c r="W156" s="24" t="s">
        <v>109</v>
      </c>
      <c r="X156" s="24">
        <v>0.15</v>
      </c>
      <c r="Z156" s="24">
        <v>5.3</v>
      </c>
      <c r="AC156" s="28">
        <f t="shared" si="9"/>
        <v>0.66515249837767687</v>
      </c>
      <c r="AD156" s="24" t="s">
        <v>553</v>
      </c>
      <c r="AK156" s="29"/>
      <c r="BT156" s="24">
        <f t="shared" si="7"/>
        <v>59.290000000000006</v>
      </c>
      <c r="BU156" s="24" t="e">
        <f t="shared" si="8"/>
        <v>#VALUE!</v>
      </c>
    </row>
    <row r="157" spans="2:73" x14ac:dyDescent="0.25">
      <c r="B157" s="24" t="s">
        <v>516</v>
      </c>
      <c r="C157" s="24" t="s">
        <v>538</v>
      </c>
      <c r="D157" s="24">
        <v>2</v>
      </c>
      <c r="E157" s="24">
        <v>1275</v>
      </c>
      <c r="F157" s="24">
        <v>6.8</v>
      </c>
      <c r="I157" s="24" t="s">
        <v>532</v>
      </c>
      <c r="J157" s="24">
        <v>0.63600000000000001</v>
      </c>
      <c r="L157" s="24">
        <v>43.6</v>
      </c>
      <c r="M157" s="24">
        <v>0.65</v>
      </c>
      <c r="N157" s="24">
        <v>15.3</v>
      </c>
      <c r="Q157" s="24">
        <v>7.74</v>
      </c>
      <c r="R157" s="24">
        <v>0.11</v>
      </c>
      <c r="S157" s="24">
        <v>12.7</v>
      </c>
      <c r="T157" s="24">
        <v>9.84</v>
      </c>
      <c r="U157" s="24">
        <v>2.41</v>
      </c>
      <c r="V157" s="24">
        <v>0.12</v>
      </c>
      <c r="W157" s="24">
        <v>0.21</v>
      </c>
      <c r="Z157" s="24">
        <v>6.8</v>
      </c>
      <c r="AA157" s="24" t="s">
        <v>152</v>
      </c>
      <c r="AC157" s="28">
        <f t="shared" si="9"/>
        <v>0.64313725490196072</v>
      </c>
      <c r="AD157" s="24" t="s">
        <v>553</v>
      </c>
      <c r="AK157" s="29"/>
      <c r="BT157" s="24">
        <f t="shared" si="7"/>
        <v>58.900000000000006</v>
      </c>
      <c r="BU157" s="24">
        <f t="shared" si="8"/>
        <v>12.37</v>
      </c>
    </row>
    <row r="158" spans="2:73" x14ac:dyDescent="0.25">
      <c r="B158" s="24" t="s">
        <v>516</v>
      </c>
      <c r="C158" s="24" t="s">
        <v>293</v>
      </c>
      <c r="D158" s="24">
        <v>1.2</v>
      </c>
      <c r="E158" s="24">
        <v>1200</v>
      </c>
      <c r="F158" s="24">
        <v>5.19</v>
      </c>
      <c r="I158" s="24" t="s">
        <v>532</v>
      </c>
      <c r="J158" s="24">
        <v>0.67700000000000005</v>
      </c>
      <c r="L158" s="24">
        <v>45.9</v>
      </c>
      <c r="M158" s="24">
        <v>0.56999999999999995</v>
      </c>
      <c r="N158" s="24">
        <v>15.75</v>
      </c>
      <c r="Q158" s="24">
        <v>7.39</v>
      </c>
      <c r="R158" s="24">
        <v>0.11</v>
      </c>
      <c r="S158" s="24">
        <v>10.25</v>
      </c>
      <c r="T158" s="24">
        <v>9.4700000000000006</v>
      </c>
      <c r="U158" s="24">
        <v>2.71</v>
      </c>
      <c r="V158" s="24">
        <v>0.35</v>
      </c>
      <c r="W158" s="24">
        <v>0.21</v>
      </c>
      <c r="X158" s="24">
        <v>0.12</v>
      </c>
      <c r="Z158" s="24">
        <v>6.1</v>
      </c>
      <c r="AC158" s="28">
        <f t="shared" si="9"/>
        <v>0.60126984126984129</v>
      </c>
      <c r="AD158" s="24" t="s">
        <v>553</v>
      </c>
      <c r="AK158" s="29"/>
      <c r="BT158" s="24">
        <f t="shared" si="7"/>
        <v>61.65</v>
      </c>
      <c r="BU158" s="24">
        <f t="shared" si="8"/>
        <v>12.53</v>
      </c>
    </row>
    <row r="159" spans="2:73" x14ac:dyDescent="0.25">
      <c r="B159" s="24" t="s">
        <v>516</v>
      </c>
      <c r="C159" s="24" t="s">
        <v>294</v>
      </c>
      <c r="D159" s="24">
        <v>1.2</v>
      </c>
      <c r="E159" s="24">
        <v>1200</v>
      </c>
      <c r="F159" s="24">
        <v>6.1</v>
      </c>
      <c r="I159" s="24" t="s">
        <v>532</v>
      </c>
      <c r="J159" s="24">
        <v>0.61599999999999999</v>
      </c>
      <c r="L159" s="24">
        <v>45.8</v>
      </c>
      <c r="M159" s="24">
        <v>0.56999999999999995</v>
      </c>
      <c r="N159" s="24">
        <v>15.6</v>
      </c>
      <c r="Q159" s="24">
        <v>6.65</v>
      </c>
      <c r="R159" s="24">
        <v>0.1</v>
      </c>
      <c r="S159" s="24">
        <v>10.41</v>
      </c>
      <c r="T159" s="24">
        <v>9.5500000000000007</v>
      </c>
      <c r="U159" s="24">
        <v>2.66</v>
      </c>
      <c r="V159" s="24">
        <v>0.35</v>
      </c>
      <c r="W159" s="24">
        <v>0.15</v>
      </c>
      <c r="X159" s="24">
        <v>0.15</v>
      </c>
      <c r="Z159" s="24">
        <v>6.17</v>
      </c>
      <c r="AC159" s="28">
        <f t="shared" si="9"/>
        <v>0.61217948717948723</v>
      </c>
      <c r="AD159" s="24" t="s">
        <v>553</v>
      </c>
      <c r="AK159" s="29"/>
      <c r="BT159" s="24">
        <f t="shared" si="7"/>
        <v>61.4</v>
      </c>
      <c r="BU159" s="24">
        <f t="shared" si="8"/>
        <v>12.56</v>
      </c>
    </row>
    <row r="160" spans="2:73" x14ac:dyDescent="0.25">
      <c r="B160" s="24" t="s">
        <v>516</v>
      </c>
      <c r="C160" s="24" t="s">
        <v>295</v>
      </c>
      <c r="D160" s="24">
        <v>1.2</v>
      </c>
      <c r="E160" s="24">
        <v>1170</v>
      </c>
      <c r="F160" s="24">
        <v>7.87</v>
      </c>
      <c r="I160" s="24" t="s">
        <v>532</v>
      </c>
      <c r="J160" s="24">
        <v>0.46</v>
      </c>
      <c r="L160" s="24">
        <v>46.2</v>
      </c>
      <c r="M160" s="24">
        <v>0.68</v>
      </c>
      <c r="N160" s="24">
        <v>18</v>
      </c>
      <c r="Q160" s="24">
        <v>6.4</v>
      </c>
      <c r="R160" s="24">
        <v>0.08</v>
      </c>
      <c r="S160" s="24">
        <v>8.48</v>
      </c>
      <c r="T160" s="24">
        <v>8.8239999999999998</v>
      </c>
      <c r="U160" s="24">
        <v>3</v>
      </c>
      <c r="V160" s="24">
        <v>0.44</v>
      </c>
      <c r="W160" s="24">
        <v>0.22</v>
      </c>
      <c r="X160" s="24">
        <v>0.06</v>
      </c>
      <c r="Z160" s="24">
        <v>7.87</v>
      </c>
      <c r="AC160" s="28">
        <f t="shared" si="9"/>
        <v>0.49022222222222223</v>
      </c>
      <c r="AD160" s="24" t="s">
        <v>553</v>
      </c>
      <c r="AK160" s="29"/>
      <c r="BT160" s="24">
        <f t="shared" si="7"/>
        <v>64.2</v>
      </c>
      <c r="BU160" s="24">
        <f t="shared" si="8"/>
        <v>12.263999999999999</v>
      </c>
    </row>
    <row r="161" spans="2:73" x14ac:dyDescent="0.25">
      <c r="B161" s="24" t="s">
        <v>516</v>
      </c>
      <c r="C161" s="24" t="s">
        <v>296</v>
      </c>
      <c r="D161" s="24">
        <v>1.2</v>
      </c>
      <c r="E161" s="24">
        <v>1200</v>
      </c>
      <c r="F161" s="24">
        <v>5.6</v>
      </c>
      <c r="I161" s="24" t="s">
        <v>532</v>
      </c>
      <c r="J161" s="24">
        <v>0.752</v>
      </c>
      <c r="L161" s="24">
        <v>46.8</v>
      </c>
      <c r="M161" s="24">
        <v>1.2</v>
      </c>
      <c r="N161" s="24">
        <v>16.18</v>
      </c>
      <c r="Q161" s="24">
        <v>6.97</v>
      </c>
      <c r="R161" s="24">
        <v>0.1</v>
      </c>
      <c r="S161" s="24">
        <v>9.74</v>
      </c>
      <c r="T161" s="24">
        <v>8.9</v>
      </c>
      <c r="U161" s="24">
        <v>3.06</v>
      </c>
      <c r="V161" s="24">
        <v>0.7</v>
      </c>
      <c r="W161" s="24">
        <v>0.32</v>
      </c>
      <c r="X161" s="24">
        <v>0.12</v>
      </c>
      <c r="Z161" s="24">
        <v>5.6</v>
      </c>
      <c r="AC161" s="28">
        <f t="shared" si="9"/>
        <v>0.55006180469715704</v>
      </c>
      <c r="AD161" s="24" t="s">
        <v>553</v>
      </c>
      <c r="AK161" s="29"/>
      <c r="BT161" s="24">
        <f t="shared" si="7"/>
        <v>62.98</v>
      </c>
      <c r="BU161" s="24">
        <f t="shared" si="8"/>
        <v>12.66</v>
      </c>
    </row>
    <row r="162" spans="2:73" x14ac:dyDescent="0.25">
      <c r="B162" s="24" t="s">
        <v>516</v>
      </c>
      <c r="C162" s="24" t="s">
        <v>297</v>
      </c>
      <c r="D162" s="24">
        <v>1.2</v>
      </c>
      <c r="E162" s="24">
        <v>1185</v>
      </c>
      <c r="F162" s="24">
        <v>6.2</v>
      </c>
      <c r="I162" s="24" t="s">
        <v>532</v>
      </c>
      <c r="J162" s="24">
        <v>0.57499999999999996</v>
      </c>
      <c r="L162" s="24">
        <v>45.8</v>
      </c>
      <c r="M162" s="24">
        <v>1.26</v>
      </c>
      <c r="N162" s="24">
        <v>18.13</v>
      </c>
      <c r="Q162" s="24">
        <v>6.97</v>
      </c>
      <c r="R162" s="24">
        <v>0.17</v>
      </c>
      <c r="S162" s="24">
        <v>8.76</v>
      </c>
      <c r="T162" s="24">
        <v>8.91</v>
      </c>
      <c r="U162" s="24">
        <v>3.59</v>
      </c>
      <c r="V162" s="24">
        <v>0.48</v>
      </c>
      <c r="W162" s="24" t="s">
        <v>109</v>
      </c>
      <c r="X162" s="24">
        <v>0.02</v>
      </c>
      <c r="Z162" s="24">
        <v>6.2</v>
      </c>
      <c r="AC162" s="28">
        <f t="shared" si="9"/>
        <v>0.49145063430777719</v>
      </c>
      <c r="AD162" s="24" t="s">
        <v>553</v>
      </c>
      <c r="AK162" s="29"/>
      <c r="BT162" s="24">
        <f t="shared" si="7"/>
        <v>63.929999999999993</v>
      </c>
      <c r="BU162" s="24">
        <f t="shared" si="8"/>
        <v>12.98</v>
      </c>
    </row>
    <row r="163" spans="2:73" x14ac:dyDescent="0.25">
      <c r="B163" s="24" t="s">
        <v>516</v>
      </c>
      <c r="C163" s="24" t="s">
        <v>298</v>
      </c>
      <c r="D163" s="24">
        <v>1.2</v>
      </c>
      <c r="E163" s="24">
        <v>1245</v>
      </c>
      <c r="F163" s="24">
        <v>3.3</v>
      </c>
      <c r="I163" s="24" t="s">
        <v>532</v>
      </c>
      <c r="J163" s="24">
        <v>0.68700000000000006</v>
      </c>
      <c r="L163" s="24">
        <v>45.8</v>
      </c>
      <c r="M163" s="24">
        <v>0.61</v>
      </c>
      <c r="N163" s="24">
        <v>17.059999999999999</v>
      </c>
      <c r="Q163" s="24">
        <v>6.87</v>
      </c>
      <c r="R163" s="24">
        <v>0.14000000000000001</v>
      </c>
      <c r="S163" s="24">
        <v>11.44</v>
      </c>
      <c r="T163" s="24">
        <v>10.91</v>
      </c>
      <c r="U163" s="24">
        <v>2.0299999999999998</v>
      </c>
      <c r="V163" s="24">
        <v>0.13</v>
      </c>
      <c r="W163" s="24">
        <v>0.09</v>
      </c>
      <c r="X163" s="24">
        <v>0.09</v>
      </c>
      <c r="Z163" s="24">
        <v>3.3</v>
      </c>
      <c r="AC163" s="28">
        <f t="shared" si="9"/>
        <v>0.63950762016412666</v>
      </c>
      <c r="AD163" s="24" t="s">
        <v>553</v>
      </c>
      <c r="AK163" s="29"/>
      <c r="BT163" s="24">
        <f t="shared" si="7"/>
        <v>62.86</v>
      </c>
      <c r="BU163" s="24">
        <f t="shared" si="8"/>
        <v>13.07</v>
      </c>
    </row>
    <row r="164" spans="2:73" x14ac:dyDescent="0.25">
      <c r="B164" s="24" t="s">
        <v>516</v>
      </c>
      <c r="C164" s="24" t="s">
        <v>299</v>
      </c>
      <c r="D164" s="24">
        <v>1.2</v>
      </c>
      <c r="E164" s="24">
        <v>1230</v>
      </c>
      <c r="F164" s="24">
        <v>4.5</v>
      </c>
      <c r="I164" s="24" t="s">
        <v>532</v>
      </c>
      <c r="J164" s="24">
        <v>0.747</v>
      </c>
      <c r="L164" s="24">
        <v>45.05</v>
      </c>
      <c r="M164" s="24">
        <v>0.54</v>
      </c>
      <c r="N164" s="24">
        <v>15.79</v>
      </c>
      <c r="Q164" s="24">
        <v>7.09</v>
      </c>
      <c r="R164" s="24">
        <v>0.12</v>
      </c>
      <c r="S164" s="24">
        <v>12.33</v>
      </c>
      <c r="T164" s="24">
        <v>10.33</v>
      </c>
      <c r="U164" s="24">
        <v>1.94</v>
      </c>
      <c r="V164" s="24">
        <v>0.05</v>
      </c>
      <c r="W164" s="24">
        <v>0.16</v>
      </c>
      <c r="X164" s="24">
        <v>0.17</v>
      </c>
      <c r="Z164" s="24">
        <v>4.5</v>
      </c>
      <c r="AC164" s="28">
        <f t="shared" si="9"/>
        <v>0.65421152628245727</v>
      </c>
      <c r="AD164" s="24" t="s">
        <v>553</v>
      </c>
      <c r="AK164" s="29"/>
      <c r="BT164" s="24">
        <f t="shared" si="7"/>
        <v>60.839999999999996</v>
      </c>
      <c r="BU164" s="24">
        <f t="shared" si="8"/>
        <v>12.32</v>
      </c>
    </row>
    <row r="165" spans="2:73" x14ac:dyDescent="0.25">
      <c r="B165" s="24" t="s">
        <v>516</v>
      </c>
      <c r="C165" s="24" t="s">
        <v>300</v>
      </c>
      <c r="D165" s="24">
        <v>1.2</v>
      </c>
      <c r="E165" s="24">
        <v>1215</v>
      </c>
      <c r="F165" s="24">
        <v>5.99</v>
      </c>
      <c r="I165" s="24" t="s">
        <v>532</v>
      </c>
      <c r="J165" s="24">
        <v>0.68600000000000005</v>
      </c>
      <c r="L165" s="24">
        <v>44.63</v>
      </c>
      <c r="M165" s="24">
        <v>0.59</v>
      </c>
      <c r="N165" s="24">
        <v>17.45</v>
      </c>
      <c r="Q165" s="24">
        <v>6.85</v>
      </c>
      <c r="R165" s="24">
        <v>0.08</v>
      </c>
      <c r="S165" s="24">
        <v>10.72</v>
      </c>
      <c r="T165" s="24">
        <v>10.72</v>
      </c>
      <c r="U165" s="24">
        <v>2.21</v>
      </c>
      <c r="V165" s="24">
        <v>0.08</v>
      </c>
      <c r="W165" s="24">
        <v>0.16</v>
      </c>
      <c r="X165" s="24">
        <v>0.05</v>
      </c>
      <c r="Z165" s="24">
        <v>5.99</v>
      </c>
      <c r="AC165" s="28">
        <f t="shared" si="9"/>
        <v>0.61432664756446997</v>
      </c>
      <c r="AD165" s="24" t="s">
        <v>553</v>
      </c>
      <c r="AK165" s="29"/>
      <c r="BT165" s="24">
        <f t="shared" si="7"/>
        <v>62.08</v>
      </c>
      <c r="BU165" s="24">
        <f t="shared" si="8"/>
        <v>13.01</v>
      </c>
    </row>
    <row r="166" spans="2:73" x14ac:dyDescent="0.25">
      <c r="B166" s="24" t="s">
        <v>516</v>
      </c>
      <c r="C166" s="24" t="s">
        <v>301</v>
      </c>
      <c r="D166" s="24">
        <v>1.2</v>
      </c>
      <c r="E166" s="24">
        <v>1200</v>
      </c>
      <c r="F166" s="24">
        <v>5.0599999999999996</v>
      </c>
      <c r="I166" s="24" t="s">
        <v>532</v>
      </c>
      <c r="J166" s="24">
        <v>0.71199999999999997</v>
      </c>
      <c r="L166" s="24">
        <v>45.1</v>
      </c>
      <c r="M166" s="24">
        <v>0.6</v>
      </c>
      <c r="N166" s="24">
        <v>17.63</v>
      </c>
      <c r="Q166" s="24">
        <v>6.92</v>
      </c>
      <c r="R166" s="24">
        <v>0.12</v>
      </c>
      <c r="S166" s="24">
        <v>10.26</v>
      </c>
      <c r="T166" s="24">
        <v>10.220000000000001</v>
      </c>
      <c r="U166" s="24">
        <v>2.15</v>
      </c>
      <c r="V166" s="24">
        <v>0.1</v>
      </c>
      <c r="W166" s="24">
        <v>0.1</v>
      </c>
      <c r="X166" s="24">
        <v>0.11</v>
      </c>
      <c r="Z166" s="24">
        <v>5.0599999999999996</v>
      </c>
      <c r="AC166" s="28">
        <f t="shared" si="9"/>
        <v>0.57969370391378339</v>
      </c>
      <c r="AD166" s="24" t="s">
        <v>553</v>
      </c>
      <c r="AK166" s="29"/>
      <c r="BT166" s="24">
        <f t="shared" si="7"/>
        <v>62.730000000000004</v>
      </c>
      <c r="BU166" s="24">
        <f t="shared" si="8"/>
        <v>12.47</v>
      </c>
    </row>
    <row r="167" spans="2:73" x14ac:dyDescent="0.25">
      <c r="B167" s="24" t="s">
        <v>516</v>
      </c>
      <c r="C167" s="24" t="s">
        <v>302</v>
      </c>
      <c r="D167" s="24">
        <v>1.6</v>
      </c>
      <c r="E167" s="24">
        <v>1260</v>
      </c>
      <c r="F167" s="24">
        <v>4.9000000000000004</v>
      </c>
      <c r="I167" s="24" t="s">
        <v>532</v>
      </c>
      <c r="J167" s="24">
        <v>0.67100000000000004</v>
      </c>
      <c r="L167" s="24">
        <v>43.9</v>
      </c>
      <c r="M167" s="24">
        <v>0.66</v>
      </c>
      <c r="N167" s="24">
        <v>17.190000000000001</v>
      </c>
      <c r="Q167" s="24">
        <v>7.36</v>
      </c>
      <c r="R167" s="24">
        <v>0.08</v>
      </c>
      <c r="S167" s="24">
        <v>11.79</v>
      </c>
      <c r="T167" s="24">
        <v>10.4</v>
      </c>
      <c r="U167" s="24">
        <v>2.37</v>
      </c>
      <c r="V167" s="24">
        <v>0.12</v>
      </c>
      <c r="W167" s="24">
        <v>0.15</v>
      </c>
      <c r="X167" s="24">
        <v>0.08</v>
      </c>
      <c r="Z167" s="24">
        <v>4.9000000000000004</v>
      </c>
      <c r="AC167" s="28">
        <f t="shared" si="9"/>
        <v>0.60500290866783013</v>
      </c>
      <c r="AD167" s="24" t="s">
        <v>553</v>
      </c>
      <c r="AK167" s="29"/>
      <c r="BT167" s="24">
        <f t="shared" si="7"/>
        <v>61.09</v>
      </c>
      <c r="BU167" s="24">
        <f t="shared" si="8"/>
        <v>12.889999999999999</v>
      </c>
    </row>
    <row r="168" spans="2:73" x14ac:dyDescent="0.25">
      <c r="B168" s="24" t="s">
        <v>516</v>
      </c>
      <c r="C168" s="24" t="s">
        <v>539</v>
      </c>
      <c r="D168" s="24">
        <v>1.6</v>
      </c>
      <c r="E168" s="24">
        <v>1255</v>
      </c>
      <c r="F168" s="24">
        <v>5</v>
      </c>
      <c r="I168" s="24" t="s">
        <v>532</v>
      </c>
      <c r="J168" s="24">
        <v>0.66600000000000004</v>
      </c>
      <c r="L168" s="24">
        <v>43.7</v>
      </c>
      <c r="M168" s="24">
        <v>0.59</v>
      </c>
      <c r="N168" s="24">
        <v>16.8</v>
      </c>
      <c r="Q168" s="24">
        <v>7.35</v>
      </c>
      <c r="R168" s="24">
        <v>0.16</v>
      </c>
      <c r="S168" s="24">
        <v>11.92</v>
      </c>
      <c r="T168" s="24">
        <v>10.48</v>
      </c>
      <c r="U168" s="24">
        <v>2.17</v>
      </c>
      <c r="V168" s="24">
        <v>0.09</v>
      </c>
      <c r="W168" s="24">
        <v>0.08</v>
      </c>
      <c r="X168" s="24">
        <v>0.08</v>
      </c>
      <c r="Z168" s="24">
        <v>5</v>
      </c>
      <c r="AC168" s="28">
        <f t="shared" si="9"/>
        <v>0.62380952380952381</v>
      </c>
      <c r="AD168" s="24" t="s">
        <v>553</v>
      </c>
      <c r="AK168" s="29"/>
      <c r="BT168" s="24">
        <f t="shared" si="7"/>
        <v>60.5</v>
      </c>
      <c r="BU168" s="24">
        <f t="shared" si="8"/>
        <v>12.74</v>
      </c>
    </row>
    <row r="169" spans="2:73" x14ac:dyDescent="0.25">
      <c r="B169" s="24" t="s">
        <v>516</v>
      </c>
      <c r="C169" s="24" t="s">
        <v>303</v>
      </c>
      <c r="D169" s="24">
        <v>1.6</v>
      </c>
      <c r="E169" s="24">
        <v>1245</v>
      </c>
      <c r="F169" s="24">
        <v>5.3</v>
      </c>
      <c r="I169" s="24" t="s">
        <v>532</v>
      </c>
      <c r="J169" s="24">
        <v>0.73</v>
      </c>
      <c r="L169" s="24">
        <v>43.5</v>
      </c>
      <c r="M169" s="24">
        <v>0.64</v>
      </c>
      <c r="N169" s="24">
        <v>16.8</v>
      </c>
      <c r="Q169" s="24">
        <v>7.3</v>
      </c>
      <c r="R169" s="24">
        <v>0.15</v>
      </c>
      <c r="S169" s="24">
        <v>11.78</v>
      </c>
      <c r="T169" s="24">
        <v>10.52</v>
      </c>
      <c r="U169" s="24">
        <v>2.2599999999999998</v>
      </c>
      <c r="V169" s="24">
        <v>0.05</v>
      </c>
      <c r="W169" s="24">
        <v>0.06</v>
      </c>
      <c r="X169" s="24">
        <v>0.09</v>
      </c>
      <c r="Z169" s="24">
        <v>5.3</v>
      </c>
      <c r="AC169" s="28">
        <f t="shared" si="9"/>
        <v>0.62619047619047619</v>
      </c>
      <c r="AD169" s="24" t="s">
        <v>553</v>
      </c>
      <c r="AK169" s="29"/>
      <c r="BT169" s="24">
        <f t="shared" si="7"/>
        <v>60.3</v>
      </c>
      <c r="BU169" s="24">
        <f t="shared" si="8"/>
        <v>12.83</v>
      </c>
    </row>
    <row r="170" spans="2:73" x14ac:dyDescent="0.25">
      <c r="B170" s="24" t="s">
        <v>516</v>
      </c>
      <c r="C170" s="24" t="s">
        <v>304</v>
      </c>
      <c r="D170" s="24">
        <v>1.2</v>
      </c>
      <c r="E170" s="24">
        <v>1185</v>
      </c>
      <c r="F170" s="24">
        <v>6.26</v>
      </c>
      <c r="I170" s="24" t="s">
        <v>532</v>
      </c>
      <c r="J170" s="24">
        <v>0.59</v>
      </c>
      <c r="L170" s="24">
        <v>44.78</v>
      </c>
      <c r="M170" s="24">
        <v>0.63</v>
      </c>
      <c r="N170" s="24">
        <v>17.989999999999998</v>
      </c>
      <c r="Q170" s="24">
        <v>7.21</v>
      </c>
      <c r="R170" s="24">
        <v>0.14000000000000001</v>
      </c>
      <c r="S170" s="24">
        <v>9.39</v>
      </c>
      <c r="T170" s="24">
        <v>9.8000000000000007</v>
      </c>
      <c r="U170" s="24">
        <v>2.31</v>
      </c>
      <c r="V170" s="24">
        <v>0.12</v>
      </c>
      <c r="W170" s="24">
        <v>0.08</v>
      </c>
      <c r="X170" s="24">
        <v>0.08</v>
      </c>
      <c r="Z170" s="24">
        <v>6.26</v>
      </c>
      <c r="AC170" s="28">
        <f t="shared" si="9"/>
        <v>0.54474708171206232</v>
      </c>
      <c r="AD170" s="24" t="s">
        <v>553</v>
      </c>
      <c r="AK170" s="29"/>
      <c r="BT170" s="24">
        <f t="shared" si="7"/>
        <v>62.769999999999996</v>
      </c>
      <c r="BU170" s="24">
        <f t="shared" si="8"/>
        <v>12.23</v>
      </c>
    </row>
    <row r="171" spans="2:73" x14ac:dyDescent="0.25">
      <c r="B171" s="24" t="s">
        <v>515</v>
      </c>
      <c r="C171" s="24" t="s">
        <v>307</v>
      </c>
      <c r="D171" s="24">
        <v>3.5</v>
      </c>
      <c r="E171" s="24">
        <v>975</v>
      </c>
      <c r="I171" s="24" t="s">
        <v>306</v>
      </c>
      <c r="L171" s="24">
        <v>47</v>
      </c>
      <c r="M171" s="24">
        <v>0.47</v>
      </c>
      <c r="N171" s="24">
        <v>13.1</v>
      </c>
      <c r="Q171" s="24">
        <v>2</v>
      </c>
      <c r="R171" s="24">
        <v>0.03</v>
      </c>
      <c r="S171" s="24">
        <v>4.0999999999999996</v>
      </c>
      <c r="T171" s="24">
        <v>1.2</v>
      </c>
      <c r="U171" s="24">
        <v>7.6</v>
      </c>
      <c r="V171" s="24">
        <v>2</v>
      </c>
      <c r="Z171" s="24">
        <v>22</v>
      </c>
      <c r="AC171" s="28">
        <f t="shared" ref="AC171:AC213" si="10">T171/N171</f>
        <v>9.1603053435114504E-2</v>
      </c>
      <c r="AD171" s="24" t="s">
        <v>489</v>
      </c>
      <c r="AK171" s="29"/>
      <c r="BN171" s="24">
        <v>30</v>
      </c>
      <c r="BO171" s="24">
        <v>333</v>
      </c>
      <c r="BP171" s="24">
        <v>26</v>
      </c>
      <c r="BQ171" s="24">
        <v>279</v>
      </c>
      <c r="BR171" s="24">
        <v>68</v>
      </c>
      <c r="BS171" s="24">
        <v>20</v>
      </c>
      <c r="BT171" s="24">
        <f t="shared" ref="BT171:BT212" si="11">L171+N171</f>
        <v>60.1</v>
      </c>
      <c r="BU171" s="24">
        <f t="shared" ref="BU171:BU212" si="12">T171+U171+V171</f>
        <v>10.799999999999999</v>
      </c>
    </row>
    <row r="172" spans="2:73" x14ac:dyDescent="0.25">
      <c r="B172" s="24" t="s">
        <v>515</v>
      </c>
      <c r="C172" s="24" t="s">
        <v>308</v>
      </c>
      <c r="D172" s="24">
        <v>3.5</v>
      </c>
      <c r="E172" s="24">
        <v>1000</v>
      </c>
      <c r="I172" s="24" t="s">
        <v>306</v>
      </c>
      <c r="L172" s="24">
        <v>37</v>
      </c>
      <c r="M172" s="24">
        <v>0.42</v>
      </c>
      <c r="N172" s="24">
        <v>10.5</v>
      </c>
      <c r="Q172" s="24">
        <v>3</v>
      </c>
      <c r="R172" s="24">
        <v>0.03</v>
      </c>
      <c r="S172" s="24">
        <v>4.3</v>
      </c>
      <c r="T172" s="24">
        <v>0.6</v>
      </c>
      <c r="U172" s="24">
        <v>9.4</v>
      </c>
      <c r="V172" s="24">
        <v>2.2999999999999998</v>
      </c>
      <c r="Z172" s="24">
        <v>33</v>
      </c>
      <c r="AC172" s="28">
        <f t="shared" si="10"/>
        <v>5.7142857142857141E-2</v>
      </c>
      <c r="AD172" s="24" t="s">
        <v>489</v>
      </c>
      <c r="AK172" s="29"/>
      <c r="BN172" s="24">
        <v>9</v>
      </c>
      <c r="BO172" s="24">
        <v>444</v>
      </c>
      <c r="BP172" s="24">
        <v>31</v>
      </c>
      <c r="BQ172" s="24">
        <v>421</v>
      </c>
      <c r="BR172" s="24">
        <v>115</v>
      </c>
      <c r="BS172" s="24">
        <v>22</v>
      </c>
      <c r="BT172" s="24">
        <f t="shared" si="11"/>
        <v>47.5</v>
      </c>
      <c r="BU172" s="24">
        <f t="shared" si="12"/>
        <v>12.3</v>
      </c>
    </row>
    <row r="173" spans="2:73" x14ac:dyDescent="0.25">
      <c r="B173" s="24" t="s">
        <v>515</v>
      </c>
      <c r="C173" s="24" t="s">
        <v>309</v>
      </c>
      <c r="D173" s="24">
        <v>3.5</v>
      </c>
      <c r="E173" s="24">
        <v>1050</v>
      </c>
      <c r="I173" s="24" t="s">
        <v>306</v>
      </c>
      <c r="L173" s="24">
        <v>40</v>
      </c>
      <c r="M173" s="24">
        <v>0.2</v>
      </c>
      <c r="N173" s="24">
        <v>11.7</v>
      </c>
      <c r="Q173" s="24">
        <v>3.9</v>
      </c>
      <c r="R173" s="24">
        <v>0.18</v>
      </c>
      <c r="S173" s="24">
        <v>9.3000000000000007</v>
      </c>
      <c r="T173" s="24">
        <v>1.8</v>
      </c>
      <c r="U173" s="24">
        <v>5</v>
      </c>
      <c r="V173" s="24">
        <v>3.6</v>
      </c>
      <c r="Z173" s="24">
        <v>24</v>
      </c>
      <c r="AC173" s="28">
        <f t="shared" si="10"/>
        <v>0.15384615384615385</v>
      </c>
      <c r="AD173" s="24" t="s">
        <v>489</v>
      </c>
      <c r="AK173" s="29"/>
      <c r="BN173" s="24">
        <v>34</v>
      </c>
      <c r="BO173" s="24">
        <v>258</v>
      </c>
      <c r="BP173" s="24">
        <v>22</v>
      </c>
      <c r="BQ173" s="24" t="s">
        <v>109</v>
      </c>
      <c r="BR173" s="24">
        <v>193</v>
      </c>
      <c r="BS173" s="24">
        <v>39</v>
      </c>
      <c r="BT173" s="24">
        <f t="shared" si="11"/>
        <v>51.7</v>
      </c>
      <c r="BU173" s="24">
        <f t="shared" si="12"/>
        <v>10.4</v>
      </c>
    </row>
    <row r="174" spans="2:73" x14ac:dyDescent="0.25">
      <c r="B174" s="24" t="s">
        <v>515</v>
      </c>
      <c r="C174" s="24" t="s">
        <v>310</v>
      </c>
      <c r="D174" s="24">
        <v>3.5</v>
      </c>
      <c r="E174" s="24">
        <v>1050</v>
      </c>
      <c r="I174" s="24" t="s">
        <v>305</v>
      </c>
      <c r="L174" s="24">
        <v>47</v>
      </c>
      <c r="M174" s="24">
        <v>0.79</v>
      </c>
      <c r="N174" s="24">
        <v>13</v>
      </c>
      <c r="Q174" s="24">
        <v>4.4000000000000004</v>
      </c>
      <c r="R174" s="24">
        <v>0.11</v>
      </c>
      <c r="S174" s="24">
        <v>9.1999999999999993</v>
      </c>
      <c r="T174" s="24">
        <v>1.7</v>
      </c>
      <c r="U174" s="24">
        <v>6.5</v>
      </c>
      <c r="V174" s="24">
        <v>3.5</v>
      </c>
      <c r="Z174" s="24">
        <v>14</v>
      </c>
      <c r="AC174" s="28">
        <f t="shared" si="10"/>
        <v>0.13076923076923078</v>
      </c>
      <c r="AD174" s="24" t="s">
        <v>489</v>
      </c>
      <c r="AK174" s="29"/>
      <c r="BN174" s="24">
        <v>61</v>
      </c>
      <c r="BO174" s="24">
        <v>1317</v>
      </c>
      <c r="BP174" s="24">
        <v>32</v>
      </c>
      <c r="BQ174" s="24">
        <v>514</v>
      </c>
      <c r="BR174" s="24">
        <v>170</v>
      </c>
      <c r="BS174" s="24">
        <v>30</v>
      </c>
      <c r="BT174" s="24">
        <f t="shared" si="11"/>
        <v>60</v>
      </c>
      <c r="BU174" s="24">
        <f t="shared" si="12"/>
        <v>11.7</v>
      </c>
    </row>
    <row r="175" spans="2:73" x14ac:dyDescent="0.25">
      <c r="B175" s="24" t="s">
        <v>515</v>
      </c>
      <c r="C175" s="24" t="s">
        <v>311</v>
      </c>
      <c r="D175" s="24">
        <v>3.5</v>
      </c>
      <c r="E175" s="24">
        <v>1100</v>
      </c>
      <c r="I175" s="24" t="s">
        <v>312</v>
      </c>
      <c r="L175" s="24">
        <v>55</v>
      </c>
      <c r="M175" s="24">
        <v>0.54</v>
      </c>
      <c r="N175" s="24">
        <v>13.6</v>
      </c>
      <c r="Q175" s="24">
        <v>4.8</v>
      </c>
      <c r="R175" s="24">
        <v>0.11</v>
      </c>
      <c r="S175" s="24">
        <v>7.3</v>
      </c>
      <c r="T175" s="24">
        <v>1.1000000000000001</v>
      </c>
      <c r="U175" s="24">
        <v>6.9</v>
      </c>
      <c r="V175" s="24">
        <v>2.8</v>
      </c>
      <c r="Z175" s="24">
        <v>8</v>
      </c>
      <c r="AC175" s="28">
        <f t="shared" si="10"/>
        <v>8.0882352941176475E-2</v>
      </c>
      <c r="AD175" s="24" t="s">
        <v>489</v>
      </c>
      <c r="AK175" s="29"/>
      <c r="BN175" s="24">
        <v>61</v>
      </c>
      <c r="BO175" s="24">
        <v>470</v>
      </c>
      <c r="BP175" s="24">
        <v>62</v>
      </c>
      <c r="BQ175" s="24">
        <v>370</v>
      </c>
      <c r="BR175" s="24">
        <v>108</v>
      </c>
      <c r="BS175" s="24">
        <v>53</v>
      </c>
      <c r="BT175" s="24">
        <f t="shared" si="11"/>
        <v>68.599999999999994</v>
      </c>
      <c r="BU175" s="24">
        <f t="shared" si="12"/>
        <v>10.8</v>
      </c>
    </row>
    <row r="176" spans="2:73" x14ac:dyDescent="0.25">
      <c r="B176" s="24" t="s">
        <v>515</v>
      </c>
      <c r="C176" s="24" t="s">
        <v>313</v>
      </c>
      <c r="D176" s="24">
        <v>3.5</v>
      </c>
      <c r="E176" s="24">
        <v>950</v>
      </c>
      <c r="I176" s="24" t="s">
        <v>314</v>
      </c>
      <c r="L176" s="24">
        <v>69</v>
      </c>
      <c r="M176" s="24">
        <v>0.49</v>
      </c>
      <c r="N176" s="24">
        <v>13.8</v>
      </c>
      <c r="Q176" s="24">
        <v>0.5</v>
      </c>
      <c r="R176" s="24">
        <v>0.02</v>
      </c>
      <c r="S176" s="24">
        <v>0.5</v>
      </c>
      <c r="T176" s="24">
        <v>0.7</v>
      </c>
      <c r="U176" s="24">
        <v>3.1</v>
      </c>
      <c r="V176" s="24">
        <v>5.5</v>
      </c>
      <c r="Z176" s="24">
        <v>6</v>
      </c>
      <c r="AC176" s="28">
        <f t="shared" si="10"/>
        <v>5.0724637681159417E-2</v>
      </c>
      <c r="AD176" s="24" t="s">
        <v>489</v>
      </c>
      <c r="AK176" s="29"/>
      <c r="BN176" s="24">
        <v>63</v>
      </c>
      <c r="BO176" s="24">
        <v>331</v>
      </c>
      <c r="BP176" s="24">
        <v>9</v>
      </c>
      <c r="BQ176" s="24">
        <v>148</v>
      </c>
      <c r="BR176" s="24">
        <v>62</v>
      </c>
      <c r="BS176" s="24">
        <v>51</v>
      </c>
      <c r="BT176" s="24">
        <f t="shared" si="11"/>
        <v>82.8</v>
      </c>
      <c r="BU176" s="24">
        <f t="shared" si="12"/>
        <v>9.3000000000000007</v>
      </c>
    </row>
    <row r="177" spans="2:73" x14ac:dyDescent="0.25">
      <c r="B177" s="24" t="s">
        <v>515</v>
      </c>
      <c r="C177" s="24" t="s">
        <v>315</v>
      </c>
      <c r="D177" s="24">
        <v>3.5</v>
      </c>
      <c r="E177" s="24">
        <v>1000</v>
      </c>
      <c r="I177" s="24" t="s">
        <v>316</v>
      </c>
      <c r="L177" s="24">
        <v>69</v>
      </c>
      <c r="M177" s="24">
        <v>0.41</v>
      </c>
      <c r="N177" s="24">
        <v>13.4</v>
      </c>
      <c r="Q177" s="24">
        <v>0.4</v>
      </c>
      <c r="R177" s="24">
        <v>0.05</v>
      </c>
      <c r="S177" s="24">
        <v>0.4</v>
      </c>
      <c r="T177" s="24">
        <v>0.2</v>
      </c>
      <c r="U177" s="24">
        <v>4.5999999999999996</v>
      </c>
      <c r="V177" s="24">
        <v>5.0999999999999996</v>
      </c>
      <c r="Z177" s="24">
        <v>6</v>
      </c>
      <c r="AC177" s="28">
        <f t="shared" si="10"/>
        <v>1.4925373134328358E-2</v>
      </c>
      <c r="AD177" s="24" t="s">
        <v>489</v>
      </c>
      <c r="AK177" s="29"/>
      <c r="BN177" s="24">
        <v>51</v>
      </c>
      <c r="BO177" s="24">
        <v>320</v>
      </c>
      <c r="BP177" s="24">
        <v>15</v>
      </c>
      <c r="BQ177" s="24">
        <v>150</v>
      </c>
      <c r="BR177" s="24">
        <v>64</v>
      </c>
      <c r="BS177" s="24">
        <v>44</v>
      </c>
      <c r="BT177" s="24">
        <f t="shared" si="11"/>
        <v>82.4</v>
      </c>
      <c r="BU177" s="24">
        <f t="shared" si="12"/>
        <v>9.8999999999999986</v>
      </c>
    </row>
    <row r="178" spans="2:73" x14ac:dyDescent="0.25">
      <c r="B178" s="24" t="s">
        <v>515</v>
      </c>
      <c r="C178" s="24" t="s">
        <v>317</v>
      </c>
      <c r="D178" s="24">
        <v>3.5</v>
      </c>
      <c r="E178" s="24">
        <v>1050</v>
      </c>
      <c r="I178" s="24" t="s">
        <v>318</v>
      </c>
      <c r="L178" s="24">
        <v>68</v>
      </c>
      <c r="N178" s="24" t="s">
        <v>319</v>
      </c>
      <c r="Q178" s="24">
        <v>1.1000000000000001</v>
      </c>
      <c r="R178" s="24">
        <v>0.05</v>
      </c>
      <c r="S178" s="24">
        <v>2.9</v>
      </c>
      <c r="T178" s="24">
        <v>1.1000000000000001</v>
      </c>
      <c r="U178" s="24">
        <v>2.9</v>
      </c>
      <c r="V178" s="24">
        <v>4.8</v>
      </c>
      <c r="Z178" s="24">
        <v>6</v>
      </c>
      <c r="AC178" s="28" t="e">
        <f t="shared" si="10"/>
        <v>#VALUE!</v>
      </c>
      <c r="AD178" s="24" t="s">
        <v>489</v>
      </c>
      <c r="AK178" s="29"/>
      <c r="BN178" s="24">
        <v>48</v>
      </c>
      <c r="BO178" s="24">
        <v>283</v>
      </c>
      <c r="BP178" s="24">
        <v>18</v>
      </c>
      <c r="BQ178" s="24">
        <v>136</v>
      </c>
      <c r="BR178" s="24">
        <v>56</v>
      </c>
      <c r="BS178" s="24">
        <v>46</v>
      </c>
      <c r="BT178" s="24" t="e">
        <f t="shared" si="11"/>
        <v>#VALUE!</v>
      </c>
      <c r="BU178" s="24">
        <f t="shared" si="12"/>
        <v>8.8000000000000007</v>
      </c>
    </row>
    <row r="179" spans="2:73" x14ac:dyDescent="0.25">
      <c r="B179" s="24" t="s">
        <v>515</v>
      </c>
      <c r="C179" s="24" t="s">
        <v>320</v>
      </c>
      <c r="D179" s="24">
        <v>3.5</v>
      </c>
      <c r="E179" s="24">
        <v>1100</v>
      </c>
      <c r="I179" s="24" t="s">
        <v>305</v>
      </c>
      <c r="L179" s="24">
        <v>64</v>
      </c>
      <c r="M179" s="24">
        <v>0.38</v>
      </c>
      <c r="N179" s="24">
        <v>13.8</v>
      </c>
      <c r="Q179" s="24">
        <v>2.6</v>
      </c>
      <c r="R179" s="24">
        <v>0.06</v>
      </c>
      <c r="S179" s="24">
        <v>1.7</v>
      </c>
      <c r="T179" s="24">
        <v>0.9</v>
      </c>
      <c r="U179" s="24">
        <v>4.5</v>
      </c>
      <c r="V179" s="24">
        <v>6.5</v>
      </c>
      <c r="Z179" s="24">
        <v>6</v>
      </c>
      <c r="AC179" s="28">
        <f t="shared" si="10"/>
        <v>6.5217391304347824E-2</v>
      </c>
      <c r="AD179" s="24" t="s">
        <v>489</v>
      </c>
      <c r="AK179" s="29"/>
      <c r="BN179" s="24">
        <v>51</v>
      </c>
      <c r="BO179" s="24">
        <v>255</v>
      </c>
      <c r="BP179" s="24">
        <v>14</v>
      </c>
      <c r="BQ179" s="24">
        <v>138</v>
      </c>
      <c r="BR179" s="24">
        <v>62</v>
      </c>
      <c r="BS179" s="24">
        <v>49</v>
      </c>
      <c r="BT179" s="24">
        <f t="shared" si="11"/>
        <v>77.8</v>
      </c>
      <c r="BU179" s="24">
        <f t="shared" si="12"/>
        <v>11.9</v>
      </c>
    </row>
    <row r="180" spans="2:73" x14ac:dyDescent="0.25">
      <c r="B180" s="24" t="s">
        <v>515</v>
      </c>
      <c r="C180" s="24" t="s">
        <v>321</v>
      </c>
      <c r="D180" s="24">
        <v>3.5</v>
      </c>
      <c r="E180" s="24">
        <v>800</v>
      </c>
      <c r="I180" s="24" t="s">
        <v>306</v>
      </c>
      <c r="L180" s="24">
        <v>64</v>
      </c>
      <c r="N180" s="24" t="s">
        <v>322</v>
      </c>
      <c r="Q180" s="24">
        <v>0.3</v>
      </c>
      <c r="R180" s="24">
        <v>0.04</v>
      </c>
      <c r="S180" s="24">
        <v>0.2</v>
      </c>
      <c r="T180" s="24">
        <v>0.2</v>
      </c>
      <c r="U180" s="24">
        <v>3.5</v>
      </c>
      <c r="V180" s="24">
        <v>4.5</v>
      </c>
      <c r="Z180" s="24">
        <v>16</v>
      </c>
      <c r="AC180" s="28" t="e">
        <f t="shared" si="10"/>
        <v>#VALUE!</v>
      </c>
      <c r="AD180" s="24" t="s">
        <v>489</v>
      </c>
      <c r="AK180" s="29"/>
      <c r="BN180" s="24">
        <v>39</v>
      </c>
      <c r="BO180" s="24">
        <v>228</v>
      </c>
      <c r="BP180" s="24">
        <v>15</v>
      </c>
      <c r="BQ180" s="24">
        <v>134</v>
      </c>
      <c r="BR180" s="24">
        <v>55</v>
      </c>
      <c r="BS180" s="24">
        <v>37</v>
      </c>
      <c r="BT180" s="24" t="e">
        <f t="shared" si="11"/>
        <v>#VALUE!</v>
      </c>
      <c r="BU180" s="24">
        <f t="shared" si="12"/>
        <v>8.1999999999999993</v>
      </c>
    </row>
    <row r="181" spans="2:73" x14ac:dyDescent="0.25">
      <c r="B181" s="24" t="s">
        <v>515</v>
      </c>
      <c r="C181" s="24" t="s">
        <v>323</v>
      </c>
      <c r="D181" s="24">
        <v>3.5</v>
      </c>
      <c r="E181" s="24">
        <v>850</v>
      </c>
      <c r="I181" s="24" t="s">
        <v>306</v>
      </c>
      <c r="L181" s="24">
        <v>66</v>
      </c>
      <c r="N181" s="24" t="s">
        <v>324</v>
      </c>
      <c r="R181" s="24">
        <v>0.5</v>
      </c>
      <c r="S181" s="24">
        <v>0.4</v>
      </c>
      <c r="T181" s="24">
        <v>0.2</v>
      </c>
      <c r="U181" s="24">
        <v>4.2</v>
      </c>
      <c r="V181" s="24">
        <v>3.7</v>
      </c>
      <c r="Z181" s="24">
        <v>14</v>
      </c>
      <c r="AC181" s="28" t="e">
        <f t="shared" si="10"/>
        <v>#VALUE!</v>
      </c>
      <c r="AD181" s="24" t="s">
        <v>489</v>
      </c>
      <c r="AK181" s="29"/>
      <c r="BN181" s="24">
        <v>40</v>
      </c>
      <c r="BO181" s="24">
        <v>215</v>
      </c>
      <c r="BP181" s="24">
        <v>15</v>
      </c>
      <c r="BQ181" s="24">
        <v>126</v>
      </c>
      <c r="BR181" s="24">
        <v>52</v>
      </c>
      <c r="BS181" s="24">
        <v>39</v>
      </c>
      <c r="BT181" s="24" t="e">
        <f t="shared" si="11"/>
        <v>#VALUE!</v>
      </c>
      <c r="BU181" s="24">
        <f t="shared" si="12"/>
        <v>8.1000000000000014</v>
      </c>
    </row>
    <row r="182" spans="2:73" x14ac:dyDescent="0.25">
      <c r="B182" s="24" t="s">
        <v>515</v>
      </c>
      <c r="C182" s="24" t="s">
        <v>325</v>
      </c>
      <c r="D182" s="24">
        <v>3.5</v>
      </c>
      <c r="E182" s="24">
        <v>900</v>
      </c>
      <c r="I182" s="24" t="s">
        <v>306</v>
      </c>
      <c r="L182" s="24">
        <v>66</v>
      </c>
      <c r="M182" s="24">
        <v>0.28000000000000003</v>
      </c>
      <c r="N182" s="24">
        <v>11</v>
      </c>
      <c r="Q182" s="24">
        <v>0.7</v>
      </c>
      <c r="R182" s="24">
        <v>0.02</v>
      </c>
      <c r="S182" s="24">
        <v>0.8</v>
      </c>
      <c r="T182" s="24">
        <v>0.3</v>
      </c>
      <c r="U182" s="24">
        <v>4.7</v>
      </c>
      <c r="V182" s="24">
        <v>3</v>
      </c>
      <c r="Z182" s="24">
        <v>13</v>
      </c>
      <c r="AC182" s="28">
        <f t="shared" si="10"/>
        <v>2.7272727272727271E-2</v>
      </c>
      <c r="AD182" s="24" t="s">
        <v>489</v>
      </c>
      <c r="AK182" s="29"/>
      <c r="BN182" s="24">
        <v>43</v>
      </c>
      <c r="BO182" s="24">
        <v>219</v>
      </c>
      <c r="BP182" s="24">
        <v>12</v>
      </c>
      <c r="BQ182" s="24">
        <v>125</v>
      </c>
      <c r="BR182" s="24">
        <v>55</v>
      </c>
      <c r="BS182" s="24">
        <v>41</v>
      </c>
      <c r="BT182" s="24">
        <f t="shared" si="11"/>
        <v>77</v>
      </c>
      <c r="BU182" s="24">
        <f t="shared" si="12"/>
        <v>8</v>
      </c>
    </row>
    <row r="183" spans="2:73" x14ac:dyDescent="0.25">
      <c r="B183" s="24" t="s">
        <v>515</v>
      </c>
      <c r="C183" s="24" t="s">
        <v>326</v>
      </c>
      <c r="D183" s="24">
        <v>3.5</v>
      </c>
      <c r="E183" s="24">
        <v>950</v>
      </c>
      <c r="I183" s="24" t="s">
        <v>306</v>
      </c>
      <c r="L183" s="24">
        <v>62</v>
      </c>
      <c r="M183" s="24">
        <v>0.27</v>
      </c>
      <c r="N183" s="24">
        <v>10.9</v>
      </c>
      <c r="Q183" s="24">
        <v>0.7</v>
      </c>
      <c r="R183" s="24">
        <v>0.02</v>
      </c>
      <c r="S183" s="24">
        <v>0.9</v>
      </c>
      <c r="T183" s="24">
        <v>0.8</v>
      </c>
      <c r="U183" s="24">
        <v>5.7</v>
      </c>
      <c r="V183" s="24">
        <v>2.7</v>
      </c>
      <c r="Z183" s="24">
        <v>16</v>
      </c>
      <c r="AC183" s="28">
        <f t="shared" si="10"/>
        <v>7.3394495412844041E-2</v>
      </c>
      <c r="AD183" s="24" t="s">
        <v>489</v>
      </c>
      <c r="AK183" s="29"/>
      <c r="BN183" s="24">
        <v>37</v>
      </c>
      <c r="BO183" s="24">
        <v>208</v>
      </c>
      <c r="BP183" s="24">
        <v>13</v>
      </c>
      <c r="BQ183" s="24">
        <v>109</v>
      </c>
      <c r="BR183" s="24">
        <v>46</v>
      </c>
      <c r="BS183" s="24">
        <v>34</v>
      </c>
      <c r="BT183" s="24">
        <f t="shared" si="11"/>
        <v>72.900000000000006</v>
      </c>
      <c r="BU183" s="24">
        <f t="shared" si="12"/>
        <v>9.1999999999999993</v>
      </c>
    </row>
    <row r="184" spans="2:73" x14ac:dyDescent="0.25">
      <c r="B184" s="24" t="s">
        <v>515</v>
      </c>
      <c r="C184" s="24" t="s">
        <v>327</v>
      </c>
      <c r="D184" s="24">
        <v>1</v>
      </c>
      <c r="E184" s="24">
        <v>1215</v>
      </c>
      <c r="F184" s="24">
        <v>5.95</v>
      </c>
      <c r="I184" s="24" t="s">
        <v>328</v>
      </c>
      <c r="J184" s="24">
        <v>0.19</v>
      </c>
      <c r="L184" s="24">
        <v>53.2</v>
      </c>
      <c r="M184" s="24">
        <v>0.73</v>
      </c>
      <c r="N184" s="24">
        <v>17</v>
      </c>
      <c r="Q184" s="24">
        <v>5.0999999999999996</v>
      </c>
      <c r="R184" s="24">
        <v>0.14000000000000001</v>
      </c>
      <c r="S184" s="24">
        <v>7.84</v>
      </c>
      <c r="T184" s="24">
        <v>10.28</v>
      </c>
      <c r="U184" s="24">
        <v>2.7</v>
      </c>
      <c r="V184" s="24">
        <v>0.32</v>
      </c>
      <c r="W184" s="24">
        <v>0.01</v>
      </c>
      <c r="X184" s="24">
        <v>0.13</v>
      </c>
      <c r="Z184" s="24">
        <v>3.8</v>
      </c>
      <c r="AC184" s="28">
        <f t="shared" si="10"/>
        <v>0.60470588235294109</v>
      </c>
      <c r="AD184" s="24" t="s">
        <v>552</v>
      </c>
      <c r="AK184" s="29"/>
      <c r="BT184" s="24">
        <f t="shared" si="11"/>
        <v>70.2</v>
      </c>
      <c r="BU184" s="24">
        <f t="shared" si="12"/>
        <v>13.3</v>
      </c>
    </row>
    <row r="185" spans="2:73" x14ac:dyDescent="0.25">
      <c r="B185" s="24" t="s">
        <v>515</v>
      </c>
      <c r="C185" s="24" t="s">
        <v>329</v>
      </c>
      <c r="D185" s="24">
        <v>1</v>
      </c>
      <c r="E185" s="24">
        <v>1235</v>
      </c>
      <c r="F185" s="24">
        <v>5.95</v>
      </c>
      <c r="I185" s="24" t="s">
        <v>328</v>
      </c>
      <c r="J185" s="24">
        <v>0.23</v>
      </c>
      <c r="L185" s="24">
        <v>52.1</v>
      </c>
      <c r="M185" s="24">
        <v>0.65</v>
      </c>
      <c r="N185" s="24">
        <v>14.9</v>
      </c>
      <c r="Q185" s="24">
        <v>5.9</v>
      </c>
      <c r="R185" s="24">
        <v>0.14000000000000001</v>
      </c>
      <c r="S185" s="24">
        <v>11.1</v>
      </c>
      <c r="T185" s="24">
        <v>11</v>
      </c>
      <c r="U185" s="24">
        <v>2.2000000000000002</v>
      </c>
      <c r="V185" s="24">
        <v>0.32</v>
      </c>
      <c r="W185" s="24">
        <v>0.02</v>
      </c>
      <c r="X185" s="24">
        <v>0.21</v>
      </c>
      <c r="Z185" s="24">
        <v>2.6</v>
      </c>
      <c r="AC185" s="28">
        <f t="shared" si="10"/>
        <v>0.73825503355704691</v>
      </c>
      <c r="AD185" s="24" t="s">
        <v>552</v>
      </c>
      <c r="AK185" s="29"/>
      <c r="BT185" s="24">
        <f t="shared" si="11"/>
        <v>67</v>
      </c>
      <c r="BU185" s="24">
        <f t="shared" si="12"/>
        <v>13.52</v>
      </c>
    </row>
    <row r="186" spans="2:73" x14ac:dyDescent="0.25">
      <c r="B186" s="24" t="s">
        <v>515</v>
      </c>
      <c r="C186" s="24" t="s">
        <v>330</v>
      </c>
      <c r="D186" s="24">
        <v>1</v>
      </c>
      <c r="E186" s="24">
        <v>1235</v>
      </c>
      <c r="F186" s="24">
        <v>4.21</v>
      </c>
      <c r="I186" s="24" t="s">
        <v>331</v>
      </c>
      <c r="J186" s="24">
        <v>0.18</v>
      </c>
      <c r="L186" s="24">
        <v>51.2</v>
      </c>
      <c r="M186" s="24">
        <v>0.8</v>
      </c>
      <c r="N186" s="24">
        <v>17</v>
      </c>
      <c r="Q186" s="24">
        <v>5.5</v>
      </c>
      <c r="R186" s="24">
        <v>7.0000000000000007E-2</v>
      </c>
      <c r="S186" s="24">
        <v>9</v>
      </c>
      <c r="T186" s="24">
        <v>10.5</v>
      </c>
      <c r="U186" s="24">
        <v>3.2</v>
      </c>
      <c r="V186" s="24">
        <v>0.32</v>
      </c>
      <c r="W186" s="24">
        <v>0.01</v>
      </c>
      <c r="X186" s="24">
        <v>0.08</v>
      </c>
      <c r="Z186" s="24">
        <v>4</v>
      </c>
      <c r="AC186" s="28">
        <f t="shared" si="10"/>
        <v>0.61764705882352944</v>
      </c>
      <c r="AD186" s="24" t="s">
        <v>552</v>
      </c>
      <c r="AK186" s="29"/>
      <c r="BT186" s="24">
        <f t="shared" si="11"/>
        <v>68.2</v>
      </c>
      <c r="BU186" s="24">
        <f t="shared" si="12"/>
        <v>14.02</v>
      </c>
    </row>
    <row r="187" spans="2:73" x14ac:dyDescent="0.25">
      <c r="B187" s="24" t="s">
        <v>515</v>
      </c>
      <c r="C187" s="24" t="s">
        <v>332</v>
      </c>
      <c r="D187" s="24">
        <v>1</v>
      </c>
      <c r="E187" s="24">
        <v>1235</v>
      </c>
      <c r="F187" s="24">
        <v>4.21</v>
      </c>
      <c r="I187" s="24" t="s">
        <v>331</v>
      </c>
      <c r="J187" s="24">
        <v>0.27</v>
      </c>
      <c r="L187" s="24">
        <v>52.2</v>
      </c>
      <c r="M187" s="24">
        <v>0.7</v>
      </c>
      <c r="N187" s="24">
        <v>14.5</v>
      </c>
      <c r="Q187" s="24">
        <v>5.2</v>
      </c>
      <c r="R187" s="24">
        <v>0.1</v>
      </c>
      <c r="S187" s="24">
        <v>11.7</v>
      </c>
      <c r="T187" s="24">
        <v>10.3</v>
      </c>
      <c r="U187" s="24">
        <v>2.1</v>
      </c>
      <c r="V187" s="24">
        <v>0.25</v>
      </c>
      <c r="X187" s="24">
        <v>0.23</v>
      </c>
      <c r="Z187" s="24">
        <v>3.4</v>
      </c>
      <c r="AC187" s="28">
        <f t="shared" si="10"/>
        <v>0.71034482758620698</v>
      </c>
      <c r="AD187" s="24" t="s">
        <v>552</v>
      </c>
      <c r="AK187" s="29"/>
      <c r="BT187" s="24">
        <f t="shared" si="11"/>
        <v>66.7</v>
      </c>
      <c r="BU187" s="24">
        <f t="shared" si="12"/>
        <v>12.65</v>
      </c>
    </row>
    <row r="188" spans="2:73" x14ac:dyDescent="0.25">
      <c r="B188" s="24" t="s">
        <v>515</v>
      </c>
      <c r="C188" s="24" t="s">
        <v>333</v>
      </c>
      <c r="D188" s="24">
        <v>1</v>
      </c>
      <c r="E188" s="24">
        <v>1250</v>
      </c>
      <c r="F188" s="24">
        <v>1.6</v>
      </c>
      <c r="I188" s="24" t="s">
        <v>334</v>
      </c>
      <c r="J188" s="24">
        <v>0.28000000000000003</v>
      </c>
      <c r="L188" s="24">
        <v>52.8</v>
      </c>
      <c r="M188" s="24">
        <v>0.7</v>
      </c>
      <c r="N188" s="24">
        <v>14.2</v>
      </c>
      <c r="Q188" s="24">
        <v>5.8</v>
      </c>
      <c r="R188" s="24">
        <v>0.12</v>
      </c>
      <c r="S188" s="24">
        <v>12</v>
      </c>
      <c r="T188" s="24">
        <v>10.4</v>
      </c>
      <c r="U188" s="24">
        <v>2.2999999999999998</v>
      </c>
      <c r="V188" s="24">
        <v>0.3</v>
      </c>
      <c r="W188" s="24">
        <v>0.03</v>
      </c>
      <c r="X188" s="24">
        <v>0.28999999999999998</v>
      </c>
      <c r="Z188" s="24">
        <v>2.2000000000000002</v>
      </c>
      <c r="AC188" s="28">
        <f t="shared" si="10"/>
        <v>0.73239436619718312</v>
      </c>
      <c r="AD188" s="24" t="s">
        <v>552</v>
      </c>
      <c r="AK188" s="29"/>
      <c r="BT188" s="24">
        <f t="shared" si="11"/>
        <v>67</v>
      </c>
      <c r="BU188" s="24">
        <f t="shared" si="12"/>
        <v>13</v>
      </c>
    </row>
    <row r="189" spans="2:73" x14ac:dyDescent="0.25">
      <c r="B189" s="24" t="s">
        <v>515</v>
      </c>
      <c r="C189" s="24" t="s">
        <v>335</v>
      </c>
      <c r="D189" s="24">
        <v>1.2</v>
      </c>
      <c r="E189" s="24">
        <v>1135</v>
      </c>
      <c r="F189" s="24">
        <v>5.95</v>
      </c>
      <c r="I189" s="24" t="s">
        <v>328</v>
      </c>
      <c r="J189" s="24">
        <v>0.28999999999999998</v>
      </c>
      <c r="L189" s="24">
        <v>51.9</v>
      </c>
      <c r="M189" s="24">
        <v>0.5</v>
      </c>
      <c r="N189" s="24">
        <v>14</v>
      </c>
      <c r="Q189" s="24">
        <v>5.8</v>
      </c>
      <c r="R189" s="24">
        <v>0.11</v>
      </c>
      <c r="S189" s="24">
        <v>9.6</v>
      </c>
      <c r="T189" s="24">
        <v>10</v>
      </c>
      <c r="U189" s="24">
        <v>2</v>
      </c>
      <c r="V189" s="24">
        <v>0.28999999999999998</v>
      </c>
      <c r="X189" s="24">
        <v>0.1</v>
      </c>
      <c r="Y189" s="24">
        <v>0.01</v>
      </c>
      <c r="Z189" s="24">
        <v>6.4</v>
      </c>
      <c r="AC189" s="28">
        <f t="shared" si="10"/>
        <v>0.7142857142857143</v>
      </c>
      <c r="AD189" s="24" t="s">
        <v>552</v>
      </c>
      <c r="AK189" s="29"/>
      <c r="BT189" s="24">
        <f t="shared" si="11"/>
        <v>65.900000000000006</v>
      </c>
      <c r="BU189" s="24">
        <f t="shared" si="12"/>
        <v>12.29</v>
      </c>
    </row>
    <row r="190" spans="2:73" x14ac:dyDescent="0.25">
      <c r="B190" s="24" t="s">
        <v>515</v>
      </c>
      <c r="C190" s="24" t="s">
        <v>336</v>
      </c>
      <c r="D190" s="24">
        <v>1.2</v>
      </c>
      <c r="E190" s="24">
        <v>1170</v>
      </c>
      <c r="F190" s="24">
        <v>5.95</v>
      </c>
      <c r="I190" s="24" t="s">
        <v>328</v>
      </c>
      <c r="J190" s="24">
        <v>0.32</v>
      </c>
      <c r="L190" s="24">
        <v>53.1</v>
      </c>
      <c r="M190" s="24">
        <v>0.52</v>
      </c>
      <c r="N190" s="24">
        <v>13.1</v>
      </c>
      <c r="Q190" s="24">
        <v>5.7</v>
      </c>
      <c r="R190" s="24">
        <v>0.1</v>
      </c>
      <c r="S190" s="24">
        <v>11.1</v>
      </c>
      <c r="T190" s="24">
        <v>9.6999999999999993</v>
      </c>
      <c r="U190" s="24">
        <v>1.8</v>
      </c>
      <c r="V190" s="24">
        <v>0.25</v>
      </c>
      <c r="W190" s="24">
        <v>0.01</v>
      </c>
      <c r="X190" s="24">
        <v>0.1</v>
      </c>
      <c r="Y190" s="24">
        <v>0.02</v>
      </c>
      <c r="Z190" s="24">
        <v>5.4</v>
      </c>
      <c r="AC190" s="28">
        <f t="shared" si="10"/>
        <v>0.74045801526717558</v>
      </c>
      <c r="AD190" s="24" t="s">
        <v>552</v>
      </c>
      <c r="AK190" s="29"/>
      <c r="BT190" s="24">
        <f t="shared" si="11"/>
        <v>66.2</v>
      </c>
      <c r="BU190" s="24">
        <f t="shared" si="12"/>
        <v>11.75</v>
      </c>
    </row>
    <row r="191" spans="2:73" x14ac:dyDescent="0.25">
      <c r="B191" s="24" t="s">
        <v>515</v>
      </c>
      <c r="C191" s="24" t="s">
        <v>337</v>
      </c>
      <c r="D191" s="24">
        <v>1.2</v>
      </c>
      <c r="E191" s="24">
        <v>1185</v>
      </c>
      <c r="F191" s="24">
        <v>5.95</v>
      </c>
      <c r="I191" s="24" t="s">
        <v>328</v>
      </c>
      <c r="J191" s="24">
        <v>0.38</v>
      </c>
      <c r="L191" s="24">
        <v>53.4</v>
      </c>
      <c r="M191" s="24">
        <v>0.48</v>
      </c>
      <c r="N191" s="24">
        <v>11.2</v>
      </c>
      <c r="Q191" s="24">
        <v>6.4</v>
      </c>
      <c r="R191" s="24">
        <v>0.11</v>
      </c>
      <c r="S191" s="24">
        <v>13.8</v>
      </c>
      <c r="T191" s="24">
        <v>8.3000000000000007</v>
      </c>
      <c r="U191" s="24">
        <v>1.5</v>
      </c>
      <c r="V191" s="24">
        <v>0.25</v>
      </c>
      <c r="W191" s="24">
        <v>0.02</v>
      </c>
      <c r="X191" s="24">
        <v>0.2</v>
      </c>
      <c r="Z191" s="24">
        <v>4.7</v>
      </c>
      <c r="AC191" s="28">
        <f t="shared" si="10"/>
        <v>0.74107142857142871</v>
      </c>
      <c r="AD191" s="24" t="s">
        <v>552</v>
      </c>
      <c r="AK191" s="29"/>
      <c r="BT191" s="24">
        <f t="shared" si="11"/>
        <v>64.599999999999994</v>
      </c>
      <c r="BU191" s="24">
        <f t="shared" si="12"/>
        <v>10.050000000000001</v>
      </c>
    </row>
    <row r="192" spans="2:73" x14ac:dyDescent="0.25">
      <c r="B192" s="24" t="s">
        <v>515</v>
      </c>
      <c r="C192" s="24" t="s">
        <v>338</v>
      </c>
      <c r="D192" s="24">
        <v>1.2</v>
      </c>
      <c r="E192" s="24">
        <v>1215</v>
      </c>
      <c r="F192" s="24">
        <v>5.95</v>
      </c>
      <c r="I192" s="24" t="s">
        <v>328</v>
      </c>
      <c r="J192" s="24">
        <v>0.39</v>
      </c>
      <c r="L192" s="24">
        <v>53.9</v>
      </c>
      <c r="M192" s="24">
        <v>0.41</v>
      </c>
      <c r="N192" s="24">
        <v>10.1</v>
      </c>
      <c r="Q192" s="24">
        <v>6.4</v>
      </c>
      <c r="R192" s="24">
        <v>0.11</v>
      </c>
      <c r="S192" s="24">
        <v>14.5</v>
      </c>
      <c r="T192" s="24">
        <v>7.5</v>
      </c>
      <c r="U192" s="24">
        <v>1.5</v>
      </c>
      <c r="V192" s="24">
        <v>0.2</v>
      </c>
      <c r="W192" s="24">
        <v>0.03</v>
      </c>
      <c r="X192" s="24">
        <v>0.21</v>
      </c>
      <c r="Z192" s="24">
        <v>6</v>
      </c>
      <c r="AC192" s="28">
        <f t="shared" si="10"/>
        <v>0.74257425742574257</v>
      </c>
      <c r="AD192" s="24" t="s">
        <v>552</v>
      </c>
      <c r="AK192" s="29"/>
      <c r="BT192" s="24">
        <f t="shared" si="11"/>
        <v>64</v>
      </c>
      <c r="BU192" s="24">
        <f t="shared" si="12"/>
        <v>9.1999999999999993</v>
      </c>
    </row>
    <row r="193" spans="2:73" x14ac:dyDescent="0.25">
      <c r="B193" s="24" t="s">
        <v>515</v>
      </c>
      <c r="C193" s="24" t="s">
        <v>339</v>
      </c>
      <c r="D193" s="24">
        <v>1.2</v>
      </c>
      <c r="E193" s="24">
        <v>1250</v>
      </c>
      <c r="F193" s="24">
        <v>5.95</v>
      </c>
      <c r="I193" s="24" t="s">
        <v>328</v>
      </c>
      <c r="J193" s="24">
        <v>0.44</v>
      </c>
      <c r="L193" s="24">
        <v>52</v>
      </c>
      <c r="M193" s="24">
        <v>0.36</v>
      </c>
      <c r="N193" s="24">
        <v>9.3000000000000007</v>
      </c>
      <c r="Q193" s="24">
        <v>7.7</v>
      </c>
      <c r="R193" s="24">
        <v>0.12</v>
      </c>
      <c r="S193" s="24">
        <v>17.3</v>
      </c>
      <c r="T193" s="24">
        <v>7</v>
      </c>
      <c r="U193" s="24">
        <v>1</v>
      </c>
      <c r="V193" s="24">
        <v>0.2</v>
      </c>
      <c r="W193" s="24">
        <v>0.01</v>
      </c>
      <c r="X193" s="24">
        <v>0.24</v>
      </c>
      <c r="Y193" s="24">
        <v>0.01</v>
      </c>
      <c r="Z193" s="24">
        <v>3.7</v>
      </c>
      <c r="AC193" s="28">
        <f t="shared" si="10"/>
        <v>0.75268817204301075</v>
      </c>
      <c r="AD193" s="24" t="s">
        <v>552</v>
      </c>
      <c r="AK193" s="29"/>
      <c r="BT193" s="24">
        <f t="shared" si="11"/>
        <v>61.3</v>
      </c>
      <c r="BU193" s="24">
        <f t="shared" si="12"/>
        <v>8.1999999999999993</v>
      </c>
    </row>
    <row r="194" spans="2:73" x14ac:dyDescent="0.25">
      <c r="B194" s="24" t="s">
        <v>515</v>
      </c>
      <c r="C194" s="24" t="s">
        <v>340</v>
      </c>
      <c r="D194" s="24">
        <v>1.2</v>
      </c>
      <c r="E194" s="24">
        <v>1295</v>
      </c>
      <c r="F194" s="24">
        <v>3.19</v>
      </c>
      <c r="I194" s="24" t="s">
        <v>341</v>
      </c>
      <c r="J194" s="24">
        <v>0.31</v>
      </c>
      <c r="L194" s="24">
        <v>52.4</v>
      </c>
      <c r="M194" s="24">
        <v>0.6</v>
      </c>
      <c r="N194" s="24">
        <v>12.9</v>
      </c>
      <c r="Q194" s="24">
        <v>6.7</v>
      </c>
      <c r="R194" s="24">
        <v>0.09</v>
      </c>
      <c r="S194" s="24">
        <v>13</v>
      </c>
      <c r="T194" s="24">
        <v>10</v>
      </c>
      <c r="U194" s="24">
        <v>2</v>
      </c>
      <c r="V194" s="24">
        <v>0.11</v>
      </c>
      <c r="W194" s="24">
        <v>0.06</v>
      </c>
      <c r="X194" s="24">
        <v>0.4</v>
      </c>
      <c r="Y194" s="24">
        <v>0.04</v>
      </c>
      <c r="Z194" s="24">
        <v>1.9</v>
      </c>
      <c r="AC194" s="28">
        <f t="shared" si="10"/>
        <v>0.77519379844961234</v>
      </c>
      <c r="AD194" s="24" t="s">
        <v>552</v>
      </c>
      <c r="AK194" s="29"/>
      <c r="BT194" s="24">
        <f t="shared" si="11"/>
        <v>65.3</v>
      </c>
      <c r="BU194" s="24">
        <f t="shared" si="12"/>
        <v>12.11</v>
      </c>
    </row>
    <row r="195" spans="2:73" x14ac:dyDescent="0.25">
      <c r="B195" s="24" t="s">
        <v>515</v>
      </c>
      <c r="C195" s="24" t="s">
        <v>342</v>
      </c>
      <c r="D195" s="24">
        <v>1.2</v>
      </c>
      <c r="E195" s="24">
        <v>1335</v>
      </c>
      <c r="F195" s="24">
        <v>0</v>
      </c>
      <c r="I195" s="24" t="s">
        <v>343</v>
      </c>
      <c r="J195" s="24">
        <v>0.2</v>
      </c>
      <c r="L195" s="24">
        <v>50.7</v>
      </c>
      <c r="M195" s="24">
        <v>0.8</v>
      </c>
      <c r="N195" s="24">
        <v>16.100000000000001</v>
      </c>
      <c r="Q195" s="24">
        <v>6</v>
      </c>
      <c r="R195" s="24">
        <v>0.13</v>
      </c>
      <c r="S195" s="24">
        <v>12</v>
      </c>
      <c r="T195" s="24">
        <v>10.3</v>
      </c>
      <c r="U195" s="24">
        <v>3</v>
      </c>
      <c r="V195" s="24">
        <v>0.4</v>
      </c>
      <c r="X195" s="24">
        <v>0.13</v>
      </c>
      <c r="Y195" s="24">
        <v>0.02</v>
      </c>
      <c r="Z195" s="24">
        <v>0</v>
      </c>
      <c r="AC195" s="28">
        <f t="shared" si="10"/>
        <v>0.63975155279503104</v>
      </c>
      <c r="AD195" s="24" t="s">
        <v>552</v>
      </c>
      <c r="AK195" s="29"/>
      <c r="BT195" s="24">
        <f t="shared" si="11"/>
        <v>66.800000000000011</v>
      </c>
      <c r="BU195" s="24">
        <f t="shared" si="12"/>
        <v>13.700000000000001</v>
      </c>
    </row>
    <row r="196" spans="2:73" x14ac:dyDescent="0.25">
      <c r="B196" s="24" t="s">
        <v>515</v>
      </c>
      <c r="C196" s="24" t="s">
        <v>344</v>
      </c>
      <c r="D196" s="24">
        <v>1.2</v>
      </c>
      <c r="E196" s="24">
        <v>1363</v>
      </c>
      <c r="F196" s="24">
        <v>0</v>
      </c>
      <c r="I196" s="24" t="s">
        <v>343</v>
      </c>
      <c r="J196" s="24">
        <v>0.28000000000000003</v>
      </c>
      <c r="L196" s="24">
        <v>51.8</v>
      </c>
      <c r="M196" s="24">
        <v>0.5</v>
      </c>
      <c r="N196" s="24">
        <v>12.4</v>
      </c>
      <c r="Q196" s="24">
        <v>7.4</v>
      </c>
      <c r="R196" s="24">
        <v>0.14000000000000001</v>
      </c>
      <c r="S196" s="24">
        <v>15</v>
      </c>
      <c r="T196" s="24">
        <v>10.4</v>
      </c>
      <c r="U196" s="24">
        <v>2.4</v>
      </c>
      <c r="V196" s="24">
        <v>0.13</v>
      </c>
      <c r="W196" s="24">
        <v>0.03</v>
      </c>
      <c r="X196" s="24">
        <v>0.3</v>
      </c>
      <c r="Y196" s="24">
        <v>0.03</v>
      </c>
      <c r="Z196" s="24">
        <v>0.3</v>
      </c>
      <c r="AC196" s="28">
        <f t="shared" si="10"/>
        <v>0.83870967741935487</v>
      </c>
      <c r="AD196" s="24" t="s">
        <v>552</v>
      </c>
      <c r="AK196" s="29"/>
      <c r="BT196" s="24">
        <f t="shared" si="11"/>
        <v>64.2</v>
      </c>
      <c r="BU196" s="24">
        <f t="shared" si="12"/>
        <v>12.930000000000001</v>
      </c>
    </row>
    <row r="197" spans="2:73" x14ac:dyDescent="0.25">
      <c r="B197" s="24" t="s">
        <v>515</v>
      </c>
      <c r="C197" s="24" t="s">
        <v>345</v>
      </c>
      <c r="D197" s="24">
        <v>1.6</v>
      </c>
      <c r="E197" s="24">
        <v>1340</v>
      </c>
      <c r="F197" s="24">
        <v>3.19</v>
      </c>
      <c r="I197" s="24" t="s">
        <v>341</v>
      </c>
      <c r="J197" s="24">
        <v>0.3</v>
      </c>
      <c r="L197" s="24">
        <v>48.9</v>
      </c>
      <c r="M197" s="24">
        <v>0.6</v>
      </c>
      <c r="N197" s="24">
        <v>12.3</v>
      </c>
      <c r="Q197" s="24">
        <v>7.3</v>
      </c>
      <c r="R197" s="24">
        <v>0.14000000000000001</v>
      </c>
      <c r="S197" s="24">
        <v>14</v>
      </c>
      <c r="T197" s="24">
        <v>10</v>
      </c>
      <c r="U197" s="24">
        <v>2.1</v>
      </c>
      <c r="V197" s="24">
        <v>0.31</v>
      </c>
      <c r="W197" s="24">
        <v>0.2</v>
      </c>
      <c r="X197" s="24">
        <v>0.34</v>
      </c>
      <c r="Y197" s="24">
        <v>0.04</v>
      </c>
      <c r="Z197" s="24">
        <v>3.1</v>
      </c>
      <c r="AC197" s="28">
        <f t="shared" si="10"/>
        <v>0.81300813008130079</v>
      </c>
      <c r="AD197" s="24" t="s">
        <v>552</v>
      </c>
      <c r="AK197" s="29"/>
      <c r="BT197" s="24">
        <f t="shared" si="11"/>
        <v>61.2</v>
      </c>
      <c r="BU197" s="24">
        <f t="shared" si="12"/>
        <v>12.41</v>
      </c>
    </row>
    <row r="198" spans="2:73" x14ac:dyDescent="0.25">
      <c r="B198" s="24" t="s">
        <v>515</v>
      </c>
      <c r="C198" s="24" t="s">
        <v>346</v>
      </c>
      <c r="D198" s="24">
        <v>1.6</v>
      </c>
      <c r="E198" s="24">
        <v>1380</v>
      </c>
      <c r="F198" s="24">
        <v>1.6</v>
      </c>
      <c r="I198" s="24" t="s">
        <v>334</v>
      </c>
      <c r="J198" s="24">
        <v>0.32</v>
      </c>
      <c r="L198" s="24">
        <v>48.9</v>
      </c>
      <c r="M198" s="24">
        <v>0.47</v>
      </c>
      <c r="N198" s="24">
        <v>11.4</v>
      </c>
      <c r="Q198" s="24">
        <v>7.6</v>
      </c>
      <c r="R198" s="24">
        <v>0.08</v>
      </c>
      <c r="S198" s="24">
        <v>16</v>
      </c>
      <c r="T198" s="24">
        <v>9.8000000000000007</v>
      </c>
      <c r="U198" s="24">
        <v>2.1</v>
      </c>
      <c r="V198" s="24">
        <v>0.4</v>
      </c>
      <c r="W198" s="24">
        <v>0.05</v>
      </c>
      <c r="X198" s="24">
        <v>0.39</v>
      </c>
      <c r="Y198" s="24">
        <v>7.0000000000000007E-2</v>
      </c>
      <c r="Z198" s="24">
        <v>2.8</v>
      </c>
      <c r="AC198" s="28">
        <f t="shared" si="10"/>
        <v>0.85964912280701755</v>
      </c>
      <c r="AD198" s="24" t="s">
        <v>552</v>
      </c>
      <c r="AK198" s="29"/>
      <c r="BT198" s="24">
        <f t="shared" si="11"/>
        <v>60.3</v>
      </c>
      <c r="BU198" s="24">
        <f t="shared" si="12"/>
        <v>12.3</v>
      </c>
    </row>
    <row r="199" spans="2:73" x14ac:dyDescent="0.25">
      <c r="B199" s="24" t="s">
        <v>515</v>
      </c>
      <c r="C199" s="24" t="s">
        <v>347</v>
      </c>
      <c r="D199" s="24">
        <v>1.6</v>
      </c>
      <c r="E199" s="24">
        <v>1420</v>
      </c>
      <c r="F199" s="24">
        <v>0</v>
      </c>
      <c r="I199" s="24" t="s">
        <v>343</v>
      </c>
      <c r="J199" s="24">
        <v>0.28000000000000003</v>
      </c>
      <c r="L199" s="24">
        <v>50</v>
      </c>
      <c r="M199" s="24">
        <v>0.6</v>
      </c>
      <c r="N199" s="24">
        <v>12.8</v>
      </c>
      <c r="Q199" s="24">
        <v>7.8</v>
      </c>
      <c r="R199" s="24">
        <v>0.14000000000000001</v>
      </c>
      <c r="S199" s="24">
        <v>15</v>
      </c>
      <c r="T199" s="24">
        <v>10.1</v>
      </c>
      <c r="U199" s="24">
        <v>2.2999999999999998</v>
      </c>
      <c r="V199" s="24">
        <v>0.43</v>
      </c>
      <c r="W199" s="24">
        <v>0.1</v>
      </c>
      <c r="X199" s="24">
        <v>0.3</v>
      </c>
      <c r="Y199" s="24">
        <v>0.06</v>
      </c>
      <c r="Z199" s="24">
        <v>0.1</v>
      </c>
      <c r="AC199" s="28">
        <f t="shared" si="10"/>
        <v>0.78906249999999989</v>
      </c>
      <c r="AD199" s="24" t="s">
        <v>552</v>
      </c>
      <c r="AK199" s="29"/>
      <c r="BT199" s="24">
        <f t="shared" si="11"/>
        <v>62.8</v>
      </c>
      <c r="BU199" s="24">
        <f t="shared" si="12"/>
        <v>12.829999999999998</v>
      </c>
    </row>
    <row r="200" spans="2:73" x14ac:dyDescent="0.25">
      <c r="B200" s="24" t="s">
        <v>515</v>
      </c>
      <c r="C200" s="24" t="s">
        <v>348</v>
      </c>
      <c r="D200" s="24">
        <v>2</v>
      </c>
      <c r="E200" s="24">
        <v>1470</v>
      </c>
      <c r="F200" s="24">
        <v>0</v>
      </c>
      <c r="I200" s="24" t="s">
        <v>343</v>
      </c>
      <c r="J200" s="24">
        <v>0.31</v>
      </c>
      <c r="L200" s="24">
        <v>49</v>
      </c>
      <c r="M200" s="24">
        <v>0.6</v>
      </c>
      <c r="N200" s="24">
        <v>10.7</v>
      </c>
      <c r="Q200" s="24">
        <v>8.3000000000000007</v>
      </c>
      <c r="R200" s="24">
        <v>0.11</v>
      </c>
      <c r="S200" s="24">
        <v>17.899999999999999</v>
      </c>
      <c r="T200" s="24">
        <v>9.1999999999999993</v>
      </c>
      <c r="U200" s="24">
        <v>2.2000000000000002</v>
      </c>
      <c r="V200" s="24">
        <v>0.46</v>
      </c>
      <c r="W200" s="24">
        <v>0.04</v>
      </c>
      <c r="X200" s="24">
        <v>0.4</v>
      </c>
      <c r="Y200" s="24">
        <v>0.05</v>
      </c>
      <c r="Z200" s="24">
        <v>0.9</v>
      </c>
      <c r="AC200" s="28">
        <f t="shared" si="10"/>
        <v>0.85981308411214952</v>
      </c>
      <c r="AD200" s="24" t="s">
        <v>552</v>
      </c>
      <c r="AK200" s="29"/>
      <c r="BT200" s="24">
        <f t="shared" si="11"/>
        <v>59.7</v>
      </c>
      <c r="BU200" s="24">
        <f t="shared" si="12"/>
        <v>11.86</v>
      </c>
    </row>
    <row r="201" spans="2:73" x14ac:dyDescent="0.25">
      <c r="B201" s="24" t="s">
        <v>515</v>
      </c>
      <c r="C201" s="24" t="s">
        <v>349</v>
      </c>
      <c r="D201" s="24">
        <v>1.2</v>
      </c>
      <c r="E201" s="24">
        <v>1225</v>
      </c>
      <c r="F201" s="24">
        <v>0</v>
      </c>
      <c r="I201" s="24" t="s">
        <v>350</v>
      </c>
      <c r="J201" s="24">
        <v>0.06</v>
      </c>
      <c r="L201" s="24">
        <v>55.5</v>
      </c>
      <c r="M201" s="24">
        <v>0.77</v>
      </c>
      <c r="N201" s="24">
        <v>18.899999999999999</v>
      </c>
      <c r="Q201" s="24">
        <v>3.9</v>
      </c>
      <c r="R201" s="24">
        <v>0.05</v>
      </c>
      <c r="S201" s="24">
        <v>5.41</v>
      </c>
      <c r="T201" s="24">
        <v>5.4</v>
      </c>
      <c r="U201" s="24">
        <v>7.8</v>
      </c>
      <c r="V201" s="24">
        <v>1.6</v>
      </c>
      <c r="W201" s="24">
        <v>3.0000000000000001E-3</v>
      </c>
      <c r="X201" s="24">
        <v>0.02</v>
      </c>
      <c r="Y201" s="24">
        <v>0.01</v>
      </c>
      <c r="Z201" s="24">
        <v>2.4</v>
      </c>
      <c r="AC201" s="28">
        <f t="shared" si="10"/>
        <v>0.28571428571428575</v>
      </c>
      <c r="AD201" s="24" t="s">
        <v>552</v>
      </c>
      <c r="AK201" s="29"/>
      <c r="BT201" s="24">
        <f t="shared" si="11"/>
        <v>74.400000000000006</v>
      </c>
      <c r="BU201" s="24">
        <f t="shared" si="12"/>
        <v>14.799999999999999</v>
      </c>
    </row>
    <row r="202" spans="2:73" x14ac:dyDescent="0.25">
      <c r="B202" s="24" t="s">
        <v>515</v>
      </c>
      <c r="C202" s="24" t="s">
        <v>351</v>
      </c>
      <c r="D202" s="24">
        <v>1.2</v>
      </c>
      <c r="E202" s="24">
        <v>1240</v>
      </c>
      <c r="F202" s="24">
        <v>0</v>
      </c>
      <c r="I202" s="24" t="s">
        <v>350</v>
      </c>
      <c r="J202" s="24">
        <v>0.19</v>
      </c>
      <c r="L202" s="24">
        <v>56</v>
      </c>
      <c r="M202" s="24">
        <v>0.36</v>
      </c>
      <c r="N202" s="24">
        <v>11.3</v>
      </c>
      <c r="Q202" s="24">
        <v>5.7</v>
      </c>
      <c r="R202" s="24">
        <v>0.09</v>
      </c>
      <c r="S202" s="24">
        <v>11.6</v>
      </c>
      <c r="T202" s="24">
        <v>9.5</v>
      </c>
      <c r="U202" s="24">
        <v>2.9</v>
      </c>
      <c r="V202" s="24">
        <v>0.38</v>
      </c>
      <c r="W202" s="24">
        <v>0.03</v>
      </c>
      <c r="X202" s="24">
        <v>0.2</v>
      </c>
      <c r="Y202" s="24">
        <v>5.0000000000000001E-3</v>
      </c>
      <c r="Z202" s="24">
        <v>2.6</v>
      </c>
      <c r="AC202" s="28">
        <f t="shared" si="10"/>
        <v>0.84070796460176989</v>
      </c>
      <c r="AD202" s="24" t="s">
        <v>552</v>
      </c>
      <c r="AK202" s="29"/>
      <c r="BT202" s="24">
        <f t="shared" si="11"/>
        <v>67.3</v>
      </c>
      <c r="BU202" s="24">
        <f t="shared" si="12"/>
        <v>12.780000000000001</v>
      </c>
    </row>
    <row r="203" spans="2:73" x14ac:dyDescent="0.25">
      <c r="B203" s="24" t="s">
        <v>516</v>
      </c>
      <c r="C203" s="24" t="s">
        <v>355</v>
      </c>
      <c r="D203" s="24">
        <v>2</v>
      </c>
      <c r="E203" s="24">
        <v>1200</v>
      </c>
      <c r="I203" s="24" t="s">
        <v>354</v>
      </c>
      <c r="J203" s="24">
        <v>0.2</v>
      </c>
      <c r="L203" s="24">
        <v>50</v>
      </c>
      <c r="M203" s="24">
        <v>0.6</v>
      </c>
      <c r="N203" s="24">
        <v>15.4</v>
      </c>
      <c r="Q203" s="24">
        <v>6.8</v>
      </c>
      <c r="R203" s="24">
        <v>0.08</v>
      </c>
      <c r="S203" s="24">
        <v>10</v>
      </c>
      <c r="T203" s="24">
        <v>9</v>
      </c>
      <c r="U203" s="24">
        <v>2.7</v>
      </c>
      <c r="V203" s="24">
        <v>4.5999999999999996</v>
      </c>
      <c r="W203" s="24">
        <v>0.27</v>
      </c>
      <c r="X203" s="24">
        <v>0.06</v>
      </c>
      <c r="Z203" s="24">
        <v>13</v>
      </c>
      <c r="AA203" s="24">
        <v>8</v>
      </c>
      <c r="AC203" s="28">
        <f t="shared" si="10"/>
        <v>0.58441558441558439</v>
      </c>
      <c r="AD203" s="24" t="s">
        <v>490</v>
      </c>
      <c r="AK203" s="29"/>
      <c r="BT203" s="24">
        <f t="shared" si="11"/>
        <v>65.400000000000006</v>
      </c>
      <c r="BU203" s="24">
        <f t="shared" si="12"/>
        <v>16.299999999999997</v>
      </c>
    </row>
    <row r="204" spans="2:73" x14ac:dyDescent="0.25">
      <c r="B204" s="24" t="s">
        <v>516</v>
      </c>
      <c r="C204" s="24" t="s">
        <v>356</v>
      </c>
      <c r="D204" s="24">
        <v>2</v>
      </c>
      <c r="E204" s="24">
        <v>1250</v>
      </c>
      <c r="I204" s="24" t="s">
        <v>354</v>
      </c>
      <c r="J204" s="24">
        <v>0.27500000000000002</v>
      </c>
      <c r="L204" s="24">
        <v>48</v>
      </c>
      <c r="M204" s="24">
        <v>0.71</v>
      </c>
      <c r="N204" s="24">
        <v>14</v>
      </c>
      <c r="Q204" s="24">
        <v>7.4</v>
      </c>
      <c r="R204" s="24">
        <v>0.08</v>
      </c>
      <c r="S204" s="24">
        <v>12</v>
      </c>
      <c r="T204" s="24">
        <v>7.8</v>
      </c>
      <c r="U204" s="24">
        <v>2.9</v>
      </c>
      <c r="V204" s="24">
        <v>6.3</v>
      </c>
      <c r="W204" s="24">
        <v>0.19</v>
      </c>
      <c r="X204" s="24">
        <v>0.06</v>
      </c>
      <c r="Z204" s="24">
        <v>10</v>
      </c>
      <c r="AA204" s="24">
        <v>6.7</v>
      </c>
      <c r="AC204" s="28">
        <f t="shared" si="10"/>
        <v>0.55714285714285716</v>
      </c>
      <c r="AD204" s="24" t="s">
        <v>490</v>
      </c>
      <c r="AK204" s="29"/>
      <c r="BT204" s="24">
        <f t="shared" si="11"/>
        <v>62</v>
      </c>
      <c r="BU204" s="24">
        <f t="shared" si="12"/>
        <v>17</v>
      </c>
    </row>
    <row r="205" spans="2:73" x14ac:dyDescent="0.25">
      <c r="B205" s="24" t="s">
        <v>516</v>
      </c>
      <c r="C205" s="24" t="s">
        <v>357</v>
      </c>
      <c r="D205" s="24">
        <v>2</v>
      </c>
      <c r="E205" s="24">
        <v>1300</v>
      </c>
      <c r="I205" s="24" t="s">
        <v>354</v>
      </c>
      <c r="J205" s="24">
        <v>0.35499999999999998</v>
      </c>
      <c r="L205" s="24">
        <v>50.4</v>
      </c>
      <c r="M205" s="24">
        <v>0.59</v>
      </c>
      <c r="N205" s="24">
        <v>13.5</v>
      </c>
      <c r="Q205" s="24">
        <v>7.4</v>
      </c>
      <c r="R205" s="24">
        <v>0.08</v>
      </c>
      <c r="S205" s="24">
        <v>13.6</v>
      </c>
      <c r="T205" s="24">
        <v>7.1</v>
      </c>
      <c r="U205" s="24">
        <v>2.23</v>
      </c>
      <c r="V205" s="24">
        <v>4.93</v>
      </c>
      <c r="W205" s="24">
        <v>0.12</v>
      </c>
      <c r="X205" s="24">
        <v>0.09</v>
      </c>
      <c r="Z205" s="24">
        <v>8</v>
      </c>
      <c r="AA205" s="24">
        <v>5.2</v>
      </c>
      <c r="AC205" s="28">
        <f t="shared" si="10"/>
        <v>0.52592592592592591</v>
      </c>
      <c r="AD205" s="24" t="s">
        <v>490</v>
      </c>
      <c r="AK205" s="29"/>
      <c r="BT205" s="24">
        <f t="shared" si="11"/>
        <v>63.9</v>
      </c>
      <c r="BU205" s="24">
        <f t="shared" si="12"/>
        <v>14.26</v>
      </c>
    </row>
    <row r="206" spans="2:73" x14ac:dyDescent="0.25">
      <c r="B206" s="24" t="s">
        <v>516</v>
      </c>
      <c r="C206" s="24" t="s">
        <v>358</v>
      </c>
      <c r="D206" s="24">
        <v>3</v>
      </c>
      <c r="E206" s="24">
        <v>1225</v>
      </c>
      <c r="I206" s="24" t="s">
        <v>354</v>
      </c>
      <c r="J206" s="24">
        <v>0</v>
      </c>
      <c r="L206" s="24">
        <v>42</v>
      </c>
      <c r="M206" s="24">
        <v>0.9</v>
      </c>
      <c r="N206" s="24">
        <v>12</v>
      </c>
      <c r="Q206" s="24">
        <v>9</v>
      </c>
      <c r="R206" s="24">
        <v>0.1</v>
      </c>
      <c r="S206" s="24">
        <v>16</v>
      </c>
      <c r="T206" s="24">
        <v>9</v>
      </c>
      <c r="U206" s="24">
        <v>5</v>
      </c>
      <c r="V206" s="24">
        <v>5</v>
      </c>
      <c r="W206" s="24">
        <v>0.4</v>
      </c>
      <c r="X206" s="24">
        <v>0.5</v>
      </c>
      <c r="Z206" s="24">
        <v>20</v>
      </c>
      <c r="AA206" s="24">
        <v>20</v>
      </c>
      <c r="AC206" s="28">
        <f t="shared" si="10"/>
        <v>0.75</v>
      </c>
      <c r="AD206" s="24" t="s">
        <v>490</v>
      </c>
      <c r="AK206" s="29"/>
      <c r="BT206" s="24">
        <f t="shared" si="11"/>
        <v>54</v>
      </c>
      <c r="BU206" s="24">
        <f t="shared" si="12"/>
        <v>19</v>
      </c>
    </row>
    <row r="207" spans="2:73" x14ac:dyDescent="0.25">
      <c r="B207" s="24" t="s">
        <v>516</v>
      </c>
      <c r="C207" s="24" t="s">
        <v>359</v>
      </c>
      <c r="D207" s="24">
        <v>3</v>
      </c>
      <c r="E207" s="24">
        <v>1250</v>
      </c>
      <c r="I207" s="24" t="s">
        <v>354</v>
      </c>
      <c r="J207" s="24">
        <v>0.11</v>
      </c>
      <c r="L207" s="24">
        <v>45</v>
      </c>
      <c r="M207" s="24">
        <v>0.7</v>
      </c>
      <c r="N207" s="24">
        <v>13.6</v>
      </c>
      <c r="Q207" s="24">
        <v>7.2</v>
      </c>
      <c r="R207" s="24">
        <v>0.09</v>
      </c>
      <c r="S207" s="24">
        <v>13</v>
      </c>
      <c r="T207" s="24">
        <v>11</v>
      </c>
      <c r="U207" s="24">
        <v>3.2</v>
      </c>
      <c r="V207" s="24">
        <v>6.6</v>
      </c>
      <c r="W207" s="24">
        <v>0.4</v>
      </c>
      <c r="X207" s="24">
        <v>0.06</v>
      </c>
      <c r="Z207" s="24">
        <v>14</v>
      </c>
      <c r="AA207" s="24">
        <v>14</v>
      </c>
      <c r="AC207" s="28">
        <f t="shared" si="10"/>
        <v>0.80882352941176472</v>
      </c>
      <c r="AD207" s="24" t="s">
        <v>490</v>
      </c>
      <c r="AK207" s="29"/>
      <c r="BT207" s="24">
        <f t="shared" si="11"/>
        <v>58.6</v>
      </c>
      <c r="BU207" s="24">
        <f t="shared" si="12"/>
        <v>20.799999999999997</v>
      </c>
    </row>
    <row r="208" spans="2:73" x14ac:dyDescent="0.25">
      <c r="B208" s="24" t="s">
        <v>516</v>
      </c>
      <c r="C208" s="24" t="s">
        <v>360</v>
      </c>
      <c r="D208" s="24">
        <v>3</v>
      </c>
      <c r="E208" s="24">
        <v>1300</v>
      </c>
      <c r="I208" s="24" t="s">
        <v>354</v>
      </c>
      <c r="J208" s="24">
        <v>0.22</v>
      </c>
      <c r="L208" s="24">
        <v>46.3</v>
      </c>
      <c r="M208" s="24">
        <v>0.78</v>
      </c>
      <c r="N208" s="24">
        <v>13.5</v>
      </c>
      <c r="Q208" s="24">
        <v>7.8</v>
      </c>
      <c r="R208" s="24">
        <v>0.08</v>
      </c>
      <c r="S208" s="24">
        <v>13.2</v>
      </c>
      <c r="T208" s="24">
        <v>8.1999999999999993</v>
      </c>
      <c r="U208" s="24">
        <v>2.5</v>
      </c>
      <c r="V208" s="24">
        <v>7.4</v>
      </c>
      <c r="W208" s="24">
        <v>0.21</v>
      </c>
      <c r="X208" s="24">
        <v>0.06</v>
      </c>
      <c r="Z208" s="24">
        <v>12</v>
      </c>
      <c r="AA208" s="24">
        <v>7.3</v>
      </c>
      <c r="AC208" s="28">
        <f t="shared" si="10"/>
        <v>0.6074074074074074</v>
      </c>
      <c r="AD208" s="24" t="s">
        <v>490</v>
      </c>
      <c r="AK208" s="29"/>
      <c r="BT208" s="24">
        <f t="shared" si="11"/>
        <v>59.8</v>
      </c>
      <c r="BU208" s="24">
        <f t="shared" si="12"/>
        <v>18.100000000000001</v>
      </c>
    </row>
    <row r="209" spans="2:73" x14ac:dyDescent="0.25">
      <c r="B209" s="24" t="s">
        <v>516</v>
      </c>
      <c r="C209" s="24" t="s">
        <v>361</v>
      </c>
      <c r="D209" s="24">
        <v>3</v>
      </c>
      <c r="E209" s="24">
        <v>1350</v>
      </c>
      <c r="I209" s="24" t="s">
        <v>354</v>
      </c>
      <c r="J209" s="24">
        <v>0.24</v>
      </c>
      <c r="L209" s="24">
        <v>47.6</v>
      </c>
      <c r="M209" s="24">
        <v>0.75</v>
      </c>
      <c r="N209" s="24">
        <v>13.7</v>
      </c>
      <c r="Q209" s="24">
        <v>7.6</v>
      </c>
      <c r="R209" s="24">
        <v>0.08</v>
      </c>
      <c r="S209" s="24">
        <v>14</v>
      </c>
      <c r="T209" s="24">
        <v>7</v>
      </c>
      <c r="U209" s="24">
        <v>2.6</v>
      </c>
      <c r="V209" s="24">
        <v>6.6</v>
      </c>
      <c r="W209" s="24">
        <v>0.18</v>
      </c>
      <c r="X209" s="24">
        <v>0.08</v>
      </c>
      <c r="Z209" s="24">
        <v>11</v>
      </c>
      <c r="AA209" s="24">
        <v>8</v>
      </c>
      <c r="AC209" s="28">
        <f t="shared" si="10"/>
        <v>0.51094890510948909</v>
      </c>
      <c r="AD209" s="24" t="s">
        <v>490</v>
      </c>
      <c r="AK209" s="29"/>
      <c r="BT209" s="24">
        <f t="shared" si="11"/>
        <v>61.3</v>
      </c>
      <c r="BU209" s="24">
        <f t="shared" si="12"/>
        <v>16.2</v>
      </c>
    </row>
    <row r="210" spans="2:73" x14ac:dyDescent="0.25">
      <c r="B210" s="24" t="s">
        <v>363</v>
      </c>
      <c r="C210" s="24" t="s">
        <v>364</v>
      </c>
      <c r="D210" s="24">
        <v>2</v>
      </c>
      <c r="E210" s="24">
        <v>1200</v>
      </c>
      <c r="F210" s="24">
        <v>4</v>
      </c>
      <c r="I210" s="24" t="s">
        <v>365</v>
      </c>
      <c r="J210" s="24">
        <v>0.30399999999999999</v>
      </c>
      <c r="L210" s="24">
        <v>50.9</v>
      </c>
      <c r="M210" s="24">
        <v>0.63</v>
      </c>
      <c r="N210" s="24">
        <v>13.5</v>
      </c>
      <c r="Q210" s="24">
        <v>5.0999999999999996</v>
      </c>
      <c r="R210" s="24">
        <v>0.13</v>
      </c>
      <c r="S210" s="24">
        <v>14.5</v>
      </c>
      <c r="T210" s="24">
        <v>8.3000000000000007</v>
      </c>
      <c r="U210" s="24">
        <v>2.6</v>
      </c>
      <c r="V210" s="24">
        <v>4.0999999999999996</v>
      </c>
      <c r="W210" s="24">
        <v>0.03</v>
      </c>
      <c r="X210" s="24">
        <v>0.2</v>
      </c>
      <c r="Z210" s="24">
        <v>13.2</v>
      </c>
      <c r="AC210" s="28">
        <f t="shared" si="10"/>
        <v>0.61481481481481481</v>
      </c>
      <c r="AD210" s="24" t="s">
        <v>491</v>
      </c>
      <c r="AK210" s="29"/>
      <c r="BN210" s="24">
        <v>38.950936904218857</v>
      </c>
      <c r="BO210" s="24">
        <v>937.72223187773602</v>
      </c>
      <c r="BP210" s="24">
        <v>11.462253241066254</v>
      </c>
      <c r="BQ210" s="24">
        <v>106.16966664076999</v>
      </c>
      <c r="BR210" s="24">
        <v>12.439873713048168</v>
      </c>
      <c r="BS210" s="24">
        <v>8.7976710292940883</v>
      </c>
      <c r="BT210" s="24">
        <f t="shared" si="11"/>
        <v>64.400000000000006</v>
      </c>
      <c r="BU210" s="24">
        <f t="shared" si="12"/>
        <v>15</v>
      </c>
    </row>
    <row r="211" spans="2:73" x14ac:dyDescent="0.25">
      <c r="B211" s="24" t="s">
        <v>366</v>
      </c>
      <c r="C211" s="24" t="s">
        <v>364</v>
      </c>
      <c r="D211" s="24">
        <v>2</v>
      </c>
      <c r="E211" s="24">
        <v>1200</v>
      </c>
      <c r="F211" s="24">
        <v>4</v>
      </c>
      <c r="I211" s="24" t="s">
        <v>365</v>
      </c>
      <c r="J211" s="24">
        <v>0.24099999999999999</v>
      </c>
      <c r="L211" s="24">
        <v>47</v>
      </c>
      <c r="M211" s="24">
        <v>0.79</v>
      </c>
      <c r="N211" s="24">
        <v>16.2</v>
      </c>
      <c r="Q211" s="24">
        <v>5.2</v>
      </c>
      <c r="R211" s="24">
        <v>0.16</v>
      </c>
      <c r="S211" s="24">
        <v>12.5</v>
      </c>
      <c r="T211" s="24">
        <v>10</v>
      </c>
      <c r="U211" s="24">
        <v>3.2</v>
      </c>
      <c r="V211" s="24">
        <v>4.8</v>
      </c>
      <c r="W211" s="24">
        <v>0.16</v>
      </c>
      <c r="X211" s="24">
        <v>0.09</v>
      </c>
      <c r="Z211" s="24">
        <v>16.600000000000001</v>
      </c>
      <c r="AC211" s="28">
        <f t="shared" si="10"/>
        <v>0.61728395061728403</v>
      </c>
      <c r="AD211" s="24" t="s">
        <v>491</v>
      </c>
      <c r="AK211" s="29"/>
      <c r="BN211" s="24">
        <v>44.141931549285225</v>
      </c>
      <c r="BO211" s="24">
        <v>1172.3861274753899</v>
      </c>
      <c r="BP211" s="24">
        <v>13.880472948870585</v>
      </c>
      <c r="BQ211" s="24">
        <v>132.55659850427841</v>
      </c>
      <c r="BR211" s="24">
        <v>15.638115713195949</v>
      </c>
      <c r="BS211" s="24">
        <v>10.379704049302902</v>
      </c>
      <c r="BT211" s="24">
        <f t="shared" si="11"/>
        <v>63.2</v>
      </c>
      <c r="BU211" s="24">
        <f t="shared" si="12"/>
        <v>18</v>
      </c>
    </row>
    <row r="212" spans="2:73" x14ac:dyDescent="0.25">
      <c r="B212" s="24" t="s">
        <v>363</v>
      </c>
      <c r="C212" s="24" t="s">
        <v>367</v>
      </c>
      <c r="D212" s="24">
        <v>2</v>
      </c>
      <c r="E212" s="24">
        <v>1250</v>
      </c>
      <c r="F212" s="24">
        <v>4</v>
      </c>
      <c r="I212" s="24" t="s">
        <v>365</v>
      </c>
      <c r="J212" s="24">
        <v>0.38</v>
      </c>
      <c r="L212" s="24">
        <v>50.3</v>
      </c>
      <c r="M212" s="24">
        <v>0.56999999999999995</v>
      </c>
      <c r="N212" s="24">
        <v>12.4</v>
      </c>
      <c r="Q212" s="24">
        <v>7.4</v>
      </c>
      <c r="R212" s="24">
        <v>0.15</v>
      </c>
      <c r="S212" s="24">
        <v>15</v>
      </c>
      <c r="T212" s="24">
        <v>8</v>
      </c>
      <c r="U212" s="24">
        <v>2.7</v>
      </c>
      <c r="V212" s="24">
        <v>3.8</v>
      </c>
      <c r="W212" s="24">
        <v>0.13</v>
      </c>
      <c r="X212" s="24">
        <v>0.3</v>
      </c>
      <c r="Z212" s="24">
        <v>10.4</v>
      </c>
      <c r="AC212" s="28">
        <f t="shared" si="10"/>
        <v>0.64516129032258063</v>
      </c>
      <c r="AD212" s="24" t="s">
        <v>491</v>
      </c>
      <c r="AK212" s="29"/>
      <c r="BN212" s="24">
        <v>59.204490158203427</v>
      </c>
      <c r="BO212" s="24">
        <v>764.19433935072368</v>
      </c>
      <c r="BP212" s="24">
        <v>9.3034174474005269</v>
      </c>
      <c r="BQ212" s="24">
        <v>84.619010329763071</v>
      </c>
      <c r="BR212" s="24">
        <v>9.9400128168731037</v>
      </c>
      <c r="BS212" s="24">
        <v>9.8639020560718365</v>
      </c>
      <c r="BT212" s="24">
        <f t="shared" si="11"/>
        <v>62.699999999999996</v>
      </c>
      <c r="BU212" s="24">
        <f t="shared" si="12"/>
        <v>14.5</v>
      </c>
    </row>
    <row r="213" spans="2:73" x14ac:dyDescent="0.25">
      <c r="B213" s="24" t="s">
        <v>366</v>
      </c>
      <c r="C213" s="24" t="s">
        <v>367</v>
      </c>
      <c r="D213" s="24">
        <v>2</v>
      </c>
      <c r="E213" s="24">
        <v>1250</v>
      </c>
      <c r="F213" s="24">
        <v>4</v>
      </c>
      <c r="I213" s="24" t="s">
        <v>365</v>
      </c>
      <c r="J213" s="24">
        <v>0.37</v>
      </c>
      <c r="L213" s="24">
        <v>48.9</v>
      </c>
      <c r="M213" s="24">
        <v>0.61</v>
      </c>
      <c r="N213" s="24">
        <v>13.2</v>
      </c>
      <c r="Q213" s="24">
        <v>6.7</v>
      </c>
      <c r="R213" s="24">
        <v>0.13</v>
      </c>
      <c r="S213" s="24">
        <v>15</v>
      </c>
      <c r="T213" s="24">
        <v>7.6</v>
      </c>
      <c r="U213" s="24">
        <v>3</v>
      </c>
      <c r="V213" s="24">
        <v>4.3</v>
      </c>
      <c r="W213" s="24">
        <v>0.15</v>
      </c>
      <c r="X213" s="24">
        <v>0.11</v>
      </c>
      <c r="Z213" s="24">
        <v>10.9</v>
      </c>
      <c r="AC213" s="28">
        <f t="shared" si="10"/>
        <v>0.5757575757575758</v>
      </c>
      <c r="AD213" s="24" t="s">
        <v>491</v>
      </c>
      <c r="AK213" s="29"/>
      <c r="BN213" s="24">
        <v>61.796245131124316</v>
      </c>
      <c r="BO213" s="24">
        <v>797.92055029547237</v>
      </c>
      <c r="BP213" s="24">
        <v>9.6414173307850763</v>
      </c>
      <c r="BQ213" s="24">
        <v>88.228749008460767</v>
      </c>
      <c r="BR213" s="24">
        <v>10.380855873561122</v>
      </c>
      <c r="BS213" s="24">
        <v>10.301081362287189</v>
      </c>
      <c r="BT213" s="24">
        <f t="shared" ref="BT213:BT256" si="13">L213+N213</f>
        <v>62.099999999999994</v>
      </c>
      <c r="BU213" s="24">
        <f t="shared" ref="BU213:BU256" si="14">T213+U213+V213</f>
        <v>14.899999999999999</v>
      </c>
    </row>
    <row r="214" spans="2:73" x14ac:dyDescent="0.25">
      <c r="B214" s="24" t="s">
        <v>363</v>
      </c>
      <c r="C214" s="24" t="s">
        <v>368</v>
      </c>
      <c r="D214" s="24">
        <v>2</v>
      </c>
      <c r="E214" s="24">
        <v>1300</v>
      </c>
      <c r="F214" s="24">
        <v>4</v>
      </c>
      <c r="I214" s="24" t="s">
        <v>365</v>
      </c>
      <c r="J214" s="24">
        <v>0.53</v>
      </c>
      <c r="L214" s="24">
        <v>51</v>
      </c>
      <c r="M214" s="24">
        <v>0.44</v>
      </c>
      <c r="N214" s="24">
        <v>11</v>
      </c>
      <c r="Q214" s="24">
        <v>7</v>
      </c>
      <c r="R214" s="24">
        <v>0.13</v>
      </c>
      <c r="S214" s="24">
        <v>19</v>
      </c>
      <c r="T214" s="24">
        <v>5.9</v>
      </c>
      <c r="U214" s="24">
        <v>1.9</v>
      </c>
      <c r="V214" s="24">
        <v>2.7</v>
      </c>
      <c r="W214" s="24">
        <v>0.09</v>
      </c>
      <c r="X214" s="24">
        <v>0.28000000000000003</v>
      </c>
      <c r="Z214" s="24">
        <v>7.6</v>
      </c>
      <c r="AC214" s="28">
        <f t="shared" ref="AC214:AC270" si="15">T214/N214</f>
        <v>0.53636363636363638</v>
      </c>
      <c r="AD214" s="24" t="s">
        <v>491</v>
      </c>
      <c r="AK214" s="29"/>
      <c r="BN214" s="24">
        <v>43.332321243251933</v>
      </c>
      <c r="BO214" s="24">
        <v>558.66799502638582</v>
      </c>
      <c r="BP214" s="24">
        <v>7.0019930429825852</v>
      </c>
      <c r="BQ214" s="24">
        <v>62.192674911588753</v>
      </c>
      <c r="BR214" s="24">
        <v>7.2596206013809876</v>
      </c>
      <c r="BS214" s="24">
        <v>7.2050390227297871</v>
      </c>
      <c r="BT214" s="24">
        <f t="shared" si="13"/>
        <v>62</v>
      </c>
      <c r="BU214" s="24">
        <f t="shared" si="14"/>
        <v>10.5</v>
      </c>
    </row>
    <row r="215" spans="2:73" x14ac:dyDescent="0.25">
      <c r="B215" s="24" t="s">
        <v>363</v>
      </c>
      <c r="C215" s="24" t="s">
        <v>369</v>
      </c>
      <c r="D215" s="24">
        <v>3</v>
      </c>
      <c r="E215" s="24">
        <v>1225</v>
      </c>
      <c r="F215" s="24">
        <v>4</v>
      </c>
      <c r="I215" s="24" t="s">
        <v>365</v>
      </c>
      <c r="J215" s="24">
        <v>0.25</v>
      </c>
      <c r="L215" s="24">
        <v>46</v>
      </c>
      <c r="M215" s="24">
        <v>0.6</v>
      </c>
      <c r="N215" s="24">
        <v>13</v>
      </c>
      <c r="Q215" s="24">
        <v>7</v>
      </c>
      <c r="R215" s="24">
        <v>0.14000000000000001</v>
      </c>
      <c r="S215" s="24">
        <v>18</v>
      </c>
      <c r="T215" s="24">
        <v>11</v>
      </c>
      <c r="U215" s="24">
        <v>3</v>
      </c>
      <c r="V215" s="24">
        <v>1.1000000000000001</v>
      </c>
      <c r="W215" s="24">
        <v>0.2</v>
      </c>
      <c r="X215" s="24">
        <v>0.14000000000000001</v>
      </c>
      <c r="Z215" s="24">
        <v>16</v>
      </c>
      <c r="AC215" s="28">
        <f t="shared" si="15"/>
        <v>0.84615384615384615</v>
      </c>
      <c r="AD215" s="24" t="s">
        <v>491</v>
      </c>
      <c r="AK215" s="29"/>
      <c r="BN215" s="24">
        <v>25.828466030721099</v>
      </c>
      <c r="BO215" s="24">
        <v>1100.2678179964018</v>
      </c>
      <c r="BP215" s="24">
        <v>13.83334918602522</v>
      </c>
      <c r="BQ215" s="24">
        <v>129.946143197694</v>
      </c>
      <c r="BR215" s="24">
        <v>15.084496015406353</v>
      </c>
      <c r="BS215" s="24">
        <v>7.1004123246692625</v>
      </c>
      <c r="BT215" s="24">
        <f t="shared" si="13"/>
        <v>59</v>
      </c>
      <c r="BU215" s="24">
        <f t="shared" si="14"/>
        <v>15.1</v>
      </c>
    </row>
    <row r="216" spans="2:73" x14ac:dyDescent="0.25">
      <c r="B216" s="24" t="s">
        <v>366</v>
      </c>
      <c r="C216" s="24" t="s">
        <v>369</v>
      </c>
      <c r="D216" s="24">
        <v>3</v>
      </c>
      <c r="E216" s="24">
        <v>1225</v>
      </c>
      <c r="F216" s="24">
        <v>4</v>
      </c>
      <c r="I216" s="24" t="s">
        <v>365</v>
      </c>
      <c r="J216" s="24">
        <v>0.24</v>
      </c>
      <c r="L216" s="24">
        <v>41</v>
      </c>
      <c r="M216" s="24">
        <v>0.69</v>
      </c>
      <c r="N216" s="24">
        <v>13.9</v>
      </c>
      <c r="Q216" s="24">
        <v>7.9</v>
      </c>
      <c r="R216" s="24">
        <v>0.15</v>
      </c>
      <c r="S216" s="24">
        <v>21</v>
      </c>
      <c r="T216" s="24">
        <v>8.8000000000000007</v>
      </c>
      <c r="U216" s="24">
        <v>2.6</v>
      </c>
      <c r="V216" s="24">
        <v>3.4</v>
      </c>
      <c r="W216" s="24">
        <v>0.12</v>
      </c>
      <c r="X216" s="24">
        <v>0.15</v>
      </c>
      <c r="Z216" s="24">
        <v>17</v>
      </c>
      <c r="AC216" s="28">
        <f t="shared" si="15"/>
        <v>0.63309352517985618</v>
      </c>
      <c r="AD216" s="24" t="s">
        <v>491</v>
      </c>
      <c r="AK216" s="29"/>
      <c r="BN216" s="24">
        <v>40.300692697685349</v>
      </c>
      <c r="BO216" s="24">
        <v>1170.2216145132179</v>
      </c>
      <c r="BP216" s="24">
        <v>13.992036302990259</v>
      </c>
      <c r="BQ216" s="24">
        <v>133.2097299157727</v>
      </c>
      <c r="BR216" s="24">
        <v>15.674020443128208</v>
      </c>
      <c r="BS216" s="24">
        <v>9.7973158152373312</v>
      </c>
      <c r="BT216" s="24">
        <f t="shared" si="13"/>
        <v>54.9</v>
      </c>
      <c r="BU216" s="24">
        <f t="shared" si="14"/>
        <v>14.8</v>
      </c>
    </row>
    <row r="217" spans="2:73" x14ac:dyDescent="0.25">
      <c r="B217" s="24" t="s">
        <v>363</v>
      </c>
      <c r="C217" s="24" t="s">
        <v>370</v>
      </c>
      <c r="D217" s="24">
        <v>3</v>
      </c>
      <c r="E217" s="24">
        <v>1275</v>
      </c>
      <c r="F217" s="24">
        <v>4</v>
      </c>
      <c r="I217" s="24" t="s">
        <v>365</v>
      </c>
      <c r="J217" s="24">
        <v>0.35</v>
      </c>
      <c r="L217" s="24">
        <v>46</v>
      </c>
      <c r="M217" s="24">
        <v>0.5</v>
      </c>
      <c r="N217" s="24">
        <v>14</v>
      </c>
      <c r="Q217" s="24">
        <v>7.1</v>
      </c>
      <c r="R217" s="24">
        <v>0.18</v>
      </c>
      <c r="S217" s="24">
        <v>20</v>
      </c>
      <c r="T217" s="24">
        <v>9</v>
      </c>
      <c r="U217" s="24">
        <v>2.2000000000000002</v>
      </c>
      <c r="V217" s="24">
        <v>1</v>
      </c>
      <c r="W217" s="24">
        <v>0.1</v>
      </c>
      <c r="X217" s="24">
        <v>0.13</v>
      </c>
      <c r="Z217" s="24">
        <v>12</v>
      </c>
      <c r="AC217" s="28">
        <f t="shared" si="15"/>
        <v>0.6428571428571429</v>
      </c>
      <c r="AD217" s="24" t="s">
        <v>491</v>
      </c>
      <c r="AK217" s="29"/>
      <c r="BN217" s="24">
        <v>65.563829199477453</v>
      </c>
      <c r="BO217" s="24">
        <v>847.2039417689507</v>
      </c>
      <c r="BP217" s="24">
        <v>10.079414826630158</v>
      </c>
      <c r="BQ217" s="24">
        <v>93.401056324360709</v>
      </c>
      <c r="BR217" s="24">
        <v>11.026272701262762</v>
      </c>
      <c r="BS217" s="24">
        <v>10.940997884858398</v>
      </c>
      <c r="BT217" s="24">
        <f t="shared" si="13"/>
        <v>60</v>
      </c>
      <c r="BU217" s="24">
        <f t="shared" si="14"/>
        <v>12.2</v>
      </c>
    </row>
    <row r="218" spans="2:73" x14ac:dyDescent="0.25">
      <c r="B218" s="24" t="s">
        <v>366</v>
      </c>
      <c r="C218" s="24" t="s">
        <v>370</v>
      </c>
      <c r="D218" s="24">
        <v>3</v>
      </c>
      <c r="E218" s="24">
        <v>1275</v>
      </c>
      <c r="F218" s="24">
        <v>4</v>
      </c>
      <c r="I218" s="24" t="s">
        <v>365</v>
      </c>
      <c r="J218" s="24">
        <v>0.34799999999999998</v>
      </c>
      <c r="L218" s="24">
        <v>42.7</v>
      </c>
      <c r="M218" s="24">
        <v>0.6</v>
      </c>
      <c r="N218" s="24">
        <v>13.2</v>
      </c>
      <c r="Q218" s="24">
        <v>8.1</v>
      </c>
      <c r="R218" s="24">
        <v>0.15</v>
      </c>
      <c r="S218" s="24">
        <v>22.4</v>
      </c>
      <c r="T218" s="24">
        <v>7</v>
      </c>
      <c r="U218" s="24">
        <v>2.2000000000000002</v>
      </c>
      <c r="V218" s="24">
        <v>3.2</v>
      </c>
      <c r="W218" s="24">
        <v>0.11</v>
      </c>
      <c r="X218" s="24">
        <v>0.16</v>
      </c>
      <c r="Z218" s="24">
        <v>11.5</v>
      </c>
      <c r="AC218" s="28">
        <f t="shared" si="15"/>
        <v>0.53030303030303028</v>
      </c>
      <c r="AD218" s="24" t="s">
        <v>491</v>
      </c>
      <c r="AK218" s="29"/>
      <c r="BN218" s="24">
        <v>65.361211170193386</v>
      </c>
      <c r="BO218" s="24">
        <v>844.57294709553491</v>
      </c>
      <c r="BP218" s="24">
        <v>10.051759379792482</v>
      </c>
      <c r="BQ218" s="24">
        <v>93.117401544472528</v>
      </c>
      <c r="BR218" s="24">
        <v>10.99189257282378</v>
      </c>
      <c r="BS218" s="24">
        <v>10.906903250957241</v>
      </c>
      <c r="BT218" s="24">
        <f t="shared" si="13"/>
        <v>55.900000000000006</v>
      </c>
      <c r="BU218" s="24">
        <f t="shared" si="14"/>
        <v>12.399999999999999</v>
      </c>
    </row>
    <row r="219" spans="2:73" x14ac:dyDescent="0.25">
      <c r="B219" s="24" t="s">
        <v>363</v>
      </c>
      <c r="C219" s="24" t="s">
        <v>371</v>
      </c>
      <c r="D219" s="24">
        <v>2</v>
      </c>
      <c r="E219" s="24">
        <v>1200</v>
      </c>
      <c r="F219" s="24">
        <v>6</v>
      </c>
      <c r="I219" s="24" t="s">
        <v>365</v>
      </c>
      <c r="J219" s="24">
        <v>0.47</v>
      </c>
      <c r="L219" s="24">
        <v>52</v>
      </c>
      <c r="M219" s="24">
        <v>0.43</v>
      </c>
      <c r="N219" s="24">
        <v>13</v>
      </c>
      <c r="Q219" s="24">
        <v>6.2</v>
      </c>
      <c r="R219" s="24">
        <v>0.12</v>
      </c>
      <c r="S219" s="24">
        <v>16</v>
      </c>
      <c r="T219" s="24">
        <v>8</v>
      </c>
      <c r="U219" s="24">
        <v>1.7</v>
      </c>
      <c r="V219" s="24">
        <v>1.5</v>
      </c>
      <c r="W219" s="24">
        <v>7.0000000000000007E-2</v>
      </c>
      <c r="X219" s="24">
        <v>0.18</v>
      </c>
      <c r="Z219" s="24">
        <v>13</v>
      </c>
      <c r="AC219" s="28">
        <f t="shared" si="15"/>
        <v>0.61538461538461542</v>
      </c>
      <c r="AD219" s="24" t="s">
        <v>491</v>
      </c>
      <c r="AK219" s="29"/>
      <c r="BN219" s="24">
        <v>49.045529456078462</v>
      </c>
      <c r="BO219" s="24">
        <v>632.39970332009307</v>
      </c>
      <c r="BP219" s="24">
        <v>7.8888880596065203</v>
      </c>
      <c r="BQ219" s="24">
        <v>70.342406274546548</v>
      </c>
      <c r="BR219" s="24">
        <v>8.2198009419691758</v>
      </c>
      <c r="BS219" s="24">
        <v>8.157675087275658</v>
      </c>
      <c r="BT219" s="24">
        <f t="shared" si="13"/>
        <v>65</v>
      </c>
      <c r="BU219" s="24">
        <f t="shared" si="14"/>
        <v>11.2</v>
      </c>
    </row>
    <row r="220" spans="2:73" x14ac:dyDescent="0.25">
      <c r="B220" s="24" t="s">
        <v>366</v>
      </c>
      <c r="C220" s="24" t="s">
        <v>371</v>
      </c>
      <c r="D220" s="24">
        <v>2</v>
      </c>
      <c r="E220" s="24">
        <v>1200</v>
      </c>
      <c r="F220" s="24">
        <v>6</v>
      </c>
      <c r="I220" s="24" t="s">
        <v>365</v>
      </c>
      <c r="J220" s="24">
        <v>0.45</v>
      </c>
      <c r="L220" s="24">
        <v>50</v>
      </c>
      <c r="M220" s="24">
        <v>0.5</v>
      </c>
      <c r="N220" s="24">
        <v>12</v>
      </c>
      <c r="Q220" s="24">
        <v>7.5</v>
      </c>
      <c r="R220" s="24">
        <v>0.14000000000000001</v>
      </c>
      <c r="S220" s="24">
        <v>17</v>
      </c>
      <c r="T220" s="24">
        <v>7.5</v>
      </c>
      <c r="U220" s="24">
        <v>1.81</v>
      </c>
      <c r="V220" s="24">
        <v>2.7</v>
      </c>
      <c r="W220" s="24">
        <v>7.0000000000000007E-2</v>
      </c>
      <c r="X220" s="24">
        <v>0.19</v>
      </c>
      <c r="Z220" s="24">
        <v>13.4</v>
      </c>
      <c r="AC220" s="28">
        <f t="shared" si="15"/>
        <v>0.625</v>
      </c>
      <c r="AD220" s="24" t="s">
        <v>491</v>
      </c>
      <c r="AK220" s="29"/>
      <c r="BN220" s="24">
        <v>50.862703060407767</v>
      </c>
      <c r="BO220" s="24">
        <v>656.04967967851655</v>
      </c>
      <c r="BP220" s="24">
        <v>8.125216949460107</v>
      </c>
      <c r="BQ220" s="24">
        <v>72.875698283962024</v>
      </c>
      <c r="BR220" s="24">
        <v>8.528699374715325</v>
      </c>
      <c r="BS220" s="24">
        <v>8.4640462587948839</v>
      </c>
      <c r="BT220" s="24">
        <f t="shared" si="13"/>
        <v>62</v>
      </c>
      <c r="BU220" s="24">
        <f t="shared" si="14"/>
        <v>12.010000000000002</v>
      </c>
    </row>
    <row r="221" spans="2:73" x14ac:dyDescent="0.25">
      <c r="B221" s="24" t="s">
        <v>363</v>
      </c>
      <c r="C221" s="24" t="s">
        <v>372</v>
      </c>
      <c r="D221" s="24">
        <v>2</v>
      </c>
      <c r="E221" s="24">
        <v>1250</v>
      </c>
      <c r="F221" s="24">
        <v>6</v>
      </c>
      <c r="I221" s="24" t="s">
        <v>365</v>
      </c>
      <c r="J221" s="24">
        <v>0.57999999999999996</v>
      </c>
      <c r="L221" s="24">
        <v>52</v>
      </c>
      <c r="M221" s="24">
        <v>0.36</v>
      </c>
      <c r="N221" s="24">
        <v>12</v>
      </c>
      <c r="Q221" s="24">
        <v>7</v>
      </c>
      <c r="R221" s="24">
        <v>0.13</v>
      </c>
      <c r="S221" s="24">
        <v>20</v>
      </c>
      <c r="T221" s="24">
        <v>5.0999999999999996</v>
      </c>
      <c r="U221" s="24">
        <v>1.4</v>
      </c>
      <c r="V221" s="24">
        <v>2.2000000000000002</v>
      </c>
      <c r="W221" s="24">
        <v>0.08</v>
      </c>
      <c r="X221" s="24">
        <v>0.24</v>
      </c>
      <c r="Z221" s="24">
        <v>10</v>
      </c>
      <c r="AC221" s="28">
        <f t="shared" si="15"/>
        <v>0.42499999999999999</v>
      </c>
      <c r="AD221" s="24" t="s">
        <v>491</v>
      </c>
      <c r="AK221" s="29"/>
      <c r="BN221" s="24">
        <v>39.65766802111996</v>
      </c>
      <c r="BO221" s="24">
        <v>511.15637963891373</v>
      </c>
      <c r="BP221" s="24">
        <v>6.4498930398030438</v>
      </c>
      <c r="BQ221" s="24">
        <v>56.973106277907526</v>
      </c>
      <c r="BR221" s="24">
        <v>6.640746114929776</v>
      </c>
      <c r="BS221" s="24">
        <v>6.5910288528803571</v>
      </c>
      <c r="BT221" s="24">
        <f t="shared" si="13"/>
        <v>64</v>
      </c>
      <c r="BU221" s="24">
        <f t="shared" si="14"/>
        <v>8.6999999999999993</v>
      </c>
    </row>
    <row r="222" spans="2:73" x14ac:dyDescent="0.25">
      <c r="B222" s="24" t="s">
        <v>366</v>
      </c>
      <c r="C222" s="24" t="s">
        <v>372</v>
      </c>
      <c r="D222" s="24">
        <v>2</v>
      </c>
      <c r="E222" s="24">
        <v>1250</v>
      </c>
      <c r="F222" s="24">
        <v>6</v>
      </c>
      <c r="I222" s="24" t="s">
        <v>365</v>
      </c>
      <c r="J222" s="24">
        <v>0.61</v>
      </c>
      <c r="L222" s="24">
        <v>50</v>
      </c>
      <c r="M222" s="24">
        <v>0.4</v>
      </c>
      <c r="N222" s="24">
        <v>10</v>
      </c>
      <c r="Q222" s="24">
        <v>7.2</v>
      </c>
      <c r="R222" s="24">
        <v>0.14000000000000001</v>
      </c>
      <c r="S222" s="24">
        <v>24</v>
      </c>
      <c r="T222" s="24">
        <v>5.3</v>
      </c>
      <c r="U222" s="24">
        <v>1.3</v>
      </c>
      <c r="V222" s="24">
        <v>2.1</v>
      </c>
      <c r="W222" s="24">
        <v>7.0000000000000007E-2</v>
      </c>
      <c r="X222" s="24">
        <v>0.27</v>
      </c>
      <c r="Z222" s="24">
        <v>9.8000000000000007</v>
      </c>
      <c r="AC222" s="28">
        <f t="shared" si="15"/>
        <v>0.53</v>
      </c>
      <c r="AD222" s="24" t="s">
        <v>491</v>
      </c>
      <c r="AK222" s="29"/>
      <c r="BN222" s="24">
        <v>37.43041927813416</v>
      </c>
      <c r="BO222" s="24">
        <v>482.54820422097526</v>
      </c>
      <c r="BP222" s="24">
        <v>6.0704304461650755</v>
      </c>
      <c r="BQ222" s="24">
        <v>53.753091058065337</v>
      </c>
      <c r="BR222" s="24">
        <v>6.2689700572709919</v>
      </c>
      <c r="BS222" s="24">
        <v>6.2220800180377331</v>
      </c>
      <c r="BT222" s="24">
        <f t="shared" si="13"/>
        <v>60</v>
      </c>
      <c r="BU222" s="24">
        <f t="shared" si="14"/>
        <v>8.6999999999999993</v>
      </c>
    </row>
    <row r="223" spans="2:73" x14ac:dyDescent="0.25">
      <c r="B223" s="24" t="s">
        <v>363</v>
      </c>
      <c r="C223" s="24" t="s">
        <v>373</v>
      </c>
      <c r="D223" s="24">
        <v>3</v>
      </c>
      <c r="E223" s="24">
        <v>1150</v>
      </c>
      <c r="F223" s="24">
        <v>6</v>
      </c>
      <c r="I223" s="24" t="s">
        <v>365</v>
      </c>
      <c r="J223" s="24">
        <v>0.21</v>
      </c>
      <c r="L223" s="24">
        <v>44</v>
      </c>
      <c r="M223" s="24">
        <v>0.7</v>
      </c>
      <c r="N223" s="24">
        <v>17</v>
      </c>
      <c r="Q223" s="24">
        <v>6</v>
      </c>
      <c r="R223" s="24">
        <v>0.14000000000000001</v>
      </c>
      <c r="S223" s="24">
        <v>14</v>
      </c>
      <c r="T223" s="24">
        <v>10</v>
      </c>
      <c r="U223" s="24">
        <v>5</v>
      </c>
      <c r="V223" s="24">
        <v>2.2000000000000002</v>
      </c>
      <c r="W223" s="24">
        <v>0.14000000000000001</v>
      </c>
      <c r="X223" s="24">
        <v>0.1</v>
      </c>
      <c r="Z223" s="24">
        <v>26</v>
      </c>
      <c r="AC223" s="28">
        <f t="shared" si="15"/>
        <v>0.58823529411764708</v>
      </c>
      <c r="AD223" s="24" t="s">
        <v>491</v>
      </c>
      <c r="AK223" s="29"/>
      <c r="BN223" s="24">
        <v>39.793297998453134</v>
      </c>
      <c r="BO223" s="24">
        <v>1185.0032534735415</v>
      </c>
      <c r="BP223" s="24">
        <v>14.235975396748826</v>
      </c>
      <c r="BQ223" s="24">
        <v>135.21938752487239</v>
      </c>
      <c r="BR223" s="24">
        <v>15.893091951966378</v>
      </c>
      <c r="BS223" s="24">
        <v>9.7621212387662393</v>
      </c>
      <c r="BT223" s="24">
        <f t="shared" si="13"/>
        <v>61</v>
      </c>
      <c r="BU223" s="24">
        <f t="shared" si="14"/>
        <v>17.2</v>
      </c>
    </row>
    <row r="224" spans="2:73" x14ac:dyDescent="0.25">
      <c r="B224" s="24" t="s">
        <v>363</v>
      </c>
      <c r="C224" s="24" t="s">
        <v>374</v>
      </c>
      <c r="D224" s="24">
        <v>3</v>
      </c>
      <c r="E224" s="24">
        <v>1200</v>
      </c>
      <c r="F224" s="24">
        <v>6</v>
      </c>
      <c r="I224" s="24" t="s">
        <v>365</v>
      </c>
      <c r="J224" s="24">
        <v>0.38</v>
      </c>
      <c r="L224" s="24">
        <v>47</v>
      </c>
      <c r="M224" s="24">
        <v>0.5</v>
      </c>
      <c r="N224" s="24">
        <v>16</v>
      </c>
      <c r="Q224" s="24">
        <v>6.4</v>
      </c>
      <c r="R224" s="24">
        <v>0.14000000000000001</v>
      </c>
      <c r="S224" s="24">
        <v>17</v>
      </c>
      <c r="T224" s="24">
        <v>9</v>
      </c>
      <c r="U224" s="24">
        <v>2.2999999999999998</v>
      </c>
      <c r="V224" s="24">
        <v>2</v>
      </c>
      <c r="W224" s="24">
        <v>0.12</v>
      </c>
      <c r="X224" s="24">
        <v>0.15</v>
      </c>
      <c r="Z224" s="24">
        <v>15.8</v>
      </c>
      <c r="AC224" s="28">
        <f t="shared" si="15"/>
        <v>0.5625</v>
      </c>
      <c r="AD224" s="24" t="s">
        <v>491</v>
      </c>
      <c r="AK224" s="29"/>
      <c r="BN224" s="24">
        <v>60.047040820304844</v>
      </c>
      <c r="BO224" s="24">
        <v>775.16479374632718</v>
      </c>
      <c r="BP224" s="24">
        <v>9.4118911498313071</v>
      </c>
      <c r="BQ224" s="24">
        <v>85.790770374790995</v>
      </c>
      <c r="BR224" s="24">
        <v>10.083427158805193</v>
      </c>
      <c r="BS224" s="24">
        <v>10.006123355811454</v>
      </c>
      <c r="BT224" s="24">
        <f t="shared" si="13"/>
        <v>63</v>
      </c>
      <c r="BU224" s="24">
        <f t="shared" si="14"/>
        <v>13.3</v>
      </c>
    </row>
    <row r="225" spans="2:73" x14ac:dyDescent="0.25">
      <c r="B225" s="24" t="s">
        <v>366</v>
      </c>
      <c r="C225" s="24" t="s">
        <v>374</v>
      </c>
      <c r="D225" s="24">
        <v>3</v>
      </c>
      <c r="E225" s="24">
        <v>1200</v>
      </c>
      <c r="F225" s="24">
        <v>6</v>
      </c>
      <c r="I225" s="24" t="s">
        <v>365</v>
      </c>
      <c r="J225" s="24">
        <v>0.38</v>
      </c>
      <c r="L225" s="24">
        <v>45</v>
      </c>
      <c r="M225" s="24">
        <v>0.66</v>
      </c>
      <c r="N225" s="24">
        <v>12</v>
      </c>
      <c r="Q225" s="24">
        <v>7.8</v>
      </c>
      <c r="R225" s="24">
        <v>0.17</v>
      </c>
      <c r="S225" s="24">
        <v>20</v>
      </c>
      <c r="T225" s="24">
        <v>8.5</v>
      </c>
      <c r="U225" s="24">
        <v>1.7</v>
      </c>
      <c r="V225" s="24">
        <v>3.6</v>
      </c>
      <c r="W225" s="24">
        <v>7.0000000000000007E-2</v>
      </c>
      <c r="X225" s="24">
        <v>0.17</v>
      </c>
      <c r="Z225" s="24">
        <v>15.8</v>
      </c>
      <c r="AC225" s="28">
        <f t="shared" si="15"/>
        <v>0.70833333333333337</v>
      </c>
      <c r="AD225" s="24" t="s">
        <v>491</v>
      </c>
      <c r="AK225" s="29"/>
      <c r="BN225" s="24">
        <v>59.913518812830823</v>
      </c>
      <c r="BO225" s="24">
        <v>773.77476932550928</v>
      </c>
      <c r="BP225" s="24">
        <v>9.3199728770129227</v>
      </c>
      <c r="BQ225" s="24">
        <v>85.505183694174917</v>
      </c>
      <c r="BR225" s="24">
        <v>10.066698560055432</v>
      </c>
      <c r="BS225" s="24">
        <v>9.9893847387493278</v>
      </c>
      <c r="BT225" s="24">
        <f t="shared" si="13"/>
        <v>57</v>
      </c>
      <c r="BU225" s="24">
        <f t="shared" si="14"/>
        <v>13.799999999999999</v>
      </c>
    </row>
    <row r="226" spans="2:73" x14ac:dyDescent="0.25">
      <c r="B226" s="24" t="s">
        <v>363</v>
      </c>
      <c r="C226" s="24" t="s">
        <v>375</v>
      </c>
      <c r="D226" s="24">
        <v>3</v>
      </c>
      <c r="E226" s="24">
        <v>1250</v>
      </c>
      <c r="F226" s="24">
        <v>6</v>
      </c>
      <c r="I226" s="24" t="s">
        <v>365</v>
      </c>
      <c r="J226" s="24">
        <v>0.43</v>
      </c>
      <c r="L226" s="24">
        <v>49</v>
      </c>
      <c r="M226" s="24">
        <v>0.5</v>
      </c>
      <c r="N226" s="24">
        <v>12</v>
      </c>
      <c r="Q226" s="24">
        <v>7.5</v>
      </c>
      <c r="R226" s="24">
        <v>0.16</v>
      </c>
      <c r="S226" s="24">
        <v>18</v>
      </c>
      <c r="T226" s="24">
        <v>10</v>
      </c>
      <c r="U226" s="24">
        <v>1.8</v>
      </c>
      <c r="V226" s="24">
        <v>1.1000000000000001</v>
      </c>
      <c r="W226" s="24">
        <v>0.08</v>
      </c>
      <c r="X226" s="24">
        <v>0.17</v>
      </c>
      <c r="Z226" s="24">
        <v>15</v>
      </c>
      <c r="AC226" s="28">
        <f t="shared" si="15"/>
        <v>0.83333333333333337</v>
      </c>
      <c r="AD226" s="24" t="s">
        <v>491</v>
      </c>
      <c r="AK226" s="29"/>
      <c r="BN226" s="24">
        <v>52.882202378942971</v>
      </c>
      <c r="BO226" s="24">
        <v>682.38098214426134</v>
      </c>
      <c r="BP226" s="24">
        <v>8.3775569700091737</v>
      </c>
      <c r="BQ226" s="24">
        <v>75.676586410411758</v>
      </c>
      <c r="BR226" s="24">
        <v>8.8728693797820668</v>
      </c>
      <c r="BS226" s="24">
        <v>8.8053713848809849</v>
      </c>
      <c r="BT226" s="24">
        <f t="shared" si="13"/>
        <v>61</v>
      </c>
      <c r="BU226" s="24">
        <f t="shared" si="14"/>
        <v>12.9</v>
      </c>
    </row>
    <row r="227" spans="2:73" x14ac:dyDescent="0.25">
      <c r="B227" s="24" t="s">
        <v>366</v>
      </c>
      <c r="C227" s="24" t="s">
        <v>375</v>
      </c>
      <c r="D227" s="24">
        <v>3</v>
      </c>
      <c r="E227" s="24">
        <v>1250</v>
      </c>
      <c r="F227" s="24">
        <v>6</v>
      </c>
      <c r="I227" s="24" t="s">
        <v>365</v>
      </c>
      <c r="J227" s="24">
        <v>0.375</v>
      </c>
      <c r="L227" s="24">
        <v>44</v>
      </c>
      <c r="M227" s="24">
        <v>0.59</v>
      </c>
      <c r="N227" s="24">
        <v>12.9</v>
      </c>
      <c r="Q227" s="24">
        <v>10.199999999999999</v>
      </c>
      <c r="R227" s="24">
        <v>0.2</v>
      </c>
      <c r="S227" s="24">
        <v>19.2</v>
      </c>
      <c r="T227" s="24">
        <v>7.5</v>
      </c>
      <c r="U227" s="24">
        <v>1.7</v>
      </c>
      <c r="V227" s="24">
        <v>3.2</v>
      </c>
      <c r="W227" s="24">
        <v>0.06</v>
      </c>
      <c r="X227" s="24">
        <v>0.19</v>
      </c>
      <c r="Z227" s="24">
        <v>15.7</v>
      </c>
      <c r="AC227" s="28">
        <f t="shared" si="15"/>
        <v>0.58139534883720934</v>
      </c>
      <c r="AD227" s="24" t="s">
        <v>491</v>
      </c>
      <c r="AK227" s="29"/>
      <c r="BN227" s="24">
        <v>60.70558073265321</v>
      </c>
      <c r="BO227" s="24">
        <v>784.09384133574235</v>
      </c>
      <c r="BP227" s="24">
        <v>9.4210534969320321</v>
      </c>
      <c r="BQ227" s="24">
        <v>86.605012470467301</v>
      </c>
      <c r="BR227" s="24">
        <v>10.201630341301685</v>
      </c>
      <c r="BS227" s="24">
        <v>10.123190164677004</v>
      </c>
      <c r="BT227" s="24">
        <f t="shared" si="13"/>
        <v>56.9</v>
      </c>
      <c r="BU227" s="24">
        <f t="shared" si="14"/>
        <v>12.399999999999999</v>
      </c>
    </row>
    <row r="228" spans="2:73" x14ac:dyDescent="0.25">
      <c r="B228" s="24" t="s">
        <v>363</v>
      </c>
      <c r="C228" s="24" t="s">
        <v>376</v>
      </c>
      <c r="D228" s="24">
        <v>3</v>
      </c>
      <c r="E228" s="24">
        <v>1300</v>
      </c>
      <c r="F228" s="24">
        <v>6</v>
      </c>
      <c r="I228" s="24" t="s">
        <v>365</v>
      </c>
      <c r="J228" s="24">
        <v>0.46</v>
      </c>
      <c r="L228" s="24">
        <v>49</v>
      </c>
      <c r="M228" s="24">
        <v>0.5</v>
      </c>
      <c r="N228" s="24">
        <v>13</v>
      </c>
      <c r="Q228" s="24">
        <v>4.8</v>
      </c>
      <c r="R228" s="24">
        <v>0.16</v>
      </c>
      <c r="S228" s="24">
        <v>21</v>
      </c>
      <c r="T228" s="24">
        <v>8</v>
      </c>
      <c r="U228" s="24">
        <v>1.4</v>
      </c>
      <c r="V228" s="24">
        <v>3</v>
      </c>
      <c r="W228" s="24">
        <v>0.03</v>
      </c>
      <c r="X228" s="24">
        <v>0.17</v>
      </c>
      <c r="Z228" s="24">
        <v>13.1</v>
      </c>
      <c r="AC228" s="28">
        <f t="shared" si="15"/>
        <v>0.61538461538461542</v>
      </c>
      <c r="AD228" s="24" t="s">
        <v>491</v>
      </c>
      <c r="AK228" s="29"/>
      <c r="BN228" s="24">
        <v>42.521837775882652</v>
      </c>
      <c r="BO228" s="24">
        <v>548.51404015987066</v>
      </c>
      <c r="BP228" s="24">
        <v>6.8061044135829363</v>
      </c>
      <c r="BQ228" s="24">
        <v>60.947361127611899</v>
      </c>
      <c r="BR228" s="24">
        <v>7.1286934905282919</v>
      </c>
      <c r="BS228" s="24">
        <v>7.0750035030194232</v>
      </c>
      <c r="BT228" s="24">
        <f t="shared" si="13"/>
        <v>62</v>
      </c>
      <c r="BU228" s="24">
        <f t="shared" si="14"/>
        <v>12.4</v>
      </c>
    </row>
    <row r="229" spans="2:73" x14ac:dyDescent="0.25">
      <c r="B229" s="24" t="s">
        <v>366</v>
      </c>
      <c r="C229" s="24" t="s">
        <v>376</v>
      </c>
      <c r="D229" s="24">
        <v>3</v>
      </c>
      <c r="E229" s="24">
        <v>1300</v>
      </c>
      <c r="F229" s="24">
        <v>6</v>
      </c>
      <c r="I229" s="24" t="s">
        <v>365</v>
      </c>
      <c r="J229" s="24">
        <v>0.46</v>
      </c>
      <c r="L229" s="24">
        <v>46.3</v>
      </c>
      <c r="M229" s="24">
        <v>0.57999999999999996</v>
      </c>
      <c r="N229" s="24">
        <v>11.6</v>
      </c>
      <c r="Q229" s="24">
        <v>8</v>
      </c>
      <c r="R229" s="24">
        <v>0.16</v>
      </c>
      <c r="S229" s="24">
        <v>21</v>
      </c>
      <c r="T229" s="24">
        <v>7.9</v>
      </c>
      <c r="U229" s="24">
        <v>1.74</v>
      </c>
      <c r="V229" s="24">
        <v>3</v>
      </c>
      <c r="W229" s="24">
        <v>7.0000000000000007E-2</v>
      </c>
      <c r="X229" s="24">
        <v>0.19</v>
      </c>
      <c r="Z229" s="24">
        <v>13.8</v>
      </c>
      <c r="AC229" s="28">
        <f t="shared" si="15"/>
        <v>0.68103448275862077</v>
      </c>
      <c r="AD229" s="24" t="s">
        <v>491</v>
      </c>
      <c r="AK229" s="29"/>
      <c r="BN229" s="24">
        <v>50.066745943151837</v>
      </c>
      <c r="BO229" s="24">
        <v>646.2043114016858</v>
      </c>
      <c r="BP229" s="24">
        <v>7.9071954837831218</v>
      </c>
      <c r="BQ229" s="24">
        <v>71.617798582339802</v>
      </c>
      <c r="BR229" s="24">
        <v>8.402224051361209</v>
      </c>
      <c r="BS229" s="24">
        <v>8.3383870846023846</v>
      </c>
      <c r="BT229" s="24">
        <f t="shared" si="13"/>
        <v>57.9</v>
      </c>
      <c r="BU229" s="24">
        <f t="shared" si="14"/>
        <v>12.64</v>
      </c>
    </row>
    <row r="230" spans="2:73" x14ac:dyDescent="0.25">
      <c r="B230" s="24" t="s">
        <v>515</v>
      </c>
      <c r="C230" s="24" t="s">
        <v>377</v>
      </c>
      <c r="D230" s="24">
        <v>3.2</v>
      </c>
      <c r="E230" s="24">
        <v>1150</v>
      </c>
      <c r="F230" s="24">
        <v>4.2</v>
      </c>
      <c r="I230" s="24" t="s">
        <v>607</v>
      </c>
      <c r="J230" s="24">
        <v>0.25</v>
      </c>
      <c r="L230" s="24">
        <v>47.71</v>
      </c>
      <c r="M230" s="24">
        <v>0.74</v>
      </c>
      <c r="N230" s="24">
        <v>13.03</v>
      </c>
      <c r="Q230" s="24">
        <v>8.2100000000000009</v>
      </c>
      <c r="R230" s="24">
        <v>0.14000000000000001</v>
      </c>
      <c r="S230" s="24">
        <v>16.100000000000001</v>
      </c>
      <c r="T230" s="24">
        <v>11.33</v>
      </c>
      <c r="U230" s="24">
        <v>1.96</v>
      </c>
      <c r="V230" s="24">
        <v>0.44</v>
      </c>
      <c r="X230" s="24">
        <v>0.28000000000000003</v>
      </c>
      <c r="AC230" s="28">
        <f t="shared" si="15"/>
        <v>0.8695318495778972</v>
      </c>
      <c r="AD230" s="24" t="s">
        <v>492</v>
      </c>
      <c r="AK230" s="29"/>
      <c r="BT230" s="24">
        <f t="shared" si="13"/>
        <v>60.74</v>
      </c>
      <c r="BU230" s="24">
        <f t="shared" si="14"/>
        <v>13.729999999999999</v>
      </c>
    </row>
    <row r="231" spans="2:73" x14ac:dyDescent="0.25">
      <c r="B231" s="24" t="s">
        <v>515</v>
      </c>
      <c r="C231" s="24" t="s">
        <v>378</v>
      </c>
      <c r="D231" s="24">
        <v>3.2</v>
      </c>
      <c r="E231" s="24">
        <v>1128</v>
      </c>
      <c r="F231" s="24">
        <v>4.2</v>
      </c>
      <c r="I231" s="24" t="s">
        <v>607</v>
      </c>
      <c r="J231" s="24">
        <v>0.221</v>
      </c>
      <c r="L231" s="24">
        <v>46.82</v>
      </c>
      <c r="M231" s="24">
        <v>0.95</v>
      </c>
      <c r="N231" s="24">
        <v>12.59</v>
      </c>
      <c r="Q231" s="24">
        <v>8.1199999999999992</v>
      </c>
      <c r="R231" s="24">
        <v>0.16</v>
      </c>
      <c r="S231" s="24">
        <v>15.91</v>
      </c>
      <c r="T231" s="24">
        <v>12.59</v>
      </c>
      <c r="U231" s="24">
        <v>1.97</v>
      </c>
      <c r="V231" s="24">
        <v>0.43</v>
      </c>
      <c r="X231" s="24">
        <v>0.14000000000000001</v>
      </c>
      <c r="AC231" s="28">
        <f t="shared" si="15"/>
        <v>1</v>
      </c>
      <c r="AD231" s="24" t="s">
        <v>492</v>
      </c>
      <c r="AK231" s="29"/>
      <c r="BT231" s="24">
        <f t="shared" si="13"/>
        <v>59.41</v>
      </c>
      <c r="BU231" s="24">
        <f t="shared" si="14"/>
        <v>14.99</v>
      </c>
    </row>
    <row r="232" spans="2:73" x14ac:dyDescent="0.25">
      <c r="B232" s="24" t="s">
        <v>515</v>
      </c>
      <c r="C232" s="24" t="s">
        <v>379</v>
      </c>
      <c r="D232" s="24">
        <v>3.2</v>
      </c>
      <c r="E232" s="24">
        <v>1100</v>
      </c>
      <c r="F232" s="24">
        <v>4.2</v>
      </c>
      <c r="I232" s="24" t="s">
        <v>607</v>
      </c>
      <c r="J232" s="24">
        <v>0.115</v>
      </c>
      <c r="L232" s="24">
        <v>48.72</v>
      </c>
      <c r="M232" s="24">
        <v>1.34</v>
      </c>
      <c r="N232" s="24">
        <v>13.48</v>
      </c>
      <c r="Q232" s="24">
        <v>7.38</v>
      </c>
      <c r="R232" s="24">
        <v>0.12</v>
      </c>
      <c r="S232" s="24">
        <v>14.44</v>
      </c>
      <c r="T232" s="24">
        <v>9.14</v>
      </c>
      <c r="U232" s="24">
        <v>3.95</v>
      </c>
      <c r="V232" s="24">
        <v>1.26</v>
      </c>
      <c r="X232" s="24">
        <v>0.12</v>
      </c>
      <c r="AC232" s="28">
        <f t="shared" si="15"/>
        <v>0.67804154302670627</v>
      </c>
      <c r="AD232" s="24" t="s">
        <v>492</v>
      </c>
      <c r="AK232" s="29"/>
      <c r="BT232" s="24">
        <f t="shared" si="13"/>
        <v>62.2</v>
      </c>
      <c r="BU232" s="24">
        <f t="shared" si="14"/>
        <v>14.35</v>
      </c>
    </row>
    <row r="233" spans="2:73" x14ac:dyDescent="0.25">
      <c r="B233" s="24" t="s">
        <v>515</v>
      </c>
      <c r="C233" s="24" t="s">
        <v>380</v>
      </c>
      <c r="D233" s="24">
        <v>3.2</v>
      </c>
      <c r="E233" s="24">
        <v>1075</v>
      </c>
      <c r="F233" s="24">
        <v>4.2</v>
      </c>
      <c r="I233" s="24" t="s">
        <v>607</v>
      </c>
      <c r="J233" s="24">
        <v>0.08</v>
      </c>
      <c r="L233" s="24">
        <v>54.73</v>
      </c>
      <c r="M233" s="24">
        <v>1</v>
      </c>
      <c r="N233" s="24">
        <v>15.45</v>
      </c>
      <c r="Q233" s="24">
        <v>7.11</v>
      </c>
      <c r="R233" s="24">
        <v>0.05</v>
      </c>
      <c r="S233" s="24">
        <v>13.54</v>
      </c>
      <c r="T233" s="24">
        <v>3.1</v>
      </c>
      <c r="U233" s="24">
        <v>3.4</v>
      </c>
      <c r="V233" s="24">
        <v>1.48</v>
      </c>
      <c r="X233" s="24">
        <v>7.0000000000000007E-2</v>
      </c>
      <c r="AC233" s="28">
        <f t="shared" si="15"/>
        <v>0.20064724919093851</v>
      </c>
      <c r="AD233" s="24" t="s">
        <v>492</v>
      </c>
      <c r="AK233" s="29"/>
      <c r="BT233" s="24">
        <f t="shared" si="13"/>
        <v>70.179999999999993</v>
      </c>
      <c r="BU233" s="24">
        <f t="shared" si="14"/>
        <v>7.98</v>
      </c>
    </row>
    <row r="234" spans="2:73" x14ac:dyDescent="0.25">
      <c r="B234" s="24" t="s">
        <v>515</v>
      </c>
      <c r="C234" s="24" t="s">
        <v>381</v>
      </c>
      <c r="D234" s="24">
        <v>3.2</v>
      </c>
      <c r="E234" s="24">
        <v>1050</v>
      </c>
      <c r="F234" s="24">
        <v>4.2</v>
      </c>
      <c r="I234" s="24" t="s">
        <v>607</v>
      </c>
      <c r="J234" s="24">
        <v>0.14400000000000002</v>
      </c>
      <c r="L234" s="24">
        <v>52.59</v>
      </c>
      <c r="M234" s="24">
        <v>1.79</v>
      </c>
      <c r="N234" s="24">
        <v>16.920000000000002</v>
      </c>
      <c r="Q234" s="24">
        <v>7.54</v>
      </c>
      <c r="R234" s="24">
        <v>7.0000000000000007E-2</v>
      </c>
      <c r="S234" s="24">
        <v>13.83</v>
      </c>
      <c r="T234" s="24">
        <v>0.73</v>
      </c>
      <c r="U234" s="24">
        <v>1.61</v>
      </c>
      <c r="V234" s="24">
        <v>4.78</v>
      </c>
      <c r="X234" s="24">
        <v>0.12</v>
      </c>
      <c r="AC234" s="28">
        <f t="shared" si="15"/>
        <v>4.3144208037825052E-2</v>
      </c>
      <c r="AD234" s="24" t="s">
        <v>492</v>
      </c>
      <c r="AK234" s="29"/>
      <c r="BT234" s="24">
        <f t="shared" si="13"/>
        <v>69.510000000000005</v>
      </c>
      <c r="BU234" s="24">
        <f t="shared" si="14"/>
        <v>7.12</v>
      </c>
    </row>
    <row r="235" spans="2:73" x14ac:dyDescent="0.25">
      <c r="B235" s="24" t="s">
        <v>515</v>
      </c>
      <c r="C235" s="24" t="s">
        <v>382</v>
      </c>
      <c r="D235" s="24">
        <v>3.2</v>
      </c>
      <c r="E235" s="24">
        <v>1000</v>
      </c>
      <c r="F235" s="24">
        <v>4.2</v>
      </c>
      <c r="I235" s="24" t="s">
        <v>607</v>
      </c>
      <c r="J235" s="24">
        <v>0.08</v>
      </c>
      <c r="L235" s="24">
        <v>57.87</v>
      </c>
      <c r="M235" s="24">
        <v>1.23</v>
      </c>
      <c r="N235" s="24">
        <v>15.28</v>
      </c>
      <c r="Q235" s="24">
        <v>6.52</v>
      </c>
      <c r="R235" s="24">
        <v>7.0000000000000007E-2</v>
      </c>
      <c r="S235" s="24">
        <v>11.93</v>
      </c>
      <c r="T235" s="24">
        <v>1.93</v>
      </c>
      <c r="U235" s="24">
        <v>1.95</v>
      </c>
      <c r="V235" s="24">
        <v>3.18</v>
      </c>
      <c r="AC235" s="28">
        <f t="shared" si="15"/>
        <v>0.1263089005235602</v>
      </c>
      <c r="AD235" s="24" t="s">
        <v>492</v>
      </c>
      <c r="AK235" s="29"/>
      <c r="BT235" s="24">
        <f t="shared" si="13"/>
        <v>73.149999999999991</v>
      </c>
      <c r="BU235" s="24">
        <f t="shared" si="14"/>
        <v>7.0600000000000005</v>
      </c>
    </row>
    <row r="236" spans="2:73" x14ac:dyDescent="0.25">
      <c r="B236" s="24" t="s">
        <v>515</v>
      </c>
      <c r="C236" s="24" t="s">
        <v>383</v>
      </c>
      <c r="D236" s="24">
        <v>3.2</v>
      </c>
      <c r="E236" s="24">
        <v>975</v>
      </c>
      <c r="F236" s="24">
        <v>4.2</v>
      </c>
      <c r="I236" s="24" t="s">
        <v>607</v>
      </c>
      <c r="J236" s="24">
        <v>7.4999999999999997E-2</v>
      </c>
      <c r="L236" s="24">
        <v>54.86</v>
      </c>
      <c r="M236" s="24">
        <v>1.56</v>
      </c>
      <c r="N236" s="24">
        <v>15.09</v>
      </c>
      <c r="Q236" s="24">
        <v>6.6</v>
      </c>
      <c r="R236" s="24">
        <v>0.34</v>
      </c>
      <c r="S236" s="24">
        <v>13.54</v>
      </c>
      <c r="T236" s="24">
        <v>0.62</v>
      </c>
      <c r="U236" s="24">
        <v>1.32</v>
      </c>
      <c r="V236" s="24">
        <v>5.18</v>
      </c>
      <c r="AC236" s="28">
        <f t="shared" si="15"/>
        <v>4.108681245858184E-2</v>
      </c>
      <c r="AD236" s="24" t="s">
        <v>492</v>
      </c>
      <c r="AK236" s="29"/>
      <c r="BT236" s="24">
        <f t="shared" si="13"/>
        <v>69.95</v>
      </c>
      <c r="BU236" s="24">
        <f t="shared" si="14"/>
        <v>7.1199999999999992</v>
      </c>
    </row>
    <row r="237" spans="2:73" x14ac:dyDescent="0.25">
      <c r="B237" s="24" t="s">
        <v>515</v>
      </c>
      <c r="C237" s="24" t="s">
        <v>384</v>
      </c>
      <c r="D237" s="24">
        <v>3.2</v>
      </c>
      <c r="E237" s="24">
        <v>950</v>
      </c>
      <c r="F237" s="24">
        <v>4.2</v>
      </c>
      <c r="I237" s="24" t="s">
        <v>607</v>
      </c>
      <c r="J237" s="24">
        <v>5.0999999999999997E-2</v>
      </c>
      <c r="L237" s="24">
        <v>58.27</v>
      </c>
      <c r="M237" s="24">
        <v>1.57</v>
      </c>
      <c r="N237" s="24">
        <v>15.15</v>
      </c>
      <c r="Q237" s="24">
        <v>5.25</v>
      </c>
      <c r="R237" s="24">
        <v>0.04</v>
      </c>
      <c r="S237" s="24">
        <v>10.43</v>
      </c>
      <c r="T237" s="24">
        <v>1.1000000000000001</v>
      </c>
      <c r="U237" s="24">
        <v>2.7</v>
      </c>
      <c r="V237" s="24">
        <v>5.31</v>
      </c>
      <c r="AC237" s="28">
        <f t="shared" si="15"/>
        <v>7.2607260726072612E-2</v>
      </c>
      <c r="AD237" s="24" t="s">
        <v>492</v>
      </c>
      <c r="AK237" s="29"/>
      <c r="BT237" s="24">
        <f t="shared" si="13"/>
        <v>73.42</v>
      </c>
      <c r="BU237" s="24">
        <f t="shared" si="14"/>
        <v>9.11</v>
      </c>
    </row>
    <row r="238" spans="2:73" x14ac:dyDescent="0.25">
      <c r="B238" s="24" t="s">
        <v>515</v>
      </c>
      <c r="C238" s="24" t="s">
        <v>385</v>
      </c>
      <c r="D238" s="24">
        <v>3.2</v>
      </c>
      <c r="E238" s="24">
        <v>925</v>
      </c>
      <c r="F238" s="24">
        <v>4.2</v>
      </c>
      <c r="I238" s="24" t="s">
        <v>607</v>
      </c>
      <c r="J238" s="24">
        <v>8.199999999999999E-2</v>
      </c>
      <c r="L238" s="24">
        <v>58.33</v>
      </c>
      <c r="M238" s="24">
        <v>1.93</v>
      </c>
      <c r="N238" s="24">
        <v>16.8</v>
      </c>
      <c r="Q238" s="24">
        <v>4.53</v>
      </c>
      <c r="R238" s="24">
        <v>0.09</v>
      </c>
      <c r="S238" s="24">
        <v>8.68</v>
      </c>
      <c r="T238" s="24">
        <v>1.89</v>
      </c>
      <c r="U238" s="24">
        <v>1.89</v>
      </c>
      <c r="V238" s="24">
        <v>5.66</v>
      </c>
      <c r="X238" s="24">
        <v>0.19</v>
      </c>
      <c r="AC238" s="28">
        <f t="shared" si="15"/>
        <v>0.11249999999999999</v>
      </c>
      <c r="AD238" s="24" t="s">
        <v>492</v>
      </c>
      <c r="AK238" s="29"/>
      <c r="BT238" s="24">
        <f t="shared" si="13"/>
        <v>75.13</v>
      </c>
      <c r="BU238" s="24">
        <f t="shared" si="14"/>
        <v>9.44</v>
      </c>
    </row>
    <row r="239" spans="2:73" x14ac:dyDescent="0.25">
      <c r="B239" s="24" t="s">
        <v>515</v>
      </c>
      <c r="C239" s="24" t="s">
        <v>386</v>
      </c>
      <c r="D239" s="24">
        <v>3.2</v>
      </c>
      <c r="E239" s="24">
        <v>1150</v>
      </c>
      <c r="F239" s="24">
        <v>14.2</v>
      </c>
      <c r="I239" s="24" t="s">
        <v>608</v>
      </c>
      <c r="J239" s="24">
        <v>0.26500000000000001</v>
      </c>
      <c r="L239" s="24">
        <v>49.38</v>
      </c>
      <c r="M239" s="24">
        <v>0.61</v>
      </c>
      <c r="N239" s="24">
        <v>16.37</v>
      </c>
      <c r="Q239" s="24">
        <v>7.37</v>
      </c>
      <c r="R239" s="24">
        <v>0.42</v>
      </c>
      <c r="S239" s="24">
        <v>15.76</v>
      </c>
      <c r="T239" s="24">
        <v>8.35</v>
      </c>
      <c r="U239" s="24">
        <v>0.34</v>
      </c>
      <c r="V239" s="24">
        <v>0.23</v>
      </c>
      <c r="X239" s="24">
        <v>0.2</v>
      </c>
      <c r="AC239" s="28">
        <f t="shared" si="15"/>
        <v>0.51007941356139275</v>
      </c>
      <c r="AD239" s="24" t="s">
        <v>492</v>
      </c>
      <c r="AK239" s="29"/>
      <c r="BT239" s="24">
        <f t="shared" si="13"/>
        <v>65.75</v>
      </c>
      <c r="BU239" s="24">
        <f t="shared" si="14"/>
        <v>8.92</v>
      </c>
    </row>
    <row r="240" spans="2:73" x14ac:dyDescent="0.25">
      <c r="B240" s="24" t="s">
        <v>515</v>
      </c>
      <c r="C240" s="24" t="s">
        <v>387</v>
      </c>
      <c r="D240" s="24">
        <v>3.2</v>
      </c>
      <c r="E240" s="24">
        <v>1125</v>
      </c>
      <c r="F240" s="24">
        <v>14.2</v>
      </c>
      <c r="I240" s="24" t="s">
        <v>608</v>
      </c>
      <c r="J240" s="24">
        <v>0.25600000000000001</v>
      </c>
      <c r="L240" s="24">
        <v>48.71</v>
      </c>
      <c r="M240" s="24">
        <v>0.67</v>
      </c>
      <c r="N240" s="24">
        <v>13.84</v>
      </c>
      <c r="Q240" s="24">
        <v>7.95</v>
      </c>
      <c r="R240" s="24">
        <v>0.31</v>
      </c>
      <c r="S240" s="24">
        <v>14.36</v>
      </c>
      <c r="T240" s="24">
        <v>11.58</v>
      </c>
      <c r="U240" s="24">
        <v>1.93</v>
      </c>
      <c r="V240" s="24">
        <v>0.15</v>
      </c>
      <c r="X240" s="24">
        <v>0.16</v>
      </c>
      <c r="AC240" s="28">
        <f t="shared" si="15"/>
        <v>0.83670520231213874</v>
      </c>
      <c r="AD240" s="24" t="s">
        <v>492</v>
      </c>
      <c r="AK240" s="29"/>
      <c r="BT240" s="24">
        <f t="shared" si="13"/>
        <v>62.55</v>
      </c>
      <c r="BU240" s="24">
        <f t="shared" si="14"/>
        <v>13.66</v>
      </c>
    </row>
    <row r="241" spans="2:73" x14ac:dyDescent="0.25">
      <c r="B241" s="24" t="s">
        <v>515</v>
      </c>
      <c r="C241" s="24" t="s">
        <v>388</v>
      </c>
      <c r="D241" s="24">
        <v>3.2</v>
      </c>
      <c r="E241" s="24">
        <v>1100</v>
      </c>
      <c r="F241" s="24">
        <v>14.2</v>
      </c>
      <c r="I241" s="24" t="s">
        <v>608</v>
      </c>
      <c r="J241" s="24">
        <v>0.14899999999999999</v>
      </c>
      <c r="L241" s="24">
        <v>49.91</v>
      </c>
      <c r="M241" s="24">
        <v>1.5</v>
      </c>
      <c r="N241" s="24">
        <v>17.18</v>
      </c>
      <c r="Q241" s="24">
        <v>5.71</v>
      </c>
      <c r="R241" s="24">
        <v>0.11</v>
      </c>
      <c r="S241" s="24">
        <v>10.36</v>
      </c>
      <c r="T241" s="24">
        <v>4.41</v>
      </c>
      <c r="U241" s="24">
        <v>0.53</v>
      </c>
      <c r="V241" s="24">
        <v>0.28000000000000003</v>
      </c>
      <c r="AC241" s="28">
        <f t="shared" si="15"/>
        <v>0.25669383003492435</v>
      </c>
      <c r="AD241" s="24" t="s">
        <v>492</v>
      </c>
      <c r="AK241" s="29"/>
      <c r="BT241" s="24">
        <f t="shared" si="13"/>
        <v>67.09</v>
      </c>
      <c r="BU241" s="24">
        <f t="shared" si="14"/>
        <v>5.2200000000000006</v>
      </c>
    </row>
    <row r="242" spans="2:73" x14ac:dyDescent="0.25">
      <c r="B242" s="24" t="s">
        <v>515</v>
      </c>
      <c r="C242" s="24" t="s">
        <v>389</v>
      </c>
      <c r="D242" s="24">
        <v>3.2</v>
      </c>
      <c r="E242" s="24">
        <v>1060</v>
      </c>
      <c r="F242" s="24">
        <v>14.2</v>
      </c>
      <c r="I242" s="24" t="s">
        <v>608</v>
      </c>
      <c r="J242" s="24">
        <v>0.107</v>
      </c>
      <c r="L242" s="24">
        <v>56.54</v>
      </c>
      <c r="M242" s="24">
        <v>1.75</v>
      </c>
      <c r="N242" s="24">
        <v>16.04</v>
      </c>
      <c r="Q242" s="24">
        <v>6.8</v>
      </c>
      <c r="R242" s="24">
        <v>0.04</v>
      </c>
      <c r="S242" s="24">
        <v>16.260000000000002</v>
      </c>
      <c r="T242" s="24">
        <v>1.38</v>
      </c>
      <c r="U242" s="24">
        <v>0.28000000000000003</v>
      </c>
      <c r="V242" s="24">
        <v>0.15</v>
      </c>
      <c r="X242" s="24">
        <v>0.26</v>
      </c>
      <c r="AC242" s="28">
        <f t="shared" si="15"/>
        <v>8.6034912718204487E-2</v>
      </c>
      <c r="AD242" s="24" t="s">
        <v>492</v>
      </c>
      <c r="AK242" s="29"/>
      <c r="BT242" s="24">
        <f t="shared" si="13"/>
        <v>72.58</v>
      </c>
      <c r="BU242" s="24">
        <f t="shared" si="14"/>
        <v>1.8099999999999998</v>
      </c>
    </row>
    <row r="243" spans="2:73" x14ac:dyDescent="0.25">
      <c r="B243" s="24" t="s">
        <v>515</v>
      </c>
      <c r="C243" s="24" t="s">
        <v>390</v>
      </c>
      <c r="D243" s="24">
        <v>3.2</v>
      </c>
      <c r="E243" s="24">
        <v>1020</v>
      </c>
      <c r="F243" s="24">
        <v>14.2</v>
      </c>
      <c r="I243" s="24" t="s">
        <v>608</v>
      </c>
      <c r="J243" s="24">
        <v>4.0999999999999995E-2</v>
      </c>
      <c r="L243" s="24">
        <v>60.2</v>
      </c>
      <c r="M243" s="24">
        <v>0.87</v>
      </c>
      <c r="N243" s="24">
        <v>19.18</v>
      </c>
      <c r="Q243" s="24">
        <v>5.0199999999999996</v>
      </c>
      <c r="R243" s="24">
        <v>0.33</v>
      </c>
      <c r="S243" s="24">
        <v>10.29</v>
      </c>
      <c r="T243" s="24">
        <v>0.84</v>
      </c>
      <c r="U243" s="24">
        <v>0.33</v>
      </c>
      <c r="V243" s="24">
        <v>1.22</v>
      </c>
      <c r="AC243" s="28">
        <f t="shared" si="15"/>
        <v>4.3795620437956206E-2</v>
      </c>
      <c r="AD243" s="24" t="s">
        <v>492</v>
      </c>
      <c r="AK243" s="29"/>
      <c r="BT243" s="24">
        <f t="shared" si="13"/>
        <v>79.38</v>
      </c>
      <c r="BU243" s="24">
        <f t="shared" si="14"/>
        <v>2.3899999999999997</v>
      </c>
    </row>
    <row r="244" spans="2:73" x14ac:dyDescent="0.25">
      <c r="B244" s="24" t="s">
        <v>515</v>
      </c>
      <c r="C244" s="24" t="s">
        <v>391</v>
      </c>
      <c r="D244" s="24">
        <v>2</v>
      </c>
      <c r="E244" s="24">
        <v>1050</v>
      </c>
      <c r="F244" s="24">
        <v>3.51</v>
      </c>
      <c r="I244" s="24" t="s">
        <v>392</v>
      </c>
      <c r="J244" s="24">
        <v>6.2E-2</v>
      </c>
      <c r="L244" s="24">
        <v>68</v>
      </c>
      <c r="M244" s="24">
        <v>0.2</v>
      </c>
      <c r="N244" s="24">
        <v>26</v>
      </c>
      <c r="Q244" s="24">
        <v>0.6</v>
      </c>
      <c r="R244" s="24">
        <v>0.01</v>
      </c>
      <c r="S244" s="24">
        <v>0.8</v>
      </c>
      <c r="T244" s="24">
        <v>1</v>
      </c>
      <c r="U244" s="24">
        <v>1.6</v>
      </c>
      <c r="V244" s="24">
        <v>2.2999999999999998</v>
      </c>
      <c r="AC244" s="28">
        <f t="shared" si="15"/>
        <v>3.8461538461538464E-2</v>
      </c>
      <c r="AD244" s="24" t="s">
        <v>493</v>
      </c>
      <c r="AK244" s="29"/>
      <c r="BT244" s="24">
        <f t="shared" si="13"/>
        <v>94</v>
      </c>
      <c r="BU244" s="24">
        <f t="shared" si="14"/>
        <v>4.9000000000000004</v>
      </c>
    </row>
    <row r="245" spans="2:73" x14ac:dyDescent="0.25">
      <c r="B245" s="24" t="s">
        <v>515</v>
      </c>
      <c r="C245" s="24" t="s">
        <v>391</v>
      </c>
      <c r="D245" s="24">
        <v>2</v>
      </c>
      <c r="E245" s="24">
        <v>1050</v>
      </c>
      <c r="F245" s="24">
        <v>3.51</v>
      </c>
      <c r="I245" s="24" t="s">
        <v>392</v>
      </c>
      <c r="J245" s="24">
        <v>5.0300000000000004E-2</v>
      </c>
      <c r="L245" s="24">
        <v>66.81</v>
      </c>
      <c r="M245" s="24">
        <v>0.38</v>
      </c>
      <c r="N245" s="24">
        <v>25.3</v>
      </c>
      <c r="Q245" s="24">
        <v>0.72</v>
      </c>
      <c r="R245" s="24">
        <v>0.01</v>
      </c>
      <c r="S245" s="24">
        <v>1.35</v>
      </c>
      <c r="T245" s="24">
        <v>1.64</v>
      </c>
      <c r="U245" s="24">
        <v>1.59</v>
      </c>
      <c r="V245" s="24">
        <v>2.19</v>
      </c>
      <c r="AC245" s="28">
        <f t="shared" si="15"/>
        <v>6.4822134387351779E-2</v>
      </c>
      <c r="AD245" s="24" t="s">
        <v>493</v>
      </c>
      <c r="AK245" s="29"/>
      <c r="BT245" s="24">
        <f t="shared" si="13"/>
        <v>92.11</v>
      </c>
      <c r="BU245" s="24">
        <f t="shared" si="14"/>
        <v>5.42</v>
      </c>
    </row>
    <row r="246" spans="2:73" x14ac:dyDescent="0.25">
      <c r="B246" s="24" t="s">
        <v>515</v>
      </c>
      <c r="C246" s="24" t="s">
        <v>393</v>
      </c>
      <c r="D246" s="24">
        <v>2</v>
      </c>
      <c r="E246" s="24">
        <v>1100</v>
      </c>
      <c r="F246" s="24">
        <v>3.51</v>
      </c>
      <c r="I246" s="24" t="s">
        <v>392</v>
      </c>
      <c r="J246" s="24">
        <v>0.1074</v>
      </c>
      <c r="L246" s="24">
        <v>59</v>
      </c>
      <c r="M246" s="24">
        <v>0.45</v>
      </c>
      <c r="N246" s="24">
        <v>14.1</v>
      </c>
      <c r="Q246" s="24">
        <v>4</v>
      </c>
      <c r="R246" s="24">
        <v>0.05</v>
      </c>
      <c r="S246" s="24">
        <v>7</v>
      </c>
      <c r="T246" s="24">
        <v>9</v>
      </c>
      <c r="U246" s="24">
        <v>3.4</v>
      </c>
      <c r="V246" s="24">
        <v>0.9</v>
      </c>
      <c r="AC246" s="28">
        <f t="shared" si="15"/>
        <v>0.63829787234042556</v>
      </c>
      <c r="AD246" s="24" t="s">
        <v>493</v>
      </c>
      <c r="AK246" s="29"/>
      <c r="BT246" s="24">
        <f t="shared" si="13"/>
        <v>73.099999999999994</v>
      </c>
      <c r="BU246" s="24">
        <f t="shared" si="14"/>
        <v>13.3</v>
      </c>
    </row>
    <row r="247" spans="2:73" x14ac:dyDescent="0.25">
      <c r="B247" s="24" t="s">
        <v>515</v>
      </c>
      <c r="C247" s="24" t="s">
        <v>394</v>
      </c>
      <c r="D247" s="24">
        <v>2</v>
      </c>
      <c r="E247" s="24">
        <v>1150</v>
      </c>
      <c r="F247" s="24">
        <v>3.51</v>
      </c>
      <c r="I247" s="24" t="s">
        <v>392</v>
      </c>
      <c r="J247" s="24">
        <v>0.1258</v>
      </c>
      <c r="L247" s="24">
        <v>55</v>
      </c>
      <c r="M247" s="24">
        <v>0.42</v>
      </c>
      <c r="N247" s="24">
        <v>12</v>
      </c>
      <c r="Q247" s="24">
        <v>6.9</v>
      </c>
      <c r="R247" s="24">
        <v>7.0000000000000007E-2</v>
      </c>
      <c r="S247" s="24">
        <v>15</v>
      </c>
      <c r="T247" s="24">
        <v>7</v>
      </c>
      <c r="U247" s="24">
        <v>3.2</v>
      </c>
      <c r="V247" s="24">
        <v>0.9</v>
      </c>
      <c r="AA247" s="24">
        <v>28</v>
      </c>
      <c r="AC247" s="28">
        <f t="shared" si="15"/>
        <v>0.58333333333333337</v>
      </c>
      <c r="AD247" s="24" t="s">
        <v>493</v>
      </c>
      <c r="AK247" s="29"/>
      <c r="BT247" s="24">
        <f t="shared" si="13"/>
        <v>67</v>
      </c>
      <c r="BU247" s="24">
        <f t="shared" si="14"/>
        <v>11.1</v>
      </c>
    </row>
    <row r="248" spans="2:73" x14ac:dyDescent="0.25">
      <c r="B248" s="24" t="s">
        <v>515</v>
      </c>
      <c r="C248" s="24" t="s">
        <v>395</v>
      </c>
      <c r="D248" s="24">
        <v>2</v>
      </c>
      <c r="E248" s="24">
        <v>1200</v>
      </c>
      <c r="F248" s="24">
        <v>3.51</v>
      </c>
      <c r="I248" s="24" t="s">
        <v>392</v>
      </c>
      <c r="J248" s="24">
        <v>0.14019999999999999</v>
      </c>
      <c r="L248" s="24">
        <v>52</v>
      </c>
      <c r="M248" s="24">
        <v>0.37</v>
      </c>
      <c r="N248" s="24">
        <v>13</v>
      </c>
      <c r="Q248" s="24">
        <v>6.3</v>
      </c>
      <c r="R248" s="24">
        <v>0.03</v>
      </c>
      <c r="S248" s="24">
        <v>13</v>
      </c>
      <c r="T248" s="24">
        <v>10</v>
      </c>
      <c r="U248" s="24">
        <v>3.3</v>
      </c>
      <c r="V248" s="24">
        <v>0.5</v>
      </c>
      <c r="AA248" s="24">
        <v>25</v>
      </c>
      <c r="AC248" s="28">
        <f t="shared" si="15"/>
        <v>0.76923076923076927</v>
      </c>
      <c r="AD248" s="24" t="s">
        <v>493</v>
      </c>
      <c r="AK248" s="29"/>
      <c r="BT248" s="24">
        <f t="shared" si="13"/>
        <v>65</v>
      </c>
      <c r="BU248" s="24">
        <f t="shared" si="14"/>
        <v>13.8</v>
      </c>
    </row>
    <row r="249" spans="2:73" x14ac:dyDescent="0.25">
      <c r="B249" s="24" t="s">
        <v>515</v>
      </c>
      <c r="C249" s="24" t="s">
        <v>396</v>
      </c>
      <c r="D249" s="24">
        <v>2</v>
      </c>
      <c r="E249" s="24">
        <v>1250</v>
      </c>
      <c r="F249" s="24">
        <v>3.51</v>
      </c>
      <c r="I249" s="24" t="s">
        <v>392</v>
      </c>
      <c r="J249" s="24">
        <v>0.18859999999999999</v>
      </c>
      <c r="L249" s="24">
        <v>52</v>
      </c>
      <c r="M249" s="24">
        <v>0.3</v>
      </c>
      <c r="N249" s="24">
        <v>6.7</v>
      </c>
      <c r="Q249" s="24">
        <v>10</v>
      </c>
      <c r="R249" s="24">
        <v>0.16</v>
      </c>
      <c r="S249" s="24">
        <v>22</v>
      </c>
      <c r="T249" s="24">
        <v>5</v>
      </c>
      <c r="U249" s="24">
        <v>3</v>
      </c>
      <c r="V249" s="24">
        <v>0.4</v>
      </c>
      <c r="AA249" s="24">
        <v>19</v>
      </c>
      <c r="AC249" s="28">
        <f t="shared" si="15"/>
        <v>0.74626865671641784</v>
      </c>
      <c r="AD249" s="24" t="s">
        <v>493</v>
      </c>
      <c r="AK249" s="29"/>
      <c r="BT249" s="24">
        <f t="shared" si="13"/>
        <v>58.7</v>
      </c>
      <c r="BU249" s="24">
        <f t="shared" si="14"/>
        <v>8.4</v>
      </c>
    </row>
    <row r="250" spans="2:73" x14ac:dyDescent="0.25">
      <c r="B250" s="24" t="s">
        <v>515</v>
      </c>
      <c r="C250" s="24" t="s">
        <v>397</v>
      </c>
      <c r="D250" s="24">
        <v>3</v>
      </c>
      <c r="E250" s="24">
        <v>1050</v>
      </c>
      <c r="F250" s="24">
        <v>3.51</v>
      </c>
      <c r="I250" s="24" t="s">
        <v>392</v>
      </c>
      <c r="J250" s="24">
        <v>4.4999999999999998E-2</v>
      </c>
      <c r="L250" s="24">
        <v>60</v>
      </c>
      <c r="M250" s="24">
        <v>0.88</v>
      </c>
      <c r="N250" s="24">
        <v>19</v>
      </c>
      <c r="Q250" s="24">
        <v>3.9</v>
      </c>
      <c r="R250" s="24">
        <v>0.04</v>
      </c>
      <c r="S250" s="24">
        <v>6.7</v>
      </c>
      <c r="T250" s="24">
        <v>2</v>
      </c>
      <c r="U250" s="24">
        <v>3.7</v>
      </c>
      <c r="V250" s="24">
        <v>3.2</v>
      </c>
      <c r="AC250" s="28">
        <f t="shared" si="15"/>
        <v>0.10526315789473684</v>
      </c>
      <c r="AD250" s="24" t="s">
        <v>493</v>
      </c>
      <c r="AK250" s="29"/>
      <c r="BT250" s="24">
        <f t="shared" si="13"/>
        <v>79</v>
      </c>
      <c r="BU250" s="24">
        <f t="shared" si="14"/>
        <v>8.9</v>
      </c>
    </row>
    <row r="251" spans="2:73" x14ac:dyDescent="0.25">
      <c r="B251" s="24" t="s">
        <v>515</v>
      </c>
      <c r="C251" s="24" t="s">
        <v>398</v>
      </c>
      <c r="D251" s="24">
        <v>3</v>
      </c>
      <c r="E251" s="24">
        <v>1150</v>
      </c>
      <c r="F251" s="24">
        <v>3.51</v>
      </c>
      <c r="I251" s="24" t="s">
        <v>392</v>
      </c>
      <c r="J251" s="24">
        <v>0.11599999999999999</v>
      </c>
      <c r="L251" s="24">
        <v>49</v>
      </c>
      <c r="M251" s="24">
        <v>0.5</v>
      </c>
      <c r="N251" s="24">
        <v>12</v>
      </c>
      <c r="Q251" s="24">
        <v>8</v>
      </c>
      <c r="R251" s="24">
        <v>0.13</v>
      </c>
      <c r="S251" s="24">
        <v>16</v>
      </c>
      <c r="T251" s="24">
        <v>9</v>
      </c>
      <c r="U251" s="24">
        <v>2.8</v>
      </c>
      <c r="V251" s="24">
        <v>1.1000000000000001</v>
      </c>
      <c r="AA251" s="24">
        <v>30</v>
      </c>
      <c r="AC251" s="28">
        <f t="shared" si="15"/>
        <v>0.75</v>
      </c>
      <c r="AD251" s="24" t="s">
        <v>493</v>
      </c>
      <c r="AK251" s="29"/>
      <c r="BT251" s="24">
        <f t="shared" si="13"/>
        <v>61</v>
      </c>
      <c r="BU251" s="24">
        <f t="shared" si="14"/>
        <v>12.9</v>
      </c>
    </row>
    <row r="252" spans="2:73" x14ac:dyDescent="0.25">
      <c r="B252" s="24" t="s">
        <v>515</v>
      </c>
      <c r="C252" s="24" t="s">
        <v>399</v>
      </c>
      <c r="D252" s="24">
        <v>3</v>
      </c>
      <c r="E252" s="24">
        <v>1200</v>
      </c>
      <c r="F252" s="24">
        <v>3.51</v>
      </c>
      <c r="I252" s="24" t="s">
        <v>392</v>
      </c>
      <c r="J252" s="24">
        <v>0.1565</v>
      </c>
      <c r="L252" s="24">
        <v>48</v>
      </c>
      <c r="M252" s="24">
        <v>0.37</v>
      </c>
      <c r="N252" s="24">
        <v>9.6999999999999993</v>
      </c>
      <c r="Q252" s="24">
        <v>10.3</v>
      </c>
      <c r="R252" s="24">
        <v>0.06</v>
      </c>
      <c r="S252" s="24">
        <v>24</v>
      </c>
      <c r="T252" s="24">
        <v>5</v>
      </c>
      <c r="U252" s="24">
        <v>1.8</v>
      </c>
      <c r="V252" s="24">
        <v>0.5</v>
      </c>
      <c r="AA252" s="24">
        <v>22</v>
      </c>
      <c r="AC252" s="28">
        <f t="shared" si="15"/>
        <v>0.51546391752577325</v>
      </c>
      <c r="AD252" s="24" t="s">
        <v>493</v>
      </c>
      <c r="AK252" s="29"/>
      <c r="BT252" s="24">
        <f t="shared" si="13"/>
        <v>57.7</v>
      </c>
      <c r="BU252" s="24">
        <f t="shared" si="14"/>
        <v>7.3</v>
      </c>
    </row>
    <row r="253" spans="2:73" x14ac:dyDescent="0.25">
      <c r="B253" s="24" t="s">
        <v>515</v>
      </c>
      <c r="C253" s="24" t="s">
        <v>400</v>
      </c>
      <c r="D253" s="24">
        <v>3</v>
      </c>
      <c r="E253" s="24">
        <v>1250</v>
      </c>
      <c r="F253" s="24">
        <v>3.51</v>
      </c>
      <c r="I253" s="24" t="s">
        <v>392</v>
      </c>
      <c r="J253" s="24">
        <v>0.20420000000000002</v>
      </c>
      <c r="L253" s="24">
        <v>50</v>
      </c>
      <c r="M253" s="24">
        <v>0.28000000000000003</v>
      </c>
      <c r="N253" s="24">
        <v>6</v>
      </c>
      <c r="Q253" s="24">
        <v>9</v>
      </c>
      <c r="R253" s="24">
        <v>7.0000000000000007E-2</v>
      </c>
      <c r="S253" s="24">
        <v>24</v>
      </c>
      <c r="T253" s="24">
        <v>7</v>
      </c>
      <c r="U253" s="24">
        <v>2</v>
      </c>
      <c r="V253" s="24">
        <v>0.5</v>
      </c>
      <c r="AA253" s="24">
        <v>17</v>
      </c>
      <c r="AC253" s="28">
        <f t="shared" si="15"/>
        <v>1.1666666666666667</v>
      </c>
      <c r="AD253" s="24" t="s">
        <v>493</v>
      </c>
      <c r="AK253" s="29"/>
      <c r="BT253" s="24">
        <f t="shared" si="13"/>
        <v>56</v>
      </c>
      <c r="BU253" s="24">
        <f t="shared" si="14"/>
        <v>9.5</v>
      </c>
    </row>
    <row r="254" spans="2:73" x14ac:dyDescent="0.25">
      <c r="B254" s="24" t="s">
        <v>515</v>
      </c>
      <c r="C254" s="24" t="s">
        <v>401</v>
      </c>
      <c r="D254" s="24">
        <v>2</v>
      </c>
      <c r="E254" s="24">
        <v>1100</v>
      </c>
      <c r="F254" s="24">
        <v>1.75</v>
      </c>
      <c r="I254" s="24" t="s">
        <v>392</v>
      </c>
      <c r="J254" s="24">
        <v>4.1799999999999997E-2</v>
      </c>
      <c r="L254" s="24">
        <v>70</v>
      </c>
      <c r="M254" s="24">
        <v>0.6</v>
      </c>
      <c r="N254" s="24">
        <v>22.5</v>
      </c>
      <c r="Q254" s="24">
        <v>1.2</v>
      </c>
      <c r="R254" s="24">
        <v>0.17</v>
      </c>
      <c r="S254" s="24">
        <v>0</v>
      </c>
      <c r="T254" s="24">
        <v>2</v>
      </c>
      <c r="U254" s="24">
        <v>1.8</v>
      </c>
      <c r="V254" s="24">
        <v>1</v>
      </c>
      <c r="AC254" s="28">
        <f t="shared" si="15"/>
        <v>8.8888888888888892E-2</v>
      </c>
      <c r="AD254" s="24" t="s">
        <v>493</v>
      </c>
      <c r="AK254" s="29"/>
      <c r="BT254" s="24">
        <f t="shared" si="13"/>
        <v>92.5</v>
      </c>
      <c r="BU254" s="24">
        <f t="shared" si="14"/>
        <v>4.8</v>
      </c>
    </row>
    <row r="255" spans="2:73" x14ac:dyDescent="0.25">
      <c r="B255" s="24" t="s">
        <v>515</v>
      </c>
      <c r="C255" s="24" t="s">
        <v>401</v>
      </c>
      <c r="D255" s="24">
        <v>2</v>
      </c>
      <c r="E255" s="24">
        <v>1100</v>
      </c>
      <c r="F255" s="24">
        <v>1.75</v>
      </c>
      <c r="I255" s="24" t="s">
        <v>402</v>
      </c>
      <c r="J255" s="24">
        <v>5.5E-2</v>
      </c>
      <c r="L255" s="24">
        <v>68.78</v>
      </c>
      <c r="M255" s="24">
        <v>0.59</v>
      </c>
      <c r="N255" s="24">
        <v>20.61</v>
      </c>
      <c r="Q255" s="24">
        <v>1.28</v>
      </c>
      <c r="R255" s="24">
        <v>0.18</v>
      </c>
      <c r="S255" s="24">
        <v>2.2799999999999998</v>
      </c>
      <c r="T255" s="24">
        <v>3.69</v>
      </c>
      <c r="U255" s="24">
        <v>1.66</v>
      </c>
      <c r="V255" s="24">
        <v>0.92</v>
      </c>
      <c r="AC255" s="28">
        <f t="shared" si="15"/>
        <v>0.17903930131004367</v>
      </c>
      <c r="AD255" s="24" t="s">
        <v>493</v>
      </c>
      <c r="AK255" s="29"/>
      <c r="BT255" s="24">
        <f t="shared" si="13"/>
        <v>89.39</v>
      </c>
      <c r="BU255" s="24">
        <f t="shared" si="14"/>
        <v>6.27</v>
      </c>
    </row>
    <row r="256" spans="2:73" x14ac:dyDescent="0.25">
      <c r="B256" s="24" t="s">
        <v>515</v>
      </c>
      <c r="C256" s="24" t="s">
        <v>403</v>
      </c>
      <c r="D256" s="24">
        <v>3</v>
      </c>
      <c r="E256" s="24">
        <v>1200</v>
      </c>
      <c r="F256" s="24">
        <v>1.75</v>
      </c>
      <c r="I256" s="24" t="s">
        <v>402</v>
      </c>
      <c r="J256" s="24">
        <v>7.2700000000000001E-2</v>
      </c>
      <c r="L256" s="24">
        <v>44</v>
      </c>
      <c r="M256" s="24">
        <v>0.36</v>
      </c>
      <c r="N256" s="24">
        <v>11.8</v>
      </c>
      <c r="Q256" s="24">
        <v>7.5</v>
      </c>
      <c r="R256" s="24">
        <v>0.5</v>
      </c>
      <c r="S256" s="24">
        <v>19</v>
      </c>
      <c r="T256" s="24">
        <v>9</v>
      </c>
      <c r="U256" s="24">
        <v>5</v>
      </c>
      <c r="V256" s="24">
        <v>0.6</v>
      </c>
      <c r="AA256" s="24">
        <v>24</v>
      </c>
      <c r="AC256" s="28">
        <f t="shared" si="15"/>
        <v>0.76271186440677963</v>
      </c>
      <c r="AD256" s="24" t="s">
        <v>493</v>
      </c>
      <c r="AK256" s="29"/>
      <c r="BT256" s="24">
        <f t="shared" si="13"/>
        <v>55.8</v>
      </c>
      <c r="BU256" s="24">
        <f t="shared" si="14"/>
        <v>14.6</v>
      </c>
    </row>
    <row r="257" spans="2:73" x14ac:dyDescent="0.25">
      <c r="B257" s="24" t="s">
        <v>516</v>
      </c>
      <c r="C257" s="24">
        <v>4</v>
      </c>
      <c r="D257" s="24">
        <v>1E-3</v>
      </c>
      <c r="E257" s="24">
        <v>1200</v>
      </c>
      <c r="I257" s="24" t="s">
        <v>527</v>
      </c>
      <c r="L257" s="24">
        <v>54.2</v>
      </c>
      <c r="M257" s="24">
        <v>0.7</v>
      </c>
      <c r="N257" s="24">
        <v>15.1</v>
      </c>
      <c r="Q257" s="24">
        <v>5.6</v>
      </c>
      <c r="R257" s="24">
        <v>0.1</v>
      </c>
      <c r="S257" s="24">
        <v>8.4</v>
      </c>
      <c r="T257" s="24">
        <v>12.3</v>
      </c>
      <c r="U257" s="24">
        <v>2.1</v>
      </c>
      <c r="X257" s="24">
        <v>0.1</v>
      </c>
      <c r="AC257" s="28">
        <f t="shared" si="15"/>
        <v>0.81456953642384111</v>
      </c>
      <c r="AD257" s="24" t="s">
        <v>551</v>
      </c>
      <c r="AK257" s="29"/>
      <c r="BT257" s="24">
        <f t="shared" ref="BT257:BT316" si="16">L257+N257</f>
        <v>69.3</v>
      </c>
      <c r="BU257" s="24">
        <f t="shared" ref="BU257:BU316" si="17">T257+U257+V257</f>
        <v>14.4</v>
      </c>
    </row>
    <row r="258" spans="2:73" x14ac:dyDescent="0.25">
      <c r="B258" s="24" t="s">
        <v>516</v>
      </c>
      <c r="C258" s="24">
        <v>21</v>
      </c>
      <c r="D258" s="24">
        <v>1</v>
      </c>
      <c r="E258" s="24">
        <v>1325</v>
      </c>
      <c r="I258" s="24" t="s">
        <v>527</v>
      </c>
      <c r="L258" s="24">
        <v>49.2</v>
      </c>
      <c r="M258" s="24">
        <v>0.6</v>
      </c>
      <c r="N258" s="24">
        <v>17.7</v>
      </c>
      <c r="Q258" s="24">
        <v>6.7</v>
      </c>
      <c r="R258" s="24">
        <v>0.1</v>
      </c>
      <c r="S258" s="24">
        <v>9.5</v>
      </c>
      <c r="T258" s="24">
        <v>11.4</v>
      </c>
      <c r="U258" s="24">
        <v>2.9</v>
      </c>
      <c r="X258" s="24">
        <v>0.1</v>
      </c>
      <c r="AC258" s="28">
        <f t="shared" si="15"/>
        <v>0.64406779661016955</v>
      </c>
      <c r="AD258" s="24" t="s">
        <v>551</v>
      </c>
      <c r="AK258" s="29"/>
      <c r="BT258" s="24">
        <f t="shared" si="16"/>
        <v>66.900000000000006</v>
      </c>
      <c r="BU258" s="24">
        <f t="shared" si="17"/>
        <v>14.3</v>
      </c>
    </row>
    <row r="259" spans="2:73" x14ac:dyDescent="0.25">
      <c r="B259" s="24" t="s">
        <v>516</v>
      </c>
      <c r="C259" s="24">
        <v>43</v>
      </c>
      <c r="D259" s="24">
        <v>3</v>
      </c>
      <c r="E259" s="24">
        <v>1550</v>
      </c>
      <c r="I259" s="24" t="s">
        <v>527</v>
      </c>
      <c r="L259" s="24">
        <v>46.9</v>
      </c>
      <c r="M259" s="24">
        <v>0.9</v>
      </c>
      <c r="N259" s="24">
        <v>11</v>
      </c>
      <c r="Q259" s="24">
        <v>7.8</v>
      </c>
      <c r="R259" s="24">
        <v>0.2</v>
      </c>
      <c r="S259" s="24">
        <v>19.2</v>
      </c>
      <c r="T259" s="24">
        <v>12.2</v>
      </c>
      <c r="U259" s="24">
        <v>1.2</v>
      </c>
      <c r="X259" s="24">
        <v>0.4</v>
      </c>
      <c r="AC259" s="28">
        <f t="shared" si="15"/>
        <v>1.1090909090909091</v>
      </c>
      <c r="AD259" s="24" t="s">
        <v>551</v>
      </c>
      <c r="AK259" s="29"/>
      <c r="BT259" s="24">
        <f t="shared" si="16"/>
        <v>57.9</v>
      </c>
      <c r="BU259" s="24">
        <f t="shared" si="17"/>
        <v>13.399999999999999</v>
      </c>
    </row>
    <row r="260" spans="2:73" x14ac:dyDescent="0.25">
      <c r="B260" s="24" t="s">
        <v>516</v>
      </c>
      <c r="C260" s="24">
        <v>53</v>
      </c>
      <c r="D260" s="24">
        <v>5</v>
      </c>
      <c r="E260" s="24">
        <v>1700</v>
      </c>
      <c r="I260" s="24" t="s">
        <v>527</v>
      </c>
      <c r="L260" s="24">
        <v>47.2</v>
      </c>
      <c r="M260" s="24">
        <v>0.2</v>
      </c>
      <c r="N260" s="24">
        <v>5.0999999999999996</v>
      </c>
      <c r="Q260" s="24">
        <v>9.3000000000000007</v>
      </c>
      <c r="R260" s="24">
        <v>0.1</v>
      </c>
      <c r="S260" s="24">
        <v>31.3</v>
      </c>
      <c r="T260" s="24">
        <v>4.8</v>
      </c>
      <c r="U260" s="24">
        <v>0.5</v>
      </c>
      <c r="X260" s="24">
        <v>0.5</v>
      </c>
      <c r="AC260" s="28">
        <f t="shared" si="15"/>
        <v>0.94117647058823528</v>
      </c>
      <c r="AD260" s="24" t="s">
        <v>551</v>
      </c>
      <c r="AK260" s="29"/>
      <c r="BT260" s="24">
        <f t="shared" si="16"/>
        <v>52.300000000000004</v>
      </c>
      <c r="BU260" s="24">
        <f t="shared" si="17"/>
        <v>5.3</v>
      </c>
    </row>
    <row r="261" spans="2:73" x14ac:dyDescent="0.25">
      <c r="B261" s="24" t="s">
        <v>516</v>
      </c>
      <c r="C261" s="24">
        <v>78</v>
      </c>
      <c r="D261" s="24">
        <v>8</v>
      </c>
      <c r="E261" s="24">
        <v>1900</v>
      </c>
      <c r="I261" s="24" t="s">
        <v>527</v>
      </c>
      <c r="L261" s="24">
        <v>46.6</v>
      </c>
      <c r="M261" s="24">
        <v>0.2</v>
      </c>
      <c r="N261" s="24">
        <v>4.5999999999999996</v>
      </c>
      <c r="Q261" s="24">
        <v>8.8000000000000007</v>
      </c>
      <c r="R261" s="24">
        <v>0.2</v>
      </c>
      <c r="S261" s="24">
        <v>34.9</v>
      </c>
      <c r="T261" s="24">
        <v>3.9</v>
      </c>
      <c r="U261" s="24">
        <v>0.3</v>
      </c>
      <c r="X261" s="24">
        <v>0.4</v>
      </c>
      <c r="AC261" s="28">
        <f t="shared" si="15"/>
        <v>0.84782608695652184</v>
      </c>
      <c r="AD261" s="24" t="s">
        <v>551</v>
      </c>
      <c r="AK261" s="29"/>
      <c r="BT261" s="24">
        <f t="shared" si="16"/>
        <v>51.2</v>
      </c>
      <c r="BU261" s="24">
        <f t="shared" si="17"/>
        <v>4.2</v>
      </c>
    </row>
    <row r="262" spans="2:73" x14ac:dyDescent="0.25">
      <c r="B262" s="24" t="s">
        <v>516</v>
      </c>
      <c r="C262" s="24">
        <v>84</v>
      </c>
      <c r="D262" s="24">
        <v>10.5</v>
      </c>
      <c r="E262" s="24">
        <v>1950</v>
      </c>
      <c r="I262" s="24" t="s">
        <v>527</v>
      </c>
      <c r="L262" s="24">
        <v>45.8</v>
      </c>
      <c r="M262" s="24">
        <v>0.2</v>
      </c>
      <c r="N262" s="24">
        <v>4.2</v>
      </c>
      <c r="Q262" s="24">
        <v>9.5</v>
      </c>
      <c r="R262" s="24">
        <v>0.2</v>
      </c>
      <c r="S262" s="24">
        <v>35.9</v>
      </c>
      <c r="T262" s="24">
        <v>3.4</v>
      </c>
      <c r="U262" s="24">
        <v>0.3</v>
      </c>
      <c r="X262" s="24">
        <v>0.5</v>
      </c>
      <c r="AC262" s="28">
        <f t="shared" si="15"/>
        <v>0.80952380952380942</v>
      </c>
      <c r="AD262" s="24" t="s">
        <v>551</v>
      </c>
      <c r="AK262" s="29"/>
      <c r="BT262" s="24">
        <f t="shared" si="16"/>
        <v>50</v>
      </c>
      <c r="BU262" s="24">
        <f t="shared" si="17"/>
        <v>3.6999999999999997</v>
      </c>
    </row>
    <row r="263" spans="2:73" x14ac:dyDescent="0.25">
      <c r="B263" s="24" t="s">
        <v>516</v>
      </c>
      <c r="C263" s="24">
        <v>92</v>
      </c>
      <c r="D263" s="24">
        <v>14</v>
      </c>
      <c r="E263" s="24">
        <v>1900</v>
      </c>
      <c r="I263" s="24" t="s">
        <v>527</v>
      </c>
      <c r="L263" s="24">
        <v>45.2</v>
      </c>
      <c r="M263" s="24">
        <v>0.2</v>
      </c>
      <c r="N263" s="24">
        <v>4.2</v>
      </c>
      <c r="Q263" s="24">
        <v>7.9</v>
      </c>
      <c r="R263" s="24">
        <v>0.2</v>
      </c>
      <c r="S263" s="24">
        <v>37.799999999999997</v>
      </c>
      <c r="T263" s="24">
        <v>3.7</v>
      </c>
      <c r="U263" s="24">
        <v>0.3</v>
      </c>
      <c r="X263" s="24">
        <v>0.5</v>
      </c>
      <c r="AC263" s="28">
        <f t="shared" si="15"/>
        <v>0.88095238095238093</v>
      </c>
      <c r="AD263" s="24" t="s">
        <v>551</v>
      </c>
      <c r="AK263" s="29"/>
      <c r="BT263" s="24">
        <f t="shared" si="16"/>
        <v>49.400000000000006</v>
      </c>
      <c r="BU263" s="24">
        <f t="shared" si="17"/>
        <v>4</v>
      </c>
    </row>
    <row r="264" spans="2:73" x14ac:dyDescent="0.25">
      <c r="B264" s="24" t="s">
        <v>516</v>
      </c>
      <c r="C264" s="24">
        <v>1</v>
      </c>
      <c r="D264" s="24">
        <v>1</v>
      </c>
      <c r="E264" s="24">
        <v>1250</v>
      </c>
      <c r="I264" s="24" t="s">
        <v>527</v>
      </c>
      <c r="J264" s="24">
        <v>0.17899999999999999</v>
      </c>
      <c r="L264" s="24">
        <v>50.83</v>
      </c>
      <c r="M264" s="24">
        <v>1.1200000000000001</v>
      </c>
      <c r="N264" s="24">
        <v>18.57</v>
      </c>
      <c r="Q264" s="24">
        <v>7.98</v>
      </c>
      <c r="R264" s="24">
        <v>0.28000000000000003</v>
      </c>
      <c r="S264" s="24">
        <v>7.77</v>
      </c>
      <c r="T264" s="24">
        <v>9.44</v>
      </c>
      <c r="U264" s="24">
        <v>3.69</v>
      </c>
      <c r="V264" s="24">
        <v>0.32</v>
      </c>
      <c r="X264" s="24" t="s">
        <v>231</v>
      </c>
      <c r="AC264" s="28">
        <f t="shared" si="15"/>
        <v>0.50834679590737741</v>
      </c>
      <c r="AD264" s="24" t="s">
        <v>485</v>
      </c>
      <c r="AK264" s="29"/>
      <c r="BT264" s="24">
        <f t="shared" si="16"/>
        <v>69.400000000000006</v>
      </c>
      <c r="BU264" s="24">
        <f t="shared" si="17"/>
        <v>13.45</v>
      </c>
    </row>
    <row r="265" spans="2:73" x14ac:dyDescent="0.25">
      <c r="B265" s="24" t="s">
        <v>516</v>
      </c>
      <c r="C265" s="24">
        <v>2</v>
      </c>
      <c r="D265" s="24">
        <v>1</v>
      </c>
      <c r="E265" s="24">
        <v>1300</v>
      </c>
      <c r="I265" s="24" t="s">
        <v>527</v>
      </c>
      <c r="J265" s="24">
        <v>0.307</v>
      </c>
      <c r="L265" s="24">
        <v>49.6</v>
      </c>
      <c r="M265" s="24">
        <v>0.79</v>
      </c>
      <c r="N265" s="24">
        <v>16.489999999999998</v>
      </c>
      <c r="Q265" s="24">
        <v>8.89</v>
      </c>
      <c r="R265" s="24">
        <v>0.12</v>
      </c>
      <c r="S265" s="24">
        <v>10.35</v>
      </c>
      <c r="T265" s="24">
        <v>11.27</v>
      </c>
      <c r="U265" s="24">
        <v>2.15</v>
      </c>
      <c r="V265" s="24">
        <v>0.15</v>
      </c>
      <c r="X265" s="24">
        <v>0.19</v>
      </c>
      <c r="AC265" s="28">
        <f t="shared" si="15"/>
        <v>0.68344451182534871</v>
      </c>
      <c r="AD265" s="24" t="s">
        <v>485</v>
      </c>
      <c r="AK265" s="29"/>
      <c r="BT265" s="24">
        <f t="shared" si="16"/>
        <v>66.09</v>
      </c>
      <c r="BU265" s="24">
        <f t="shared" si="17"/>
        <v>13.57</v>
      </c>
    </row>
    <row r="266" spans="2:73" x14ac:dyDescent="0.25">
      <c r="B266" s="24" t="s">
        <v>516</v>
      </c>
      <c r="C266" s="24">
        <v>3</v>
      </c>
      <c r="D266" s="24">
        <v>1</v>
      </c>
      <c r="E266" s="24">
        <v>1350</v>
      </c>
      <c r="I266" s="24" t="s">
        <v>527</v>
      </c>
      <c r="J266" s="24">
        <v>0.41199999999999998</v>
      </c>
      <c r="L266" s="24">
        <v>50.37</v>
      </c>
      <c r="M266" s="24">
        <v>0.54</v>
      </c>
      <c r="N266" s="24">
        <v>14.53</v>
      </c>
      <c r="Q266" s="24">
        <v>9.44</v>
      </c>
      <c r="R266" s="24">
        <v>0.16</v>
      </c>
      <c r="S266" s="24">
        <v>13.46</v>
      </c>
      <c r="T266" s="24">
        <v>9.5500000000000007</v>
      </c>
      <c r="U266" s="24">
        <v>1.6</v>
      </c>
      <c r="V266" s="24">
        <v>0.14000000000000001</v>
      </c>
      <c r="X266" s="24">
        <v>0.21</v>
      </c>
      <c r="AC266" s="28">
        <f t="shared" si="15"/>
        <v>0.65726083964211979</v>
      </c>
      <c r="AD266" s="24" t="s">
        <v>485</v>
      </c>
      <c r="AK266" s="29"/>
      <c r="BT266" s="24">
        <f t="shared" si="16"/>
        <v>64.899999999999991</v>
      </c>
      <c r="BU266" s="24">
        <f t="shared" si="17"/>
        <v>11.290000000000001</v>
      </c>
    </row>
    <row r="267" spans="2:73" x14ac:dyDescent="0.25">
      <c r="B267" s="24" t="s">
        <v>516</v>
      </c>
      <c r="C267" s="24">
        <v>4</v>
      </c>
      <c r="D267" s="24">
        <v>1.5</v>
      </c>
      <c r="E267" s="24">
        <v>1275</v>
      </c>
      <c r="I267" s="24" t="s">
        <v>527</v>
      </c>
      <c r="J267" s="24">
        <v>0.122</v>
      </c>
      <c r="L267" s="24">
        <v>49.83</v>
      </c>
      <c r="M267" s="24">
        <v>1.07</v>
      </c>
      <c r="N267" s="24">
        <v>18.8</v>
      </c>
      <c r="Q267" s="24">
        <v>8.0299999999999994</v>
      </c>
      <c r="R267" s="24">
        <v>0.08</v>
      </c>
      <c r="S267" s="24">
        <v>8.26</v>
      </c>
      <c r="T267" s="24">
        <v>7.93</v>
      </c>
      <c r="U267" s="24">
        <v>5.41</v>
      </c>
      <c r="V267" s="24">
        <v>0.59</v>
      </c>
      <c r="X267" s="24" t="s">
        <v>231</v>
      </c>
      <c r="AC267" s="28">
        <f t="shared" si="15"/>
        <v>0.42180851063829783</v>
      </c>
      <c r="AD267" s="24" t="s">
        <v>485</v>
      </c>
      <c r="AK267" s="29"/>
      <c r="BT267" s="24">
        <f t="shared" si="16"/>
        <v>68.63</v>
      </c>
      <c r="BU267" s="24">
        <f t="shared" si="17"/>
        <v>13.93</v>
      </c>
    </row>
    <row r="268" spans="2:73" x14ac:dyDescent="0.25">
      <c r="B268" s="24" t="s">
        <v>516</v>
      </c>
      <c r="C268" s="24">
        <v>5</v>
      </c>
      <c r="D268" s="24">
        <v>1.5</v>
      </c>
      <c r="E268" s="24">
        <v>1350</v>
      </c>
      <c r="I268" s="24" t="s">
        <v>527</v>
      </c>
      <c r="J268" s="24">
        <v>0.27900000000000003</v>
      </c>
      <c r="L268" s="24">
        <v>48.42</v>
      </c>
      <c r="M268" s="24">
        <v>0.85</v>
      </c>
      <c r="N268" s="24">
        <v>16.600000000000001</v>
      </c>
      <c r="Q268" s="24">
        <v>9.42</v>
      </c>
      <c r="R268" s="24">
        <v>0.11</v>
      </c>
      <c r="S268" s="24">
        <v>11.25</v>
      </c>
      <c r="T268" s="24">
        <v>10.69</v>
      </c>
      <c r="U268" s="24">
        <v>2.36</v>
      </c>
      <c r="V268" s="24">
        <v>0.09</v>
      </c>
      <c r="X268" s="24">
        <v>0.21</v>
      </c>
      <c r="AC268" s="28">
        <f t="shared" si="15"/>
        <v>0.64397590361445778</v>
      </c>
      <c r="AD268" s="24" t="s">
        <v>485</v>
      </c>
      <c r="AK268" s="29"/>
      <c r="BT268" s="24">
        <f t="shared" si="16"/>
        <v>65.02000000000001</v>
      </c>
      <c r="BU268" s="24">
        <f t="shared" si="17"/>
        <v>13.139999999999999</v>
      </c>
    </row>
    <row r="269" spans="2:73" x14ac:dyDescent="0.25">
      <c r="B269" s="24" t="s">
        <v>516</v>
      </c>
      <c r="C269" s="24">
        <v>6</v>
      </c>
      <c r="D269" s="24">
        <v>1.5</v>
      </c>
      <c r="E269" s="24">
        <v>1400</v>
      </c>
      <c r="I269" s="24" t="s">
        <v>527</v>
      </c>
      <c r="J269" s="24">
        <v>0.39800000000000002</v>
      </c>
      <c r="L269" s="24">
        <v>48.48</v>
      </c>
      <c r="M269" s="24">
        <v>0.78</v>
      </c>
      <c r="N269" s="24">
        <v>13.06</v>
      </c>
      <c r="Q269" s="24">
        <v>10.79</v>
      </c>
      <c r="R269" s="24">
        <v>0.21</v>
      </c>
      <c r="S269" s="24">
        <v>14.26</v>
      </c>
      <c r="T269" s="24">
        <v>10.5</v>
      </c>
      <c r="U269" s="24">
        <v>1.66</v>
      </c>
      <c r="V269" s="24">
        <v>0.1</v>
      </c>
      <c r="X269" s="24">
        <v>0.16</v>
      </c>
      <c r="AC269" s="28">
        <f t="shared" si="15"/>
        <v>0.80398162327718226</v>
      </c>
      <c r="AD269" s="24" t="s">
        <v>485</v>
      </c>
      <c r="AK269" s="29"/>
      <c r="BT269" s="24">
        <f t="shared" si="16"/>
        <v>61.54</v>
      </c>
      <c r="BU269" s="24">
        <f t="shared" si="17"/>
        <v>12.26</v>
      </c>
    </row>
    <row r="270" spans="2:73" x14ac:dyDescent="0.25">
      <c r="B270" s="24" t="s">
        <v>516</v>
      </c>
      <c r="C270" s="24">
        <v>7</v>
      </c>
      <c r="D270" s="24">
        <v>0.2</v>
      </c>
      <c r="E270" s="24">
        <v>1350</v>
      </c>
      <c r="I270" s="24" t="s">
        <v>527</v>
      </c>
      <c r="J270" s="24">
        <v>0.16900000000000001</v>
      </c>
      <c r="L270" s="24">
        <v>47.41</v>
      </c>
      <c r="M270" s="24">
        <v>1.44</v>
      </c>
      <c r="N270" s="24">
        <v>15.92</v>
      </c>
      <c r="Q270" s="24">
        <v>10.38</v>
      </c>
      <c r="R270" s="24">
        <v>0.28999999999999998</v>
      </c>
      <c r="S270" s="24">
        <v>10.85</v>
      </c>
      <c r="T270" s="24">
        <v>9.26</v>
      </c>
      <c r="U270" s="24">
        <v>3.91</v>
      </c>
      <c r="V270" s="24">
        <v>0.42</v>
      </c>
      <c r="X270" s="24">
        <v>0.12</v>
      </c>
      <c r="AC270" s="28">
        <f t="shared" si="15"/>
        <v>0.58165829145728642</v>
      </c>
      <c r="AD270" s="24" t="s">
        <v>485</v>
      </c>
      <c r="AK270" s="29"/>
      <c r="BT270" s="24">
        <f t="shared" si="16"/>
        <v>63.33</v>
      </c>
      <c r="BU270" s="24">
        <f t="shared" si="17"/>
        <v>13.59</v>
      </c>
    </row>
    <row r="271" spans="2:73" x14ac:dyDescent="0.25">
      <c r="B271" s="24" t="s">
        <v>516</v>
      </c>
      <c r="C271" s="24">
        <v>8</v>
      </c>
      <c r="D271" s="24">
        <v>0.2</v>
      </c>
      <c r="E271" s="24">
        <v>1375</v>
      </c>
      <c r="I271" s="24" t="s">
        <v>527</v>
      </c>
      <c r="J271" s="24">
        <v>0.253</v>
      </c>
      <c r="L271" s="24">
        <v>47.55</v>
      </c>
      <c r="M271" s="24">
        <v>1.18</v>
      </c>
      <c r="N271" s="24">
        <v>15.61</v>
      </c>
      <c r="Q271" s="24">
        <v>10.58</v>
      </c>
      <c r="R271" s="24">
        <v>0.14000000000000001</v>
      </c>
      <c r="S271" s="24">
        <v>12.01</v>
      </c>
      <c r="T271" s="24">
        <v>9.9600000000000009</v>
      </c>
      <c r="U271" s="24">
        <v>2.61</v>
      </c>
      <c r="V271" s="24">
        <v>0.25</v>
      </c>
      <c r="X271" s="24">
        <v>0.11</v>
      </c>
      <c r="AC271" s="28">
        <f t="shared" ref="AC271:AC331" si="18">T271/N271</f>
        <v>0.63805253042921217</v>
      </c>
      <c r="AD271" s="24" t="s">
        <v>485</v>
      </c>
      <c r="AK271" s="29"/>
      <c r="BT271" s="24">
        <f t="shared" si="16"/>
        <v>63.16</v>
      </c>
      <c r="BU271" s="24">
        <f t="shared" si="17"/>
        <v>12.82</v>
      </c>
    </row>
    <row r="272" spans="2:73" x14ac:dyDescent="0.25">
      <c r="B272" s="24" t="s">
        <v>516</v>
      </c>
      <c r="C272" s="24">
        <v>9</v>
      </c>
      <c r="D272" s="24">
        <v>0.2</v>
      </c>
      <c r="E272" s="24">
        <v>1425</v>
      </c>
      <c r="I272" s="24" t="s">
        <v>527</v>
      </c>
      <c r="J272" s="24">
        <v>0.34699999999999998</v>
      </c>
      <c r="L272" s="24">
        <v>47.12</v>
      </c>
      <c r="M272" s="24">
        <v>1.17</v>
      </c>
      <c r="N272" s="24">
        <v>13.96</v>
      </c>
      <c r="Q272" s="24">
        <v>10.47</v>
      </c>
      <c r="R272" s="24">
        <v>0.12</v>
      </c>
      <c r="S272" s="24">
        <v>14.74</v>
      </c>
      <c r="T272" s="24">
        <v>10.23</v>
      </c>
      <c r="U272" s="24">
        <v>1.9</v>
      </c>
      <c r="V272" s="24">
        <v>0.21</v>
      </c>
      <c r="X272" s="24">
        <v>0.08</v>
      </c>
      <c r="AC272" s="28">
        <f t="shared" si="18"/>
        <v>0.73280802292263614</v>
      </c>
      <c r="AD272" s="24" t="s">
        <v>485</v>
      </c>
      <c r="AK272" s="29"/>
      <c r="BT272" s="24">
        <f t="shared" si="16"/>
        <v>61.08</v>
      </c>
      <c r="BU272" s="24">
        <f t="shared" si="17"/>
        <v>12.340000000000002</v>
      </c>
    </row>
    <row r="273" spans="2:73" x14ac:dyDescent="0.25">
      <c r="B273" s="24" t="s">
        <v>516</v>
      </c>
      <c r="C273" s="24">
        <v>10</v>
      </c>
      <c r="D273" s="24">
        <v>0.25</v>
      </c>
      <c r="E273" s="24">
        <v>1425</v>
      </c>
      <c r="I273" s="24" t="s">
        <v>527</v>
      </c>
      <c r="J273" s="24">
        <v>0.28199999999999997</v>
      </c>
      <c r="L273" s="24">
        <v>46.82</v>
      </c>
      <c r="M273" s="24">
        <v>1.1599999999999999</v>
      </c>
      <c r="N273" s="24">
        <v>13.81</v>
      </c>
      <c r="Q273" s="24">
        <v>11.68</v>
      </c>
      <c r="R273" s="24">
        <v>0.21</v>
      </c>
      <c r="S273" s="24">
        <v>13.28</v>
      </c>
      <c r="T273" s="24">
        <v>10.220000000000001</v>
      </c>
      <c r="U273" s="24">
        <v>2.34</v>
      </c>
      <c r="V273" s="24">
        <v>0.34</v>
      </c>
      <c r="X273" s="24">
        <v>0.14000000000000001</v>
      </c>
      <c r="AC273" s="28">
        <f t="shared" si="18"/>
        <v>0.74004344677769729</v>
      </c>
      <c r="AD273" s="24" t="s">
        <v>485</v>
      </c>
      <c r="AK273" s="29"/>
      <c r="BT273" s="24">
        <f t="shared" si="16"/>
        <v>60.63</v>
      </c>
      <c r="BU273" s="24">
        <f t="shared" si="17"/>
        <v>12.9</v>
      </c>
    </row>
    <row r="274" spans="2:73" x14ac:dyDescent="0.25">
      <c r="B274" s="24" t="s">
        <v>516</v>
      </c>
      <c r="C274" s="24">
        <v>11</v>
      </c>
      <c r="D274" s="24">
        <v>0.25</v>
      </c>
      <c r="E274" s="24">
        <v>1450</v>
      </c>
      <c r="I274" s="24" t="s">
        <v>527</v>
      </c>
      <c r="J274" s="24">
        <v>0.41799999999999998</v>
      </c>
      <c r="L274" s="24">
        <v>47.41</v>
      </c>
      <c r="M274" s="24">
        <v>0.82</v>
      </c>
      <c r="N274" s="24">
        <v>12.29</v>
      </c>
      <c r="Q274" s="24">
        <v>11.69</v>
      </c>
      <c r="R274" s="24">
        <v>0.12</v>
      </c>
      <c r="S274" s="24">
        <v>15.54</v>
      </c>
      <c r="T274" s="24">
        <v>10.17</v>
      </c>
      <c r="U274" s="24">
        <v>1.58</v>
      </c>
      <c r="V274" s="24">
        <v>0.19</v>
      </c>
      <c r="X274" s="24">
        <v>0.19</v>
      </c>
      <c r="AC274" s="28">
        <f t="shared" si="18"/>
        <v>0.82750203417412538</v>
      </c>
      <c r="AD274" s="24" t="s">
        <v>485</v>
      </c>
      <c r="AK274" s="29"/>
      <c r="BT274" s="24">
        <f t="shared" si="16"/>
        <v>59.699999999999996</v>
      </c>
      <c r="BU274" s="24">
        <f t="shared" si="17"/>
        <v>11.94</v>
      </c>
    </row>
    <row r="275" spans="2:73" x14ac:dyDescent="0.25">
      <c r="B275" s="24" t="s">
        <v>516</v>
      </c>
      <c r="C275" s="24">
        <v>12</v>
      </c>
      <c r="D275" s="24">
        <v>0.3</v>
      </c>
      <c r="E275" s="24">
        <v>1475</v>
      </c>
      <c r="I275" s="24" t="s">
        <v>527</v>
      </c>
      <c r="J275" s="24">
        <v>0.26300000000000001</v>
      </c>
      <c r="L275" s="24">
        <v>45.89</v>
      </c>
      <c r="M275" s="24">
        <v>1.4</v>
      </c>
      <c r="N275" s="24">
        <v>12.43</v>
      </c>
      <c r="Q275" s="24">
        <v>12.91</v>
      </c>
      <c r="R275" s="24">
        <v>0.2</v>
      </c>
      <c r="S275" s="24">
        <v>14.3</v>
      </c>
      <c r="T275" s="24">
        <v>9.89</v>
      </c>
      <c r="U275" s="24">
        <v>2.5099999999999998</v>
      </c>
      <c r="V275" s="24">
        <v>0.35</v>
      </c>
      <c r="X275" s="24">
        <v>0.12</v>
      </c>
      <c r="AC275" s="28">
        <f t="shared" si="18"/>
        <v>0.79565567176186647</v>
      </c>
      <c r="AD275" s="24" t="s">
        <v>485</v>
      </c>
      <c r="AK275" s="29"/>
      <c r="BT275" s="24">
        <f t="shared" si="16"/>
        <v>58.32</v>
      </c>
      <c r="BU275" s="24">
        <f t="shared" si="17"/>
        <v>12.75</v>
      </c>
    </row>
    <row r="276" spans="2:73" x14ac:dyDescent="0.25">
      <c r="B276" s="24" t="s">
        <v>516</v>
      </c>
      <c r="C276" s="24">
        <v>13</v>
      </c>
      <c r="D276" s="24">
        <v>0.3</v>
      </c>
      <c r="E276" s="24">
        <v>1500</v>
      </c>
      <c r="I276" s="24" t="s">
        <v>527</v>
      </c>
      <c r="J276" s="24">
        <v>0.32700000000000001</v>
      </c>
      <c r="L276" s="24">
        <v>45.59</v>
      </c>
      <c r="M276" s="24">
        <v>1.18</v>
      </c>
      <c r="N276" s="24">
        <v>12.35</v>
      </c>
      <c r="Q276" s="24">
        <v>12.56</v>
      </c>
      <c r="R276" s="24">
        <v>0.3</v>
      </c>
      <c r="S276" s="24">
        <v>15.98</v>
      </c>
      <c r="T276" s="24">
        <v>9.67</v>
      </c>
      <c r="U276" s="24">
        <v>2.02</v>
      </c>
      <c r="V276" s="24">
        <v>0.18</v>
      </c>
      <c r="X276" s="24">
        <v>0.17</v>
      </c>
      <c r="AC276" s="28">
        <f t="shared" si="18"/>
        <v>0.78299595141700407</v>
      </c>
      <c r="AD276" s="24" t="s">
        <v>485</v>
      </c>
      <c r="AK276" s="29"/>
      <c r="BT276" s="24">
        <f t="shared" si="16"/>
        <v>57.940000000000005</v>
      </c>
      <c r="BU276" s="24">
        <f t="shared" si="17"/>
        <v>11.87</v>
      </c>
    </row>
    <row r="277" spans="2:73" x14ac:dyDescent="0.25">
      <c r="B277" s="24" t="s">
        <v>516</v>
      </c>
      <c r="C277" s="24">
        <v>14</v>
      </c>
      <c r="D277" s="24">
        <v>1</v>
      </c>
      <c r="E277" s="24">
        <v>1250</v>
      </c>
      <c r="I277" s="24" t="s">
        <v>527</v>
      </c>
      <c r="J277" s="24">
        <v>6.5000000000000002E-2</v>
      </c>
      <c r="L277" s="24">
        <v>51.32</v>
      </c>
      <c r="M277" s="24">
        <v>1.0900000000000001</v>
      </c>
      <c r="N277" s="24">
        <v>19.09</v>
      </c>
      <c r="Q277" s="24">
        <v>6.38</v>
      </c>
      <c r="R277" s="24">
        <v>0.23</v>
      </c>
      <c r="S277" s="24">
        <v>8.14</v>
      </c>
      <c r="T277" s="24">
        <v>8.85</v>
      </c>
      <c r="U277" s="24">
        <v>4.5999999999999996</v>
      </c>
      <c r="V277" s="24">
        <v>0.27</v>
      </c>
      <c r="X277" s="24">
        <v>0.03</v>
      </c>
      <c r="AC277" s="28">
        <f t="shared" si="18"/>
        <v>0.46359350445259295</v>
      </c>
      <c r="AD277" s="24" t="s">
        <v>485</v>
      </c>
      <c r="AK277" s="29"/>
      <c r="BT277" s="24">
        <f t="shared" si="16"/>
        <v>70.41</v>
      </c>
      <c r="BU277" s="24">
        <f t="shared" si="17"/>
        <v>13.719999999999999</v>
      </c>
    </row>
    <row r="278" spans="2:73" x14ac:dyDescent="0.25">
      <c r="B278" s="24" t="s">
        <v>516</v>
      </c>
      <c r="C278" s="24">
        <v>15</v>
      </c>
      <c r="D278" s="24">
        <v>1</v>
      </c>
      <c r="E278" s="24">
        <v>1300</v>
      </c>
      <c r="I278" s="24" t="s">
        <v>527</v>
      </c>
      <c r="J278" s="24">
        <v>0.121</v>
      </c>
      <c r="L278" s="24">
        <v>50.49</v>
      </c>
      <c r="M278" s="24">
        <v>0.65</v>
      </c>
      <c r="N278" s="24">
        <v>17.940000000000001</v>
      </c>
      <c r="Q278" s="24">
        <v>6.69</v>
      </c>
      <c r="R278" s="24">
        <v>0.11</v>
      </c>
      <c r="S278" s="24">
        <v>10.08</v>
      </c>
      <c r="T278" s="24">
        <v>11.37</v>
      </c>
      <c r="U278" s="24">
        <v>2.4700000000000002</v>
      </c>
      <c r="V278" s="24">
        <v>0.09</v>
      </c>
      <c r="X278" s="24">
        <v>0.11</v>
      </c>
      <c r="AC278" s="28">
        <f t="shared" si="18"/>
        <v>0.63377926421404673</v>
      </c>
      <c r="AD278" s="24" t="s">
        <v>485</v>
      </c>
      <c r="AK278" s="29"/>
      <c r="BT278" s="24">
        <f t="shared" si="16"/>
        <v>68.430000000000007</v>
      </c>
      <c r="BU278" s="24">
        <f t="shared" si="17"/>
        <v>13.93</v>
      </c>
    </row>
    <row r="279" spans="2:73" x14ac:dyDescent="0.25">
      <c r="B279" s="24" t="s">
        <v>516</v>
      </c>
      <c r="C279" s="24">
        <v>16</v>
      </c>
      <c r="D279" s="24">
        <v>1</v>
      </c>
      <c r="E279" s="24">
        <v>1350</v>
      </c>
      <c r="I279" s="24" t="s">
        <v>527</v>
      </c>
      <c r="J279" s="24">
        <v>0.2</v>
      </c>
      <c r="L279" s="24">
        <v>50.67</v>
      </c>
      <c r="M279" s="24">
        <v>0.42</v>
      </c>
      <c r="N279" s="24">
        <v>14.61</v>
      </c>
      <c r="Q279" s="24">
        <v>7.64</v>
      </c>
      <c r="R279" s="24">
        <v>0.13</v>
      </c>
      <c r="S279" s="24">
        <v>13.39</v>
      </c>
      <c r="T279" s="24">
        <v>11.17</v>
      </c>
      <c r="U279" s="24">
        <v>1.5</v>
      </c>
      <c r="V279" s="24">
        <v>0.19</v>
      </c>
      <c r="X279" s="24">
        <v>0.28000000000000003</v>
      </c>
      <c r="AC279" s="28">
        <f t="shared" si="18"/>
        <v>0.76454483230663928</v>
      </c>
      <c r="AD279" s="24" t="s">
        <v>485</v>
      </c>
      <c r="AK279" s="29"/>
      <c r="BT279" s="24">
        <f t="shared" si="16"/>
        <v>65.28</v>
      </c>
      <c r="BU279" s="24">
        <f t="shared" si="17"/>
        <v>12.86</v>
      </c>
    </row>
    <row r="280" spans="2:73" x14ac:dyDescent="0.25">
      <c r="B280" s="24" t="s">
        <v>516</v>
      </c>
      <c r="C280" s="24">
        <v>17</v>
      </c>
      <c r="D280" s="24">
        <v>1</v>
      </c>
      <c r="E280" s="24">
        <v>1400</v>
      </c>
      <c r="I280" s="24" t="s">
        <v>527</v>
      </c>
      <c r="J280" s="24">
        <v>0.33100000000000002</v>
      </c>
      <c r="L280" s="24">
        <v>51.59</v>
      </c>
      <c r="M280" s="24">
        <v>0.44</v>
      </c>
      <c r="N280" s="24">
        <v>12.58</v>
      </c>
      <c r="Q280" s="24">
        <v>7.95</v>
      </c>
      <c r="R280" s="24">
        <v>0.28999999999999998</v>
      </c>
      <c r="S280" s="24">
        <v>16.41</v>
      </c>
      <c r="T280" s="24">
        <v>9.42</v>
      </c>
      <c r="U280" s="24">
        <v>0.91</v>
      </c>
      <c r="V280" s="24">
        <v>0.05</v>
      </c>
      <c r="X280" s="24">
        <v>0.36</v>
      </c>
      <c r="AC280" s="28">
        <f t="shared" si="18"/>
        <v>0.74880763116057236</v>
      </c>
      <c r="AD280" s="24" t="s">
        <v>485</v>
      </c>
      <c r="AK280" s="29"/>
      <c r="BT280" s="24">
        <f t="shared" si="16"/>
        <v>64.17</v>
      </c>
      <c r="BU280" s="24">
        <f t="shared" si="17"/>
        <v>10.38</v>
      </c>
    </row>
    <row r="281" spans="2:73" x14ac:dyDescent="0.25">
      <c r="B281" s="24" t="s">
        <v>516</v>
      </c>
      <c r="C281" s="24">
        <v>18</v>
      </c>
      <c r="D281" s="24">
        <v>1.5</v>
      </c>
      <c r="E281" s="24">
        <v>1300</v>
      </c>
      <c r="I281" s="24" t="s">
        <v>527</v>
      </c>
      <c r="J281" s="24">
        <v>5.5E-2</v>
      </c>
      <c r="L281" s="24">
        <v>50.71</v>
      </c>
      <c r="M281" s="24">
        <v>1.04</v>
      </c>
      <c r="N281" s="24">
        <v>19.309999999999999</v>
      </c>
      <c r="Q281" s="24">
        <v>6.37</v>
      </c>
      <c r="R281" s="24">
        <v>0.14000000000000001</v>
      </c>
      <c r="S281" s="24">
        <v>8.31</v>
      </c>
      <c r="T281" s="24">
        <v>7.75</v>
      </c>
      <c r="U281" s="24">
        <v>5.47</v>
      </c>
      <c r="V281" s="24">
        <v>0.73</v>
      </c>
      <c r="X281" s="24">
        <v>0.17</v>
      </c>
      <c r="AC281" s="28">
        <f t="shared" si="18"/>
        <v>0.40134645261522528</v>
      </c>
      <c r="AD281" s="24" t="s">
        <v>485</v>
      </c>
      <c r="AK281" s="29"/>
      <c r="BT281" s="24">
        <f t="shared" si="16"/>
        <v>70.02</v>
      </c>
      <c r="BU281" s="24">
        <f t="shared" si="17"/>
        <v>13.95</v>
      </c>
    </row>
    <row r="282" spans="2:73" x14ac:dyDescent="0.25">
      <c r="B282" s="24" t="s">
        <v>516</v>
      </c>
      <c r="C282" s="24">
        <v>19</v>
      </c>
      <c r="D282" s="24">
        <v>1.5</v>
      </c>
      <c r="E282" s="24">
        <v>1350</v>
      </c>
      <c r="I282" s="24" t="s">
        <v>527</v>
      </c>
      <c r="J282" s="24">
        <v>0.189</v>
      </c>
      <c r="L282" s="24">
        <v>49.13</v>
      </c>
      <c r="M282" s="24">
        <v>0.6</v>
      </c>
      <c r="N282" s="24">
        <v>15.18</v>
      </c>
      <c r="Q282" s="24">
        <v>7.54</v>
      </c>
      <c r="R282" s="24">
        <v>0.14000000000000001</v>
      </c>
      <c r="S282" s="24">
        <v>13.11</v>
      </c>
      <c r="T282" s="24">
        <v>12.28</v>
      </c>
      <c r="U282" s="24">
        <v>1.58</v>
      </c>
      <c r="V282" s="24">
        <v>0.08</v>
      </c>
      <c r="X282" s="24">
        <v>0.36</v>
      </c>
      <c r="AC282" s="28">
        <f t="shared" si="18"/>
        <v>0.80895915678524366</v>
      </c>
      <c r="AD282" s="24" t="s">
        <v>485</v>
      </c>
      <c r="AK282" s="29"/>
      <c r="BT282" s="24">
        <f t="shared" si="16"/>
        <v>64.31</v>
      </c>
      <c r="BU282" s="24">
        <f t="shared" si="17"/>
        <v>13.94</v>
      </c>
    </row>
    <row r="283" spans="2:73" x14ac:dyDescent="0.25">
      <c r="B283" s="24" t="s">
        <v>516</v>
      </c>
      <c r="C283" s="24">
        <v>20</v>
      </c>
      <c r="D283" s="24">
        <v>1.5</v>
      </c>
      <c r="E283" s="24">
        <v>1400</v>
      </c>
      <c r="I283" s="24" t="s">
        <v>527</v>
      </c>
      <c r="J283" s="24">
        <v>0.28899999999999998</v>
      </c>
      <c r="L283" s="24">
        <v>49.88</v>
      </c>
      <c r="M283" s="24">
        <v>0.45</v>
      </c>
      <c r="N283" s="24">
        <v>13.78</v>
      </c>
      <c r="Q283" s="24">
        <v>7.92</v>
      </c>
      <c r="R283" s="24">
        <v>0.13</v>
      </c>
      <c r="S283" s="24">
        <v>15.74</v>
      </c>
      <c r="T283" s="24">
        <v>10.69</v>
      </c>
      <c r="U283" s="24">
        <v>1.04</v>
      </c>
      <c r="V283" s="24">
        <v>0.04</v>
      </c>
      <c r="X283" s="24">
        <v>0.33</v>
      </c>
      <c r="AC283" s="28">
        <f t="shared" si="18"/>
        <v>0.77576197387518142</v>
      </c>
      <c r="AD283" s="24" t="s">
        <v>485</v>
      </c>
      <c r="AK283" s="29"/>
      <c r="BT283" s="24">
        <f t="shared" si="16"/>
        <v>63.660000000000004</v>
      </c>
      <c r="BU283" s="24">
        <f t="shared" si="17"/>
        <v>11.77</v>
      </c>
    </row>
    <row r="284" spans="2:73" x14ac:dyDescent="0.25">
      <c r="B284" s="24" t="s">
        <v>516</v>
      </c>
      <c r="C284" s="24">
        <v>21</v>
      </c>
      <c r="D284" s="24">
        <v>2</v>
      </c>
      <c r="E284" s="24">
        <v>1375</v>
      </c>
      <c r="I284" s="24" t="s">
        <v>527</v>
      </c>
      <c r="J284" s="24">
        <v>0.13500000000000001</v>
      </c>
      <c r="L284" s="24">
        <v>47.47</v>
      </c>
      <c r="M284" s="24">
        <v>0.75</v>
      </c>
      <c r="N284" s="24">
        <v>15.53</v>
      </c>
      <c r="Q284" s="24">
        <v>8.51</v>
      </c>
      <c r="R284" s="24">
        <v>0.18</v>
      </c>
      <c r="S284" s="24">
        <v>13.94</v>
      </c>
      <c r="T284" s="24">
        <v>11.11</v>
      </c>
      <c r="U284" s="24">
        <v>2.2200000000000002</v>
      </c>
      <c r="V284" s="24">
        <v>0.08</v>
      </c>
      <c r="X284" s="24">
        <v>0.21</v>
      </c>
      <c r="AC284" s="28">
        <f t="shared" si="18"/>
        <v>0.7153895685769478</v>
      </c>
      <c r="AD284" s="24" t="s">
        <v>485</v>
      </c>
      <c r="AK284" s="29"/>
      <c r="BT284" s="24">
        <f t="shared" si="16"/>
        <v>63</v>
      </c>
      <c r="BU284" s="24">
        <f t="shared" si="17"/>
        <v>13.41</v>
      </c>
    </row>
    <row r="285" spans="2:73" x14ac:dyDescent="0.25">
      <c r="B285" s="24" t="s">
        <v>516</v>
      </c>
      <c r="C285" s="24">
        <v>22</v>
      </c>
      <c r="D285" s="24">
        <v>2</v>
      </c>
      <c r="E285" s="24">
        <v>1425</v>
      </c>
      <c r="I285" s="24" t="s">
        <v>527</v>
      </c>
      <c r="J285" s="24">
        <v>0.219</v>
      </c>
      <c r="L285" s="24">
        <v>48.74</v>
      </c>
      <c r="M285" s="24">
        <v>0.51</v>
      </c>
      <c r="N285" s="24">
        <v>13.16</v>
      </c>
      <c r="Q285" s="24">
        <v>8.8000000000000007</v>
      </c>
      <c r="R285" s="24">
        <v>0.24</v>
      </c>
      <c r="S285" s="24">
        <v>15.69</v>
      </c>
      <c r="T285" s="24">
        <v>11.06</v>
      </c>
      <c r="U285" s="24">
        <v>1.37</v>
      </c>
      <c r="V285" s="24">
        <v>0.13</v>
      </c>
      <c r="X285" s="24">
        <v>0.3</v>
      </c>
      <c r="AC285" s="28">
        <f t="shared" si="18"/>
        <v>0.84042553191489366</v>
      </c>
      <c r="AD285" s="24" t="s">
        <v>485</v>
      </c>
      <c r="AK285" s="29"/>
      <c r="BT285" s="24">
        <f t="shared" si="16"/>
        <v>61.900000000000006</v>
      </c>
      <c r="BU285" s="24">
        <f t="shared" si="17"/>
        <v>12.56</v>
      </c>
    </row>
    <row r="286" spans="2:73" x14ac:dyDescent="0.25">
      <c r="B286" s="24" t="s">
        <v>516</v>
      </c>
      <c r="C286" s="24">
        <v>23</v>
      </c>
      <c r="D286" s="24">
        <v>2.5</v>
      </c>
      <c r="E286" s="24">
        <v>1425</v>
      </c>
      <c r="I286" s="24" t="s">
        <v>527</v>
      </c>
      <c r="J286" s="24">
        <v>0.126</v>
      </c>
      <c r="L286" s="24">
        <v>47.97</v>
      </c>
      <c r="M286" s="24">
        <v>0.83</v>
      </c>
      <c r="N286" s="24">
        <v>14.88</v>
      </c>
      <c r="Q286" s="24">
        <v>9.43</v>
      </c>
      <c r="R286" s="24">
        <v>0</v>
      </c>
      <c r="S286" s="24">
        <v>13.36</v>
      </c>
      <c r="T286" s="24">
        <v>10.23</v>
      </c>
      <c r="U286" s="24">
        <v>2.37</v>
      </c>
      <c r="V286" s="24">
        <v>0.82</v>
      </c>
      <c r="X286" s="24">
        <v>0.11</v>
      </c>
      <c r="AC286" s="28">
        <f t="shared" si="18"/>
        <v>0.6875</v>
      </c>
      <c r="AD286" s="24" t="s">
        <v>485</v>
      </c>
      <c r="AK286" s="29"/>
      <c r="BT286" s="24">
        <f t="shared" si="16"/>
        <v>62.85</v>
      </c>
      <c r="BU286" s="24">
        <f t="shared" si="17"/>
        <v>13.420000000000002</v>
      </c>
    </row>
    <row r="287" spans="2:73" x14ac:dyDescent="0.25">
      <c r="B287" s="24" t="s">
        <v>516</v>
      </c>
      <c r="C287" s="24">
        <v>24</v>
      </c>
      <c r="D287" s="24">
        <v>2.5</v>
      </c>
      <c r="E287" s="24">
        <v>1450</v>
      </c>
      <c r="I287" s="24" t="s">
        <v>527</v>
      </c>
      <c r="J287" s="24">
        <v>0.20599999999999999</v>
      </c>
      <c r="L287" s="24">
        <v>48.37</v>
      </c>
      <c r="M287" s="24">
        <v>0.69</v>
      </c>
      <c r="N287" s="24">
        <v>13.8</v>
      </c>
      <c r="Q287" s="24">
        <v>8.4700000000000006</v>
      </c>
      <c r="R287" s="24">
        <v>7.0000000000000007E-2</v>
      </c>
      <c r="S287" s="24">
        <v>15.88</v>
      </c>
      <c r="T287" s="24">
        <v>10.93</v>
      </c>
      <c r="U287" s="24">
        <v>1.46</v>
      </c>
      <c r="V287" s="24">
        <v>0.15</v>
      </c>
      <c r="X287" s="24">
        <v>0.18</v>
      </c>
      <c r="AC287" s="28">
        <f t="shared" si="18"/>
        <v>0.79202898550724632</v>
      </c>
      <c r="AD287" s="24" t="s">
        <v>485</v>
      </c>
      <c r="AK287" s="29"/>
      <c r="BT287" s="24">
        <f t="shared" si="16"/>
        <v>62.17</v>
      </c>
      <c r="BU287" s="24">
        <f t="shared" si="17"/>
        <v>12.540000000000001</v>
      </c>
    </row>
    <row r="288" spans="2:73" x14ac:dyDescent="0.25">
      <c r="B288" s="24" t="s">
        <v>516</v>
      </c>
      <c r="C288" s="24">
        <v>25</v>
      </c>
      <c r="D288" s="24">
        <v>3</v>
      </c>
      <c r="E288" s="24">
        <v>1500</v>
      </c>
      <c r="I288" s="24" t="s">
        <v>527</v>
      </c>
      <c r="J288" s="24">
        <v>0.16600000000000001</v>
      </c>
      <c r="L288" s="24">
        <v>45.67</v>
      </c>
      <c r="M288" s="24">
        <v>0.99</v>
      </c>
      <c r="N288" s="24">
        <v>14.33</v>
      </c>
      <c r="Q288" s="24">
        <v>9.59</v>
      </c>
      <c r="R288" s="24">
        <v>0.17</v>
      </c>
      <c r="S288" s="24">
        <v>16.73</v>
      </c>
      <c r="T288" s="24">
        <v>10.64</v>
      </c>
      <c r="U288" s="24">
        <v>1.8</v>
      </c>
      <c r="V288" s="24">
        <v>7.0000000000000007E-2</v>
      </c>
      <c r="X288" s="24">
        <v>0.21</v>
      </c>
      <c r="AC288" s="28">
        <f t="shared" si="18"/>
        <v>0.74249825540823455</v>
      </c>
      <c r="AD288" s="24" t="s">
        <v>485</v>
      </c>
      <c r="AK288" s="29"/>
      <c r="BT288" s="24">
        <f t="shared" si="16"/>
        <v>60</v>
      </c>
      <c r="BU288" s="24">
        <f t="shared" si="17"/>
        <v>12.510000000000002</v>
      </c>
    </row>
    <row r="289" spans="2:73" x14ac:dyDescent="0.25">
      <c r="B289" s="24" t="s">
        <v>516</v>
      </c>
      <c r="C289" s="24">
        <v>26</v>
      </c>
      <c r="D289" s="24">
        <v>3</v>
      </c>
      <c r="E289" s="24">
        <v>1525</v>
      </c>
      <c r="I289" s="24" t="s">
        <v>527</v>
      </c>
      <c r="J289" s="24">
        <v>0.34699999999999998</v>
      </c>
      <c r="L289" s="24">
        <v>46.77</v>
      </c>
      <c r="M289" s="24">
        <v>0.55000000000000004</v>
      </c>
      <c r="N289" s="24">
        <v>12.87</v>
      </c>
      <c r="Q289" s="24">
        <v>9.81</v>
      </c>
      <c r="R289" s="24">
        <v>0.28999999999999998</v>
      </c>
      <c r="S289" s="24">
        <v>17.82</v>
      </c>
      <c r="T289" s="24">
        <v>10.63</v>
      </c>
      <c r="U289" s="24">
        <v>0.87</v>
      </c>
      <c r="V289" s="24">
        <v>0.09</v>
      </c>
      <c r="X289" s="24">
        <v>0.3</v>
      </c>
      <c r="AC289" s="28">
        <f t="shared" si="18"/>
        <v>0.82595182595182604</v>
      </c>
      <c r="AD289" s="24" t="s">
        <v>485</v>
      </c>
      <c r="AK289" s="29"/>
      <c r="BT289" s="24">
        <f t="shared" si="16"/>
        <v>59.64</v>
      </c>
      <c r="BU289" s="24">
        <f t="shared" si="17"/>
        <v>11.59</v>
      </c>
    </row>
    <row r="290" spans="2:73" x14ac:dyDescent="0.25">
      <c r="B290" s="24" t="s">
        <v>516</v>
      </c>
      <c r="C290" s="24">
        <v>484</v>
      </c>
      <c r="D290" s="24">
        <v>0.5</v>
      </c>
      <c r="E290" s="24">
        <v>1300</v>
      </c>
      <c r="I290" s="24" t="s">
        <v>528</v>
      </c>
      <c r="J290" s="24">
        <v>0.255</v>
      </c>
      <c r="L290" s="24">
        <v>53.67</v>
      </c>
      <c r="M290" s="24">
        <v>0.92</v>
      </c>
      <c r="N290" s="24">
        <v>12.45</v>
      </c>
      <c r="Q290" s="24">
        <v>8.65</v>
      </c>
      <c r="R290" s="24">
        <v>0.13</v>
      </c>
      <c r="S290" s="24">
        <v>12.03</v>
      </c>
      <c r="T290" s="24">
        <v>10.27</v>
      </c>
      <c r="U290" s="24">
        <v>1.06</v>
      </c>
      <c r="V290" s="24">
        <v>0.55000000000000004</v>
      </c>
      <c r="X290" s="24">
        <v>0.28000000000000003</v>
      </c>
      <c r="Y290" s="24">
        <v>0.08</v>
      </c>
      <c r="AC290" s="28">
        <f t="shared" si="18"/>
        <v>0.8248995983935743</v>
      </c>
      <c r="AD290" s="24" t="s">
        <v>550</v>
      </c>
      <c r="AK290" s="29"/>
      <c r="BT290" s="24">
        <f t="shared" si="16"/>
        <v>66.12</v>
      </c>
      <c r="BU290" s="24">
        <f t="shared" si="17"/>
        <v>11.88</v>
      </c>
    </row>
    <row r="291" spans="2:73" x14ac:dyDescent="0.25">
      <c r="B291" s="24" t="s">
        <v>516</v>
      </c>
      <c r="C291" s="24">
        <v>489</v>
      </c>
      <c r="D291" s="24">
        <v>0.5</v>
      </c>
      <c r="E291" s="24">
        <v>1225</v>
      </c>
      <c r="I291" s="24" t="s">
        <v>528</v>
      </c>
      <c r="J291" s="24">
        <v>0.185</v>
      </c>
      <c r="L291" s="24">
        <v>52.75</v>
      </c>
      <c r="M291" s="24">
        <v>1.01</v>
      </c>
      <c r="N291" s="24">
        <v>16.37</v>
      </c>
      <c r="Q291" s="24">
        <v>6.75</v>
      </c>
      <c r="R291" s="24">
        <v>0.12</v>
      </c>
      <c r="S291" s="24">
        <v>8.5399999999999991</v>
      </c>
      <c r="T291" s="24">
        <v>11.64</v>
      </c>
      <c r="U291" s="24">
        <v>1.79</v>
      </c>
      <c r="V291" s="24">
        <v>0.76</v>
      </c>
      <c r="X291" s="24">
        <v>0.19</v>
      </c>
      <c r="Y291" s="24">
        <v>0.08</v>
      </c>
      <c r="AC291" s="28">
        <f t="shared" si="18"/>
        <v>0.71105681124007325</v>
      </c>
      <c r="AD291" s="24" t="s">
        <v>550</v>
      </c>
      <c r="AK291" s="29"/>
      <c r="BT291" s="24">
        <f t="shared" si="16"/>
        <v>69.12</v>
      </c>
      <c r="BU291" s="24">
        <f t="shared" si="17"/>
        <v>14.19</v>
      </c>
    </row>
    <row r="292" spans="2:73" x14ac:dyDescent="0.25">
      <c r="B292" s="24" t="s">
        <v>516</v>
      </c>
      <c r="C292" s="24">
        <v>504</v>
      </c>
      <c r="D292" s="24">
        <v>0.5</v>
      </c>
      <c r="E292" s="24">
        <v>1175</v>
      </c>
      <c r="I292" s="24" t="s">
        <v>528</v>
      </c>
      <c r="J292" s="24">
        <v>6.5000000000000002E-2</v>
      </c>
      <c r="L292" s="24">
        <v>55.91</v>
      </c>
      <c r="M292" s="24">
        <v>1.74</v>
      </c>
      <c r="N292" s="24">
        <v>16.52</v>
      </c>
      <c r="Q292" s="24">
        <v>5.74</v>
      </c>
      <c r="R292" s="24">
        <v>0.09</v>
      </c>
      <c r="S292" s="24">
        <v>5.93</v>
      </c>
      <c r="T292" s="24">
        <v>8.75</v>
      </c>
      <c r="U292" s="24">
        <v>2.92</v>
      </c>
      <c r="V292" s="24">
        <v>2.15</v>
      </c>
      <c r="X292" s="24">
        <v>0.26</v>
      </c>
      <c r="AC292" s="28">
        <f t="shared" si="18"/>
        <v>0.52966101694915257</v>
      </c>
      <c r="AD292" s="24" t="s">
        <v>550</v>
      </c>
      <c r="AK292" s="29"/>
      <c r="BT292" s="24">
        <f t="shared" si="16"/>
        <v>72.429999999999993</v>
      </c>
      <c r="BU292" s="24">
        <f t="shared" si="17"/>
        <v>13.82</v>
      </c>
    </row>
    <row r="293" spans="2:73" x14ac:dyDescent="0.25">
      <c r="B293" s="24" t="s">
        <v>516</v>
      </c>
      <c r="C293" s="24">
        <v>477</v>
      </c>
      <c r="D293" s="24">
        <v>1</v>
      </c>
      <c r="E293" s="24">
        <v>1350</v>
      </c>
      <c r="I293" s="24" t="s">
        <v>528</v>
      </c>
      <c r="J293" s="24">
        <v>0.29199999999999998</v>
      </c>
      <c r="L293" s="24">
        <v>51.26</v>
      </c>
      <c r="M293" s="24">
        <v>0.87</v>
      </c>
      <c r="N293" s="24">
        <v>11.95</v>
      </c>
      <c r="Q293" s="24">
        <v>9.4600000000000009</v>
      </c>
      <c r="R293" s="24">
        <v>0.18</v>
      </c>
      <c r="S293" s="24">
        <v>14.36</v>
      </c>
      <c r="T293" s="24">
        <v>9.6999999999999993</v>
      </c>
      <c r="U293" s="24">
        <v>1.26</v>
      </c>
      <c r="V293" s="24">
        <v>0.48</v>
      </c>
      <c r="X293" s="24">
        <v>0.39</v>
      </c>
      <c r="Y293" s="24">
        <v>0.09</v>
      </c>
      <c r="AC293" s="28">
        <f t="shared" si="18"/>
        <v>0.81171548117154813</v>
      </c>
      <c r="AD293" s="24" t="s">
        <v>550</v>
      </c>
      <c r="AK293" s="29"/>
      <c r="BT293" s="24">
        <f t="shared" si="16"/>
        <v>63.209999999999994</v>
      </c>
      <c r="BU293" s="24">
        <f t="shared" si="17"/>
        <v>11.44</v>
      </c>
    </row>
    <row r="294" spans="2:73" x14ac:dyDescent="0.25">
      <c r="B294" s="24" t="s">
        <v>516</v>
      </c>
      <c r="C294" s="24">
        <v>476</v>
      </c>
      <c r="D294" s="24">
        <v>1</v>
      </c>
      <c r="E294" s="24">
        <v>1325</v>
      </c>
      <c r="I294" s="24" t="s">
        <v>528</v>
      </c>
      <c r="J294" s="24">
        <v>0.23</v>
      </c>
      <c r="L294" s="24">
        <v>50.91</v>
      </c>
      <c r="M294" s="24">
        <v>0.97</v>
      </c>
      <c r="N294" s="24">
        <v>13.19</v>
      </c>
      <c r="Q294" s="24">
        <v>9.01</v>
      </c>
      <c r="R294" s="24">
        <v>0.18</v>
      </c>
      <c r="S294" s="24">
        <v>12.85</v>
      </c>
      <c r="T294" s="24">
        <v>10.66</v>
      </c>
      <c r="U294" s="24">
        <v>1.21</v>
      </c>
      <c r="V294" s="24">
        <v>0.62</v>
      </c>
      <c r="X294" s="24">
        <v>0.21</v>
      </c>
      <c r="Y294" s="24">
        <v>0.18</v>
      </c>
      <c r="AC294" s="28">
        <f t="shared" si="18"/>
        <v>0.80818802122820321</v>
      </c>
      <c r="AD294" s="24" t="s">
        <v>550</v>
      </c>
      <c r="AK294" s="29"/>
      <c r="BT294" s="24">
        <f t="shared" si="16"/>
        <v>64.099999999999994</v>
      </c>
      <c r="BU294" s="24">
        <f t="shared" si="17"/>
        <v>12.49</v>
      </c>
    </row>
    <row r="295" spans="2:73" x14ac:dyDescent="0.25">
      <c r="B295" s="24" t="s">
        <v>516</v>
      </c>
      <c r="C295" s="24">
        <v>473</v>
      </c>
      <c r="D295" s="24">
        <v>1</v>
      </c>
      <c r="E295" s="24">
        <v>1300</v>
      </c>
      <c r="I295" s="24" t="s">
        <v>528</v>
      </c>
      <c r="J295" s="24">
        <v>0.20899999999999999</v>
      </c>
      <c r="L295" s="24">
        <v>50.73</v>
      </c>
      <c r="M295" s="24">
        <v>1.02</v>
      </c>
      <c r="N295" s="24">
        <v>14.48</v>
      </c>
      <c r="Q295" s="24">
        <v>8.41</v>
      </c>
      <c r="R295" s="24">
        <v>0.41</v>
      </c>
      <c r="S295" s="24">
        <v>11.21</v>
      </c>
      <c r="T295" s="24">
        <v>11.45</v>
      </c>
      <c r="U295" s="24">
        <v>1.54</v>
      </c>
      <c r="V295" s="24">
        <v>0.67</v>
      </c>
      <c r="X295" s="24">
        <v>0.26</v>
      </c>
      <c r="Y295" s="24">
        <v>7.0000000000000007E-2</v>
      </c>
      <c r="AC295" s="28">
        <f t="shared" si="18"/>
        <v>0.79074585635359107</v>
      </c>
      <c r="AD295" s="24" t="s">
        <v>550</v>
      </c>
      <c r="AK295" s="29"/>
      <c r="BT295" s="24">
        <f t="shared" si="16"/>
        <v>65.209999999999994</v>
      </c>
      <c r="BU295" s="24">
        <f t="shared" si="17"/>
        <v>13.659999999999998</v>
      </c>
    </row>
    <row r="296" spans="2:73" x14ac:dyDescent="0.25">
      <c r="B296" s="24" t="s">
        <v>516</v>
      </c>
      <c r="C296" s="24">
        <v>470</v>
      </c>
      <c r="D296" s="24">
        <v>1</v>
      </c>
      <c r="E296" s="24">
        <v>1275</v>
      </c>
      <c r="I296" s="24" t="s">
        <v>528</v>
      </c>
      <c r="J296" s="24">
        <v>0.215</v>
      </c>
      <c r="L296" s="24">
        <v>51</v>
      </c>
      <c r="M296" s="24">
        <v>1.07</v>
      </c>
      <c r="N296" s="24">
        <v>15.08</v>
      </c>
      <c r="Q296" s="24">
        <v>7.9</v>
      </c>
      <c r="R296" s="24">
        <v>0.18</v>
      </c>
      <c r="S296" s="24">
        <v>10.57</v>
      </c>
      <c r="T296" s="24">
        <v>11.6</v>
      </c>
      <c r="U296" s="24">
        <v>1.62</v>
      </c>
      <c r="V296" s="24">
        <v>0.65</v>
      </c>
      <c r="X296" s="24">
        <v>0.28999999999999998</v>
      </c>
      <c r="Y296" s="24">
        <v>0.03</v>
      </c>
      <c r="AC296" s="28">
        <f t="shared" si="18"/>
        <v>0.76923076923076916</v>
      </c>
      <c r="AD296" s="24" t="s">
        <v>550</v>
      </c>
      <c r="AK296" s="29"/>
      <c r="BT296" s="24">
        <f t="shared" si="16"/>
        <v>66.08</v>
      </c>
      <c r="BU296" s="24">
        <f t="shared" si="17"/>
        <v>13.87</v>
      </c>
    </row>
    <row r="297" spans="2:73" x14ac:dyDescent="0.25">
      <c r="B297" s="24" t="s">
        <v>516</v>
      </c>
      <c r="C297" s="24">
        <v>463</v>
      </c>
      <c r="D297" s="24">
        <v>1</v>
      </c>
      <c r="E297" s="24">
        <v>1250</v>
      </c>
      <c r="I297" s="24" t="s">
        <v>528</v>
      </c>
      <c r="J297" s="24">
        <v>0.2</v>
      </c>
      <c r="L297" s="24">
        <v>50.9</v>
      </c>
      <c r="M297" s="24">
        <v>1.17</v>
      </c>
      <c r="N297" s="24">
        <v>14.75</v>
      </c>
      <c r="Q297" s="24">
        <v>8.25</v>
      </c>
      <c r="R297" s="24">
        <v>0.23</v>
      </c>
      <c r="S297" s="24">
        <v>10.33</v>
      </c>
      <c r="T297" s="24">
        <v>11.86</v>
      </c>
      <c r="U297" s="24">
        <v>1.47</v>
      </c>
      <c r="V297" s="24">
        <v>0.7</v>
      </c>
      <c r="X297" s="24">
        <v>0.24</v>
      </c>
      <c r="Y297" s="24">
        <v>0.11</v>
      </c>
      <c r="AC297" s="28">
        <f t="shared" si="18"/>
        <v>0.80406779661016947</v>
      </c>
      <c r="AD297" s="24" t="s">
        <v>550</v>
      </c>
      <c r="AK297" s="29"/>
      <c r="BT297" s="24">
        <f t="shared" si="16"/>
        <v>65.650000000000006</v>
      </c>
      <c r="BU297" s="24">
        <f t="shared" si="17"/>
        <v>14.03</v>
      </c>
    </row>
    <row r="298" spans="2:73" x14ac:dyDescent="0.25">
      <c r="B298" s="24" t="s">
        <v>516</v>
      </c>
      <c r="C298" s="24">
        <v>475</v>
      </c>
      <c r="D298" s="24">
        <v>1</v>
      </c>
      <c r="E298" s="24">
        <v>1225</v>
      </c>
      <c r="I298" s="24" t="s">
        <v>528</v>
      </c>
      <c r="J298" s="24">
        <v>0.12</v>
      </c>
      <c r="L298" s="24">
        <v>50.13</v>
      </c>
      <c r="M298" s="24">
        <v>1.67</v>
      </c>
      <c r="N298" s="24">
        <v>18.29</v>
      </c>
      <c r="Q298" s="24">
        <v>7.66</v>
      </c>
      <c r="R298" s="24">
        <v>0.27</v>
      </c>
      <c r="S298" s="24">
        <v>8.3000000000000007</v>
      </c>
      <c r="T298" s="24">
        <v>10.24</v>
      </c>
      <c r="U298" s="24">
        <v>2.0299999999999998</v>
      </c>
      <c r="V298" s="24">
        <v>1.17</v>
      </c>
      <c r="X298" s="24">
        <v>0.15</v>
      </c>
      <c r="Y298" s="24">
        <v>0.1</v>
      </c>
      <c r="AC298" s="28">
        <f t="shared" si="18"/>
        <v>0.55986878075451074</v>
      </c>
      <c r="AD298" s="24" t="s">
        <v>550</v>
      </c>
      <c r="AK298" s="29"/>
      <c r="BT298" s="24">
        <f t="shared" si="16"/>
        <v>68.42</v>
      </c>
      <c r="BU298" s="24">
        <f t="shared" si="17"/>
        <v>13.44</v>
      </c>
    </row>
    <row r="299" spans="2:73" x14ac:dyDescent="0.25">
      <c r="B299" s="24" t="s">
        <v>516</v>
      </c>
      <c r="C299" s="24">
        <v>469</v>
      </c>
      <c r="D299" s="24">
        <v>1</v>
      </c>
      <c r="E299" s="24">
        <v>1200</v>
      </c>
      <c r="I299" s="24" t="s">
        <v>528</v>
      </c>
      <c r="J299" s="24">
        <v>4.3999999999999997E-2</v>
      </c>
      <c r="L299" s="24">
        <v>53.21</v>
      </c>
      <c r="M299" s="24">
        <v>1.79</v>
      </c>
      <c r="N299" s="24">
        <v>18.940000000000001</v>
      </c>
      <c r="Q299" s="24">
        <v>5.71</v>
      </c>
      <c r="R299" s="24">
        <v>0.13</v>
      </c>
      <c r="S299" s="24">
        <v>5.91</v>
      </c>
      <c r="T299" s="24">
        <v>7.82</v>
      </c>
      <c r="U299" s="24">
        <v>3.18</v>
      </c>
      <c r="V299" s="24">
        <v>3.17</v>
      </c>
      <c r="X299" s="24">
        <v>7.0000000000000007E-2</v>
      </c>
      <c r="Y299" s="24">
        <v>0.09</v>
      </c>
      <c r="AC299" s="28">
        <f t="shared" si="18"/>
        <v>0.41288278775079196</v>
      </c>
      <c r="AD299" s="24" t="s">
        <v>550</v>
      </c>
      <c r="AK299" s="29"/>
      <c r="BT299" s="24">
        <f t="shared" si="16"/>
        <v>72.150000000000006</v>
      </c>
      <c r="BU299" s="24">
        <f t="shared" si="17"/>
        <v>14.17</v>
      </c>
    </row>
    <row r="300" spans="2:73" x14ac:dyDescent="0.25">
      <c r="B300" s="24" t="s">
        <v>516</v>
      </c>
      <c r="C300" s="24">
        <v>451</v>
      </c>
      <c r="D300" s="24">
        <v>1.5</v>
      </c>
      <c r="E300" s="24">
        <v>1450</v>
      </c>
      <c r="I300" s="24" t="s">
        <v>528</v>
      </c>
      <c r="J300" s="24">
        <v>0.378</v>
      </c>
      <c r="L300" s="24">
        <v>51.27</v>
      </c>
      <c r="M300" s="24">
        <v>0.66</v>
      </c>
      <c r="N300" s="24">
        <v>9.2200000000000006</v>
      </c>
      <c r="Q300" s="24">
        <v>10.4</v>
      </c>
      <c r="R300" s="24">
        <v>0.19</v>
      </c>
      <c r="S300" s="24">
        <v>17.329999999999998</v>
      </c>
      <c r="T300" s="24">
        <v>9.15</v>
      </c>
      <c r="U300" s="24">
        <v>0.96</v>
      </c>
      <c r="V300" s="24">
        <v>0.37</v>
      </c>
      <c r="X300" s="24">
        <v>0.43</v>
      </c>
      <c r="Y300" s="24">
        <v>0.04</v>
      </c>
      <c r="AC300" s="28">
        <f t="shared" si="18"/>
        <v>0.99240780911062909</v>
      </c>
      <c r="AD300" s="24" t="s">
        <v>550</v>
      </c>
      <c r="AK300" s="29"/>
      <c r="BT300" s="24">
        <f t="shared" si="16"/>
        <v>60.49</v>
      </c>
      <c r="BU300" s="24">
        <f t="shared" si="17"/>
        <v>10.479999999999999</v>
      </c>
    </row>
    <row r="301" spans="2:73" x14ac:dyDescent="0.25">
      <c r="B301" s="24" t="s">
        <v>516</v>
      </c>
      <c r="C301" s="24">
        <v>453</v>
      </c>
      <c r="D301" s="24">
        <v>1.5</v>
      </c>
      <c r="E301" s="24">
        <v>1425</v>
      </c>
      <c r="I301" s="24" t="s">
        <v>528</v>
      </c>
      <c r="J301" s="24">
        <v>0.35899999999999999</v>
      </c>
      <c r="L301" s="24">
        <v>50.26</v>
      </c>
      <c r="M301" s="24">
        <v>0.72</v>
      </c>
      <c r="N301" s="24">
        <v>10.23</v>
      </c>
      <c r="Q301" s="24">
        <v>10.02</v>
      </c>
      <c r="R301" s="24">
        <v>0.21</v>
      </c>
      <c r="S301" s="24">
        <v>16.809999999999999</v>
      </c>
      <c r="T301" s="24">
        <v>9.6</v>
      </c>
      <c r="U301" s="24">
        <v>1.2</v>
      </c>
      <c r="V301" s="24">
        <v>0.39</v>
      </c>
      <c r="X301" s="24">
        <v>0.51</v>
      </c>
      <c r="Y301" s="24">
        <v>7.0000000000000007E-2</v>
      </c>
      <c r="AC301" s="28">
        <f t="shared" si="18"/>
        <v>0.93841642228738997</v>
      </c>
      <c r="AD301" s="24" t="s">
        <v>550</v>
      </c>
      <c r="AK301" s="29"/>
      <c r="BT301" s="24">
        <f t="shared" si="16"/>
        <v>60.489999999999995</v>
      </c>
      <c r="BU301" s="24">
        <f t="shared" si="17"/>
        <v>11.19</v>
      </c>
    </row>
    <row r="302" spans="2:73" x14ac:dyDescent="0.25">
      <c r="B302" s="24" t="s">
        <v>516</v>
      </c>
      <c r="C302" s="24">
        <v>454</v>
      </c>
      <c r="D302" s="24">
        <v>1.5</v>
      </c>
      <c r="E302" s="24">
        <v>1400</v>
      </c>
      <c r="I302" s="24" t="s">
        <v>528</v>
      </c>
      <c r="J302" s="24">
        <v>0.26900000000000002</v>
      </c>
      <c r="L302" s="24">
        <v>50.31</v>
      </c>
      <c r="M302" s="24">
        <v>0.89</v>
      </c>
      <c r="N302" s="24">
        <v>11.18</v>
      </c>
      <c r="Q302" s="24">
        <v>9.86</v>
      </c>
      <c r="R302" s="24">
        <v>0.13</v>
      </c>
      <c r="S302" s="24">
        <v>14.57</v>
      </c>
      <c r="T302" s="24">
        <v>10.88</v>
      </c>
      <c r="U302" s="24">
        <v>1.3</v>
      </c>
      <c r="V302" s="24">
        <v>0.52</v>
      </c>
      <c r="X302" s="24">
        <v>0.35</v>
      </c>
      <c r="Y302" s="24">
        <v>0</v>
      </c>
      <c r="AC302" s="28">
        <f t="shared" si="18"/>
        <v>0.97316636851520577</v>
      </c>
      <c r="AD302" s="24" t="s">
        <v>550</v>
      </c>
      <c r="AK302" s="29"/>
      <c r="BT302" s="24">
        <f t="shared" si="16"/>
        <v>61.49</v>
      </c>
      <c r="BU302" s="24">
        <f t="shared" si="17"/>
        <v>12.700000000000001</v>
      </c>
    </row>
    <row r="303" spans="2:73" x14ac:dyDescent="0.25">
      <c r="B303" s="24" t="s">
        <v>516</v>
      </c>
      <c r="C303" s="24">
        <v>455</v>
      </c>
      <c r="D303" s="24">
        <v>1.5</v>
      </c>
      <c r="E303" s="24">
        <v>1350</v>
      </c>
      <c r="I303" s="24" t="s">
        <v>528</v>
      </c>
      <c r="J303" s="24">
        <v>0.20300000000000001</v>
      </c>
      <c r="L303" s="24">
        <v>49.03</v>
      </c>
      <c r="M303" s="24">
        <v>1.23</v>
      </c>
      <c r="N303" s="24">
        <v>14.32</v>
      </c>
      <c r="Q303" s="24">
        <v>9.27</v>
      </c>
      <c r="R303" s="24">
        <v>0.13</v>
      </c>
      <c r="S303" s="24">
        <v>12.03</v>
      </c>
      <c r="T303" s="24">
        <v>11.23</v>
      </c>
      <c r="U303" s="24">
        <v>1.69</v>
      </c>
      <c r="V303" s="24">
        <v>0.69</v>
      </c>
      <c r="X303" s="24">
        <v>0.27</v>
      </c>
      <c r="Y303" s="24">
        <v>0.1</v>
      </c>
      <c r="AC303" s="28">
        <f t="shared" si="18"/>
        <v>0.78421787709497204</v>
      </c>
      <c r="AD303" s="24" t="s">
        <v>550</v>
      </c>
      <c r="AK303" s="29"/>
      <c r="BT303" s="24">
        <f t="shared" si="16"/>
        <v>63.35</v>
      </c>
      <c r="BU303" s="24">
        <f t="shared" si="17"/>
        <v>13.61</v>
      </c>
    </row>
    <row r="304" spans="2:73" x14ac:dyDescent="0.25">
      <c r="B304" s="24" t="s">
        <v>516</v>
      </c>
      <c r="C304" s="24">
        <v>458</v>
      </c>
      <c r="D304" s="24">
        <v>1.5</v>
      </c>
      <c r="E304" s="24">
        <v>1325</v>
      </c>
      <c r="I304" s="24" t="s">
        <v>528</v>
      </c>
      <c r="J304" s="24">
        <v>0.184</v>
      </c>
      <c r="L304" s="24">
        <v>49.88</v>
      </c>
      <c r="M304" s="24">
        <v>1.2</v>
      </c>
      <c r="N304" s="24">
        <v>14.21</v>
      </c>
      <c r="Q304" s="24">
        <v>9.0500000000000007</v>
      </c>
      <c r="R304" s="24">
        <v>0.13</v>
      </c>
      <c r="S304" s="24">
        <v>11.55</v>
      </c>
      <c r="T304" s="24">
        <v>11.23</v>
      </c>
      <c r="U304" s="24">
        <v>1.7</v>
      </c>
      <c r="V304" s="24">
        <v>0.76</v>
      </c>
      <c r="X304" s="24">
        <v>0.2</v>
      </c>
      <c r="Y304" s="24">
        <v>0.08</v>
      </c>
      <c r="AC304" s="28">
        <f t="shared" si="18"/>
        <v>0.79028852920478532</v>
      </c>
      <c r="AD304" s="24" t="s">
        <v>550</v>
      </c>
      <c r="AK304" s="29"/>
      <c r="BT304" s="24">
        <f t="shared" si="16"/>
        <v>64.09</v>
      </c>
      <c r="BU304" s="24">
        <f t="shared" si="17"/>
        <v>13.69</v>
      </c>
    </row>
    <row r="305" spans="2:73" x14ac:dyDescent="0.25">
      <c r="B305" s="24" t="s">
        <v>516</v>
      </c>
      <c r="C305" s="24">
        <v>457</v>
      </c>
      <c r="D305" s="24">
        <v>1.5</v>
      </c>
      <c r="E305" s="24">
        <v>1300</v>
      </c>
      <c r="I305" s="24" t="s">
        <v>528</v>
      </c>
      <c r="J305" s="24">
        <v>0.16700000000000001</v>
      </c>
      <c r="L305" s="24">
        <v>48.68</v>
      </c>
      <c r="M305" s="24">
        <v>1.29</v>
      </c>
      <c r="N305" s="24">
        <v>16.2</v>
      </c>
      <c r="Q305" s="24">
        <v>8.61</v>
      </c>
      <c r="R305" s="24">
        <v>0.21</v>
      </c>
      <c r="S305" s="24">
        <v>10.84</v>
      </c>
      <c r="T305" s="24">
        <v>11.05</v>
      </c>
      <c r="U305" s="24">
        <v>1.98</v>
      </c>
      <c r="V305" s="24">
        <v>0.84</v>
      </c>
      <c r="X305" s="24">
        <v>0.19</v>
      </c>
      <c r="Y305" s="24">
        <v>0.11</v>
      </c>
      <c r="AC305" s="28">
        <f t="shared" si="18"/>
        <v>0.6820987654320988</v>
      </c>
      <c r="AD305" s="24" t="s">
        <v>550</v>
      </c>
      <c r="AK305" s="29"/>
      <c r="BT305" s="24">
        <f t="shared" si="16"/>
        <v>64.88</v>
      </c>
      <c r="BU305" s="24">
        <f t="shared" si="17"/>
        <v>13.870000000000001</v>
      </c>
    </row>
    <row r="306" spans="2:73" x14ac:dyDescent="0.25">
      <c r="B306" s="24" t="s">
        <v>516</v>
      </c>
      <c r="C306" s="24">
        <v>459</v>
      </c>
      <c r="D306" s="24">
        <v>1.5</v>
      </c>
      <c r="E306" s="24">
        <v>1275</v>
      </c>
      <c r="I306" s="24" t="s">
        <v>528</v>
      </c>
      <c r="J306" s="24">
        <v>9.8000000000000004E-2</v>
      </c>
      <c r="L306" s="24">
        <v>49.65</v>
      </c>
      <c r="M306" s="24">
        <v>1.65</v>
      </c>
      <c r="N306" s="24">
        <v>17.739999999999998</v>
      </c>
      <c r="Q306" s="24">
        <v>7.8</v>
      </c>
      <c r="R306" s="24">
        <v>0.19</v>
      </c>
      <c r="S306" s="24">
        <v>8.85</v>
      </c>
      <c r="T306" s="24">
        <v>9.5399999999999991</v>
      </c>
      <c r="U306" s="24">
        <v>2.93</v>
      </c>
      <c r="V306" s="24">
        <v>1.43</v>
      </c>
      <c r="X306" s="24">
        <v>0.12</v>
      </c>
      <c r="Y306" s="24">
        <v>0.03</v>
      </c>
      <c r="AC306" s="28">
        <f t="shared" si="18"/>
        <v>0.53776775648252539</v>
      </c>
      <c r="AD306" s="24" t="s">
        <v>550</v>
      </c>
      <c r="AK306" s="29"/>
      <c r="BT306" s="24">
        <f t="shared" si="16"/>
        <v>67.39</v>
      </c>
      <c r="BU306" s="24">
        <f t="shared" si="17"/>
        <v>13.899999999999999</v>
      </c>
    </row>
    <row r="307" spans="2:73" x14ac:dyDescent="0.25">
      <c r="B307" s="24" t="s">
        <v>516</v>
      </c>
      <c r="C307" s="24">
        <v>462</v>
      </c>
      <c r="D307" s="24">
        <v>2</v>
      </c>
      <c r="E307" s="24">
        <v>1450</v>
      </c>
      <c r="I307" s="24" t="s">
        <v>528</v>
      </c>
      <c r="J307" s="24">
        <v>0.25</v>
      </c>
      <c r="L307" s="24">
        <v>48.69</v>
      </c>
      <c r="M307" s="24">
        <v>1</v>
      </c>
      <c r="N307" s="24">
        <v>11.86</v>
      </c>
      <c r="Q307" s="24">
        <v>10.119999999999999</v>
      </c>
      <c r="R307" s="24">
        <v>0.2</v>
      </c>
      <c r="S307" s="24">
        <v>15.01</v>
      </c>
      <c r="T307" s="24">
        <v>10.94</v>
      </c>
      <c r="U307" s="24">
        <v>1.29</v>
      </c>
      <c r="V307" s="24">
        <v>0.56000000000000005</v>
      </c>
      <c r="X307" s="24">
        <v>0.3</v>
      </c>
      <c r="Y307" s="24">
        <v>0.03</v>
      </c>
      <c r="AC307" s="28">
        <f t="shared" si="18"/>
        <v>0.92242833052276563</v>
      </c>
      <c r="AD307" s="24" t="s">
        <v>550</v>
      </c>
      <c r="AK307" s="29"/>
      <c r="BT307" s="24">
        <f t="shared" si="16"/>
        <v>60.55</v>
      </c>
      <c r="BU307" s="24">
        <f t="shared" si="17"/>
        <v>12.790000000000001</v>
      </c>
    </row>
    <row r="308" spans="2:73" x14ac:dyDescent="0.25">
      <c r="B308" s="24" t="s">
        <v>516</v>
      </c>
      <c r="C308" s="24">
        <v>464</v>
      </c>
      <c r="D308" s="24">
        <v>2</v>
      </c>
      <c r="E308" s="24">
        <v>1400</v>
      </c>
      <c r="I308" s="24" t="s">
        <v>528</v>
      </c>
      <c r="J308" s="24">
        <v>0.16300000000000001</v>
      </c>
      <c r="L308" s="24">
        <v>48.19</v>
      </c>
      <c r="M308" s="24">
        <v>1.25</v>
      </c>
      <c r="N308" s="24">
        <v>14.21</v>
      </c>
      <c r="Q308" s="24">
        <v>9.9600000000000009</v>
      </c>
      <c r="R308" s="24">
        <v>0.16</v>
      </c>
      <c r="S308" s="24">
        <v>13.01</v>
      </c>
      <c r="T308" s="24">
        <v>10.56</v>
      </c>
      <c r="U308" s="24">
        <v>1.46</v>
      </c>
      <c r="AC308" s="28">
        <f t="shared" si="18"/>
        <v>0.74313863476425057</v>
      </c>
      <c r="AD308" s="24" t="s">
        <v>550</v>
      </c>
      <c r="AK308" s="29"/>
      <c r="BT308" s="24">
        <f t="shared" si="16"/>
        <v>62.4</v>
      </c>
      <c r="BU308" s="24">
        <f t="shared" si="17"/>
        <v>12.02</v>
      </c>
    </row>
    <row r="309" spans="2:73" x14ac:dyDescent="0.25">
      <c r="B309" s="24" t="s">
        <v>516</v>
      </c>
      <c r="C309" s="24">
        <v>465</v>
      </c>
      <c r="D309" s="24">
        <v>2</v>
      </c>
      <c r="E309" s="24">
        <v>1350</v>
      </c>
      <c r="I309" s="24" t="s">
        <v>528</v>
      </c>
      <c r="J309" s="24">
        <v>6.4000000000000001E-2</v>
      </c>
      <c r="L309" s="24">
        <v>47.5</v>
      </c>
      <c r="M309" s="24">
        <v>1.91</v>
      </c>
      <c r="N309" s="24">
        <v>16.36</v>
      </c>
      <c r="Q309" s="24">
        <v>9.24</v>
      </c>
      <c r="R309" s="24">
        <v>0.19</v>
      </c>
      <c r="S309" s="24">
        <v>10.43</v>
      </c>
      <c r="T309" s="24">
        <v>9.5500000000000007</v>
      </c>
      <c r="U309" s="24">
        <v>2.4900000000000002</v>
      </c>
      <c r="V309" s="24">
        <v>2.1800000000000002</v>
      </c>
      <c r="X309" s="24">
        <v>0.09</v>
      </c>
      <c r="Y309" s="24">
        <v>7.0000000000000007E-2</v>
      </c>
      <c r="AC309" s="28">
        <f t="shared" si="18"/>
        <v>0.58374083129584353</v>
      </c>
      <c r="AD309" s="24" t="s">
        <v>550</v>
      </c>
      <c r="AK309" s="29"/>
      <c r="BT309" s="24">
        <f t="shared" si="16"/>
        <v>63.86</v>
      </c>
      <c r="BU309" s="24">
        <f t="shared" si="17"/>
        <v>14.22</v>
      </c>
    </row>
    <row r="310" spans="2:73" x14ac:dyDescent="0.25">
      <c r="B310" s="24" t="s">
        <v>516</v>
      </c>
      <c r="C310" s="24">
        <v>468</v>
      </c>
      <c r="D310" s="24">
        <v>2.5</v>
      </c>
      <c r="E310" s="24">
        <v>1500</v>
      </c>
      <c r="I310" s="24" t="s">
        <v>528</v>
      </c>
      <c r="J310" s="24">
        <v>0.24099999999999999</v>
      </c>
      <c r="L310" s="24">
        <v>47.81</v>
      </c>
      <c r="M310" s="24">
        <v>0.92</v>
      </c>
      <c r="N310" s="24">
        <v>11</v>
      </c>
      <c r="Q310" s="24">
        <v>11.38</v>
      </c>
      <c r="R310" s="24">
        <v>0.18</v>
      </c>
      <c r="S310" s="24">
        <v>16.760000000000002</v>
      </c>
      <c r="T310" s="24">
        <v>9.93</v>
      </c>
      <c r="U310" s="24">
        <v>1.01</v>
      </c>
      <c r="V310" s="24">
        <v>0.57999999999999996</v>
      </c>
      <c r="X310" s="24">
        <v>0.36</v>
      </c>
      <c r="Y310" s="24">
        <v>7.0000000000000007E-2</v>
      </c>
      <c r="AC310" s="28">
        <f t="shared" si="18"/>
        <v>0.90272727272727271</v>
      </c>
      <c r="AD310" s="24" t="s">
        <v>550</v>
      </c>
      <c r="AK310" s="29"/>
      <c r="BT310" s="24">
        <f t="shared" si="16"/>
        <v>58.81</v>
      </c>
      <c r="BU310" s="24">
        <f t="shared" si="17"/>
        <v>11.52</v>
      </c>
    </row>
    <row r="311" spans="2:73" x14ac:dyDescent="0.25">
      <c r="B311" s="24" t="s">
        <v>516</v>
      </c>
      <c r="C311" s="24">
        <v>467</v>
      </c>
      <c r="D311" s="24">
        <v>2.5</v>
      </c>
      <c r="E311" s="24">
        <v>1450</v>
      </c>
      <c r="I311" s="24" t="s">
        <v>528</v>
      </c>
      <c r="J311" s="24">
        <v>0.14699999999999999</v>
      </c>
      <c r="L311" s="24">
        <v>46.42</v>
      </c>
      <c r="M311" s="24">
        <v>1.47</v>
      </c>
      <c r="N311" s="24">
        <v>13.05</v>
      </c>
      <c r="Q311" s="24">
        <v>10.95</v>
      </c>
      <c r="R311" s="24">
        <v>0.2</v>
      </c>
      <c r="S311" s="24">
        <v>14.36</v>
      </c>
      <c r="T311" s="24">
        <v>10.59</v>
      </c>
      <c r="U311" s="24">
        <v>1.68</v>
      </c>
      <c r="V311" s="24">
        <v>0.95</v>
      </c>
      <c r="X311" s="24">
        <v>0.2</v>
      </c>
      <c r="Y311" s="24">
        <v>0.14000000000000001</v>
      </c>
      <c r="AC311" s="28">
        <f t="shared" si="18"/>
        <v>0.81149425287356314</v>
      </c>
      <c r="AD311" s="24" t="s">
        <v>550</v>
      </c>
      <c r="AK311" s="29"/>
      <c r="BT311" s="24">
        <f t="shared" si="16"/>
        <v>59.47</v>
      </c>
      <c r="BU311" s="24">
        <f t="shared" si="17"/>
        <v>13.219999999999999</v>
      </c>
    </row>
    <row r="312" spans="2:73" x14ac:dyDescent="0.25">
      <c r="B312" s="24" t="s">
        <v>516</v>
      </c>
      <c r="C312" s="24">
        <v>471</v>
      </c>
      <c r="D312" s="24">
        <v>2.5</v>
      </c>
      <c r="E312" s="24">
        <v>1425</v>
      </c>
      <c r="I312" s="24" t="s">
        <v>528</v>
      </c>
      <c r="J312" s="24">
        <v>6.8000000000000005E-2</v>
      </c>
      <c r="L312" s="24">
        <v>46.93</v>
      </c>
      <c r="M312" s="24">
        <v>1.9</v>
      </c>
      <c r="N312" s="24">
        <v>14.77</v>
      </c>
      <c r="Q312" s="24">
        <v>9.91</v>
      </c>
      <c r="R312" s="24">
        <v>0.14000000000000001</v>
      </c>
      <c r="S312" s="24">
        <v>12.28</v>
      </c>
      <c r="T312" s="24">
        <v>9.34</v>
      </c>
      <c r="U312" s="24">
        <v>2.41</v>
      </c>
      <c r="V312" s="24">
        <v>2.0699999999999998</v>
      </c>
      <c r="X312" s="24">
        <v>0.14000000000000001</v>
      </c>
      <c r="Y312" s="24">
        <v>0.12</v>
      </c>
      <c r="AC312" s="28">
        <f t="shared" si="18"/>
        <v>0.63236289776574139</v>
      </c>
      <c r="AD312" s="24" t="s">
        <v>550</v>
      </c>
      <c r="AK312" s="29"/>
      <c r="BT312" s="24">
        <f t="shared" si="16"/>
        <v>61.7</v>
      </c>
      <c r="BU312" s="24">
        <f t="shared" si="17"/>
        <v>13.82</v>
      </c>
    </row>
    <row r="313" spans="2:73" x14ac:dyDescent="0.25">
      <c r="B313" s="24" t="s">
        <v>516</v>
      </c>
      <c r="C313" s="24">
        <v>474</v>
      </c>
      <c r="D313" s="24">
        <v>3</v>
      </c>
      <c r="E313" s="24">
        <v>1500</v>
      </c>
      <c r="I313" s="24" t="s">
        <v>528</v>
      </c>
      <c r="J313" s="24">
        <v>0.18099999999999999</v>
      </c>
      <c r="L313" s="24">
        <v>46.81</v>
      </c>
      <c r="M313" s="24">
        <v>1.03</v>
      </c>
      <c r="N313" s="24">
        <v>11.45</v>
      </c>
      <c r="Q313" s="24">
        <v>11.37</v>
      </c>
      <c r="R313" s="24">
        <v>0.12</v>
      </c>
      <c r="S313" s="24">
        <v>16.89</v>
      </c>
      <c r="T313" s="24">
        <v>10.08</v>
      </c>
      <c r="U313" s="24">
        <v>1.25</v>
      </c>
      <c r="V313" s="24">
        <v>0.77</v>
      </c>
      <c r="X313" s="24">
        <v>0.23</v>
      </c>
      <c r="AC313" s="28">
        <f t="shared" si="18"/>
        <v>0.88034934497816597</v>
      </c>
      <c r="AD313" s="24" t="s">
        <v>550</v>
      </c>
      <c r="AK313" s="29"/>
      <c r="BT313" s="24">
        <f t="shared" si="16"/>
        <v>58.260000000000005</v>
      </c>
      <c r="BU313" s="24">
        <f t="shared" si="17"/>
        <v>12.1</v>
      </c>
    </row>
    <row r="314" spans="2:73" x14ac:dyDescent="0.25">
      <c r="B314" s="24" t="s">
        <v>516</v>
      </c>
      <c r="C314" s="24" t="s">
        <v>232</v>
      </c>
      <c r="D314" s="24">
        <v>3</v>
      </c>
      <c r="E314" s="24">
        <v>1480</v>
      </c>
      <c r="I314" s="24" t="s">
        <v>528</v>
      </c>
      <c r="J314" s="24">
        <v>0.113</v>
      </c>
      <c r="L314" s="24">
        <v>45.55</v>
      </c>
      <c r="M314" s="24">
        <v>1.6</v>
      </c>
      <c r="N314" s="24">
        <v>13.49</v>
      </c>
      <c r="Q314" s="24">
        <v>11.18</v>
      </c>
      <c r="R314" s="24">
        <v>0.19</v>
      </c>
      <c r="S314" s="24">
        <v>15.01</v>
      </c>
      <c r="T314" s="24">
        <v>9.74</v>
      </c>
      <c r="U314" s="24">
        <v>1.8</v>
      </c>
      <c r="V314" s="24">
        <v>1.24</v>
      </c>
      <c r="X314" s="24">
        <v>0.21</v>
      </c>
      <c r="AC314" s="28">
        <f t="shared" si="18"/>
        <v>0.72201630837657527</v>
      </c>
      <c r="AD314" s="24" t="s">
        <v>550</v>
      </c>
      <c r="AK314" s="29"/>
      <c r="BT314" s="24">
        <f t="shared" si="16"/>
        <v>59.04</v>
      </c>
      <c r="BU314" s="24">
        <f t="shared" si="17"/>
        <v>12.780000000000001</v>
      </c>
    </row>
    <row r="315" spans="2:73" x14ac:dyDescent="0.25">
      <c r="B315" s="24" t="s">
        <v>516</v>
      </c>
      <c r="C315" s="24" t="s">
        <v>233</v>
      </c>
      <c r="D315" s="24">
        <v>3</v>
      </c>
      <c r="E315" s="24">
        <v>1470</v>
      </c>
      <c r="I315" s="24" t="s">
        <v>528</v>
      </c>
      <c r="J315" s="24">
        <v>7.4999999999999997E-2</v>
      </c>
      <c r="L315" s="24">
        <v>45.63</v>
      </c>
      <c r="M315" s="24">
        <v>2</v>
      </c>
      <c r="N315" s="24">
        <v>12.54</v>
      </c>
      <c r="Q315" s="24">
        <v>11.2</v>
      </c>
      <c r="R315" s="24">
        <v>0.19</v>
      </c>
      <c r="S315" s="24">
        <v>15.24</v>
      </c>
      <c r="T315" s="24">
        <v>8.98</v>
      </c>
      <c r="U315" s="24">
        <v>2.06</v>
      </c>
      <c r="V315" s="24">
        <v>1.88</v>
      </c>
      <c r="X315" s="24">
        <v>0.28000000000000003</v>
      </c>
      <c r="AC315" s="28">
        <f t="shared" si="18"/>
        <v>0.71610845295055825</v>
      </c>
      <c r="AD315" s="24" t="s">
        <v>550</v>
      </c>
      <c r="AK315" s="29"/>
      <c r="BT315" s="24">
        <f t="shared" si="16"/>
        <v>58.17</v>
      </c>
      <c r="BU315" s="24">
        <f t="shared" si="17"/>
        <v>12.920000000000002</v>
      </c>
    </row>
    <row r="316" spans="2:73" x14ac:dyDescent="0.25">
      <c r="B316" s="24" t="s">
        <v>516</v>
      </c>
      <c r="C316" s="24" t="s">
        <v>234</v>
      </c>
      <c r="D316" s="24">
        <v>3</v>
      </c>
      <c r="E316" s="24">
        <v>1460</v>
      </c>
      <c r="I316" s="24" t="s">
        <v>528</v>
      </c>
      <c r="J316" s="24">
        <v>2.9000000000000001E-2</v>
      </c>
      <c r="L316" s="24">
        <v>46.73</v>
      </c>
      <c r="M316" s="24">
        <v>2.23</v>
      </c>
      <c r="N316" s="24">
        <v>13.09</v>
      </c>
      <c r="Q316" s="24">
        <v>10.14</v>
      </c>
      <c r="R316" s="24">
        <v>0.13</v>
      </c>
      <c r="S316" s="24">
        <v>12.35</v>
      </c>
      <c r="T316" s="24">
        <v>7.74</v>
      </c>
      <c r="U316" s="24">
        <v>2.5499999999999998</v>
      </c>
      <c r="V316" s="24">
        <v>4.91</v>
      </c>
      <c r="X316" s="24">
        <v>0.13</v>
      </c>
      <c r="AC316" s="28">
        <f t="shared" si="18"/>
        <v>0.59129106187929714</v>
      </c>
      <c r="AD316" s="24" t="s">
        <v>550</v>
      </c>
      <c r="AK316" s="29"/>
      <c r="BT316" s="24">
        <f t="shared" si="16"/>
        <v>59.819999999999993</v>
      </c>
      <c r="BU316" s="24">
        <f t="shared" si="17"/>
        <v>15.2</v>
      </c>
    </row>
    <row r="317" spans="2:73" x14ac:dyDescent="0.25">
      <c r="B317" s="24" t="s">
        <v>516</v>
      </c>
      <c r="C317" s="24">
        <v>30.12</v>
      </c>
      <c r="D317" s="24">
        <v>3</v>
      </c>
      <c r="E317" s="24">
        <v>1500</v>
      </c>
      <c r="I317" s="24" t="s">
        <v>529</v>
      </c>
      <c r="J317" s="24">
        <v>0.14000000000000001</v>
      </c>
      <c r="L317" s="24">
        <v>46.17</v>
      </c>
      <c r="M317" s="24">
        <v>0.91</v>
      </c>
      <c r="N317" s="24">
        <v>0.31</v>
      </c>
      <c r="O317" s="24">
        <v>13.32</v>
      </c>
      <c r="Q317" s="24">
        <v>9.5500000000000007</v>
      </c>
      <c r="R317" s="24">
        <v>16.899999999999999</v>
      </c>
      <c r="S317" s="24">
        <v>10.69</v>
      </c>
      <c r="T317" s="24">
        <v>0.18</v>
      </c>
      <c r="U317" s="24">
        <v>0.96</v>
      </c>
      <c r="V317" s="24">
        <v>0.56000000000000005</v>
      </c>
      <c r="AC317" s="28">
        <f t="shared" si="18"/>
        <v>0.58064516129032251</v>
      </c>
      <c r="AD317" s="24" t="s">
        <v>549</v>
      </c>
      <c r="AK317" s="29"/>
      <c r="BT317" s="24">
        <f t="shared" ref="BT317:BT347" si="19">L317+N317</f>
        <v>46.480000000000004</v>
      </c>
      <c r="BU317" s="24">
        <f t="shared" ref="BU317:BU347" si="20">T317+U317+V317</f>
        <v>1.7</v>
      </c>
    </row>
    <row r="318" spans="2:73" x14ac:dyDescent="0.25">
      <c r="B318" s="24" t="s">
        <v>516</v>
      </c>
      <c r="C318" s="24">
        <v>30.07</v>
      </c>
      <c r="D318" s="24">
        <v>3</v>
      </c>
      <c r="E318" s="24">
        <v>1530</v>
      </c>
      <c r="I318" s="24" t="s">
        <v>529</v>
      </c>
      <c r="J318" s="24">
        <v>0.19</v>
      </c>
      <c r="L318" s="24">
        <v>46.66</v>
      </c>
      <c r="M318" s="24">
        <v>0.7</v>
      </c>
      <c r="N318" s="24">
        <v>0.35</v>
      </c>
      <c r="O318" s="24">
        <v>13.06</v>
      </c>
      <c r="Q318" s="24">
        <v>8.75</v>
      </c>
      <c r="R318" s="24">
        <v>17.579999999999998</v>
      </c>
      <c r="S318" s="24">
        <v>10.92</v>
      </c>
      <c r="T318" s="24">
        <v>0.18</v>
      </c>
      <c r="U318" s="24">
        <v>0.93</v>
      </c>
      <c r="V318" s="24">
        <v>0.41</v>
      </c>
      <c r="AC318" s="28">
        <f t="shared" si="18"/>
        <v>0.51428571428571435</v>
      </c>
      <c r="AD318" s="24" t="s">
        <v>549</v>
      </c>
      <c r="AK318" s="29"/>
      <c r="BT318" s="24">
        <f t="shared" si="19"/>
        <v>47.01</v>
      </c>
      <c r="BU318" s="24">
        <f t="shared" si="20"/>
        <v>1.52</v>
      </c>
    </row>
    <row r="319" spans="2:73" x14ac:dyDescent="0.25">
      <c r="B319" s="24" t="s">
        <v>516</v>
      </c>
      <c r="C319" s="24">
        <v>30.14</v>
      </c>
      <c r="D319" s="24">
        <v>3</v>
      </c>
      <c r="E319" s="24">
        <v>1540</v>
      </c>
      <c r="I319" s="24" t="s">
        <v>529</v>
      </c>
      <c r="J319" s="24">
        <v>0.24</v>
      </c>
      <c r="L319" s="24">
        <v>46.91</v>
      </c>
      <c r="M319" s="24">
        <v>0.64</v>
      </c>
      <c r="N319" s="24">
        <v>0.43</v>
      </c>
      <c r="O319" s="24">
        <v>12.46</v>
      </c>
      <c r="Q319" s="24">
        <v>8.86</v>
      </c>
      <c r="R319" s="24">
        <v>18.22</v>
      </c>
      <c r="S319" s="24">
        <v>10.86</v>
      </c>
      <c r="T319" s="24">
        <v>0.17</v>
      </c>
      <c r="U319" s="24">
        <v>0.82</v>
      </c>
      <c r="V319" s="24">
        <v>0.34</v>
      </c>
      <c r="AC319" s="28">
        <f t="shared" si="18"/>
        <v>0.39534883720930236</v>
      </c>
      <c r="AD319" s="24" t="s">
        <v>549</v>
      </c>
      <c r="AK319" s="29"/>
      <c r="BT319" s="24">
        <f t="shared" si="19"/>
        <v>47.339999999999996</v>
      </c>
      <c r="BU319" s="24">
        <f t="shared" si="20"/>
        <v>1.33</v>
      </c>
    </row>
    <row r="320" spans="2:73" x14ac:dyDescent="0.25">
      <c r="B320" s="24" t="s">
        <v>516</v>
      </c>
      <c r="C320" s="24">
        <v>30.1</v>
      </c>
      <c r="D320" s="24">
        <v>3</v>
      </c>
      <c r="E320" s="24">
        <v>1580</v>
      </c>
      <c r="I320" s="24" t="s">
        <v>529</v>
      </c>
      <c r="J320" s="24">
        <v>0.37</v>
      </c>
      <c r="L320" s="24">
        <v>48.98</v>
      </c>
      <c r="M320" s="24">
        <v>0.48</v>
      </c>
      <c r="N320" s="24">
        <v>0.55000000000000004</v>
      </c>
      <c r="O320" s="24">
        <v>11.06</v>
      </c>
      <c r="Q320" s="24">
        <v>9.4499999999999993</v>
      </c>
      <c r="R320" s="24">
        <v>19.71</v>
      </c>
      <c r="S320" s="24">
        <v>8.7799999999999994</v>
      </c>
      <c r="T320" s="24">
        <v>0.18</v>
      </c>
      <c r="U320" s="24">
        <v>0.77</v>
      </c>
      <c r="V320" s="24">
        <v>0.23</v>
      </c>
      <c r="AC320" s="28">
        <f t="shared" si="18"/>
        <v>0.32727272727272722</v>
      </c>
      <c r="AD320" s="24" t="s">
        <v>549</v>
      </c>
      <c r="AK320" s="29"/>
      <c r="BT320" s="24">
        <f t="shared" si="19"/>
        <v>49.529999999999994</v>
      </c>
      <c r="BU320" s="24">
        <f t="shared" si="20"/>
        <v>1.18</v>
      </c>
    </row>
    <row r="321" spans="2:73" x14ac:dyDescent="0.25">
      <c r="B321" s="24" t="s">
        <v>516</v>
      </c>
      <c r="C321" s="24">
        <v>30.11</v>
      </c>
      <c r="D321" s="24">
        <v>3</v>
      </c>
      <c r="E321" s="24">
        <v>1630</v>
      </c>
      <c r="I321" s="24" t="s">
        <v>529</v>
      </c>
      <c r="J321" s="24">
        <v>0.53</v>
      </c>
      <c r="L321" s="24">
        <v>47.96</v>
      </c>
      <c r="M321" s="24">
        <v>0.39</v>
      </c>
      <c r="N321" s="24">
        <v>0.51</v>
      </c>
      <c r="O321" s="24">
        <v>9.5</v>
      </c>
      <c r="Q321" s="24">
        <v>9.19</v>
      </c>
      <c r="R321" s="24">
        <v>23.89</v>
      </c>
      <c r="S321" s="24">
        <v>7.7</v>
      </c>
      <c r="T321" s="24">
        <v>0.17</v>
      </c>
      <c r="U321" s="24">
        <v>0.52</v>
      </c>
      <c r="V321" s="24">
        <v>0.22</v>
      </c>
      <c r="AC321" s="28">
        <f t="shared" si="18"/>
        <v>0.33333333333333337</v>
      </c>
      <c r="AD321" s="24" t="s">
        <v>549</v>
      </c>
      <c r="AK321" s="29"/>
      <c r="BT321" s="24">
        <f t="shared" si="19"/>
        <v>48.47</v>
      </c>
      <c r="BU321" s="24">
        <f t="shared" si="20"/>
        <v>0.91</v>
      </c>
    </row>
    <row r="322" spans="2:73" x14ac:dyDescent="0.25">
      <c r="B322" s="24" t="s">
        <v>516</v>
      </c>
      <c r="C322" s="24">
        <v>40.06</v>
      </c>
      <c r="D322" s="24">
        <v>4</v>
      </c>
      <c r="E322" s="24">
        <v>1590</v>
      </c>
      <c r="I322" s="24" t="s">
        <v>529</v>
      </c>
      <c r="J322" s="24">
        <v>0.09</v>
      </c>
      <c r="L322" s="24">
        <v>46.38</v>
      </c>
      <c r="M322" s="24">
        <v>1.45</v>
      </c>
      <c r="N322" s="24">
        <v>0.33</v>
      </c>
      <c r="O322" s="24">
        <v>9.81</v>
      </c>
      <c r="Q322" s="24">
        <v>10.65</v>
      </c>
      <c r="R322" s="24">
        <v>18.579999999999998</v>
      </c>
      <c r="S322" s="24">
        <v>10.31</v>
      </c>
      <c r="T322" s="24">
        <v>0.2</v>
      </c>
      <c r="U322" s="24">
        <v>0.93</v>
      </c>
      <c r="V322" s="24">
        <v>0.83</v>
      </c>
      <c r="AC322" s="28">
        <f t="shared" si="18"/>
        <v>0.60606060606060608</v>
      </c>
      <c r="AD322" s="24" t="s">
        <v>549</v>
      </c>
      <c r="AK322" s="29"/>
      <c r="BT322" s="24">
        <f t="shared" si="19"/>
        <v>46.71</v>
      </c>
      <c r="BU322" s="24">
        <f t="shared" si="20"/>
        <v>1.96</v>
      </c>
    </row>
    <row r="323" spans="2:73" x14ac:dyDescent="0.25">
      <c r="B323" s="24" t="s">
        <v>516</v>
      </c>
      <c r="C323" s="24">
        <v>40.07</v>
      </c>
      <c r="D323" s="24">
        <v>4</v>
      </c>
      <c r="E323" s="24">
        <v>1610</v>
      </c>
      <c r="I323" s="24" t="s">
        <v>529</v>
      </c>
      <c r="J323" s="24">
        <v>0.13</v>
      </c>
      <c r="L323" s="24">
        <v>45.52</v>
      </c>
      <c r="M323" s="24">
        <v>1.27</v>
      </c>
      <c r="N323" s="24">
        <v>0.25</v>
      </c>
      <c r="O323" s="24">
        <v>10.35</v>
      </c>
      <c r="Q323" s="24">
        <v>10.65</v>
      </c>
      <c r="R323" s="24">
        <v>19.89</v>
      </c>
      <c r="S323" s="24">
        <v>9.31</v>
      </c>
      <c r="T323" s="24">
        <v>0.19</v>
      </c>
      <c r="U323" s="24">
        <v>1.08</v>
      </c>
      <c r="V323" s="24">
        <v>0.7</v>
      </c>
      <c r="AC323" s="28">
        <f t="shared" si="18"/>
        <v>0.76</v>
      </c>
      <c r="AD323" s="24" t="s">
        <v>549</v>
      </c>
      <c r="AK323" s="29"/>
      <c r="BT323" s="24">
        <f t="shared" si="19"/>
        <v>45.77</v>
      </c>
      <c r="BU323" s="24">
        <f t="shared" si="20"/>
        <v>1.97</v>
      </c>
    </row>
    <row r="324" spans="2:73" x14ac:dyDescent="0.25">
      <c r="B324" s="24" t="s">
        <v>516</v>
      </c>
      <c r="C324" s="24">
        <v>40.049999999999997</v>
      </c>
      <c r="D324" s="24">
        <v>4</v>
      </c>
      <c r="E324" s="24">
        <v>1660</v>
      </c>
      <c r="I324" s="24" t="s">
        <v>529</v>
      </c>
      <c r="J324" s="24">
        <v>0.39</v>
      </c>
      <c r="L324" s="24">
        <v>46.17</v>
      </c>
      <c r="M324" s="24">
        <v>0.46</v>
      </c>
      <c r="N324" s="24">
        <v>0.48</v>
      </c>
      <c r="O324" s="24">
        <v>10.28</v>
      </c>
      <c r="Q324" s="24">
        <v>9.67</v>
      </c>
      <c r="R324" s="24">
        <v>22.31</v>
      </c>
      <c r="S324" s="24">
        <v>8.9600000000000009</v>
      </c>
      <c r="T324" s="24">
        <v>0.19</v>
      </c>
      <c r="U324" s="24">
        <v>0.4</v>
      </c>
      <c r="V324" s="24">
        <v>0.22</v>
      </c>
      <c r="AC324" s="28">
        <f t="shared" si="18"/>
        <v>0.39583333333333337</v>
      </c>
      <c r="AD324" s="24" t="s">
        <v>549</v>
      </c>
      <c r="AK324" s="29"/>
      <c r="BT324" s="24">
        <f t="shared" si="19"/>
        <v>46.65</v>
      </c>
      <c r="BU324" s="24">
        <f t="shared" si="20"/>
        <v>0.81</v>
      </c>
    </row>
    <row r="325" spans="2:73" x14ac:dyDescent="0.25">
      <c r="B325" s="24" t="s">
        <v>516</v>
      </c>
      <c r="C325" s="24">
        <v>45.03</v>
      </c>
      <c r="D325" s="24">
        <v>4.5</v>
      </c>
      <c r="E325" s="24">
        <v>1620</v>
      </c>
      <c r="I325" s="24" t="s">
        <v>529</v>
      </c>
      <c r="J325" s="24">
        <v>0.12</v>
      </c>
      <c r="L325" s="24">
        <v>45.97</v>
      </c>
      <c r="M325" s="24">
        <v>1.66</v>
      </c>
      <c r="N325" s="24">
        <v>0.34</v>
      </c>
      <c r="O325" s="24">
        <v>8.27</v>
      </c>
      <c r="Q325" s="24">
        <v>11.72</v>
      </c>
      <c r="R325" s="24">
        <v>20.02</v>
      </c>
      <c r="S325" s="24">
        <v>9.1999999999999993</v>
      </c>
      <c r="T325" s="24">
        <v>0.21</v>
      </c>
      <c r="U325" s="24">
        <v>1.1100000000000001</v>
      </c>
      <c r="V325" s="24">
        <v>0.99</v>
      </c>
      <c r="AC325" s="28">
        <f t="shared" si="18"/>
        <v>0.61764705882352933</v>
      </c>
      <c r="AD325" s="24" t="s">
        <v>549</v>
      </c>
      <c r="AK325" s="29"/>
      <c r="BT325" s="24">
        <f t="shared" si="19"/>
        <v>46.31</v>
      </c>
      <c r="BU325" s="24">
        <f t="shared" si="20"/>
        <v>2.31</v>
      </c>
    </row>
    <row r="326" spans="2:73" x14ac:dyDescent="0.25">
      <c r="B326" s="24" t="s">
        <v>516</v>
      </c>
      <c r="C326" s="24">
        <v>45.02</v>
      </c>
      <c r="D326" s="24">
        <v>4.5</v>
      </c>
      <c r="E326" s="24">
        <v>1650</v>
      </c>
      <c r="I326" s="24" t="s">
        <v>529</v>
      </c>
      <c r="J326" s="24">
        <v>0.37</v>
      </c>
      <c r="L326" s="24">
        <v>46.01</v>
      </c>
      <c r="M326" s="24">
        <v>0.49</v>
      </c>
      <c r="N326" s="24">
        <v>0.46</v>
      </c>
      <c r="O326" s="24">
        <v>9.01</v>
      </c>
      <c r="Q326" s="24">
        <v>10.119999999999999</v>
      </c>
      <c r="R326" s="24">
        <v>24.37</v>
      </c>
      <c r="S326" s="24">
        <v>8.16</v>
      </c>
      <c r="T326" s="24">
        <v>0.19</v>
      </c>
      <c r="U326" s="24">
        <v>0.57999999999999996</v>
      </c>
      <c r="V326" s="24">
        <v>0.28999999999999998</v>
      </c>
      <c r="AC326" s="28">
        <f t="shared" si="18"/>
        <v>0.41304347826086957</v>
      </c>
      <c r="AD326" s="24" t="s">
        <v>549</v>
      </c>
      <c r="AK326" s="29"/>
      <c r="BT326" s="24">
        <f t="shared" si="19"/>
        <v>46.47</v>
      </c>
      <c r="BU326" s="24">
        <f t="shared" si="20"/>
        <v>1.06</v>
      </c>
    </row>
    <row r="327" spans="2:73" x14ac:dyDescent="0.25">
      <c r="B327" s="24" t="s">
        <v>516</v>
      </c>
      <c r="C327" s="24">
        <v>50.01</v>
      </c>
      <c r="D327" s="24">
        <v>5</v>
      </c>
      <c r="E327" s="24">
        <v>1680</v>
      </c>
      <c r="I327" s="24" t="s">
        <v>529</v>
      </c>
      <c r="J327" s="24">
        <v>0.1</v>
      </c>
      <c r="L327" s="24">
        <v>44.78</v>
      </c>
      <c r="M327" s="24">
        <v>1.26</v>
      </c>
      <c r="N327" s="24">
        <v>0.31</v>
      </c>
      <c r="O327" s="24">
        <v>7.15</v>
      </c>
      <c r="Q327" s="24">
        <v>11.88</v>
      </c>
      <c r="R327" s="24">
        <v>22.28</v>
      </c>
      <c r="S327" s="24">
        <v>9.5399999999999991</v>
      </c>
      <c r="T327" s="24">
        <v>0.2</v>
      </c>
      <c r="U327" s="24">
        <v>0.86</v>
      </c>
      <c r="V327" s="24">
        <v>0.6</v>
      </c>
      <c r="AC327" s="28">
        <f t="shared" si="18"/>
        <v>0.64516129032258074</v>
      </c>
      <c r="AD327" s="24" t="s">
        <v>549</v>
      </c>
      <c r="AK327" s="29"/>
      <c r="BT327" s="24">
        <f t="shared" si="19"/>
        <v>45.09</v>
      </c>
      <c r="BU327" s="24">
        <f t="shared" si="20"/>
        <v>1.6600000000000001</v>
      </c>
    </row>
    <row r="328" spans="2:73" x14ac:dyDescent="0.25">
      <c r="B328" s="24" t="s">
        <v>516</v>
      </c>
      <c r="C328" s="24">
        <v>60.01</v>
      </c>
      <c r="D328" s="24">
        <v>6</v>
      </c>
      <c r="E328" s="24">
        <v>1710</v>
      </c>
      <c r="I328" s="24" t="s">
        <v>529</v>
      </c>
      <c r="J328" s="24">
        <v>0.11</v>
      </c>
      <c r="L328" s="24">
        <v>44.97</v>
      </c>
      <c r="M328" s="24">
        <v>1.01</v>
      </c>
      <c r="N328" s="24">
        <v>0.35</v>
      </c>
      <c r="O328" s="24">
        <v>6.37</v>
      </c>
      <c r="Q328" s="24">
        <v>12.64</v>
      </c>
      <c r="R328" s="24">
        <v>23.26</v>
      </c>
      <c r="S328" s="24">
        <v>9.0500000000000007</v>
      </c>
      <c r="T328" s="24">
        <v>0.21</v>
      </c>
      <c r="U328" s="24">
        <v>0.8</v>
      </c>
      <c r="V328" s="24">
        <v>0.36</v>
      </c>
      <c r="AC328" s="28">
        <f t="shared" si="18"/>
        <v>0.6</v>
      </c>
      <c r="AD328" s="24" t="s">
        <v>549</v>
      </c>
      <c r="AK328" s="29"/>
      <c r="BT328" s="24">
        <f t="shared" si="19"/>
        <v>45.32</v>
      </c>
      <c r="BU328" s="24">
        <f t="shared" si="20"/>
        <v>1.37</v>
      </c>
    </row>
    <row r="329" spans="2:73" x14ac:dyDescent="0.25">
      <c r="B329" s="24" t="s">
        <v>516</v>
      </c>
      <c r="C329" s="24">
        <v>60.07</v>
      </c>
      <c r="D329" s="24">
        <v>6</v>
      </c>
      <c r="E329" s="24">
        <v>1740</v>
      </c>
      <c r="I329" s="24" t="s">
        <v>529</v>
      </c>
      <c r="J329" s="24">
        <v>0.19</v>
      </c>
      <c r="L329" s="24">
        <v>45.45</v>
      </c>
      <c r="M329" s="24">
        <v>0.91</v>
      </c>
      <c r="N329" s="24">
        <v>0.41</v>
      </c>
      <c r="O329" s="24">
        <v>6.5</v>
      </c>
      <c r="Q329" s="24">
        <v>11.77</v>
      </c>
      <c r="R329" s="24">
        <v>23.88</v>
      </c>
      <c r="S329" s="24">
        <v>8.66</v>
      </c>
      <c r="T329" s="24">
        <v>0.22</v>
      </c>
      <c r="U329" s="24">
        <v>0.86</v>
      </c>
      <c r="V329" s="24">
        <v>0.61</v>
      </c>
      <c r="AC329" s="28">
        <f t="shared" si="18"/>
        <v>0.53658536585365857</v>
      </c>
      <c r="AD329" s="24" t="s">
        <v>549</v>
      </c>
      <c r="AK329" s="29"/>
      <c r="BT329" s="24">
        <f t="shared" si="19"/>
        <v>45.86</v>
      </c>
      <c r="BU329" s="24">
        <f t="shared" si="20"/>
        <v>1.69</v>
      </c>
    </row>
    <row r="330" spans="2:73" x14ac:dyDescent="0.25">
      <c r="B330" s="24" t="s">
        <v>516</v>
      </c>
      <c r="C330" s="24">
        <v>60.05</v>
      </c>
      <c r="D330" s="24">
        <v>6</v>
      </c>
      <c r="E330" s="24">
        <v>1755</v>
      </c>
      <c r="I330" s="24" t="s">
        <v>529</v>
      </c>
      <c r="J330" s="24">
        <v>0.41</v>
      </c>
      <c r="L330" s="24">
        <v>46.48</v>
      </c>
      <c r="M330" s="24">
        <v>0.49</v>
      </c>
      <c r="N330" s="24">
        <v>0.43</v>
      </c>
      <c r="O330" s="24">
        <v>7.27</v>
      </c>
      <c r="Q330" s="24">
        <v>10.24</v>
      </c>
      <c r="R330" s="24">
        <v>26.18</v>
      </c>
      <c r="S330" s="24">
        <v>7.33</v>
      </c>
      <c r="T330" s="24">
        <v>0.19</v>
      </c>
      <c r="U330" s="24">
        <v>0.45</v>
      </c>
      <c r="V330" s="24">
        <v>0.23</v>
      </c>
      <c r="AC330" s="28">
        <f t="shared" si="18"/>
        <v>0.44186046511627908</v>
      </c>
      <c r="AD330" s="24" t="s">
        <v>549</v>
      </c>
      <c r="AK330" s="29"/>
      <c r="BT330" s="24">
        <f t="shared" si="19"/>
        <v>46.91</v>
      </c>
      <c r="BU330" s="24">
        <f t="shared" si="20"/>
        <v>0.87</v>
      </c>
    </row>
    <row r="331" spans="2:73" x14ac:dyDescent="0.25">
      <c r="B331" s="24" t="s">
        <v>516</v>
      </c>
      <c r="C331" s="24">
        <v>60.03</v>
      </c>
      <c r="D331" s="24">
        <v>6</v>
      </c>
      <c r="E331" s="24">
        <v>1770</v>
      </c>
      <c r="I331" s="24" t="s">
        <v>529</v>
      </c>
      <c r="J331" s="24">
        <v>0.5</v>
      </c>
      <c r="L331" s="24">
        <v>46.9</v>
      </c>
      <c r="M331" s="24">
        <v>0.36</v>
      </c>
      <c r="N331" s="24">
        <v>0.56999999999999995</v>
      </c>
      <c r="O331" s="24">
        <v>8.7899999999999991</v>
      </c>
      <c r="Q331" s="24">
        <v>9.8699999999999992</v>
      </c>
      <c r="R331" s="24">
        <v>26.48</v>
      </c>
      <c r="S331" s="24">
        <v>6.8</v>
      </c>
      <c r="T331" s="24">
        <v>0.18</v>
      </c>
      <c r="U331" s="24">
        <v>0.43</v>
      </c>
      <c r="V331" s="24">
        <v>0.18</v>
      </c>
      <c r="AC331" s="28">
        <f t="shared" si="18"/>
        <v>0.31578947368421056</v>
      </c>
      <c r="AD331" s="24" t="s">
        <v>549</v>
      </c>
      <c r="AK331" s="29"/>
      <c r="BT331" s="24">
        <f t="shared" si="19"/>
        <v>47.47</v>
      </c>
      <c r="BU331" s="24">
        <f t="shared" si="20"/>
        <v>0.79</v>
      </c>
    </row>
    <row r="332" spans="2:73" x14ac:dyDescent="0.25">
      <c r="B332" s="24" t="s">
        <v>516</v>
      </c>
      <c r="C332" s="24">
        <v>60.08</v>
      </c>
      <c r="D332" s="24">
        <v>6</v>
      </c>
      <c r="E332" s="24">
        <v>1800</v>
      </c>
      <c r="I332" s="24" t="s">
        <v>529</v>
      </c>
      <c r="J332" s="24">
        <v>0.65</v>
      </c>
      <c r="L332" s="24">
        <v>47.19</v>
      </c>
      <c r="M332" s="24">
        <v>0.3</v>
      </c>
      <c r="N332" s="24">
        <v>0.52</v>
      </c>
      <c r="O332" s="24">
        <v>7.26</v>
      </c>
      <c r="Q332" s="24">
        <v>8.6</v>
      </c>
      <c r="R332" s="24">
        <v>29.34</v>
      </c>
      <c r="S332" s="24">
        <v>5.48</v>
      </c>
      <c r="T332" s="24">
        <v>0.18</v>
      </c>
      <c r="U332" s="24">
        <v>0.39</v>
      </c>
      <c r="V332" s="24">
        <v>0.14000000000000001</v>
      </c>
      <c r="AC332" s="28">
        <f t="shared" ref="AC332:AC347" si="21">T332/N332</f>
        <v>0.34615384615384615</v>
      </c>
      <c r="AD332" s="24" t="s">
        <v>549</v>
      </c>
      <c r="AK332" s="29"/>
      <c r="BT332" s="24">
        <f t="shared" si="19"/>
        <v>47.71</v>
      </c>
      <c r="BU332" s="24">
        <f t="shared" si="20"/>
        <v>0.71000000000000008</v>
      </c>
    </row>
    <row r="333" spans="2:73" x14ac:dyDescent="0.25">
      <c r="B333" s="24" t="s">
        <v>516</v>
      </c>
      <c r="C333" s="24">
        <v>70.069999999999993</v>
      </c>
      <c r="D333" s="24">
        <v>7</v>
      </c>
      <c r="E333" s="24">
        <v>1790</v>
      </c>
      <c r="I333" s="24" t="s">
        <v>529</v>
      </c>
      <c r="J333" s="24">
        <v>0.16</v>
      </c>
      <c r="L333" s="24">
        <v>45.15</v>
      </c>
      <c r="M333" s="24">
        <v>1.23</v>
      </c>
      <c r="N333" s="24">
        <v>0.36</v>
      </c>
      <c r="O333" s="24">
        <v>5.09</v>
      </c>
      <c r="Q333" s="24">
        <v>12.53</v>
      </c>
      <c r="R333" s="24">
        <v>23.9</v>
      </c>
      <c r="S333" s="24">
        <v>8.6199999999999992</v>
      </c>
      <c r="T333" s="24">
        <v>0.23</v>
      </c>
      <c r="U333" s="24">
        <v>1.04</v>
      </c>
      <c r="V333" s="24">
        <v>0.91</v>
      </c>
      <c r="AC333" s="28">
        <f t="shared" si="21"/>
        <v>0.63888888888888895</v>
      </c>
      <c r="AD333" s="24" t="s">
        <v>549</v>
      </c>
      <c r="AK333" s="29"/>
      <c r="BT333" s="24">
        <f t="shared" si="19"/>
        <v>45.51</v>
      </c>
      <c r="BU333" s="24">
        <f t="shared" si="20"/>
        <v>2.1800000000000002</v>
      </c>
    </row>
    <row r="334" spans="2:73" x14ac:dyDescent="0.25">
      <c r="B334" s="24" t="s">
        <v>516</v>
      </c>
      <c r="C334" s="24">
        <v>70.02</v>
      </c>
      <c r="D334" s="24">
        <v>7</v>
      </c>
      <c r="E334" s="24">
        <v>1810</v>
      </c>
      <c r="I334" s="24" t="s">
        <v>529</v>
      </c>
      <c r="J334" s="24">
        <v>0.22</v>
      </c>
      <c r="L334" s="24">
        <v>46.11</v>
      </c>
      <c r="M334" s="24">
        <v>0.66</v>
      </c>
      <c r="N334" s="24">
        <v>0.37</v>
      </c>
      <c r="O334" s="24">
        <v>5.43</v>
      </c>
      <c r="Q334" s="24">
        <v>11.61</v>
      </c>
      <c r="R334" s="24">
        <v>25.29</v>
      </c>
      <c r="S334" s="24">
        <v>8.49</v>
      </c>
      <c r="T334" s="24">
        <v>0.2</v>
      </c>
      <c r="U334" s="24">
        <v>0.63</v>
      </c>
      <c r="V334" s="24">
        <v>0.3</v>
      </c>
      <c r="AC334" s="28">
        <f t="shared" si="21"/>
        <v>0.54054054054054057</v>
      </c>
      <c r="AD334" s="24" t="s">
        <v>549</v>
      </c>
      <c r="AK334" s="29"/>
      <c r="BT334" s="24">
        <f t="shared" si="19"/>
        <v>46.48</v>
      </c>
      <c r="BU334" s="24">
        <f t="shared" si="20"/>
        <v>1.1300000000000001</v>
      </c>
    </row>
    <row r="335" spans="2:73" x14ac:dyDescent="0.25">
      <c r="B335" s="24" t="s">
        <v>516</v>
      </c>
      <c r="C335" s="24">
        <v>70.05</v>
      </c>
      <c r="D335" s="24">
        <v>7</v>
      </c>
      <c r="E335" s="24">
        <v>1820</v>
      </c>
      <c r="I335" s="24" t="s">
        <v>529</v>
      </c>
      <c r="J335" s="24">
        <v>0.35</v>
      </c>
      <c r="L335" s="24">
        <v>47.02</v>
      </c>
      <c r="M335" s="24">
        <v>0.57999999999999996</v>
      </c>
      <c r="N335" s="24">
        <v>0.49</v>
      </c>
      <c r="O335" s="24">
        <v>6.26</v>
      </c>
      <c r="Q335" s="24">
        <v>10.58</v>
      </c>
      <c r="R335" s="24">
        <v>26.65</v>
      </c>
      <c r="S335" s="24">
        <v>7.42</v>
      </c>
      <c r="T335" s="24">
        <v>0.2</v>
      </c>
      <c r="U335" s="24">
        <v>0.56000000000000005</v>
      </c>
      <c r="V335" s="24">
        <v>0.25</v>
      </c>
      <c r="AC335" s="28">
        <f t="shared" si="21"/>
        <v>0.40816326530612246</v>
      </c>
      <c r="AD335" s="24" t="s">
        <v>549</v>
      </c>
      <c r="AK335" s="29"/>
      <c r="BT335" s="24">
        <f t="shared" si="19"/>
        <v>47.510000000000005</v>
      </c>
      <c r="BU335" s="24">
        <f t="shared" si="20"/>
        <v>1.01</v>
      </c>
    </row>
    <row r="336" spans="2:73" x14ac:dyDescent="0.25">
      <c r="B336" s="24" t="s">
        <v>516</v>
      </c>
      <c r="C336" s="24">
        <v>70.09</v>
      </c>
      <c r="D336" s="24">
        <v>7</v>
      </c>
      <c r="E336" s="24">
        <v>1835</v>
      </c>
      <c r="I336" s="24" t="s">
        <v>529</v>
      </c>
      <c r="J336" s="24">
        <v>0.47</v>
      </c>
      <c r="L336" s="24">
        <v>47.09</v>
      </c>
      <c r="M336" s="24">
        <v>0.43</v>
      </c>
      <c r="N336" s="24">
        <v>0.47</v>
      </c>
      <c r="O336" s="24">
        <v>6.27</v>
      </c>
      <c r="Q336" s="24">
        <v>9.64</v>
      </c>
      <c r="R336" s="24">
        <v>27.31</v>
      </c>
      <c r="S336" s="24">
        <v>7.26</v>
      </c>
      <c r="T336" s="24">
        <v>0.19</v>
      </c>
      <c r="U336" s="24">
        <v>0.64</v>
      </c>
      <c r="V336" s="24">
        <v>0.15</v>
      </c>
      <c r="AC336" s="28">
        <f t="shared" si="21"/>
        <v>0.4042553191489362</v>
      </c>
      <c r="AD336" s="24" t="s">
        <v>549</v>
      </c>
      <c r="AK336" s="29"/>
      <c r="BT336" s="24">
        <f t="shared" si="19"/>
        <v>47.56</v>
      </c>
      <c r="BU336" s="24">
        <f t="shared" si="20"/>
        <v>0.98000000000000009</v>
      </c>
    </row>
    <row r="337" spans="1:73" x14ac:dyDescent="0.25">
      <c r="B337" s="24" t="s">
        <v>516</v>
      </c>
      <c r="C337" s="24">
        <v>70.08</v>
      </c>
      <c r="D337" s="24">
        <v>7</v>
      </c>
      <c r="E337" s="24">
        <v>1850</v>
      </c>
      <c r="I337" s="24" t="s">
        <v>529</v>
      </c>
      <c r="J337" s="24">
        <v>0.66</v>
      </c>
      <c r="L337" s="24">
        <v>47.33</v>
      </c>
      <c r="M337" s="24">
        <v>0.28000000000000003</v>
      </c>
      <c r="N337" s="24">
        <v>0.5</v>
      </c>
      <c r="O337" s="24">
        <v>6.45</v>
      </c>
      <c r="Q337" s="24">
        <v>8.61</v>
      </c>
      <c r="R337" s="24">
        <v>30.29</v>
      </c>
      <c r="S337" s="24">
        <v>5.61</v>
      </c>
      <c r="T337" s="24">
        <v>0.18</v>
      </c>
      <c r="U337" s="24">
        <v>0.41</v>
      </c>
      <c r="V337" s="24">
        <v>0.11</v>
      </c>
      <c r="AC337" s="28">
        <f t="shared" si="21"/>
        <v>0.36</v>
      </c>
      <c r="AD337" s="24" t="s">
        <v>549</v>
      </c>
      <c r="AK337" s="29"/>
      <c r="BT337" s="24">
        <f t="shared" si="19"/>
        <v>47.83</v>
      </c>
      <c r="BU337" s="24">
        <f t="shared" si="20"/>
        <v>0.7</v>
      </c>
    </row>
    <row r="338" spans="1:73" x14ac:dyDescent="0.25">
      <c r="B338" s="24" t="s">
        <v>516</v>
      </c>
      <c r="C338" s="24">
        <v>70.06</v>
      </c>
      <c r="D338" s="24">
        <v>7</v>
      </c>
      <c r="E338" s="24">
        <v>1950</v>
      </c>
      <c r="I338" s="24" t="s">
        <v>529</v>
      </c>
      <c r="J338" s="24">
        <v>0.86</v>
      </c>
      <c r="L338" s="24">
        <v>45.39</v>
      </c>
      <c r="M338" s="24">
        <v>0.21</v>
      </c>
      <c r="N338" s="24">
        <v>0.43</v>
      </c>
      <c r="O338" s="24">
        <v>5.72</v>
      </c>
      <c r="Q338" s="24">
        <v>8.17</v>
      </c>
      <c r="R338" s="24">
        <v>34.869999999999997</v>
      </c>
      <c r="S338" s="24">
        <v>4.2699999999999996</v>
      </c>
      <c r="T338" s="24">
        <v>0.16</v>
      </c>
      <c r="U338" s="24">
        <v>0.28000000000000003</v>
      </c>
      <c r="V338" s="24">
        <v>0.13</v>
      </c>
      <c r="AC338" s="28">
        <f t="shared" si="21"/>
        <v>0.37209302325581395</v>
      </c>
      <c r="AD338" s="24" t="s">
        <v>549</v>
      </c>
      <c r="AK338" s="29"/>
      <c r="BT338" s="24">
        <f t="shared" si="19"/>
        <v>45.82</v>
      </c>
      <c r="BU338" s="24">
        <f t="shared" si="20"/>
        <v>0.57000000000000006</v>
      </c>
    </row>
    <row r="339" spans="1:73" x14ac:dyDescent="0.25">
      <c r="B339" s="24" t="s">
        <v>516</v>
      </c>
      <c r="D339" s="24">
        <v>1</v>
      </c>
      <c r="E339" s="24">
        <v>1500</v>
      </c>
      <c r="I339" s="24" t="s">
        <v>530</v>
      </c>
      <c r="L339" s="24">
        <v>45.6</v>
      </c>
      <c r="M339" s="24">
        <v>0.9</v>
      </c>
      <c r="N339" s="24">
        <v>15.2</v>
      </c>
      <c r="Q339" s="24">
        <v>7.8</v>
      </c>
      <c r="R339" s="24">
        <v>0.15</v>
      </c>
      <c r="S339" s="24">
        <v>16.670000000000002</v>
      </c>
      <c r="T339" s="24">
        <v>11.48</v>
      </c>
      <c r="U339" s="24">
        <v>1.4</v>
      </c>
      <c r="V339" s="24">
        <v>0.04</v>
      </c>
      <c r="W339" s="24">
        <v>0.01</v>
      </c>
      <c r="X339" s="24">
        <v>0.11</v>
      </c>
      <c r="AC339" s="28">
        <f t="shared" si="21"/>
        <v>0.75526315789473686</v>
      </c>
      <c r="AD339" s="24" t="s">
        <v>486</v>
      </c>
      <c r="AK339" s="29"/>
      <c r="BT339" s="24">
        <f t="shared" si="19"/>
        <v>60.8</v>
      </c>
      <c r="BU339" s="24">
        <f t="shared" si="20"/>
        <v>12.92</v>
      </c>
    </row>
    <row r="340" spans="1:73" x14ac:dyDescent="0.25">
      <c r="B340" s="24" t="s">
        <v>516</v>
      </c>
      <c r="D340" s="24">
        <v>2</v>
      </c>
      <c r="E340" s="24">
        <v>1400</v>
      </c>
      <c r="I340" s="24" t="s">
        <v>530</v>
      </c>
      <c r="L340" s="24">
        <v>45.1</v>
      </c>
      <c r="M340" s="24">
        <v>2</v>
      </c>
      <c r="N340" s="24">
        <v>16.2</v>
      </c>
      <c r="Q340" s="24">
        <v>10.9</v>
      </c>
      <c r="R340" s="24">
        <v>0.16</v>
      </c>
      <c r="S340" s="24">
        <v>11.1</v>
      </c>
      <c r="T340" s="24">
        <v>9.98</v>
      </c>
      <c r="U340" s="24">
        <v>2.6</v>
      </c>
      <c r="V340" s="24">
        <v>0.05</v>
      </c>
      <c r="W340" s="24" t="s">
        <v>109</v>
      </c>
      <c r="X340" s="24">
        <v>0.03</v>
      </c>
      <c r="AC340" s="28">
        <f t="shared" si="21"/>
        <v>0.61604938271604948</v>
      </c>
      <c r="AD340" s="24" t="s">
        <v>486</v>
      </c>
      <c r="AK340" s="29"/>
      <c r="BT340" s="24">
        <f t="shared" si="19"/>
        <v>61.3</v>
      </c>
      <c r="BU340" s="24">
        <f t="shared" si="20"/>
        <v>12.63</v>
      </c>
    </row>
    <row r="341" spans="1:73" x14ac:dyDescent="0.25">
      <c r="B341" s="24" t="s">
        <v>516</v>
      </c>
      <c r="D341" s="24">
        <v>2</v>
      </c>
      <c r="E341" s="24">
        <v>1375</v>
      </c>
      <c r="I341" s="24" t="s">
        <v>530</v>
      </c>
      <c r="L341" s="24">
        <v>44.4</v>
      </c>
      <c r="M341" s="24">
        <v>2.2999999999999998</v>
      </c>
      <c r="N341" s="24">
        <v>16.399999999999999</v>
      </c>
      <c r="Q341" s="24">
        <v>12.81</v>
      </c>
      <c r="R341" s="24">
        <v>0.1</v>
      </c>
      <c r="S341" s="24">
        <v>10.6</v>
      </c>
      <c r="T341" s="24">
        <v>9.3000000000000007</v>
      </c>
      <c r="U341" s="24">
        <v>3.78</v>
      </c>
      <c r="V341" s="24">
        <v>0.12</v>
      </c>
      <c r="W341" s="24">
        <v>0.03</v>
      </c>
      <c r="X341" s="24" t="s">
        <v>235</v>
      </c>
      <c r="AC341" s="28">
        <f t="shared" si="21"/>
        <v>0.56707317073170738</v>
      </c>
      <c r="AD341" s="24" t="s">
        <v>486</v>
      </c>
      <c r="AK341" s="29"/>
      <c r="BT341" s="24">
        <f t="shared" si="19"/>
        <v>60.8</v>
      </c>
      <c r="BU341" s="24">
        <f t="shared" si="20"/>
        <v>13.2</v>
      </c>
    </row>
    <row r="342" spans="1:73" x14ac:dyDescent="0.25">
      <c r="B342" s="24" t="s">
        <v>516</v>
      </c>
      <c r="D342" s="24">
        <v>2.5</v>
      </c>
      <c r="E342" s="24">
        <v>1500</v>
      </c>
      <c r="I342" s="24" t="s">
        <v>530</v>
      </c>
      <c r="L342" s="24">
        <v>45.2</v>
      </c>
      <c r="M342" s="24">
        <v>1.3</v>
      </c>
      <c r="N342" s="24">
        <v>15.2</v>
      </c>
      <c r="Q342" s="24">
        <v>9.1</v>
      </c>
      <c r="R342" s="24">
        <v>0.17</v>
      </c>
      <c r="S342" s="24">
        <v>15</v>
      </c>
      <c r="T342" s="24">
        <v>11.2</v>
      </c>
      <c r="U342" s="24">
        <v>1.91</v>
      </c>
      <c r="V342" s="24">
        <v>0.05</v>
      </c>
      <c r="W342" s="24">
        <v>0.02</v>
      </c>
      <c r="X342" s="24">
        <v>0.05</v>
      </c>
      <c r="AC342" s="28">
        <f t="shared" si="21"/>
        <v>0.73684210526315785</v>
      </c>
      <c r="AD342" s="24" t="s">
        <v>486</v>
      </c>
      <c r="AK342" s="29"/>
      <c r="BT342" s="24">
        <f t="shared" si="19"/>
        <v>60.400000000000006</v>
      </c>
      <c r="BU342" s="24">
        <f t="shared" si="20"/>
        <v>13.16</v>
      </c>
    </row>
    <row r="343" spans="1:73" x14ac:dyDescent="0.25">
      <c r="B343" s="24" t="s">
        <v>516</v>
      </c>
      <c r="D343" s="24">
        <v>2.5</v>
      </c>
      <c r="E343" s="24">
        <v>1475</v>
      </c>
      <c r="I343" s="24" t="s">
        <v>530</v>
      </c>
      <c r="L343" s="24">
        <v>42.7</v>
      </c>
      <c r="M343" s="24">
        <v>1.87</v>
      </c>
      <c r="N343" s="24">
        <v>14.54</v>
      </c>
      <c r="Q343" s="24">
        <v>12</v>
      </c>
      <c r="R343" s="24">
        <v>0.17</v>
      </c>
      <c r="S343" s="24">
        <v>13.54</v>
      </c>
      <c r="T343" s="24">
        <v>10.3</v>
      </c>
      <c r="U343" s="24">
        <v>3.04</v>
      </c>
      <c r="V343" s="24">
        <v>0.09</v>
      </c>
      <c r="W343" s="24">
        <v>0.04</v>
      </c>
      <c r="X343" s="24" t="s">
        <v>235</v>
      </c>
      <c r="AC343" s="28">
        <f t="shared" si="21"/>
        <v>0.70839064649243477</v>
      </c>
      <c r="AD343" s="24" t="s">
        <v>486</v>
      </c>
      <c r="AK343" s="29"/>
      <c r="BT343" s="24">
        <f t="shared" si="19"/>
        <v>57.24</v>
      </c>
      <c r="BU343" s="24">
        <f t="shared" si="20"/>
        <v>13.43</v>
      </c>
    </row>
    <row r="344" spans="1:73" x14ac:dyDescent="0.25">
      <c r="B344" s="24" t="s">
        <v>516</v>
      </c>
      <c r="D344" s="24">
        <v>2.5</v>
      </c>
      <c r="E344" s="24">
        <v>1455</v>
      </c>
      <c r="I344" s="24" t="s">
        <v>530</v>
      </c>
      <c r="L344" s="24">
        <v>42.7</v>
      </c>
      <c r="M344" s="24">
        <v>1.87</v>
      </c>
      <c r="N344" s="24">
        <v>14.54</v>
      </c>
      <c r="Q344" s="24">
        <v>12</v>
      </c>
      <c r="R344" s="24">
        <v>0.17</v>
      </c>
      <c r="S344" s="24">
        <v>13.54</v>
      </c>
      <c r="T344" s="24">
        <v>10.3</v>
      </c>
      <c r="U344" s="24">
        <v>3.04</v>
      </c>
      <c r="V344" s="24">
        <v>0.09</v>
      </c>
      <c r="W344" s="24">
        <v>0.04</v>
      </c>
      <c r="X344" s="24" t="s">
        <v>235</v>
      </c>
      <c r="AC344" s="28">
        <f t="shared" si="21"/>
        <v>0.70839064649243477</v>
      </c>
      <c r="AD344" s="24" t="s">
        <v>486</v>
      </c>
      <c r="AK344" s="29"/>
      <c r="BT344" s="24">
        <f t="shared" si="19"/>
        <v>57.24</v>
      </c>
      <c r="BU344" s="24">
        <f t="shared" si="20"/>
        <v>13.43</v>
      </c>
    </row>
    <row r="345" spans="1:73" x14ac:dyDescent="0.25">
      <c r="B345" s="24" t="s">
        <v>516</v>
      </c>
      <c r="C345" s="24" t="s">
        <v>237</v>
      </c>
      <c r="D345" s="24">
        <v>5</v>
      </c>
      <c r="E345" s="24">
        <v>1650</v>
      </c>
      <c r="I345" s="24" t="s">
        <v>236</v>
      </c>
      <c r="J345" s="24">
        <v>0.19</v>
      </c>
      <c r="L345" s="24">
        <v>46.75</v>
      </c>
      <c r="M345" s="24">
        <v>3.13</v>
      </c>
      <c r="N345" s="24">
        <v>6.38</v>
      </c>
      <c r="Q345" s="24">
        <v>13.86</v>
      </c>
      <c r="R345" s="24">
        <v>0.14000000000000001</v>
      </c>
      <c r="S345" s="24">
        <v>13.39</v>
      </c>
      <c r="T345" s="24">
        <v>13.6</v>
      </c>
      <c r="U345" s="24">
        <v>2.25</v>
      </c>
      <c r="V345" s="24">
        <v>0.05</v>
      </c>
      <c r="AC345" s="28">
        <f t="shared" si="21"/>
        <v>2.1316614420062696</v>
      </c>
      <c r="AD345" s="24" t="s">
        <v>487</v>
      </c>
      <c r="AK345" s="29"/>
      <c r="BT345" s="24">
        <f t="shared" si="19"/>
        <v>53.13</v>
      </c>
      <c r="BU345" s="24">
        <f t="shared" si="20"/>
        <v>15.9</v>
      </c>
    </row>
    <row r="346" spans="1:73" x14ac:dyDescent="0.25">
      <c r="B346" s="24" t="s">
        <v>516</v>
      </c>
      <c r="C346" s="24" t="s">
        <v>238</v>
      </c>
      <c r="D346" s="24">
        <v>5</v>
      </c>
      <c r="E346" s="24">
        <v>1675</v>
      </c>
      <c r="I346" s="24" t="s">
        <v>236</v>
      </c>
      <c r="J346" s="24">
        <v>0.4</v>
      </c>
      <c r="L346" s="24">
        <v>47.35</v>
      </c>
      <c r="M346" s="24">
        <v>1.93</v>
      </c>
      <c r="N346" s="24">
        <v>10.15</v>
      </c>
      <c r="Q346" s="24">
        <v>10.69</v>
      </c>
      <c r="R346" s="24">
        <v>0.17</v>
      </c>
      <c r="S346" s="24">
        <v>13.59</v>
      </c>
      <c r="T346" s="24">
        <v>12.8</v>
      </c>
      <c r="U346" s="24">
        <v>2.4300000000000002</v>
      </c>
      <c r="V346" s="24">
        <v>0.08</v>
      </c>
      <c r="AC346" s="28">
        <f t="shared" si="21"/>
        <v>1.2610837438423645</v>
      </c>
      <c r="AD346" s="24" t="s">
        <v>487</v>
      </c>
      <c r="AK346" s="29"/>
      <c r="BT346" s="24">
        <f t="shared" si="19"/>
        <v>57.5</v>
      </c>
      <c r="BU346" s="24">
        <f t="shared" si="20"/>
        <v>15.31</v>
      </c>
    </row>
    <row r="347" spans="1:73" x14ac:dyDescent="0.25">
      <c r="B347" s="24" t="s">
        <v>516</v>
      </c>
      <c r="C347" s="24" t="s">
        <v>239</v>
      </c>
      <c r="D347" s="24">
        <v>5</v>
      </c>
      <c r="E347" s="24">
        <v>1700</v>
      </c>
      <c r="I347" s="24" t="s">
        <v>236</v>
      </c>
      <c r="J347" s="24">
        <v>0.75</v>
      </c>
      <c r="L347" s="24">
        <v>46.99</v>
      </c>
      <c r="M347" s="24">
        <v>1.1299999999999999</v>
      </c>
      <c r="N347" s="24">
        <v>12.49</v>
      </c>
      <c r="Q347" s="24">
        <v>8.66</v>
      </c>
      <c r="R347" s="24">
        <v>0.16</v>
      </c>
      <c r="S347" s="24">
        <v>15.32</v>
      </c>
      <c r="T347" s="24">
        <v>12.47</v>
      </c>
      <c r="U347" s="24">
        <v>1.8</v>
      </c>
      <c r="V347" s="24">
        <v>0.05</v>
      </c>
      <c r="AC347" s="28">
        <f t="shared" si="21"/>
        <v>0.99839871897518018</v>
      </c>
      <c r="AD347" s="24" t="s">
        <v>487</v>
      </c>
      <c r="AK347" s="29"/>
      <c r="BT347" s="24">
        <f t="shared" si="19"/>
        <v>59.480000000000004</v>
      </c>
      <c r="BU347" s="24">
        <f t="shared" si="20"/>
        <v>14.320000000000002</v>
      </c>
    </row>
    <row r="351" spans="1:73" x14ac:dyDescent="0.25">
      <c r="A351" s="24" t="s">
        <v>559</v>
      </c>
    </row>
    <row r="352" spans="1:73" x14ac:dyDescent="0.25">
      <c r="A352" s="24" t="s">
        <v>545</v>
      </c>
    </row>
    <row r="353" spans="1:1" x14ac:dyDescent="0.25">
      <c r="A353" s="24" t="s">
        <v>544</v>
      </c>
    </row>
    <row r="354" spans="1:1" x14ac:dyDescent="0.25">
      <c r="A354" s="24" t="s">
        <v>501</v>
      </c>
    </row>
    <row r="355" spans="1:1" x14ac:dyDescent="0.25">
      <c r="A355" s="24" t="s">
        <v>510</v>
      </c>
    </row>
    <row r="356" spans="1:1" x14ac:dyDescent="0.25">
      <c r="A356" s="24" t="s">
        <v>543</v>
      </c>
    </row>
    <row r="357" spans="1:1" x14ac:dyDescent="0.25">
      <c r="A357" s="24" t="s">
        <v>541</v>
      </c>
    </row>
    <row r="358" spans="1:1" x14ac:dyDescent="0.25">
      <c r="A358" s="24" t="s">
        <v>512</v>
      </c>
    </row>
    <row r="359" spans="1:1" x14ac:dyDescent="0.25">
      <c r="A359" s="24" t="s">
        <v>506</v>
      </c>
    </row>
    <row r="360" spans="1:1" x14ac:dyDescent="0.25">
      <c r="A360" s="24" t="s">
        <v>509</v>
      </c>
    </row>
    <row r="361" spans="1:1" x14ac:dyDescent="0.25">
      <c r="A361" s="24" t="s">
        <v>547</v>
      </c>
    </row>
    <row r="362" spans="1:1" x14ac:dyDescent="0.25">
      <c r="A362" s="24" t="s">
        <v>504</v>
      </c>
    </row>
    <row r="363" spans="1:1" x14ac:dyDescent="0.25">
      <c r="A363" s="24" t="s">
        <v>507</v>
      </c>
    </row>
    <row r="364" spans="1:1" x14ac:dyDescent="0.25">
      <c r="A364" s="24" t="s">
        <v>502</v>
      </c>
    </row>
    <row r="365" spans="1:1" x14ac:dyDescent="0.25">
      <c r="A365" s="24" t="s">
        <v>503</v>
      </c>
    </row>
    <row r="366" spans="1:1" x14ac:dyDescent="0.25">
      <c r="A366" s="24" t="s">
        <v>546</v>
      </c>
    </row>
    <row r="367" spans="1:1" x14ac:dyDescent="0.25">
      <c r="A367" s="24" t="s">
        <v>514</v>
      </c>
    </row>
    <row r="368" spans="1:1" x14ac:dyDescent="0.25">
      <c r="A368" s="24" t="s">
        <v>540</v>
      </c>
    </row>
    <row r="369" spans="1:1" x14ac:dyDescent="0.25">
      <c r="A369" s="24" t="s">
        <v>540</v>
      </c>
    </row>
    <row r="370" spans="1:1" x14ac:dyDescent="0.25">
      <c r="A370" s="24" t="s">
        <v>513</v>
      </c>
    </row>
    <row r="371" spans="1:1" x14ac:dyDescent="0.25">
      <c r="A371" s="24" t="s">
        <v>505</v>
      </c>
    </row>
    <row r="372" spans="1:1" x14ac:dyDescent="0.25">
      <c r="A372" s="24" t="s">
        <v>542</v>
      </c>
    </row>
    <row r="373" spans="1:1" x14ac:dyDescent="0.25">
      <c r="A373" s="24" t="s">
        <v>511</v>
      </c>
    </row>
    <row r="374" spans="1:1" x14ac:dyDescent="0.25">
      <c r="A374" s="24" t="s">
        <v>508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S1</vt:lpstr>
      <vt:lpstr>Table S2</vt:lpstr>
      <vt:lpstr>Table S3</vt:lpstr>
      <vt:lpstr>Table S4</vt:lpstr>
      <vt:lpstr>Table S5</vt:lpstr>
      <vt:lpstr>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Xiaohan Huang</dc:creator>
  <cp:lastModifiedBy>晓函 黄</cp:lastModifiedBy>
  <dcterms:created xsi:type="dcterms:W3CDTF">2015-06-05T18:19:34Z</dcterms:created>
  <dcterms:modified xsi:type="dcterms:W3CDTF">2025-05-14T02:38:06Z</dcterms:modified>
</cp:coreProperties>
</file>