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3.xml" ContentType="application/vnd.openxmlformats-officedocument.drawing+xml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4.xml" ContentType="application/vnd.openxmlformats-officedocument.drawing+xml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eof\AppData\Local\Temp\Rar$DIa242124.41010\"/>
    </mc:Choice>
  </mc:AlternateContent>
  <xr:revisionPtr revIDLastSave="0" documentId="13_ncr:1_{ECD9329D-8CD9-46EB-B87F-DBB6040F10A1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6.5kb" sheetId="1" r:id="rId1"/>
    <sheet name="6P9a" sheetId="2" r:id="rId2"/>
    <sheet name="6P9b" sheetId="3" r:id="rId3"/>
    <sheet name="Combined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2" i="2" l="1"/>
  <c r="S51" i="2"/>
  <c r="Q30" i="2"/>
  <c r="R30" i="2"/>
  <c r="S30" i="2"/>
  <c r="T30" i="2"/>
  <c r="S29" i="2"/>
  <c r="R29" i="2"/>
  <c r="Q29" i="2"/>
  <c r="R26" i="2"/>
  <c r="S26" i="2"/>
  <c r="Q26" i="2"/>
  <c r="K26" i="2"/>
  <c r="L26" i="2"/>
  <c r="J26" i="2"/>
  <c r="K25" i="2"/>
  <c r="L25" i="2"/>
  <c r="J25" i="2"/>
  <c r="K24" i="2"/>
  <c r="L24" i="2"/>
  <c r="J24" i="2"/>
  <c r="M30" i="2"/>
  <c r="M29" i="2"/>
  <c r="V27" i="1"/>
  <c r="W27" i="1"/>
  <c r="U27" i="1"/>
  <c r="T29" i="2" l="1"/>
  <c r="AW31" i="5"/>
  <c r="AW30" i="5"/>
  <c r="AQ31" i="5"/>
  <c r="AR31" i="5"/>
  <c r="AS31" i="5"/>
  <c r="AT31" i="5"/>
  <c r="AU31" i="5"/>
  <c r="AV31" i="5"/>
  <c r="AX31" i="5"/>
  <c r="AP31" i="5"/>
  <c r="AX30" i="5"/>
  <c r="AQ30" i="5"/>
  <c r="AR30" i="5"/>
  <c r="AS30" i="5"/>
  <c r="AT30" i="5"/>
  <c r="AU30" i="5"/>
  <c r="AV30" i="5"/>
  <c r="AP30" i="5"/>
  <c r="AD27" i="5" l="1"/>
  <c r="AE27" i="5"/>
  <c r="AF27" i="5"/>
  <c r="AG27" i="5"/>
  <c r="AH27" i="5"/>
  <c r="AI27" i="5"/>
  <c r="AJ27" i="5"/>
  <c r="AC27" i="5"/>
  <c r="AK25" i="5"/>
  <c r="AK26" i="5"/>
  <c r="O27" i="5"/>
  <c r="P27" i="5"/>
  <c r="Q27" i="5"/>
  <c r="R27" i="5"/>
  <c r="S27" i="5"/>
  <c r="T27" i="5"/>
  <c r="T28" i="5" s="1"/>
  <c r="T32" i="5" s="1"/>
  <c r="U27" i="5"/>
  <c r="V27" i="5"/>
  <c r="N27" i="5"/>
  <c r="O26" i="5"/>
  <c r="P26" i="5"/>
  <c r="Q26" i="5"/>
  <c r="R26" i="5"/>
  <c r="S26" i="5"/>
  <c r="U26" i="5"/>
  <c r="U28" i="5" s="1"/>
  <c r="U32" i="5" s="1"/>
  <c r="V26" i="5"/>
  <c r="N26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AE12" i="5"/>
  <c r="AD12" i="5"/>
  <c r="AD11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AE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Q28" i="5" l="1"/>
  <c r="Q33" i="5" s="1"/>
  <c r="S28" i="5"/>
  <c r="S33" i="5" s="1"/>
  <c r="P28" i="5"/>
  <c r="P33" i="5" s="1"/>
  <c r="T33" i="5"/>
  <c r="N28" i="5"/>
  <c r="N32" i="5" s="1"/>
  <c r="O28" i="5"/>
  <c r="O33" i="5" s="1"/>
  <c r="U33" i="5"/>
  <c r="AF14" i="5"/>
  <c r="V28" i="5"/>
  <c r="V32" i="5" s="1"/>
  <c r="R28" i="5"/>
  <c r="R33" i="5" s="1"/>
  <c r="AF11" i="5"/>
  <c r="AF13" i="5"/>
  <c r="W26" i="5"/>
  <c r="W27" i="5"/>
  <c r="AC31" i="5"/>
  <c r="AC30" i="5"/>
  <c r="AJ31" i="5"/>
  <c r="AJ30" i="5"/>
  <c r="AI31" i="5"/>
  <c r="AI30" i="5"/>
  <c r="AH31" i="5"/>
  <c r="AH30" i="5"/>
  <c r="AG31" i="5"/>
  <c r="AG30" i="5"/>
  <c r="AF31" i="5"/>
  <c r="AF30" i="5"/>
  <c r="AE31" i="5"/>
  <c r="AE30" i="5"/>
  <c r="AD31" i="5"/>
  <c r="AD30" i="5"/>
  <c r="AF12" i="5"/>
  <c r="N33" i="5" l="1"/>
  <c r="Q32" i="5"/>
  <c r="P32" i="5"/>
  <c r="O32" i="5"/>
  <c r="S32" i="5"/>
  <c r="R32" i="5"/>
  <c r="V33" i="5"/>
  <c r="M13" i="3"/>
  <c r="U19" i="3" s="1"/>
  <c r="L13" i="3"/>
  <c r="T19" i="3" s="1"/>
  <c r="K13" i="3"/>
  <c r="S19" i="3" s="1"/>
  <c r="M12" i="3"/>
  <c r="L12" i="3"/>
  <c r="K12" i="3"/>
  <c r="M11" i="3"/>
  <c r="U20" i="3" s="1"/>
  <c r="L11" i="3"/>
  <c r="T20" i="3" s="1"/>
  <c r="K11" i="3"/>
  <c r="M10" i="3"/>
  <c r="L10" i="3"/>
  <c r="K10" i="3"/>
  <c r="L14" i="2"/>
  <c r="S19" i="2" s="1"/>
  <c r="K14" i="2"/>
  <c r="R19" i="2" s="1"/>
  <c r="J14" i="2"/>
  <c r="Q19" i="2" s="1"/>
  <c r="L13" i="2"/>
  <c r="K13" i="2"/>
  <c r="J13" i="2"/>
  <c r="L12" i="2"/>
  <c r="S20" i="2" s="1"/>
  <c r="K12" i="2"/>
  <c r="J12" i="2"/>
  <c r="Q20" i="2" s="1"/>
  <c r="L11" i="2"/>
  <c r="K11" i="2"/>
  <c r="J11" i="2"/>
  <c r="K20" i="3" l="1"/>
  <c r="K19" i="3"/>
  <c r="AC23" i="3"/>
  <c r="M14" i="2"/>
  <c r="M12" i="2"/>
  <c r="S20" i="3"/>
  <c r="S21" i="3" s="1"/>
  <c r="T21" i="3"/>
  <c r="V19" i="3"/>
  <c r="S49" i="3" s="1"/>
  <c r="Q21" i="2"/>
  <c r="Q24" i="2" s="1"/>
  <c r="T19" i="2"/>
  <c r="Q51" i="2" s="1"/>
  <c r="U21" i="3"/>
  <c r="T49" i="3"/>
  <c r="Y25" i="2"/>
  <c r="J15" i="2"/>
  <c r="L19" i="2"/>
  <c r="AA24" i="2"/>
  <c r="S21" i="2"/>
  <c r="S25" i="2" s="1"/>
  <c r="L14" i="3"/>
  <c r="AB24" i="3"/>
  <c r="J20" i="2"/>
  <c r="N11" i="3"/>
  <c r="AA25" i="2"/>
  <c r="L15" i="2"/>
  <c r="M13" i="2"/>
  <c r="Y24" i="2"/>
  <c r="AC24" i="3"/>
  <c r="M14" i="3"/>
  <c r="N12" i="3"/>
  <c r="AA23" i="3"/>
  <c r="L20" i="3"/>
  <c r="R20" i="2"/>
  <c r="AA24" i="3"/>
  <c r="K14" i="3"/>
  <c r="AC25" i="3"/>
  <c r="K20" i="2"/>
  <c r="M19" i="3"/>
  <c r="N10" i="3"/>
  <c r="Z25" i="2"/>
  <c r="K15" i="2"/>
  <c r="L19" i="3"/>
  <c r="N13" i="3"/>
  <c r="K19" i="2"/>
  <c r="Z24" i="2"/>
  <c r="AB23" i="3"/>
  <c r="L20" i="2"/>
  <c r="M20" i="3"/>
  <c r="J19" i="2"/>
  <c r="M11" i="2"/>
  <c r="M15" i="2" s="1"/>
  <c r="P14" i="1"/>
  <c r="W19" i="1" s="1"/>
  <c r="O14" i="1"/>
  <c r="V19" i="1" s="1"/>
  <c r="P13" i="1"/>
  <c r="O13" i="1"/>
  <c r="N14" i="1"/>
  <c r="U19" i="1" s="1"/>
  <c r="N13" i="1"/>
  <c r="P12" i="1"/>
  <c r="O12" i="1"/>
  <c r="N12" i="1"/>
  <c r="N20" i="1" s="1"/>
  <c r="P11" i="1"/>
  <c r="O11" i="1"/>
  <c r="N11" i="1"/>
  <c r="T29" i="3" l="1"/>
  <c r="S29" i="3"/>
  <c r="V20" i="3"/>
  <c r="S50" i="3" s="1"/>
  <c r="K21" i="3"/>
  <c r="K25" i="3" s="1"/>
  <c r="U29" i="3"/>
  <c r="U25" i="3"/>
  <c r="S25" i="3"/>
  <c r="K21" i="2"/>
  <c r="AC27" i="1"/>
  <c r="AD26" i="1"/>
  <c r="AB26" i="1"/>
  <c r="AD27" i="1"/>
  <c r="AB27" i="1"/>
  <c r="AC26" i="1"/>
  <c r="S24" i="3"/>
  <c r="S26" i="3" s="1"/>
  <c r="S24" i="2"/>
  <c r="U24" i="3"/>
  <c r="P20" i="1"/>
  <c r="J21" i="2"/>
  <c r="R51" i="2"/>
  <c r="Q25" i="2"/>
  <c r="U49" i="3"/>
  <c r="R21" i="2"/>
  <c r="R24" i="2" s="1"/>
  <c r="T25" i="3"/>
  <c r="AB25" i="3"/>
  <c r="L21" i="3"/>
  <c r="L25" i="3" s="1"/>
  <c r="M21" i="3"/>
  <c r="M25" i="3" s="1"/>
  <c r="L21" i="2"/>
  <c r="N19" i="3"/>
  <c r="L49" i="3" s="1"/>
  <c r="N19" i="1"/>
  <c r="T20" i="2"/>
  <c r="R52" i="2" s="1"/>
  <c r="M20" i="2"/>
  <c r="K52" i="2" s="1"/>
  <c r="T24" i="3"/>
  <c r="P19" i="1"/>
  <c r="N14" i="3"/>
  <c r="AA25" i="3"/>
  <c r="N20" i="3"/>
  <c r="L30" i="3" s="1"/>
  <c r="M19" i="2"/>
  <c r="O19" i="1"/>
  <c r="O20" i="1"/>
  <c r="V20" i="1"/>
  <c r="V21" i="1" s="1"/>
  <c r="V25" i="1" s="1"/>
  <c r="Q12" i="1"/>
  <c r="X19" i="1"/>
  <c r="U45" i="1" s="1"/>
  <c r="Q11" i="1"/>
  <c r="U20" i="1"/>
  <c r="W20" i="1"/>
  <c r="Q13" i="1"/>
  <c r="Q14" i="1"/>
  <c r="T26" i="3" l="1"/>
  <c r="M24" i="3"/>
  <c r="M26" i="3"/>
  <c r="V29" i="3"/>
  <c r="L24" i="3"/>
  <c r="L26" i="3" s="1"/>
  <c r="K24" i="3"/>
  <c r="K26" i="3" s="1"/>
  <c r="U26" i="3"/>
  <c r="T50" i="3"/>
  <c r="U50" i="3" s="1"/>
  <c r="U30" i="3"/>
  <c r="T30" i="3"/>
  <c r="S30" i="3"/>
  <c r="Q52" i="2"/>
  <c r="L29" i="3"/>
  <c r="K30" i="2"/>
  <c r="J30" i="2"/>
  <c r="J52" i="2"/>
  <c r="X20" i="1"/>
  <c r="K50" i="3"/>
  <c r="K30" i="3"/>
  <c r="L52" i="2"/>
  <c r="L30" i="2"/>
  <c r="P21" i="1"/>
  <c r="N21" i="1"/>
  <c r="V26" i="1"/>
  <c r="U21" i="1"/>
  <c r="U25" i="1" s="1"/>
  <c r="W21" i="1"/>
  <c r="W25" i="1" s="1"/>
  <c r="M30" i="3"/>
  <c r="K49" i="3"/>
  <c r="M49" i="3" s="1"/>
  <c r="K29" i="3"/>
  <c r="M29" i="3"/>
  <c r="O21" i="1"/>
  <c r="R25" i="2"/>
  <c r="L50" i="3"/>
  <c r="K51" i="2"/>
  <c r="L29" i="2"/>
  <c r="K29" i="2"/>
  <c r="J51" i="2"/>
  <c r="J29" i="2"/>
  <c r="V45" i="1"/>
  <c r="W45" i="1" s="1"/>
  <c r="V46" i="1"/>
  <c r="Q20" i="1"/>
  <c r="Q19" i="1"/>
  <c r="O45" i="1" s="1"/>
  <c r="N29" i="3" l="1"/>
  <c r="N30" i="3"/>
  <c r="V30" i="3"/>
  <c r="O46" i="1"/>
  <c r="N26" i="1"/>
  <c r="P26" i="1"/>
  <c r="N25" i="1"/>
  <c r="W26" i="1"/>
  <c r="M50" i="3"/>
  <c r="O25" i="1"/>
  <c r="O26" i="1"/>
  <c r="U26" i="1"/>
  <c r="P25" i="1"/>
  <c r="L51" i="2"/>
  <c r="N46" i="1"/>
  <c r="P46" i="1" s="1"/>
  <c r="N45" i="1"/>
  <c r="P45" i="1" s="1"/>
  <c r="U46" i="1"/>
  <c r="W46" i="1" s="1"/>
  <c r="AA26" i="2" l="1"/>
  <c r="Z26" i="2"/>
  <c r="Y26" i="2"/>
  <c r="X20" i="5"/>
  <c r="X22" i="5"/>
  <c r="X21" i="5"/>
  <c r="X19" i="5"/>
</calcChain>
</file>

<file path=xl/sharedStrings.xml><?xml version="1.0" encoding="utf-8"?>
<sst xmlns="http://schemas.openxmlformats.org/spreadsheetml/2006/main" count="1994" uniqueCount="293">
  <si>
    <t>Alive samples</t>
  </si>
  <si>
    <t>ID</t>
  </si>
  <si>
    <t>6.5kb SV</t>
  </si>
  <si>
    <t>RS</t>
  </si>
  <si>
    <t>RR</t>
  </si>
  <si>
    <t>SS</t>
  </si>
  <si>
    <t>BF_1</t>
  </si>
  <si>
    <t>BF_2</t>
  </si>
  <si>
    <t>BF_3</t>
  </si>
  <si>
    <t>BF_4</t>
  </si>
  <si>
    <t>BF_5</t>
  </si>
  <si>
    <t>BF_6</t>
  </si>
  <si>
    <t>BF_7</t>
  </si>
  <si>
    <t>BF_8</t>
  </si>
  <si>
    <t>BF_9</t>
  </si>
  <si>
    <t>BF_10</t>
  </si>
  <si>
    <t>BF_11</t>
  </si>
  <si>
    <t>BF_12</t>
  </si>
  <si>
    <t>BF_13</t>
  </si>
  <si>
    <t>BF_14</t>
  </si>
  <si>
    <t>BF_15</t>
  </si>
  <si>
    <t>BF_16</t>
  </si>
  <si>
    <t>BF_17</t>
  </si>
  <si>
    <t>BF_18</t>
  </si>
  <si>
    <t>BF_19</t>
  </si>
  <si>
    <t>BF_20</t>
  </si>
  <si>
    <t>BF_21</t>
  </si>
  <si>
    <t>BF_22</t>
  </si>
  <si>
    <t>BF_23</t>
  </si>
  <si>
    <t>BF_24</t>
  </si>
  <si>
    <t>BF_25</t>
  </si>
  <si>
    <t>BF_26</t>
  </si>
  <si>
    <t>BF_27</t>
  </si>
  <si>
    <t>BF_28</t>
  </si>
  <si>
    <t>BF_29</t>
  </si>
  <si>
    <t>BF_30</t>
  </si>
  <si>
    <t>UF_1</t>
  </si>
  <si>
    <t>UF_2</t>
  </si>
  <si>
    <t>UF_3</t>
  </si>
  <si>
    <t>UF_4</t>
  </si>
  <si>
    <t>UF_5</t>
  </si>
  <si>
    <t>UF_6</t>
  </si>
  <si>
    <t>UF_7</t>
  </si>
  <si>
    <t>UF_8</t>
  </si>
  <si>
    <t>UF_9</t>
  </si>
  <si>
    <t>UF_10</t>
  </si>
  <si>
    <t>UF_11</t>
  </si>
  <si>
    <t>UF_12</t>
  </si>
  <si>
    <t>UF_13</t>
  </si>
  <si>
    <t>UF_14</t>
  </si>
  <si>
    <t>UF_15</t>
  </si>
  <si>
    <t>UF_16</t>
  </si>
  <si>
    <t>UF_17</t>
  </si>
  <si>
    <t>UF_18</t>
  </si>
  <si>
    <t>UF_19</t>
  </si>
  <si>
    <t>UF_20</t>
  </si>
  <si>
    <t>UF_21</t>
  </si>
  <si>
    <t>UF_22</t>
  </si>
  <si>
    <t>UF_23</t>
  </si>
  <si>
    <t>UF_24</t>
  </si>
  <si>
    <t>UF_25</t>
  </si>
  <si>
    <t>Dead samples</t>
  </si>
  <si>
    <t>UF_26</t>
  </si>
  <si>
    <t>UF_27</t>
  </si>
  <si>
    <t>UF_28</t>
  </si>
  <si>
    <t>6P9a</t>
  </si>
  <si>
    <t>6P9b</t>
  </si>
  <si>
    <t>Summary</t>
  </si>
  <si>
    <t>Total</t>
  </si>
  <si>
    <t>Dead Blood Fed</t>
  </si>
  <si>
    <t>Dead Unfed</t>
  </si>
  <si>
    <t>Alive Blood fed</t>
  </si>
  <si>
    <t>Alive Unfed</t>
  </si>
  <si>
    <t>R</t>
  </si>
  <si>
    <t>S</t>
  </si>
  <si>
    <t>BF</t>
  </si>
  <si>
    <t>UF</t>
  </si>
  <si>
    <t>AliveUF</t>
  </si>
  <si>
    <t>DeadUF</t>
  </si>
  <si>
    <t>total</t>
  </si>
  <si>
    <t>TOTAL</t>
  </si>
  <si>
    <t>STATS</t>
  </si>
  <si>
    <t>RR vs RS</t>
  </si>
  <si>
    <t>RR vs SS</t>
  </si>
  <si>
    <t>RS vs SS</t>
  </si>
  <si>
    <t>OR</t>
  </si>
  <si>
    <t>CI</t>
  </si>
  <si>
    <t>p value</t>
  </si>
  <si>
    <t>1.513 to 5.104</t>
  </si>
  <si>
    <t>&lt;0.0001</t>
  </si>
  <si>
    <t>Infinity</t>
  </si>
  <si>
    <t>7.901 to Infinity</t>
  </si>
  <si>
    <t>2.723 to Infinity</t>
  </si>
  <si>
    <t>%ages</t>
  </si>
  <si>
    <t>Stat</t>
  </si>
  <si>
    <t>R vs S</t>
  </si>
  <si>
    <t>3.233 to 13.42</t>
  </si>
  <si>
    <t>34.72 to Infinity</t>
  </si>
  <si>
    <t>5.828 to Infinity</t>
  </si>
  <si>
    <t>1.935 to 7.347</t>
  </si>
  <si>
    <t>3.393 to 12.64</t>
  </si>
  <si>
    <t>Blood fed</t>
  </si>
  <si>
    <t>Unfed</t>
  </si>
  <si>
    <t>Alive unfed</t>
  </si>
  <si>
    <t>Dead unfed</t>
  </si>
  <si>
    <t>0.1248 to 1.229</t>
  </si>
  <si>
    <t>0.2480 to 2.213</t>
  </si>
  <si>
    <t>0.2949 to 0.9415</t>
  </si>
  <si>
    <t>0.4066 to 4.198</t>
  </si>
  <si>
    <t>0.9213 to 3.213</t>
  </si>
  <si>
    <t>0.3467 to 1.143</t>
  </si>
  <si>
    <t>0.5121 to 1.703</t>
  </si>
  <si>
    <t>0.2148 to 1.668</t>
  </si>
  <si>
    <t>0.2405 to 1.689</t>
  </si>
  <si>
    <t>6.275 to Infinity</t>
  </si>
  <si>
    <t>3.193 to Infinity</t>
  </si>
  <si>
    <t>0.9303 to 3.020</t>
  </si>
  <si>
    <t>3.967 to Infinity</t>
  </si>
  <si>
    <t>3.077 to Infinity</t>
  </si>
  <si>
    <t>RR/RR/RR</t>
  </si>
  <si>
    <t>RS/RS/RS</t>
  </si>
  <si>
    <t>RR/RS/RR</t>
  </si>
  <si>
    <t>RS/RS/RR</t>
  </si>
  <si>
    <t>RS/RR/RR</t>
  </si>
  <si>
    <t>RR/RR/RS</t>
  </si>
  <si>
    <t>RR/SS/RR</t>
  </si>
  <si>
    <t>RS/SS/RS</t>
  </si>
  <si>
    <t>SS/SS/SS</t>
  </si>
  <si>
    <t>RS/RR/RS</t>
  </si>
  <si>
    <t>RR/RS/RS</t>
  </si>
  <si>
    <t>RR/SS/SS</t>
  </si>
  <si>
    <t>RS/SS/SS</t>
  </si>
  <si>
    <t>RR/SS/RS</t>
  </si>
  <si>
    <t>RR/RS/SS</t>
  </si>
  <si>
    <t>SS/RS/RR</t>
  </si>
  <si>
    <t>SS/RS/RS</t>
  </si>
  <si>
    <t>SS/RR/RR</t>
  </si>
  <si>
    <t xml:space="preserve">Blood fed </t>
  </si>
  <si>
    <t>Un fed</t>
  </si>
  <si>
    <t>0.6551 to 2.062</t>
  </si>
  <si>
    <t>% ages</t>
  </si>
  <si>
    <t>RR/RR/RR vs SS/SS/SS</t>
  </si>
  <si>
    <t>RR/RR/RR vs RR/SS/SS</t>
  </si>
  <si>
    <t>RR/RR/RR vs RR/SS/RR</t>
  </si>
  <si>
    <t>RR/RR/RR vs RR/RS/SS</t>
  </si>
  <si>
    <t>RR/RR/RR vs RS/RS/RR</t>
  </si>
  <si>
    <t>RR/RR/RR vs RR/RR/RS</t>
  </si>
  <si>
    <t>RR/RR/RR vs RS/RS/RS</t>
  </si>
  <si>
    <t>RR/RR/RR vs SS/RS/RS</t>
  </si>
  <si>
    <t>0.0 to 0.05</t>
  </si>
  <si>
    <t>41.35 to Inf.</t>
  </si>
  <si>
    <t>0.3997 to 1.239</t>
  </si>
  <si>
    <t>2.395 to 7.856</t>
  </si>
  <si>
    <t>2.1 to 6.9</t>
  </si>
  <si>
    <t>&gt;0.9999</t>
  </si>
  <si>
    <t>0.6 to 1.9</t>
  </si>
  <si>
    <t>1.4 to 4.2</t>
  </si>
  <si>
    <t>Inf.</t>
  </si>
  <si>
    <t>65.7 to Inf.</t>
  </si>
  <si>
    <t>64.7 to Inf.</t>
  </si>
  <si>
    <t>0.23 to 0.89</t>
  </si>
  <si>
    <t>2.3 to 7.5</t>
  </si>
  <si>
    <t>1.3 to 4.2</t>
  </si>
  <si>
    <t>RR/RR/RS vs SS/SS/SS</t>
  </si>
  <si>
    <t>RR/RR/RS vs SS/RS/RS</t>
  </si>
  <si>
    <t>RR/RR/RS vs RR/SS/RR</t>
  </si>
  <si>
    <t>RR/RR/RS vs RR/RS/SS</t>
  </si>
  <si>
    <t>RR/RR/RS vs RS/RS/RR</t>
  </si>
  <si>
    <t>RR/RR/RS vs RS/RS/RS</t>
  </si>
  <si>
    <t>28.9 to Inf.</t>
  </si>
  <si>
    <t>0.1 to 0.4</t>
  </si>
  <si>
    <t>1.0 to 3.2</t>
  </si>
  <si>
    <t>RS/RS/RS vs SS/SS/SS</t>
  </si>
  <si>
    <t>RS/RS/RS vs SS/RS/RS</t>
  </si>
  <si>
    <t>RS/RS/RS vs RR/SS/RR</t>
  </si>
  <si>
    <t>RS/RS/RS vs RR/RS/SS</t>
  </si>
  <si>
    <t>RS/RS/RS vs RS/RS/RR</t>
  </si>
  <si>
    <t>15.7 to Inf.</t>
  </si>
  <si>
    <t>15.7 to Inf,</t>
  </si>
  <si>
    <t>0.1 to 0.2</t>
  </si>
  <si>
    <t>13.59 to 61.66</t>
  </si>
  <si>
    <t>6.254 to 26.61</t>
  </si>
  <si>
    <t>1.212 to 4.168</t>
  </si>
  <si>
    <t>2.140 to 7.079</t>
  </si>
  <si>
    <t>9.250 to 38.48</t>
  </si>
  <si>
    <t>2.551 to 10.12</t>
  </si>
  <si>
    <t>Alive blood-fed</t>
  </si>
  <si>
    <t>Dead Blood-fed</t>
  </si>
  <si>
    <t>P value and statistical significance</t>
  </si>
  <si>
    <t>Test</t>
  </si>
  <si>
    <t>Chi-square</t>
  </si>
  <si>
    <t>Chi-square, df</t>
  </si>
  <si>
    <t>134.5, 2</t>
  </si>
  <si>
    <t>P value</t>
  </si>
  <si>
    <t>P value summary</t>
  </si>
  <si>
    <t>****</t>
  </si>
  <si>
    <t>One- or two-sided</t>
  </si>
  <si>
    <t>NA</t>
  </si>
  <si>
    <t>Statistically significant (P &lt; 0.05)?</t>
  </si>
  <si>
    <t>Yes</t>
  </si>
  <si>
    <t>75.74, 2</t>
  </si>
  <si>
    <t>78.74, 2</t>
  </si>
  <si>
    <t>STAT</t>
  </si>
  <si>
    <t>RR/RR/RS vs RR/SS/SS</t>
  </si>
  <si>
    <t>Rr/RR/RS vs RS/RS/RS</t>
  </si>
  <si>
    <t>RR/SS/RR vs RR/SS/SS</t>
  </si>
  <si>
    <t>RR/SS/RR vs RR/RS/SS</t>
  </si>
  <si>
    <t>RR/SS/RR vs RS/RS/RR</t>
  </si>
  <si>
    <t>RR/SS/RR vs RS/RS/RS</t>
  </si>
  <si>
    <t>RS/RS/RS vs RR/SS/SS</t>
  </si>
  <si>
    <t>RS/RS/RR vs RR/SS/SS</t>
  </si>
  <si>
    <t>RS/RS/RR vs RR/RS/SS</t>
  </si>
  <si>
    <t>RR/RS/SS vs RR/SS/SS</t>
  </si>
  <si>
    <t>infinity</t>
  </si>
  <si>
    <t>195.6 to Infinity</t>
  </si>
  <si>
    <t>7.59 to 34.98</t>
  </si>
  <si>
    <t>4.86 to 22.16</t>
  </si>
  <si>
    <t>5.71 to 26.26</t>
  </si>
  <si>
    <t>0 to 0.28</t>
  </si>
  <si>
    <t>2.51 to 11.66</t>
  </si>
  <si>
    <t>43.06 to Infinity</t>
  </si>
  <si>
    <t>1.69 to 5.47</t>
  </si>
  <si>
    <t>1.08 to 3.29</t>
  </si>
  <si>
    <t>1.27 to 3.92</t>
  </si>
  <si>
    <t>0 to 0.05</t>
  </si>
  <si>
    <t>1980 to Infinity</t>
  </si>
  <si>
    <t>57.58 to Infinity</t>
  </si>
  <si>
    <t>36.68 to Infinity</t>
  </si>
  <si>
    <t>19.22 to Infinity</t>
  </si>
  <si>
    <t>0.77 to 2.4</t>
  </si>
  <si>
    <t>0.49 to 1.51</t>
  </si>
  <si>
    <t>22.7 to Infinity</t>
  </si>
  <si>
    <t>0.88 to 2.82</t>
  </si>
  <si>
    <t>14.07 to Infinity</t>
  </si>
  <si>
    <t>Raw data</t>
  </si>
  <si>
    <t>Associated statistics of significance computed with GraphPad Prism v8.0.2</t>
  </si>
  <si>
    <t>Genotype and allele frequencies of the 6.5kb insertion and ability of FUMOZ/FANG hybrids to bloodfeed, survive, and survive postbloodfeed (0.7% incorporated Sherlock net -  WHO tunnel tests)</t>
  </si>
  <si>
    <t>Genotype distribution between dead and alive</t>
  </si>
  <si>
    <t>The ability of hybrids to blood feed</t>
  </si>
  <si>
    <t>Genotype frequency of 6.5kb SV and ability to blood feed</t>
  </si>
  <si>
    <t>%Genotype frequency of 6.5kb SV and ability to blood feed</t>
  </si>
  <si>
    <t>% Allele frequency on ability to blood feed</t>
  </si>
  <si>
    <t>Correlation between the 6.5 kb and ability to bloodfeed</t>
  </si>
  <si>
    <t>The ability of hybrids to survive exposure</t>
  </si>
  <si>
    <t>Genotype frequency  of the 6.5kb SV and ability to survive exposure</t>
  </si>
  <si>
    <t>% Genotype frequency of 6.5 kb SV and ability to survive</t>
  </si>
  <si>
    <t>% Allele frequency between Alive unfed and dead unfed</t>
  </si>
  <si>
    <t>Correlation between the 6.5 kb and ability to survive</t>
  </si>
  <si>
    <t>the ability of hybrids to survive post blood feed</t>
  </si>
  <si>
    <t>The ability of different genotypes of 6.5kb SV to survive post-bloodfeeding</t>
  </si>
  <si>
    <t>Genotype and allele frequencies of the CYP6P9a_R and ability of FUMOZ/FANG hybrids to bloodfeed, survive, and survive postbloodfeed (0.7% incorporated Sherlock net -  WHO tunnel tests)</t>
  </si>
  <si>
    <t>Genotype frequency of CYP6P9a and ability to blood feed</t>
  </si>
  <si>
    <t>%Genotype frequency of CYP6P9a and ability to blood feed</t>
  </si>
  <si>
    <t>% CYP6P9a Allele frequency on ability to blood feed</t>
  </si>
  <si>
    <t>Correlation between the CYP6P9a and ability to bloodfeed</t>
  </si>
  <si>
    <t xml:space="preserve">Genotype frequency  of the CYP6P9a and ability to survive </t>
  </si>
  <si>
    <t xml:space="preserve">%Genotype frequency  of the CYP6P9a and ability to survive </t>
  </si>
  <si>
    <t>AU</t>
  </si>
  <si>
    <t>DU</t>
  </si>
  <si>
    <t>% CYP6P9a Allele frequency between Alive unfed and dead unfed</t>
  </si>
  <si>
    <r>
      <t xml:space="preserve">Correlation between </t>
    </r>
    <r>
      <rPr>
        <b/>
        <i/>
        <sz val="11"/>
        <color theme="1"/>
        <rFont val="Calibri"/>
        <family val="2"/>
        <scheme val="minor"/>
      </rPr>
      <t>CYP6P9a</t>
    </r>
    <r>
      <rPr>
        <b/>
        <sz val="11"/>
        <color theme="1"/>
        <rFont val="Calibri"/>
        <family val="2"/>
        <scheme val="minor"/>
      </rPr>
      <t xml:space="preserve"> genotypes and mortality of hybrids</t>
    </r>
  </si>
  <si>
    <t>The ability of different genotypes of CYP6P9a to survive post-bloodfeeding</t>
  </si>
  <si>
    <t>Correlation between the genotypes of CYP6P9a and ability to survive post bloodfeeding</t>
  </si>
  <si>
    <t>ODDS RATIO</t>
  </si>
  <si>
    <t>p value (Fisher's exact test)</t>
  </si>
  <si>
    <t>p value (Fisehr's exact test)</t>
  </si>
  <si>
    <t>Genotype frequency of CYP6P9b and ability to blood feed</t>
  </si>
  <si>
    <t>%Genotype frequency of CYP6P9b and ability to blood feed</t>
  </si>
  <si>
    <t>Genotype and allele frequencies of the CYP6P9b_R and ability of FUMOZ/FANG hybrids to bloodfeed, survive, and survive postbloodfeed (0.7% incorporated Sherlock net -  WHO tunnel tests)</t>
  </si>
  <si>
    <t>Genotype frequency of CYP6P9b and ability to sruvive</t>
  </si>
  <si>
    <t>%Genotype frequency of CYP6P9b and ability to survive exposure</t>
  </si>
  <si>
    <t>% CYP6P9b Allele frequency on ability to blood feed</t>
  </si>
  <si>
    <t>% CYP6P9b Allele frequency and ability to survive exposure</t>
  </si>
  <si>
    <t xml:space="preserve">Correlation between the CYP6P9b and the bloodfeeding success </t>
  </si>
  <si>
    <t>Correlation between CYP6P9b genotypes and mortality of hybrids</t>
  </si>
  <si>
    <t>%Genotype frequency of CYP6P9b and ability to survive post bloodfeed</t>
  </si>
  <si>
    <t>Correlation between the genotypes of CYP6P9b and ability to survive post bloodfeeding</t>
  </si>
  <si>
    <t>p value (Fisher's exact tet)</t>
  </si>
  <si>
    <t xml:space="preserve">Raw data </t>
  </si>
  <si>
    <t>Combined Genotype and allele frequencies of markers (6.5kb SV + CYP6P9a + CYP6P9b) and ability of FUMOZ/FANG hybrids to bloodfeed, survive, and survive postbloodfeed (0.7% incorporated Sherlock net -  WHO tunnel tests)</t>
  </si>
  <si>
    <t>Summary (the combined genotypes (6.5kb SV + CYP6P9a + CYP6P9b))</t>
  </si>
  <si>
    <t>Genotype frequency of combined genotypes (6.5kb SV + CYP6P9a + CYP6P9b) and ability to blood feed</t>
  </si>
  <si>
    <t>%Genotype frequency of combined genotypes (6.5kb SV + CYP6P9a + CYP6P9b) and ability to blood feed</t>
  </si>
  <si>
    <t>Genotype frequency of the combined genotypes (6.5kb SV + CYP6P9a + CYP6P9b) and ability to survive</t>
  </si>
  <si>
    <t>% Genotype of the combined genotypes (6.5kb SV + CYP6P9a + CYP6P9b) and ability to survive post bloofd feed</t>
  </si>
  <si>
    <t>Genotype of the combined genotypes (6.5kb SV + CYP6P9a + CYP6P9b) and ability to survive post bloofd feed</t>
  </si>
  <si>
    <t>Correlation between the combined three genotypes (6.5kb SV + CYP6P9a + CYP6P9b) and ability to bloodfeed</t>
  </si>
  <si>
    <t xml:space="preserve">Correlation between the combined three genotypes (6.5kb SV + CYP6P9a + CYP6P9b) and ability to survive </t>
  </si>
  <si>
    <t>Correlation between the combined three genotypes (6.5kb SV + CYP6P9a + CYP6P9b) and ability to survive post bloodfeeding</t>
  </si>
  <si>
    <t>The ability of hybrids possessing the three genotypes (6.5kb SV + CYP6P9a + CYP6P9b) to blood feed</t>
  </si>
  <si>
    <t>%Genotype frequency of the combined genotypes (6.5kb SV + CYP6P9a + CYP6P9b) and ability to survive</t>
  </si>
  <si>
    <t>The ability of hybrids possessing the three genotypes (6.5kb SV + CYP6P9a + CYP6P9b) to survive exposure</t>
  </si>
  <si>
    <t>The ability of hybrids possessing the three genotypes ( 6.5kb SV + CYP6P9a + CYP6P9b) to survive post blood feed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</si>
</sst>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u/>
      <sz val="17"/>
      <color theme="1"/>
      <name val="Calibri"/>
      <family val="2"/>
      <scheme val="minor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164" fontId="0" fillId="0" borderId="0" xfId="0" applyNumberFormat="1"/>
    <xf numFmtId="0" fontId="4" fillId="0" borderId="0" xfId="0" applyFont="1"/>
    <xf numFmtId="0" fontId="0" fillId="0" borderId="0" xfId="0" applyAlignment="1">
      <alignment horizontal="center"/>
    </xf>
    <xf numFmtId="1" fontId="0" fillId="0" borderId="0" xfId="0" applyNumberFormat="1"/>
    <xf numFmtId="1" fontId="1" fillId="0" borderId="0" xfId="0" applyNumberFormat="1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1" fillId="0" borderId="1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3" fillId="0" borderId="0" xfId="0" applyFont="1"/>
    <xf numFmtId="0" fontId="1" fillId="6" borderId="0" xfId="0" applyFont="1" applyFill="1" applyAlignment="1">
      <alignment horizontal="center"/>
    </xf>
    <xf numFmtId="0" fontId="1" fillId="6" borderId="0" xfId="0" applyFont="1" applyFill="1" applyAlignment="1"/>
    <xf numFmtId="0" fontId="14" fillId="0" borderId="0" xfId="0" applyFont="1" applyAlignment="1">
      <alignment horizontal="left"/>
    </xf>
    <xf numFmtId="0" fontId="1" fillId="6" borderId="0" xfId="0" applyFont="1" applyFill="1"/>
    <xf numFmtId="0" fontId="0" fillId="6" borderId="0" xfId="0" applyFill="1"/>
    <xf numFmtId="0" fontId="1" fillId="7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1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0" fontId="6" fillId="8" borderId="0" xfId="0" applyFont="1" applyFill="1"/>
    <xf numFmtId="0" fontId="6" fillId="8" borderId="0" xfId="0" applyFont="1" applyFill="1" applyAlignment="1">
      <alignment horizontal="right"/>
    </xf>
    <xf numFmtId="0" fontId="5" fillId="8" borderId="0" xfId="0" applyFont="1" applyFill="1" applyAlignment="1">
      <alignment horizontal="right"/>
    </xf>
    <xf numFmtId="0" fontId="5" fillId="8" borderId="0" xfId="0" applyFont="1" applyFill="1"/>
    <xf numFmtId="0" fontId="0" fillId="8" borderId="0" xfId="0" applyFill="1" applyAlignment="1">
      <alignment horizontal="left"/>
    </xf>
    <xf numFmtId="0" fontId="5" fillId="8" borderId="0" xfId="0" applyFont="1" applyFill="1" applyAlignment="1">
      <alignment horizontal="left"/>
    </xf>
    <xf numFmtId="0" fontId="6" fillId="8" borderId="0" xfId="0" applyFont="1" applyFill="1" applyAlignment="1">
      <alignment horizontal="left"/>
    </xf>
    <xf numFmtId="0" fontId="0" fillId="8" borderId="0" xfId="0" applyFill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2" fillId="5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Correlation between the 6.5kb genotype and blood</a:t>
            </a:r>
            <a:r>
              <a:rPr lang="en-US" b="1" baseline="0"/>
              <a:t> feeding success with Sherlock net</a:t>
            </a:r>
            <a:endParaRPr lang="en-US" b="1"/>
          </a:p>
        </c:rich>
      </c:tx>
      <c:layout>
        <c:manualLayout>
          <c:xMode val="edge"/>
          <c:yMode val="edge"/>
          <c:x val="0.16686796040258747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'6.5kb'!$M$19</c:f>
              <c:strCache>
                <c:ptCount val="1"/>
                <c:pt idx="0">
                  <c:v>Blood fed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f>'6.5kb'!$N$18:$P$18</c:f>
              <c:strCache>
                <c:ptCount val="3"/>
                <c:pt idx="0">
                  <c:v>RR</c:v>
                </c:pt>
                <c:pt idx="1">
                  <c:v>RS</c:v>
                </c:pt>
                <c:pt idx="2">
                  <c:v>SS</c:v>
                </c:pt>
              </c:strCache>
            </c:strRef>
          </c:cat>
          <c:val>
            <c:numRef>
              <c:f>'6.5kb'!$N$19:$P$19</c:f>
              <c:numCache>
                <c:formatCode>General</c:formatCode>
                <c:ptCount val="3"/>
                <c:pt idx="0">
                  <c:v>38</c:v>
                </c:pt>
                <c:pt idx="1">
                  <c:v>17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61-481E-884A-CF7E916BDDFB}"/>
            </c:ext>
          </c:extLst>
        </c:ser>
        <c:ser>
          <c:idx val="1"/>
          <c:order val="1"/>
          <c:tx>
            <c:strRef>
              <c:f>'6.5kb'!$M$20</c:f>
              <c:strCache>
                <c:ptCount val="1"/>
                <c:pt idx="0">
                  <c:v>Unfed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strRef>
              <c:f>'6.5kb'!$N$18:$P$18</c:f>
              <c:strCache>
                <c:ptCount val="3"/>
                <c:pt idx="0">
                  <c:v>RR</c:v>
                </c:pt>
                <c:pt idx="1">
                  <c:v>RS</c:v>
                </c:pt>
                <c:pt idx="2">
                  <c:v>SS</c:v>
                </c:pt>
              </c:strCache>
            </c:strRef>
          </c:cat>
          <c:val>
            <c:numRef>
              <c:f>'6.5kb'!$N$20:$P$20</c:f>
              <c:numCache>
                <c:formatCode>General</c:formatCode>
                <c:ptCount val="3"/>
                <c:pt idx="0">
                  <c:v>20</c:v>
                </c:pt>
                <c:pt idx="1">
                  <c:v>24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61-481E-884A-CF7E916BD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44150016"/>
        <c:axId val="1344153280"/>
      </c:barChart>
      <c:catAx>
        <c:axId val="13441500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6.5</a:t>
                </a:r>
                <a:r>
                  <a:rPr lang="en-US" baseline="0"/>
                  <a:t> kb SV gentoype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4153280"/>
        <c:crosses val="autoZero"/>
        <c:auto val="1"/>
        <c:lblAlgn val="ctr"/>
        <c:lblOffset val="100"/>
        <c:noMultiLvlLbl val="0"/>
      </c:catAx>
      <c:valAx>
        <c:axId val="1344153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Frequency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4150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Distribution of the </a:t>
            </a:r>
            <a:r>
              <a:rPr lang="en-US" i="1"/>
              <a:t>CYP6P9b</a:t>
            </a:r>
            <a:r>
              <a:rPr lang="en-US"/>
              <a:t> allele</a:t>
            </a:r>
            <a:r>
              <a:rPr lang="en-US" baseline="0"/>
              <a:t> in the bloodfed and unfed hybrids exposed to sherlock net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'6P9b'!$J$49</c:f>
              <c:strCache>
                <c:ptCount val="1"/>
                <c:pt idx="0">
                  <c:v>Blood fed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'6P9b'!$K$48:$L$48</c:f>
              <c:strCache>
                <c:ptCount val="2"/>
                <c:pt idx="0">
                  <c:v>R</c:v>
                </c:pt>
                <c:pt idx="1">
                  <c:v>S</c:v>
                </c:pt>
              </c:strCache>
            </c:strRef>
          </c:cat>
          <c:val>
            <c:numRef>
              <c:f>'6P9b'!$K$49:$L$49</c:f>
              <c:numCache>
                <c:formatCode>0.0</c:formatCode>
                <c:ptCount val="2"/>
                <c:pt idx="0">
                  <c:v>60.909090909090914</c:v>
                </c:pt>
                <c:pt idx="1">
                  <c:v>39.090909090909093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7E-482F-93B4-11CBED1AA7C3}"/>
            </c:ext>
          </c:extLst>
        </c:ser>
        <c:ser>
          <c:idx val="1"/>
          <c:order val="1"/>
          <c:tx>
            <c:strRef>
              <c:f>'6P9b'!$J$50</c:f>
              <c:strCache>
                <c:ptCount val="1"/>
                <c:pt idx="0">
                  <c:v>Unfed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'6P9b'!$K$48:$L$48</c:f>
              <c:strCache>
                <c:ptCount val="2"/>
                <c:pt idx="0">
                  <c:v>R</c:v>
                </c:pt>
                <c:pt idx="1">
                  <c:v>S</c:v>
                </c:pt>
              </c:strCache>
            </c:strRef>
          </c:cat>
          <c:val>
            <c:numRef>
              <c:f>'6P9b'!$K$50:$L$50</c:f>
              <c:numCache>
                <c:formatCode>0.0</c:formatCode>
                <c:ptCount val="2"/>
                <c:pt idx="0">
                  <c:v>70.192307692307693</c:v>
                </c:pt>
                <c:pt idx="1">
                  <c:v>29.807692307692307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7E-482F-93B4-11CBED1AA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106456"/>
        <c:axId val="516114328"/>
      </c:lineChart>
      <c:catAx>
        <c:axId val="516106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i="1"/>
                  <a:t>CYP6P9b</a:t>
                </a:r>
                <a:r>
                  <a:rPr lang="en-US" i="1" baseline="0"/>
                  <a:t> </a:t>
                </a:r>
                <a:r>
                  <a:rPr lang="en-US" baseline="0"/>
                  <a:t>allele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6114328"/>
        <c:crosses val="autoZero"/>
        <c:auto val="1"/>
        <c:lblAlgn val="ctr"/>
        <c:lblOffset val="100"/>
        <c:noMultiLvlLbl val="0"/>
      </c:catAx>
      <c:valAx>
        <c:axId val="516114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Frequency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6106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'6P9b'!$J$19</c:f>
              <c:strCache>
                <c:ptCount val="1"/>
                <c:pt idx="0">
                  <c:v>Blood fed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f>'6P9b'!$K$18:$M$18</c:f>
              <c:strCache>
                <c:ptCount val="3"/>
                <c:pt idx="0">
                  <c:v>RR</c:v>
                </c:pt>
                <c:pt idx="1">
                  <c:v>RS</c:v>
                </c:pt>
                <c:pt idx="2">
                  <c:v>SS</c:v>
                </c:pt>
              </c:strCache>
            </c:strRef>
          </c:cat>
          <c:val>
            <c:numRef>
              <c:f>'6P9b'!$K$19:$M$19</c:f>
              <c:numCache>
                <c:formatCode>General</c:formatCode>
                <c:ptCount val="3"/>
                <c:pt idx="0">
                  <c:v>17</c:v>
                </c:pt>
                <c:pt idx="1">
                  <c:v>33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F8-4968-8716-61C4EE638B37}"/>
            </c:ext>
          </c:extLst>
        </c:ser>
        <c:ser>
          <c:idx val="1"/>
          <c:order val="1"/>
          <c:tx>
            <c:strRef>
              <c:f>'6P9b'!$J$20</c:f>
              <c:strCache>
                <c:ptCount val="1"/>
                <c:pt idx="0">
                  <c:v>Unfed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'6P9b'!$K$18:$M$18</c:f>
              <c:strCache>
                <c:ptCount val="3"/>
                <c:pt idx="0">
                  <c:v>RR</c:v>
                </c:pt>
                <c:pt idx="1">
                  <c:v>RS</c:v>
                </c:pt>
                <c:pt idx="2">
                  <c:v>SS</c:v>
                </c:pt>
              </c:strCache>
            </c:strRef>
          </c:cat>
          <c:val>
            <c:numRef>
              <c:f>'6P9b'!$K$20:$M$20</c:f>
              <c:numCache>
                <c:formatCode>General</c:formatCode>
                <c:ptCount val="3"/>
                <c:pt idx="0">
                  <c:v>24</c:v>
                </c:pt>
                <c:pt idx="1">
                  <c:v>25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F8-4968-8716-61C4EE638B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9797720"/>
        <c:axId val="509797064"/>
      </c:barChart>
      <c:catAx>
        <c:axId val="509797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9797064"/>
        <c:crosses val="autoZero"/>
        <c:auto val="1"/>
        <c:lblAlgn val="ctr"/>
        <c:lblOffset val="100"/>
        <c:noMultiLvlLbl val="0"/>
      </c:catAx>
      <c:valAx>
        <c:axId val="509797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9797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500" b="1" i="0" baseline="0">
                <a:effectLst/>
              </a:rPr>
              <a:t>Correlation between the </a:t>
            </a:r>
            <a:r>
              <a:rPr lang="en-US" sz="1500" b="1" i="1" baseline="0">
                <a:effectLst/>
              </a:rPr>
              <a:t>CYP6P9b</a:t>
            </a:r>
            <a:r>
              <a:rPr lang="en-US" sz="1500" b="1" i="0" baseline="0">
                <a:effectLst/>
              </a:rPr>
              <a:t> and ability to survive exposure to Sherlock net</a:t>
            </a:r>
            <a:endParaRPr lang="en-US" sz="15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'6P9b'!$R$19</c:f>
              <c:strCache>
                <c:ptCount val="1"/>
                <c:pt idx="0">
                  <c:v>Alive unfed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f>'6P9b'!$S$18:$U$18</c:f>
              <c:strCache>
                <c:ptCount val="3"/>
                <c:pt idx="0">
                  <c:v>RR</c:v>
                </c:pt>
                <c:pt idx="1">
                  <c:v>RS</c:v>
                </c:pt>
                <c:pt idx="2">
                  <c:v>SS</c:v>
                </c:pt>
              </c:strCache>
            </c:strRef>
          </c:cat>
          <c:val>
            <c:numRef>
              <c:f>'6P9b'!$S$19:$U$19</c:f>
              <c:numCache>
                <c:formatCode>General</c:formatCode>
                <c:ptCount val="3"/>
                <c:pt idx="0">
                  <c:v>13</c:v>
                </c:pt>
                <c:pt idx="1">
                  <c:v>12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41-4271-921C-123F4FB47D54}"/>
            </c:ext>
          </c:extLst>
        </c:ser>
        <c:ser>
          <c:idx val="1"/>
          <c:order val="1"/>
          <c:tx>
            <c:strRef>
              <c:f>'6P9b'!$R$20</c:f>
              <c:strCache>
                <c:ptCount val="1"/>
                <c:pt idx="0">
                  <c:v>Dead unfed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strRef>
              <c:f>'6P9b'!$S$18:$U$18</c:f>
              <c:strCache>
                <c:ptCount val="3"/>
                <c:pt idx="0">
                  <c:v>RR</c:v>
                </c:pt>
                <c:pt idx="1">
                  <c:v>RS</c:v>
                </c:pt>
                <c:pt idx="2">
                  <c:v>SS</c:v>
                </c:pt>
              </c:strCache>
            </c:strRef>
          </c:cat>
          <c:val>
            <c:numRef>
              <c:f>'6P9b'!$S$20:$U$20</c:f>
              <c:numCache>
                <c:formatCode>General</c:formatCode>
                <c:ptCount val="3"/>
                <c:pt idx="0">
                  <c:v>11</c:v>
                </c:pt>
                <c:pt idx="1">
                  <c:v>13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41-4271-921C-123F4FB47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5102016"/>
        <c:axId val="505110544"/>
      </c:barChart>
      <c:catAx>
        <c:axId val="505102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5110544"/>
        <c:crosses val="autoZero"/>
        <c:auto val="1"/>
        <c:lblAlgn val="ctr"/>
        <c:lblOffset val="100"/>
        <c:noMultiLvlLbl val="0"/>
      </c:catAx>
      <c:valAx>
        <c:axId val="505110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5102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Distribution</a:t>
            </a:r>
            <a:r>
              <a:rPr lang="en-US" baseline="0"/>
              <a:t> of the </a:t>
            </a:r>
            <a:r>
              <a:rPr lang="en-US" i="1" baseline="0"/>
              <a:t>CYP6P9b</a:t>
            </a:r>
            <a:r>
              <a:rPr lang="en-US" baseline="0"/>
              <a:t> allele in the dead and alive hybrids exposed to sherlock net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'6P9b'!$R$49</c:f>
              <c:strCache>
                <c:ptCount val="1"/>
                <c:pt idx="0">
                  <c:v>AliveUF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'6P9b'!$S$48:$T$48</c:f>
              <c:strCache>
                <c:ptCount val="2"/>
                <c:pt idx="0">
                  <c:v>R</c:v>
                </c:pt>
                <c:pt idx="1">
                  <c:v>S</c:v>
                </c:pt>
              </c:strCache>
            </c:strRef>
          </c:cat>
          <c:val>
            <c:numRef>
              <c:f>'6P9b'!$S$49:$T$49</c:f>
              <c:numCache>
                <c:formatCode>General</c:formatCode>
                <c:ptCount val="2"/>
                <c:pt idx="0">
                  <c:v>76</c:v>
                </c:pt>
                <c:pt idx="1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2F-4839-A946-89198DAE5E70}"/>
            </c:ext>
          </c:extLst>
        </c:ser>
        <c:ser>
          <c:idx val="1"/>
          <c:order val="1"/>
          <c:tx>
            <c:strRef>
              <c:f>'6P9b'!$R$50</c:f>
              <c:strCache>
                <c:ptCount val="1"/>
                <c:pt idx="0">
                  <c:v>DeadUF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'6P9b'!$S$48:$T$48</c:f>
              <c:strCache>
                <c:ptCount val="2"/>
                <c:pt idx="0">
                  <c:v>R</c:v>
                </c:pt>
                <c:pt idx="1">
                  <c:v>S</c:v>
                </c:pt>
              </c:strCache>
            </c:strRef>
          </c:cat>
          <c:val>
            <c:numRef>
              <c:f>'6P9b'!$S$50:$T$50</c:f>
              <c:numCache>
                <c:formatCode>0</c:formatCode>
                <c:ptCount val="2"/>
                <c:pt idx="0">
                  <c:v>64.81481481481481</c:v>
                </c:pt>
                <c:pt idx="1">
                  <c:v>35.185185185185183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2F-4839-A946-89198DAE5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5120712"/>
        <c:axId val="505119072"/>
      </c:lineChart>
      <c:catAx>
        <c:axId val="5051207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i="1"/>
                  <a:t>CYP6P9b</a:t>
                </a:r>
                <a:r>
                  <a:rPr lang="en-US" baseline="0"/>
                  <a:t> allele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5119072"/>
        <c:crosses val="autoZero"/>
        <c:auto val="1"/>
        <c:lblAlgn val="ctr"/>
        <c:lblOffset val="100"/>
        <c:noMultiLvlLbl val="0"/>
      </c:catAx>
      <c:valAx>
        <c:axId val="505119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  <a:r>
                  <a:rPr lang="en-US" baseline="0"/>
                  <a:t> Frequency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5120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Combined</a:t>
            </a:r>
            <a:r>
              <a:rPr lang="en-US" b="1" baseline="0"/>
              <a:t> effect of the three metabolic markers and the ability to survive exposure to Sherlock net</a:t>
            </a:r>
            <a:endParaRPr lang="en-US" b="1"/>
          </a:p>
        </c:rich>
      </c:tx>
      <c:layout>
        <c:manualLayout>
          <c:xMode val="edge"/>
          <c:yMode val="edge"/>
          <c:x val="0.11218044619422571"/>
          <c:y val="2.43531163519670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Combined!$AB$25</c:f>
              <c:strCache>
                <c:ptCount val="1"/>
                <c:pt idx="0">
                  <c:v>Alive Unfed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f>Combined!$AC$24:$AJ$24</c:f>
              <c:strCache>
                <c:ptCount val="8"/>
                <c:pt idx="0">
                  <c:v>RR/RR/RR</c:v>
                </c:pt>
                <c:pt idx="1">
                  <c:v>RR/RR/RS</c:v>
                </c:pt>
                <c:pt idx="2">
                  <c:v>RS/RS/RS</c:v>
                </c:pt>
                <c:pt idx="3">
                  <c:v>RS/RS/RR</c:v>
                </c:pt>
                <c:pt idx="4">
                  <c:v>RR/RS/SS</c:v>
                </c:pt>
                <c:pt idx="5">
                  <c:v>RR/SS/RR</c:v>
                </c:pt>
                <c:pt idx="6">
                  <c:v>SS/RS/RS</c:v>
                </c:pt>
                <c:pt idx="7">
                  <c:v>SS/SS/SS</c:v>
                </c:pt>
              </c:strCache>
            </c:strRef>
          </c:cat>
          <c:val>
            <c:numRef>
              <c:f>Combined!$AC$25:$AJ$25</c:f>
              <c:numCache>
                <c:formatCode>General</c:formatCode>
                <c:ptCount val="8"/>
                <c:pt idx="0">
                  <c:v>9</c:v>
                </c:pt>
                <c:pt idx="1">
                  <c:v>3</c:v>
                </c:pt>
                <c:pt idx="2">
                  <c:v>5</c:v>
                </c:pt>
                <c:pt idx="3">
                  <c:v>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68-4947-88E4-E6AD884A7A05}"/>
            </c:ext>
          </c:extLst>
        </c:ser>
        <c:ser>
          <c:idx val="1"/>
          <c:order val="1"/>
          <c:tx>
            <c:strRef>
              <c:f>Combined!$AB$26</c:f>
              <c:strCache>
                <c:ptCount val="1"/>
                <c:pt idx="0">
                  <c:v>Dead Unfed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strRef>
              <c:f>Combined!$AC$24:$AJ$24</c:f>
              <c:strCache>
                <c:ptCount val="8"/>
                <c:pt idx="0">
                  <c:v>RR/RR/RR</c:v>
                </c:pt>
                <c:pt idx="1">
                  <c:v>RR/RR/RS</c:v>
                </c:pt>
                <c:pt idx="2">
                  <c:v>RS/RS/RS</c:v>
                </c:pt>
                <c:pt idx="3">
                  <c:v>RS/RS/RR</c:v>
                </c:pt>
                <c:pt idx="4">
                  <c:v>RR/RS/SS</c:v>
                </c:pt>
                <c:pt idx="5">
                  <c:v>RR/SS/RR</c:v>
                </c:pt>
                <c:pt idx="6">
                  <c:v>SS/RS/RS</c:v>
                </c:pt>
                <c:pt idx="7">
                  <c:v>SS/SS/SS</c:v>
                </c:pt>
              </c:strCache>
            </c:strRef>
          </c:cat>
          <c:val>
            <c:numRef>
              <c:f>Combined!$AC$26:$AJ$26</c:f>
              <c:numCache>
                <c:formatCode>General</c:formatCode>
                <c:ptCount val="8"/>
                <c:pt idx="0">
                  <c:v>4</c:v>
                </c:pt>
                <c:pt idx="1">
                  <c:v>3</c:v>
                </c:pt>
                <c:pt idx="2">
                  <c:v>9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4</c:v>
                </c:pt>
                <c:pt idx="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68-4947-88E4-E6AD884A7A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25233680"/>
        <c:axId val="525234008"/>
      </c:barChart>
      <c:catAx>
        <c:axId val="52523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234008"/>
        <c:crosses val="autoZero"/>
        <c:auto val="1"/>
        <c:lblAlgn val="ctr"/>
        <c:lblOffset val="100"/>
        <c:noMultiLvlLbl val="0"/>
      </c:catAx>
      <c:valAx>
        <c:axId val="525234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233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Correlation between the 6.5 kb and ability to survive</a:t>
            </a:r>
            <a:r>
              <a:rPr lang="en-US" b="1" baseline="0"/>
              <a:t> exposure to Sherlock net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'6.5kb'!$T$19</c:f>
              <c:strCache>
                <c:ptCount val="1"/>
                <c:pt idx="0">
                  <c:v>Alive unfed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f>'6.5kb'!$U$18:$W$18</c:f>
              <c:strCache>
                <c:ptCount val="3"/>
                <c:pt idx="0">
                  <c:v>RR</c:v>
                </c:pt>
                <c:pt idx="1">
                  <c:v>RS</c:v>
                </c:pt>
                <c:pt idx="2">
                  <c:v>SS</c:v>
                </c:pt>
              </c:strCache>
            </c:strRef>
          </c:cat>
          <c:val>
            <c:numRef>
              <c:f>'6.5kb'!$U$19:$W$19</c:f>
              <c:numCache>
                <c:formatCode>General</c:formatCode>
                <c:ptCount val="3"/>
                <c:pt idx="0">
                  <c:v>16</c:v>
                </c:pt>
                <c:pt idx="1">
                  <c:v>9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F3-4D5B-B6BC-340F38ABDE69}"/>
            </c:ext>
          </c:extLst>
        </c:ser>
        <c:ser>
          <c:idx val="1"/>
          <c:order val="1"/>
          <c:tx>
            <c:strRef>
              <c:f>'6.5kb'!$T$20</c:f>
              <c:strCache>
                <c:ptCount val="1"/>
                <c:pt idx="0">
                  <c:v>Dead unfed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'6.5kb'!$U$18:$W$18</c:f>
              <c:strCache>
                <c:ptCount val="3"/>
                <c:pt idx="0">
                  <c:v>RR</c:v>
                </c:pt>
                <c:pt idx="1">
                  <c:v>RS</c:v>
                </c:pt>
                <c:pt idx="2">
                  <c:v>SS</c:v>
                </c:pt>
              </c:strCache>
            </c:strRef>
          </c:cat>
          <c:val>
            <c:numRef>
              <c:f>'6.5kb'!$U$20:$W$20</c:f>
              <c:numCache>
                <c:formatCode>General</c:formatCode>
                <c:ptCount val="3"/>
                <c:pt idx="0">
                  <c:v>4</c:v>
                </c:pt>
                <c:pt idx="1">
                  <c:v>15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F3-4D5B-B6BC-340F38ABDE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44147840"/>
        <c:axId val="1344150560"/>
      </c:barChart>
      <c:catAx>
        <c:axId val="13441478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6.5 kb genotype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4150560"/>
        <c:crosses val="autoZero"/>
        <c:auto val="1"/>
        <c:lblAlgn val="ctr"/>
        <c:lblOffset val="100"/>
        <c:noMultiLvlLbl val="0"/>
      </c:catAx>
      <c:valAx>
        <c:axId val="134415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Frequency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4147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Allele frequency of the 6.5 kb SV in the</a:t>
            </a:r>
            <a:r>
              <a:rPr lang="en-US" b="1" baseline="0"/>
              <a:t> bloodfed and unfed hybrids exposed to sherlock net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'6.5kb'!$M$45</c:f>
              <c:strCache>
                <c:ptCount val="1"/>
                <c:pt idx="0">
                  <c:v>Blood fed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'6.5kb'!$N$44:$O$44</c:f>
              <c:strCache>
                <c:ptCount val="2"/>
                <c:pt idx="0">
                  <c:v>R</c:v>
                </c:pt>
                <c:pt idx="1">
                  <c:v>S</c:v>
                </c:pt>
              </c:strCache>
            </c:strRef>
          </c:cat>
          <c:val>
            <c:numRef>
              <c:f>'6.5kb'!$N$45:$O$45</c:f>
              <c:numCache>
                <c:formatCode>0.0</c:formatCode>
                <c:ptCount val="2"/>
                <c:pt idx="0">
                  <c:v>84.545454545454547</c:v>
                </c:pt>
                <c:pt idx="1">
                  <c:v>15.454545454545453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BC-4A8E-BBE1-9C25CCFE23A6}"/>
            </c:ext>
          </c:extLst>
        </c:ser>
        <c:ser>
          <c:idx val="1"/>
          <c:order val="1"/>
          <c:tx>
            <c:strRef>
              <c:f>'6.5kb'!$M$46</c:f>
              <c:strCache>
                <c:ptCount val="1"/>
                <c:pt idx="0">
                  <c:v>Unfed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'6.5kb'!$N$44:$O$44</c:f>
              <c:strCache>
                <c:ptCount val="2"/>
                <c:pt idx="0">
                  <c:v>R</c:v>
                </c:pt>
                <c:pt idx="1">
                  <c:v>S</c:v>
                </c:pt>
              </c:strCache>
            </c:strRef>
          </c:cat>
          <c:val>
            <c:numRef>
              <c:f>'6.5kb'!$N$46:$O$46</c:f>
              <c:numCache>
                <c:formatCode>0.0</c:formatCode>
                <c:ptCount val="2"/>
                <c:pt idx="0">
                  <c:v>60.377358490566039</c:v>
                </c:pt>
                <c:pt idx="1">
                  <c:v>39.622641509433961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BC-4A8E-BBE1-9C25CCFE2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1879088"/>
        <c:axId val="1351869840"/>
      </c:lineChart>
      <c:catAx>
        <c:axId val="13518790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6.5 kb allele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1869840"/>
        <c:crosses val="autoZero"/>
        <c:auto val="1"/>
        <c:lblAlgn val="ctr"/>
        <c:lblOffset val="100"/>
        <c:noMultiLvlLbl val="0"/>
      </c:catAx>
      <c:valAx>
        <c:axId val="135186984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Frequency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1879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Allele frequency of the 6.5</a:t>
            </a:r>
            <a:r>
              <a:rPr lang="en-US" b="1" baseline="0"/>
              <a:t> kb SV in dead and alive hybrids exposed to Sherlock net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'6.5kb'!$T$45</c:f>
              <c:strCache>
                <c:ptCount val="1"/>
                <c:pt idx="0">
                  <c:v>AliveUF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'6.5kb'!$U$44:$V$44</c:f>
              <c:strCache>
                <c:ptCount val="2"/>
                <c:pt idx="0">
                  <c:v>R</c:v>
                </c:pt>
                <c:pt idx="1">
                  <c:v>S</c:v>
                </c:pt>
              </c:strCache>
            </c:strRef>
          </c:cat>
          <c:val>
            <c:numRef>
              <c:f>'6.5kb'!$U$45:$V$45</c:f>
              <c:numCache>
                <c:formatCode>General</c:formatCode>
                <c:ptCount val="2"/>
                <c:pt idx="0">
                  <c:v>82</c:v>
                </c:pt>
                <c:pt idx="1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FD-4302-8CCC-27DED579B2F7}"/>
            </c:ext>
          </c:extLst>
        </c:ser>
        <c:ser>
          <c:idx val="1"/>
          <c:order val="1"/>
          <c:tx>
            <c:strRef>
              <c:f>'6.5kb'!$T$46</c:f>
              <c:strCache>
                <c:ptCount val="1"/>
                <c:pt idx="0">
                  <c:v>DeadUF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'6.5kb'!$U$44:$V$44</c:f>
              <c:strCache>
                <c:ptCount val="2"/>
                <c:pt idx="0">
                  <c:v>R</c:v>
                </c:pt>
                <c:pt idx="1">
                  <c:v>S</c:v>
                </c:pt>
              </c:strCache>
            </c:strRef>
          </c:cat>
          <c:val>
            <c:numRef>
              <c:f>'6.5kb'!$U$46:$V$46</c:f>
              <c:numCache>
                <c:formatCode>0</c:formatCode>
                <c:ptCount val="2"/>
                <c:pt idx="0">
                  <c:v>41.071428571428569</c:v>
                </c:pt>
                <c:pt idx="1">
                  <c:v>58.928571428571431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FD-4302-8CCC-27DED579B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9083952"/>
        <c:axId val="1349078512"/>
      </c:lineChart>
      <c:catAx>
        <c:axId val="13490839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6.5 kb allele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9078512"/>
        <c:crosses val="autoZero"/>
        <c:auto val="1"/>
        <c:lblAlgn val="ctr"/>
        <c:lblOffset val="100"/>
        <c:noMultiLvlLbl val="0"/>
      </c:catAx>
      <c:valAx>
        <c:axId val="134907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Frequency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9083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'6.5kb'!$AA$26</c:f>
              <c:strCache>
                <c:ptCount val="1"/>
                <c:pt idx="0">
                  <c:v>Alive blood-fed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'6.5kb'!$AB$25:$AD$25</c:f>
              <c:strCache>
                <c:ptCount val="3"/>
                <c:pt idx="0">
                  <c:v>RR</c:v>
                </c:pt>
                <c:pt idx="1">
                  <c:v>RS</c:v>
                </c:pt>
                <c:pt idx="2">
                  <c:v>SS</c:v>
                </c:pt>
              </c:strCache>
            </c:strRef>
          </c:cat>
          <c:val>
            <c:numRef>
              <c:f>'6.5kb'!$AB$26:$AD$26</c:f>
              <c:numCache>
                <c:formatCode>0</c:formatCode>
                <c:ptCount val="3"/>
                <c:pt idx="0">
                  <c:v>52.631578947368418</c:v>
                </c:pt>
                <c:pt idx="1">
                  <c:v>52.941176470588239</c:v>
                </c:pt>
                <c:pt idx="2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A4-4D9A-AA6E-84F32C93BC89}"/>
            </c:ext>
          </c:extLst>
        </c:ser>
        <c:ser>
          <c:idx val="1"/>
          <c:order val="1"/>
          <c:tx>
            <c:strRef>
              <c:f>'6.5kb'!$AA$27</c:f>
              <c:strCache>
                <c:ptCount val="1"/>
                <c:pt idx="0">
                  <c:v>Dead Blood-fed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'6.5kb'!$AB$25:$AD$25</c:f>
              <c:strCache>
                <c:ptCount val="3"/>
                <c:pt idx="0">
                  <c:v>RR</c:v>
                </c:pt>
                <c:pt idx="1">
                  <c:v>RS</c:v>
                </c:pt>
                <c:pt idx="2">
                  <c:v>SS</c:v>
                </c:pt>
              </c:strCache>
            </c:strRef>
          </c:cat>
          <c:val>
            <c:numRef>
              <c:f>'6.5kb'!$AB$27:$AD$27</c:f>
              <c:numCache>
                <c:formatCode>0</c:formatCode>
                <c:ptCount val="3"/>
                <c:pt idx="0">
                  <c:v>47.368421052631575</c:v>
                </c:pt>
                <c:pt idx="1">
                  <c:v>47.058823529411761</c:v>
                </c:pt>
                <c:pt idx="2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A4-4D9A-AA6E-84F32C93B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39012208"/>
        <c:axId val="1839012688"/>
      </c:barChart>
      <c:catAx>
        <c:axId val="1839012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9012688"/>
        <c:crosses val="autoZero"/>
        <c:auto val="1"/>
        <c:lblAlgn val="ctr"/>
        <c:lblOffset val="100"/>
        <c:noMultiLvlLbl val="0"/>
      </c:catAx>
      <c:valAx>
        <c:axId val="1839012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9012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'6P9a'!$I$19</c:f>
              <c:strCache>
                <c:ptCount val="1"/>
                <c:pt idx="0">
                  <c:v>Blood fed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f>'6P9a'!$J$18:$L$18</c:f>
              <c:strCache>
                <c:ptCount val="3"/>
                <c:pt idx="0">
                  <c:v>RR</c:v>
                </c:pt>
                <c:pt idx="1">
                  <c:v>RS</c:v>
                </c:pt>
                <c:pt idx="2">
                  <c:v>SS</c:v>
                </c:pt>
              </c:strCache>
            </c:strRef>
          </c:cat>
          <c:val>
            <c:numRef>
              <c:f>'6P9a'!$J$19:$L$19</c:f>
              <c:numCache>
                <c:formatCode>General</c:formatCode>
                <c:ptCount val="3"/>
                <c:pt idx="0">
                  <c:v>21</c:v>
                </c:pt>
                <c:pt idx="1">
                  <c:v>29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95-47CD-B661-32B1E3B14445}"/>
            </c:ext>
          </c:extLst>
        </c:ser>
        <c:ser>
          <c:idx val="1"/>
          <c:order val="1"/>
          <c:tx>
            <c:strRef>
              <c:f>'6P9a'!$I$20</c:f>
              <c:strCache>
                <c:ptCount val="1"/>
                <c:pt idx="0">
                  <c:v>Unfed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'6P9a'!$J$18:$L$18</c:f>
              <c:strCache>
                <c:ptCount val="3"/>
                <c:pt idx="0">
                  <c:v>RR</c:v>
                </c:pt>
                <c:pt idx="1">
                  <c:v>RS</c:v>
                </c:pt>
                <c:pt idx="2">
                  <c:v>SS</c:v>
                </c:pt>
              </c:strCache>
            </c:strRef>
          </c:cat>
          <c:val>
            <c:numRef>
              <c:f>'6P9a'!$J$20:$L$20</c:f>
              <c:numCache>
                <c:formatCode>General</c:formatCode>
                <c:ptCount val="3"/>
                <c:pt idx="0">
                  <c:v>20</c:v>
                </c:pt>
                <c:pt idx="1">
                  <c:v>26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95-47CD-B661-32B1E3B14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3639304"/>
        <c:axId val="453639632"/>
      </c:barChart>
      <c:catAx>
        <c:axId val="453639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3639632"/>
        <c:crosses val="autoZero"/>
        <c:auto val="1"/>
        <c:lblAlgn val="ctr"/>
        <c:lblOffset val="100"/>
        <c:noMultiLvlLbl val="0"/>
      </c:catAx>
      <c:valAx>
        <c:axId val="453639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3639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Distribution</a:t>
            </a:r>
            <a:r>
              <a:rPr lang="en-US" baseline="0"/>
              <a:t> of the CYP6P9a allele in the bloodfed and unfed hybrids exposed to sherlock net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'6P9a'!$I$51</c:f>
              <c:strCache>
                <c:ptCount val="1"/>
                <c:pt idx="0">
                  <c:v>Blood fed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'6P9a'!$J$50:$K$50</c:f>
              <c:strCache>
                <c:ptCount val="2"/>
                <c:pt idx="0">
                  <c:v>R</c:v>
                </c:pt>
                <c:pt idx="1">
                  <c:v>S</c:v>
                </c:pt>
              </c:strCache>
            </c:strRef>
          </c:cat>
          <c:val>
            <c:numRef>
              <c:f>'6P9a'!$J$51:$K$51</c:f>
              <c:numCache>
                <c:formatCode>0.0</c:formatCode>
                <c:ptCount val="2"/>
                <c:pt idx="0">
                  <c:v>62.280701754385973</c:v>
                </c:pt>
                <c:pt idx="1">
                  <c:v>37.719298245614034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CE-4583-869C-654465C38412}"/>
            </c:ext>
          </c:extLst>
        </c:ser>
        <c:ser>
          <c:idx val="1"/>
          <c:order val="1"/>
          <c:tx>
            <c:strRef>
              <c:f>'6P9a'!$I$52</c:f>
              <c:strCache>
                <c:ptCount val="1"/>
                <c:pt idx="0">
                  <c:v>Unfed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'6P9a'!$J$50:$K$50</c:f>
              <c:strCache>
                <c:ptCount val="2"/>
                <c:pt idx="0">
                  <c:v>R</c:v>
                </c:pt>
                <c:pt idx="1">
                  <c:v>S</c:v>
                </c:pt>
              </c:strCache>
            </c:strRef>
          </c:cat>
          <c:val>
            <c:numRef>
              <c:f>'6P9a'!$J$52:$K$52</c:f>
              <c:numCache>
                <c:formatCode>0.0</c:formatCode>
                <c:ptCount val="2"/>
                <c:pt idx="0">
                  <c:v>66</c:v>
                </c:pt>
                <c:pt idx="1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CE-4583-869C-654465C38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5097096"/>
        <c:axId val="505096112"/>
      </c:lineChart>
      <c:catAx>
        <c:axId val="5050970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i="1"/>
                  <a:t>CYP6P9a</a:t>
                </a:r>
                <a:r>
                  <a:rPr lang="en-US"/>
                  <a:t> allele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5096112"/>
        <c:crosses val="autoZero"/>
        <c:auto val="1"/>
        <c:lblAlgn val="ctr"/>
        <c:lblOffset val="100"/>
        <c:noMultiLvlLbl val="0"/>
      </c:catAx>
      <c:valAx>
        <c:axId val="505096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  <a:r>
                  <a:rPr lang="en-US" baseline="0"/>
                  <a:t> Frequency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5097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500" b="1" i="0" baseline="0">
                <a:effectLst/>
              </a:rPr>
              <a:t>Correlation between the </a:t>
            </a:r>
            <a:r>
              <a:rPr lang="en-US" sz="1500" b="1" i="1" baseline="0">
                <a:effectLst/>
              </a:rPr>
              <a:t>CYP6P9a</a:t>
            </a:r>
            <a:r>
              <a:rPr lang="en-US" sz="1500" b="1" i="0" baseline="0">
                <a:effectLst/>
              </a:rPr>
              <a:t> and ability to survive exposure to Sherlock net</a:t>
            </a:r>
            <a:endParaRPr lang="en-US" sz="15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'6P9a'!$P$19</c:f>
              <c:strCache>
                <c:ptCount val="1"/>
                <c:pt idx="0">
                  <c:v>Alive unfed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f>'6P9a'!$Q$18:$S$18</c:f>
              <c:strCache>
                <c:ptCount val="3"/>
                <c:pt idx="0">
                  <c:v>RR</c:v>
                </c:pt>
                <c:pt idx="1">
                  <c:v>RS</c:v>
                </c:pt>
                <c:pt idx="2">
                  <c:v>SS</c:v>
                </c:pt>
              </c:strCache>
            </c:strRef>
          </c:cat>
          <c:val>
            <c:numRef>
              <c:f>'6P9a'!$Q$19:$S$19</c:f>
              <c:numCache>
                <c:formatCode>General</c:formatCode>
                <c:ptCount val="3"/>
                <c:pt idx="0">
                  <c:v>11</c:v>
                </c:pt>
                <c:pt idx="1">
                  <c:v>11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CD-456D-BDE9-090C3AAEF9CC}"/>
            </c:ext>
          </c:extLst>
        </c:ser>
        <c:ser>
          <c:idx val="1"/>
          <c:order val="1"/>
          <c:tx>
            <c:strRef>
              <c:f>'6P9a'!$P$20</c:f>
              <c:strCache>
                <c:ptCount val="1"/>
                <c:pt idx="0">
                  <c:v>Dead unfed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strRef>
              <c:f>'6P9a'!$Q$18:$S$18</c:f>
              <c:strCache>
                <c:ptCount val="3"/>
                <c:pt idx="0">
                  <c:v>RR</c:v>
                </c:pt>
                <c:pt idx="1">
                  <c:v>RS</c:v>
                </c:pt>
                <c:pt idx="2">
                  <c:v>SS</c:v>
                </c:pt>
              </c:strCache>
            </c:strRef>
          </c:cat>
          <c:val>
            <c:numRef>
              <c:f>'6P9a'!$Q$20:$S$20</c:f>
              <c:numCache>
                <c:formatCode>General</c:formatCode>
                <c:ptCount val="3"/>
                <c:pt idx="0">
                  <c:v>9</c:v>
                </c:pt>
                <c:pt idx="1">
                  <c:v>15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CD-456D-BDE9-090C3AAEF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7784240"/>
        <c:axId val="457781944"/>
      </c:barChart>
      <c:catAx>
        <c:axId val="45778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7781944"/>
        <c:crosses val="autoZero"/>
        <c:auto val="1"/>
        <c:lblAlgn val="ctr"/>
        <c:lblOffset val="100"/>
        <c:noMultiLvlLbl val="0"/>
      </c:catAx>
      <c:valAx>
        <c:axId val="457781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778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Distribution</a:t>
            </a:r>
            <a:r>
              <a:rPr lang="en-US" baseline="0"/>
              <a:t> of the </a:t>
            </a:r>
            <a:r>
              <a:rPr lang="en-US" i="1" baseline="0"/>
              <a:t>CYP6P9a</a:t>
            </a:r>
            <a:r>
              <a:rPr lang="en-US" baseline="0"/>
              <a:t> in the alive and dead hybrids exposed to sherlock net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'6P9a'!$P$51</c:f>
              <c:strCache>
                <c:ptCount val="1"/>
                <c:pt idx="0">
                  <c:v>AliveUF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'6P9a'!$Q$50:$R$50</c:f>
              <c:strCache>
                <c:ptCount val="2"/>
                <c:pt idx="0">
                  <c:v>R</c:v>
                </c:pt>
                <c:pt idx="1">
                  <c:v>S</c:v>
                </c:pt>
              </c:strCache>
            </c:strRef>
          </c:cat>
          <c:val>
            <c:numRef>
              <c:f>'6P9a'!$Q$51:$R$51</c:f>
              <c:numCache>
                <c:formatCode>General</c:formatCode>
                <c:ptCount val="2"/>
                <c:pt idx="0">
                  <c:v>75</c:v>
                </c:pt>
                <c:pt idx="1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B6-4F3F-987A-C7A5366ED066}"/>
            </c:ext>
          </c:extLst>
        </c:ser>
        <c:ser>
          <c:idx val="1"/>
          <c:order val="1"/>
          <c:tx>
            <c:strRef>
              <c:f>'6P9a'!$P$52</c:f>
              <c:strCache>
                <c:ptCount val="1"/>
                <c:pt idx="0">
                  <c:v>DeadUF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'6P9a'!$Q$50:$R$50</c:f>
              <c:strCache>
                <c:ptCount val="2"/>
                <c:pt idx="0">
                  <c:v>R</c:v>
                </c:pt>
                <c:pt idx="1">
                  <c:v>S</c:v>
                </c:pt>
              </c:strCache>
            </c:strRef>
          </c:cat>
          <c:val>
            <c:numRef>
              <c:f>'6P9a'!$Q$52:$R$52</c:f>
              <c:numCache>
                <c:formatCode>0.0</c:formatCode>
                <c:ptCount val="2"/>
                <c:pt idx="0">
                  <c:v>58.928571428571431</c:v>
                </c:pt>
                <c:pt idx="1">
                  <c:v>41.071428571428569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B6-4F3F-987A-C7A5366ED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157120"/>
        <c:axId val="577149904"/>
      </c:lineChart>
      <c:catAx>
        <c:axId val="5771571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CYP6P9a</a:t>
                </a:r>
                <a:r>
                  <a:rPr lang="en-US" b="1" baseline="0"/>
                  <a:t> allele</a:t>
                </a:r>
                <a:endParaRPr lang="en-US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149904"/>
        <c:crosses val="autoZero"/>
        <c:auto val="1"/>
        <c:lblAlgn val="ctr"/>
        <c:lblOffset val="100"/>
        <c:noMultiLvlLbl val="0"/>
      </c:catAx>
      <c:valAx>
        <c:axId val="577149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Frequency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157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4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chart" Target="../charts/chart1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Relationship Id="rId5" Type="http://schemas.openxmlformats.org/officeDocument/2006/relationships/image" Target="../media/image9.emf"/><Relationship Id="rId4" Type="http://schemas.openxmlformats.org/officeDocument/2006/relationships/image" Target="../media/image8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12.emf"/><Relationship Id="rId2" Type="http://schemas.openxmlformats.org/officeDocument/2006/relationships/image" Target="../media/image11.emf"/><Relationship Id="rId1" Type="http://schemas.openxmlformats.org/officeDocument/2006/relationships/image" Target="../media/image10.emf"/><Relationship Id="rId5" Type="http://schemas.openxmlformats.org/officeDocument/2006/relationships/image" Target="../media/image14.emf"/><Relationship Id="rId4" Type="http://schemas.openxmlformats.org/officeDocument/2006/relationships/image" Target="../media/image13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17.emf"/><Relationship Id="rId2" Type="http://schemas.openxmlformats.org/officeDocument/2006/relationships/image" Target="../media/image16.emf"/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188535</xdr:colOff>
      <xdr:row>27</xdr:row>
      <xdr:rowOff>377</xdr:rowOff>
    </xdr:from>
    <xdr:to>
      <xdr:col>16</xdr:col>
      <xdr:colOff>1133930</xdr:colOff>
      <xdr:row>39</xdr:row>
      <xdr:rowOff>45357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133501</xdr:colOff>
      <xdr:row>27</xdr:row>
      <xdr:rowOff>88218</xdr:rowOff>
    </xdr:from>
    <xdr:to>
      <xdr:col>23</xdr:col>
      <xdr:colOff>604763</xdr:colOff>
      <xdr:row>40</xdr:row>
      <xdr:rowOff>75596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356206</xdr:colOff>
      <xdr:row>47</xdr:row>
      <xdr:rowOff>66446</xdr:rowOff>
    </xdr:from>
    <xdr:to>
      <xdr:col>15</xdr:col>
      <xdr:colOff>1390953</xdr:colOff>
      <xdr:row>60</xdr:row>
      <xdr:rowOff>90714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327630</xdr:colOff>
      <xdr:row>47</xdr:row>
      <xdr:rowOff>90715</xdr:rowOff>
    </xdr:from>
    <xdr:to>
      <xdr:col>22</xdr:col>
      <xdr:colOff>1164167</xdr:colOff>
      <xdr:row>59</xdr:row>
      <xdr:rowOff>64407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260350</xdr:colOff>
          <xdr:row>27</xdr:row>
          <xdr:rowOff>44450</xdr:rowOff>
        </xdr:from>
        <xdr:to>
          <xdr:col>22</xdr:col>
          <xdr:colOff>1098549</xdr:colOff>
          <xdr:row>40</xdr:row>
          <xdr:rowOff>44450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450850</xdr:colOff>
          <xdr:row>27</xdr:row>
          <xdr:rowOff>63500</xdr:rowOff>
        </xdr:from>
        <xdr:to>
          <xdr:col>15</xdr:col>
          <xdr:colOff>1935540</xdr:colOff>
          <xdr:row>39</xdr:row>
          <xdr:rowOff>158750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463550</xdr:colOff>
          <xdr:row>48</xdr:row>
          <xdr:rowOff>31750</xdr:rowOff>
        </xdr:from>
        <xdr:to>
          <xdr:col>15</xdr:col>
          <xdr:colOff>1916490</xdr:colOff>
          <xdr:row>60</xdr:row>
          <xdr:rowOff>69850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266700</xdr:colOff>
          <xdr:row>47</xdr:row>
          <xdr:rowOff>139700</xdr:rowOff>
        </xdr:from>
        <xdr:to>
          <xdr:col>22</xdr:col>
          <xdr:colOff>1104899</xdr:colOff>
          <xdr:row>59</xdr:row>
          <xdr:rowOff>38100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26</xdr:col>
      <xdr:colOff>125488</xdr:colOff>
      <xdr:row>27</xdr:row>
      <xdr:rowOff>110067</xdr:rowOff>
    </xdr:from>
    <xdr:to>
      <xdr:col>31</xdr:col>
      <xdr:colOff>544286</xdr:colOff>
      <xdr:row>40</xdr:row>
      <xdr:rowOff>136072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151849</xdr:colOff>
      <xdr:row>31</xdr:row>
      <xdr:rowOff>138044</xdr:rowOff>
    </xdr:from>
    <xdr:to>
      <xdr:col>11</xdr:col>
      <xdr:colOff>938696</xdr:colOff>
      <xdr:row>46</xdr:row>
      <xdr:rowOff>65709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163995</xdr:colOff>
      <xdr:row>53</xdr:row>
      <xdr:rowOff>25262</xdr:rowOff>
    </xdr:from>
    <xdr:to>
      <xdr:col>11</xdr:col>
      <xdr:colOff>800652</xdr:colOff>
      <xdr:row>66</xdr:row>
      <xdr:rowOff>27608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363469</xdr:colOff>
      <xdr:row>30</xdr:row>
      <xdr:rowOff>110020</xdr:rowOff>
    </xdr:from>
    <xdr:to>
      <xdr:col>18</xdr:col>
      <xdr:colOff>1905001</xdr:colOff>
      <xdr:row>46</xdr:row>
      <xdr:rowOff>119545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400603</xdr:colOff>
      <xdr:row>53</xdr:row>
      <xdr:rowOff>153297</xdr:rowOff>
    </xdr:from>
    <xdr:to>
      <xdr:col>18</xdr:col>
      <xdr:colOff>1739348</xdr:colOff>
      <xdr:row>65</xdr:row>
      <xdr:rowOff>165653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552450</xdr:colOff>
          <xdr:row>52</xdr:row>
          <xdr:rowOff>177800</xdr:rowOff>
        </xdr:from>
        <xdr:to>
          <xdr:col>18</xdr:col>
          <xdr:colOff>1617041</xdr:colOff>
          <xdr:row>67</xdr:row>
          <xdr:rowOff>25400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203200</xdr:colOff>
          <xdr:row>53</xdr:row>
          <xdr:rowOff>38100</xdr:rowOff>
        </xdr:from>
        <xdr:to>
          <xdr:col>11</xdr:col>
          <xdr:colOff>863600</xdr:colOff>
          <xdr:row>66</xdr:row>
          <xdr:rowOff>107950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30</xdr:row>
          <xdr:rowOff>120650</xdr:rowOff>
        </xdr:from>
        <xdr:to>
          <xdr:col>11</xdr:col>
          <xdr:colOff>990600</xdr:colOff>
          <xdr:row>46</xdr:row>
          <xdr:rowOff>38100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628650</xdr:colOff>
          <xdr:row>30</xdr:row>
          <xdr:rowOff>177800</xdr:rowOff>
        </xdr:from>
        <xdr:to>
          <xdr:col>18</xdr:col>
          <xdr:colOff>1642441</xdr:colOff>
          <xdr:row>46</xdr:row>
          <xdr:rowOff>95250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234950</xdr:colOff>
          <xdr:row>27</xdr:row>
          <xdr:rowOff>114300</xdr:rowOff>
        </xdr:from>
        <xdr:to>
          <xdr:col>26</xdr:col>
          <xdr:colOff>635000</xdr:colOff>
          <xdr:row>42</xdr:row>
          <xdr:rowOff>120650</xdr:rowOff>
        </xdr:to>
        <xdr:sp macro="" textlink="">
          <xdr:nvSpPr>
            <xdr:cNvPr id="2057" name="Object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360632</xdr:colOff>
      <xdr:row>51</xdr:row>
      <xdr:rowOff>58313</xdr:rowOff>
    </xdr:from>
    <xdr:to>
      <xdr:col>12</xdr:col>
      <xdr:colOff>687916</xdr:colOff>
      <xdr:row>66</xdr:row>
      <xdr:rowOff>4588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350256</xdr:colOff>
      <xdr:row>30</xdr:row>
      <xdr:rowOff>152478</xdr:rowOff>
    </xdr:from>
    <xdr:to>
      <xdr:col>12</xdr:col>
      <xdr:colOff>793750</xdr:colOff>
      <xdr:row>45</xdr:row>
      <xdr:rowOff>42824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2739</xdr:colOff>
      <xdr:row>31</xdr:row>
      <xdr:rowOff>15489</xdr:rowOff>
    </xdr:from>
    <xdr:to>
      <xdr:col>20</xdr:col>
      <xdr:colOff>670279</xdr:colOff>
      <xdr:row>45</xdr:row>
      <xdr:rowOff>46466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28265</xdr:colOff>
      <xdr:row>51</xdr:row>
      <xdr:rowOff>159563</xdr:rowOff>
    </xdr:from>
    <xdr:to>
      <xdr:col>20</xdr:col>
      <xdr:colOff>952500</xdr:colOff>
      <xdr:row>66</xdr:row>
      <xdr:rowOff>45263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215900</xdr:colOff>
          <xdr:row>51</xdr:row>
          <xdr:rowOff>171450</xdr:rowOff>
        </xdr:from>
        <xdr:to>
          <xdr:col>20</xdr:col>
          <xdr:colOff>584200</xdr:colOff>
          <xdr:row>66</xdr:row>
          <xdr:rowOff>82550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51</xdr:row>
          <xdr:rowOff>25400</xdr:rowOff>
        </xdr:from>
        <xdr:to>
          <xdr:col>12</xdr:col>
          <xdr:colOff>869950</xdr:colOff>
          <xdr:row>66</xdr:row>
          <xdr:rowOff>120650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558800</xdr:colOff>
          <xdr:row>30</xdr:row>
          <xdr:rowOff>177800</xdr:rowOff>
        </xdr:from>
        <xdr:to>
          <xdr:col>12</xdr:col>
          <xdr:colOff>971550</xdr:colOff>
          <xdr:row>44</xdr:row>
          <xdr:rowOff>114300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82550</xdr:colOff>
          <xdr:row>31</xdr:row>
          <xdr:rowOff>127000</xdr:rowOff>
        </xdr:from>
        <xdr:to>
          <xdr:col>20</xdr:col>
          <xdr:colOff>622300</xdr:colOff>
          <xdr:row>45</xdr:row>
          <xdr:rowOff>6350</xdr:rowOff>
        </xdr:to>
        <xdr:sp macro="" textlink="">
          <xdr:nvSpPr>
            <xdr:cNvPr id="3076" name="Object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742950</xdr:colOff>
          <xdr:row>25</xdr:row>
          <xdr:rowOff>120650</xdr:rowOff>
        </xdr:from>
        <xdr:to>
          <xdr:col>28</xdr:col>
          <xdr:colOff>755650</xdr:colOff>
          <xdr:row>41</xdr:row>
          <xdr:rowOff>25400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604885</xdr:colOff>
      <xdr:row>32</xdr:row>
      <xdr:rowOff>128971</xdr:rowOff>
    </xdr:from>
    <xdr:to>
      <xdr:col>30</xdr:col>
      <xdr:colOff>1981969</xdr:colOff>
      <xdr:row>46</xdr:row>
      <xdr:rowOff>27035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876300</xdr:colOff>
          <xdr:row>32</xdr:row>
          <xdr:rowOff>184150</xdr:rowOff>
        </xdr:from>
        <xdr:to>
          <xdr:col>30</xdr:col>
          <xdr:colOff>1924050</xdr:colOff>
          <xdr:row>46</xdr:row>
          <xdr:rowOff>19050</xdr:rowOff>
        </xdr:to>
        <xdr:sp macro="" textlink="">
          <xdr:nvSpPr>
            <xdr:cNvPr id="4258" name="Object 162" hidden="1">
              <a:extLst>
                <a:ext uri="{63B3BB69-23CF-44E3-9099-C40C66FF867C}">
                  <a14:compatExt spid="_x0000_s4258"/>
                </a:ext>
                <a:ext uri="{FF2B5EF4-FFF2-40B4-BE49-F238E27FC236}">
                  <a16:creationId xmlns:a16="http://schemas.microsoft.com/office/drawing/2014/main" id="{00000000-0008-0000-0300-0000A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774700</xdr:colOff>
          <xdr:row>34</xdr:row>
          <xdr:rowOff>120650</xdr:rowOff>
        </xdr:from>
        <xdr:to>
          <xdr:col>15</xdr:col>
          <xdr:colOff>952500</xdr:colOff>
          <xdr:row>46</xdr:row>
          <xdr:rowOff>127000</xdr:rowOff>
        </xdr:to>
        <xdr:sp macro="" textlink="">
          <xdr:nvSpPr>
            <xdr:cNvPr id="4282" name="Object 186" hidden="1">
              <a:extLst>
                <a:ext uri="{63B3BB69-23CF-44E3-9099-C40C66FF867C}">
                  <a14:compatExt spid="_x0000_s4282"/>
                </a:ext>
                <a:ext uri="{FF2B5EF4-FFF2-40B4-BE49-F238E27FC236}">
                  <a16:creationId xmlns:a16="http://schemas.microsoft.com/office/drawing/2014/main" id="{00000000-0008-0000-0300-0000B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1714500</xdr:colOff>
          <xdr:row>33</xdr:row>
          <xdr:rowOff>38100</xdr:rowOff>
        </xdr:from>
        <xdr:to>
          <xdr:col>43</xdr:col>
          <xdr:colOff>1619250</xdr:colOff>
          <xdr:row>45</xdr:row>
          <xdr:rowOff>146050</xdr:rowOff>
        </xdr:to>
        <xdr:sp macro="" textlink="">
          <xdr:nvSpPr>
            <xdr:cNvPr id="4295" name="Object 199" hidden="1">
              <a:extLst>
                <a:ext uri="{63B3BB69-23CF-44E3-9099-C40C66FF867C}">
                  <a14:compatExt spid="_x0000_s4295"/>
                </a:ext>
                <a:ext uri="{FF2B5EF4-FFF2-40B4-BE49-F238E27FC236}">
                  <a16:creationId xmlns:a16="http://schemas.microsoft.com/office/drawing/2014/main" id="{00000000-0008-0000-0300-0000C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7.bin"/><Relationship Id="rId13" Type="http://schemas.openxmlformats.org/officeDocument/2006/relationships/image" Target="../media/image9.emf"/><Relationship Id="rId3" Type="http://schemas.openxmlformats.org/officeDocument/2006/relationships/vmlDrawing" Target="../drawings/vmlDrawing2.vml"/><Relationship Id="rId7" Type="http://schemas.openxmlformats.org/officeDocument/2006/relationships/image" Target="../media/image6.emf"/><Relationship Id="rId12" Type="http://schemas.openxmlformats.org/officeDocument/2006/relationships/oleObject" Target="../embeddings/oleObject9.bin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6.bin"/><Relationship Id="rId11" Type="http://schemas.openxmlformats.org/officeDocument/2006/relationships/image" Target="../media/image8.emf"/><Relationship Id="rId5" Type="http://schemas.openxmlformats.org/officeDocument/2006/relationships/image" Target="../media/image5.emf"/><Relationship Id="rId10" Type="http://schemas.openxmlformats.org/officeDocument/2006/relationships/oleObject" Target="../embeddings/oleObject8.bin"/><Relationship Id="rId4" Type="http://schemas.openxmlformats.org/officeDocument/2006/relationships/oleObject" Target="../embeddings/oleObject5.bin"/><Relationship Id="rId9" Type="http://schemas.openxmlformats.org/officeDocument/2006/relationships/image" Target="../media/image7.emf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emf"/><Relationship Id="rId3" Type="http://schemas.openxmlformats.org/officeDocument/2006/relationships/oleObject" Target="../embeddings/oleObject10.bin"/><Relationship Id="rId7" Type="http://schemas.openxmlformats.org/officeDocument/2006/relationships/oleObject" Target="../embeddings/oleObject12.bin"/><Relationship Id="rId12" Type="http://schemas.openxmlformats.org/officeDocument/2006/relationships/image" Target="../media/image14.emf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image" Target="../media/image11.emf"/><Relationship Id="rId11" Type="http://schemas.openxmlformats.org/officeDocument/2006/relationships/oleObject" Target="../embeddings/oleObject14.bin"/><Relationship Id="rId5" Type="http://schemas.openxmlformats.org/officeDocument/2006/relationships/oleObject" Target="../embeddings/oleObject11.bin"/><Relationship Id="rId10" Type="http://schemas.openxmlformats.org/officeDocument/2006/relationships/image" Target="../media/image13.emf"/><Relationship Id="rId4" Type="http://schemas.openxmlformats.org/officeDocument/2006/relationships/image" Target="../media/image10.emf"/><Relationship Id="rId9" Type="http://schemas.openxmlformats.org/officeDocument/2006/relationships/oleObject" Target="../embeddings/oleObject1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7.bin"/><Relationship Id="rId3" Type="http://schemas.openxmlformats.org/officeDocument/2006/relationships/vmlDrawing" Target="../drawings/vmlDrawing4.vml"/><Relationship Id="rId7" Type="http://schemas.openxmlformats.org/officeDocument/2006/relationships/image" Target="../media/image16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16.bin"/><Relationship Id="rId5" Type="http://schemas.openxmlformats.org/officeDocument/2006/relationships/image" Target="../media/image15.emf"/><Relationship Id="rId4" Type="http://schemas.openxmlformats.org/officeDocument/2006/relationships/oleObject" Target="../embeddings/oleObject15.bin"/><Relationship Id="rId9" Type="http://schemas.openxmlformats.org/officeDocument/2006/relationships/image" Target="../media/image17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Y77"/>
  <sheetViews>
    <sheetView topLeftCell="A32" zoomScale="42" workbookViewId="0">
      <selection activeCell="P76" sqref="P76"/>
    </sheetView>
  </sheetViews>
  <sheetFormatPr defaultColWidth="9.1796875" defaultRowHeight="14.5" x14ac:dyDescent="0.35"/>
  <cols>
    <col min="2" max="2" width="15" customWidth="1"/>
    <col min="13" max="13" width="15" customWidth="1"/>
    <col min="15" max="15" width="5.81640625" customWidth="1"/>
    <col min="16" max="16" width="36.36328125" customWidth="1"/>
    <col min="17" max="17" width="23.08984375" customWidth="1"/>
    <col min="19" max="19" width="19.1796875" customWidth="1"/>
    <col min="20" max="20" width="15.26953125" customWidth="1"/>
    <col min="22" max="22" width="14.26953125" customWidth="1"/>
    <col min="23" max="23" width="38" customWidth="1"/>
    <col min="24" max="24" width="11.36328125" customWidth="1"/>
    <col min="29" max="29" width="12.54296875" customWidth="1"/>
    <col min="30" max="30" width="13.81640625" customWidth="1"/>
    <col min="36" max="36" width="19.54296875" customWidth="1"/>
    <col min="37" max="37" width="11.7265625" customWidth="1"/>
  </cols>
  <sheetData>
    <row r="1" spans="2:51" ht="26" x14ac:dyDescent="0.6">
      <c r="B1" s="2"/>
    </row>
    <row r="2" spans="2:51" ht="22" x14ac:dyDescent="0.5">
      <c r="B2" s="18" t="s">
        <v>236</v>
      </c>
    </row>
    <row r="3" spans="2:51" ht="22" x14ac:dyDescent="0.5">
      <c r="B3" s="18" t="s">
        <v>235</v>
      </c>
    </row>
    <row r="4" spans="2:51" ht="26" x14ac:dyDescent="0.6">
      <c r="B4" s="2"/>
    </row>
    <row r="5" spans="2:51" ht="26" x14ac:dyDescent="0.6">
      <c r="B5" s="2"/>
    </row>
    <row r="6" spans="2:51" ht="22" x14ac:dyDescent="0.5">
      <c r="B6" s="39" t="s">
        <v>234</v>
      </c>
      <c r="C6" s="39"/>
      <c r="D6" s="39"/>
      <c r="E6" s="39"/>
      <c r="F6" s="39"/>
      <c r="G6" s="39"/>
      <c r="H6" s="39"/>
      <c r="I6" s="39"/>
      <c r="J6" s="39"/>
    </row>
    <row r="7" spans="2:51" x14ac:dyDescent="0.35">
      <c r="B7" s="38" t="s">
        <v>0</v>
      </c>
      <c r="C7" s="38"/>
      <c r="D7" s="38"/>
      <c r="E7" s="38"/>
      <c r="G7" s="38" t="s">
        <v>61</v>
      </c>
      <c r="H7" s="38"/>
      <c r="I7" s="38"/>
      <c r="J7" s="38"/>
    </row>
    <row r="8" spans="2:51" x14ac:dyDescent="0.35">
      <c r="B8" s="1" t="s">
        <v>1</v>
      </c>
      <c r="C8" s="1" t="s">
        <v>2</v>
      </c>
      <c r="D8" s="1" t="s">
        <v>65</v>
      </c>
      <c r="E8" s="1" t="s">
        <v>66</v>
      </c>
      <c r="G8" s="1" t="s">
        <v>1</v>
      </c>
      <c r="H8" s="1" t="s">
        <v>2</v>
      </c>
      <c r="I8" s="1" t="s">
        <v>65</v>
      </c>
      <c r="J8" s="1" t="s">
        <v>66</v>
      </c>
      <c r="M8" s="37" t="s">
        <v>67</v>
      </c>
      <c r="N8" s="37"/>
      <c r="O8" s="37"/>
      <c r="P8" s="37"/>
      <c r="Q8" s="37"/>
    </row>
    <row r="9" spans="2:51" x14ac:dyDescent="0.35">
      <c r="B9" s="1" t="s">
        <v>6</v>
      </c>
      <c r="C9" s="4" t="s">
        <v>4</v>
      </c>
      <c r="D9" s="4" t="s">
        <v>4</v>
      </c>
      <c r="E9" s="4" t="s">
        <v>4</v>
      </c>
      <c r="G9" s="1" t="s">
        <v>6</v>
      </c>
      <c r="H9" s="3" t="s">
        <v>3</v>
      </c>
      <c r="I9" s="3" t="s">
        <v>3</v>
      </c>
      <c r="J9" s="3" t="s">
        <v>3</v>
      </c>
      <c r="M9" s="38" t="s">
        <v>237</v>
      </c>
      <c r="N9" s="38"/>
      <c r="O9" s="38"/>
      <c r="P9" s="38"/>
      <c r="Q9" s="38"/>
    </row>
    <row r="10" spans="2:51" x14ac:dyDescent="0.35">
      <c r="B10" s="1" t="s">
        <v>7</v>
      </c>
      <c r="C10" s="3" t="s">
        <v>3</v>
      </c>
      <c r="D10" s="3" t="s">
        <v>3</v>
      </c>
      <c r="E10" s="3" t="s">
        <v>3</v>
      </c>
      <c r="G10" s="1" t="s">
        <v>7</v>
      </c>
      <c r="H10" s="4" t="s">
        <v>4</v>
      </c>
      <c r="I10" s="4" t="s">
        <v>4</v>
      </c>
      <c r="J10" s="3" t="s">
        <v>3</v>
      </c>
      <c r="N10" s="1" t="s">
        <v>4</v>
      </c>
      <c r="O10" s="1" t="s">
        <v>3</v>
      </c>
      <c r="P10" s="1" t="s">
        <v>5</v>
      </c>
      <c r="Q10" s="1" t="s">
        <v>68</v>
      </c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</row>
    <row r="11" spans="2:51" x14ac:dyDescent="0.35">
      <c r="B11" s="1" t="s">
        <v>8</v>
      </c>
      <c r="C11" s="4" t="s">
        <v>4</v>
      </c>
      <c r="D11" s="3" t="s">
        <v>3</v>
      </c>
      <c r="E11" s="4" t="s">
        <v>4</v>
      </c>
      <c r="G11" s="1" t="s">
        <v>8</v>
      </c>
      <c r="H11" s="3" t="s">
        <v>3</v>
      </c>
      <c r="I11" s="4" t="s">
        <v>4</v>
      </c>
      <c r="J11" s="3" t="s">
        <v>3</v>
      </c>
      <c r="M11" s="1" t="s">
        <v>69</v>
      </c>
      <c r="N11">
        <f>COUNTIF(H9:H35, "RR")</f>
        <v>18</v>
      </c>
      <c r="O11">
        <f>COUNTIF(H9:H35, "RS")</f>
        <v>8</v>
      </c>
      <c r="P11">
        <f>COUNTIF(H9:H35, "SS")</f>
        <v>0</v>
      </c>
      <c r="Q11">
        <f>SUM(N11:P11)</f>
        <v>26</v>
      </c>
      <c r="AJ11" s="1"/>
    </row>
    <row r="12" spans="2:51" x14ac:dyDescent="0.35">
      <c r="B12" s="1" t="s">
        <v>9</v>
      </c>
      <c r="C12" s="3" t="s">
        <v>3</v>
      </c>
      <c r="D12" s="3" t="s">
        <v>3</v>
      </c>
      <c r="E12" s="3" t="s">
        <v>3</v>
      </c>
      <c r="G12" s="1" t="s">
        <v>9</v>
      </c>
      <c r="H12" s="4" t="s">
        <v>4</v>
      </c>
      <c r="I12" s="4" t="s">
        <v>4</v>
      </c>
      <c r="J12" s="3" t="s">
        <v>3</v>
      </c>
      <c r="M12" s="1" t="s">
        <v>70</v>
      </c>
      <c r="N12">
        <f>COUNTIF(H36:H63, "RR")</f>
        <v>4</v>
      </c>
      <c r="O12">
        <f>COUNTIF(H36:H63, "RS")</f>
        <v>15</v>
      </c>
      <c r="P12" s="7">
        <f>COUNTIF(H36:H63, "SS")</f>
        <v>9</v>
      </c>
      <c r="Q12">
        <f>SUM(N12:P12)</f>
        <v>28</v>
      </c>
      <c r="AJ12" s="1"/>
      <c r="AM12" s="7"/>
    </row>
    <row r="13" spans="2:51" x14ac:dyDescent="0.35">
      <c r="B13" s="1" t="s">
        <v>10</v>
      </c>
      <c r="C13" s="3" t="s">
        <v>3</v>
      </c>
      <c r="D13" s="3" t="s">
        <v>3</v>
      </c>
      <c r="E13" s="3" t="s">
        <v>3</v>
      </c>
      <c r="G13" s="1" t="s">
        <v>10</v>
      </c>
      <c r="I13" s="3" t="s">
        <v>3</v>
      </c>
      <c r="J13" s="3" t="s">
        <v>3</v>
      </c>
      <c r="M13" s="1" t="s">
        <v>71</v>
      </c>
      <c r="N13">
        <f>COUNTIF(C9:C38, "RR")</f>
        <v>20</v>
      </c>
      <c r="O13">
        <f>COUNTIF(C9:C38, "RS")</f>
        <v>9</v>
      </c>
      <c r="P13">
        <f>COUNTIF(C9:C38, "SS")</f>
        <v>0</v>
      </c>
      <c r="Q13">
        <f t="shared" ref="Q13:Q14" si="0">SUM(N13:P13)</f>
        <v>29</v>
      </c>
      <c r="AJ13" s="1"/>
    </row>
    <row r="14" spans="2:51" x14ac:dyDescent="0.35">
      <c r="B14" s="1" t="s">
        <v>11</v>
      </c>
      <c r="C14" s="3" t="s">
        <v>3</v>
      </c>
      <c r="D14" s="3" t="s">
        <v>3</v>
      </c>
      <c r="E14" s="3" t="s">
        <v>3</v>
      </c>
      <c r="G14" s="1" t="s">
        <v>11</v>
      </c>
      <c r="H14" s="3" t="s">
        <v>3</v>
      </c>
      <c r="I14" s="3" t="s">
        <v>3</v>
      </c>
      <c r="J14" s="3" t="s">
        <v>3</v>
      </c>
      <c r="M14" s="1" t="s">
        <v>72</v>
      </c>
      <c r="N14">
        <f>COUNTIF(C39:C63, "RR")</f>
        <v>16</v>
      </c>
      <c r="O14">
        <f>COUNTIF(C39:C63, "RS")</f>
        <v>9</v>
      </c>
      <c r="P14">
        <f>COUNTIF(C39:C63, "SS")</f>
        <v>0</v>
      </c>
      <c r="Q14">
        <f t="shared" si="0"/>
        <v>25</v>
      </c>
      <c r="AJ14" s="1"/>
    </row>
    <row r="15" spans="2:51" x14ac:dyDescent="0.35">
      <c r="B15" s="1" t="s">
        <v>12</v>
      </c>
      <c r="C15" s="3" t="s">
        <v>3</v>
      </c>
      <c r="D15" s="3" t="s">
        <v>3</v>
      </c>
      <c r="E15" s="4" t="s">
        <v>4</v>
      </c>
      <c r="G15" s="1" t="s">
        <v>12</v>
      </c>
      <c r="H15" s="4" t="s">
        <v>4</v>
      </c>
      <c r="I15" s="4" t="s">
        <v>4</v>
      </c>
      <c r="J15" s="3" t="s">
        <v>3</v>
      </c>
    </row>
    <row r="16" spans="2:51" ht="15.5" x14ac:dyDescent="0.35">
      <c r="B16" s="1" t="s">
        <v>13</v>
      </c>
      <c r="C16" s="4" t="s">
        <v>4</v>
      </c>
      <c r="D16" s="4" t="s">
        <v>4</v>
      </c>
      <c r="E16" s="4" t="s">
        <v>4</v>
      </c>
      <c r="G16" s="1" t="s">
        <v>13</v>
      </c>
      <c r="H16" s="4" t="s">
        <v>4</v>
      </c>
      <c r="I16" s="3" t="s">
        <v>3</v>
      </c>
      <c r="J16" s="3" t="s">
        <v>3</v>
      </c>
      <c r="M16" s="37" t="s">
        <v>238</v>
      </c>
      <c r="N16" s="37"/>
      <c r="O16" s="37"/>
      <c r="P16" s="37"/>
      <c r="Q16" s="37"/>
      <c r="T16" s="37" t="s">
        <v>243</v>
      </c>
      <c r="U16" s="37"/>
      <c r="V16" s="37"/>
      <c r="W16" s="37"/>
      <c r="X16" s="37"/>
      <c r="AA16" s="1"/>
      <c r="AJ16" s="12"/>
    </row>
    <row r="17" spans="2:40" x14ac:dyDescent="0.35">
      <c r="B17" s="1" t="s">
        <v>14</v>
      </c>
      <c r="C17" s="4" t="s">
        <v>4</v>
      </c>
      <c r="D17" s="4" t="s">
        <v>4</v>
      </c>
      <c r="E17" s="4" t="s">
        <v>4</v>
      </c>
      <c r="G17" s="1" t="s">
        <v>14</v>
      </c>
      <c r="H17" s="3" t="s">
        <v>3</v>
      </c>
      <c r="I17" s="3" t="s">
        <v>3</v>
      </c>
      <c r="J17" s="3" t="s">
        <v>3</v>
      </c>
      <c r="M17" s="38" t="s">
        <v>239</v>
      </c>
      <c r="N17" s="38"/>
      <c r="O17" s="38"/>
      <c r="P17" s="38"/>
      <c r="Q17" s="38"/>
      <c r="T17" s="38" t="s">
        <v>244</v>
      </c>
      <c r="U17" s="38"/>
      <c r="V17" s="38"/>
      <c r="W17" s="38"/>
      <c r="X17" s="38"/>
    </row>
    <row r="18" spans="2:40" x14ac:dyDescent="0.35">
      <c r="B18" s="1" t="s">
        <v>15</v>
      </c>
      <c r="C18" s="4" t="s">
        <v>4</v>
      </c>
      <c r="D18" s="4" t="s">
        <v>4</v>
      </c>
      <c r="E18" s="4" t="s">
        <v>4</v>
      </c>
      <c r="G18" s="1" t="s">
        <v>15</v>
      </c>
      <c r="H18" s="4" t="s">
        <v>4</v>
      </c>
      <c r="I18" s="3" t="s">
        <v>3</v>
      </c>
      <c r="J18" s="3" t="s">
        <v>3</v>
      </c>
      <c r="M18" s="1"/>
      <c r="N18" s="1" t="s">
        <v>4</v>
      </c>
      <c r="O18" s="1" t="s">
        <v>3</v>
      </c>
      <c r="P18" s="1" t="s">
        <v>5</v>
      </c>
      <c r="Q18" s="1" t="s">
        <v>79</v>
      </c>
      <c r="T18" s="1"/>
      <c r="U18" s="1" t="s">
        <v>4</v>
      </c>
      <c r="V18" s="1" t="s">
        <v>3</v>
      </c>
      <c r="W18" s="1" t="s">
        <v>5</v>
      </c>
    </row>
    <row r="19" spans="2:40" x14ac:dyDescent="0.35">
      <c r="B19" s="1" t="s">
        <v>16</v>
      </c>
      <c r="C19" s="4" t="s">
        <v>4</v>
      </c>
      <c r="D19" s="4" t="s">
        <v>4</v>
      </c>
      <c r="E19" s="4" t="s">
        <v>4</v>
      </c>
      <c r="G19" s="1" t="s">
        <v>16</v>
      </c>
      <c r="H19" s="3" t="s">
        <v>3</v>
      </c>
      <c r="I19" s="3" t="s">
        <v>3</v>
      </c>
      <c r="J19" s="3" t="s">
        <v>3</v>
      </c>
      <c r="M19" s="1" t="s">
        <v>101</v>
      </c>
      <c r="N19">
        <f t="shared" ref="N19:P20" si="1">N11+N13</f>
        <v>38</v>
      </c>
      <c r="O19">
        <f t="shared" si="1"/>
        <v>17</v>
      </c>
      <c r="P19">
        <f t="shared" si="1"/>
        <v>0</v>
      </c>
      <c r="Q19">
        <f>SUM(N19:P19)</f>
        <v>55</v>
      </c>
      <c r="T19" s="1" t="s">
        <v>103</v>
      </c>
      <c r="U19">
        <f>N14</f>
        <v>16</v>
      </c>
      <c r="V19">
        <f>O14</f>
        <v>9</v>
      </c>
      <c r="W19">
        <f>P14</f>
        <v>0</v>
      </c>
      <c r="X19">
        <f>SUM(U19:W19)</f>
        <v>25</v>
      </c>
      <c r="AN19" s="1"/>
    </row>
    <row r="20" spans="2:40" x14ac:dyDescent="0.35">
      <c r="B20" s="1" t="s">
        <v>17</v>
      </c>
      <c r="C20" s="4" t="s">
        <v>4</v>
      </c>
      <c r="D20" s="4" t="s">
        <v>4</v>
      </c>
      <c r="E20" s="4" t="s">
        <v>4</v>
      </c>
      <c r="G20" s="1" t="s">
        <v>17</v>
      </c>
      <c r="H20" s="4" t="s">
        <v>4</v>
      </c>
      <c r="I20" s="3" t="s">
        <v>3</v>
      </c>
      <c r="J20" s="4" t="s">
        <v>4</v>
      </c>
      <c r="M20" s="1" t="s">
        <v>102</v>
      </c>
      <c r="N20">
        <f t="shared" si="1"/>
        <v>20</v>
      </c>
      <c r="O20">
        <f t="shared" si="1"/>
        <v>24</v>
      </c>
      <c r="P20">
        <f t="shared" si="1"/>
        <v>9</v>
      </c>
      <c r="Q20">
        <f>SUM(N20:P20)</f>
        <v>53</v>
      </c>
      <c r="T20" s="1" t="s">
        <v>104</v>
      </c>
      <c r="U20">
        <f>N12</f>
        <v>4</v>
      </c>
      <c r="V20">
        <f>O12</f>
        <v>15</v>
      </c>
      <c r="W20">
        <f>P12</f>
        <v>9</v>
      </c>
      <c r="X20">
        <f>SUM(U20:W20)</f>
        <v>28</v>
      </c>
      <c r="AK20" s="1"/>
      <c r="AL20" s="9"/>
      <c r="AM20" s="9"/>
    </row>
    <row r="21" spans="2:40" x14ac:dyDescent="0.35">
      <c r="B21" s="1" t="s">
        <v>18</v>
      </c>
      <c r="C21" s="4" t="s">
        <v>4</v>
      </c>
      <c r="D21" s="4" t="s">
        <v>4</v>
      </c>
      <c r="E21" s="4" t="s">
        <v>4</v>
      </c>
      <c r="G21" s="1" t="s">
        <v>18</v>
      </c>
      <c r="H21" s="3" t="s">
        <v>3</v>
      </c>
      <c r="I21" s="3" t="s">
        <v>3</v>
      </c>
      <c r="J21" s="3" t="s">
        <v>3</v>
      </c>
      <c r="N21">
        <f>SUM(N19:N20)</f>
        <v>58</v>
      </c>
      <c r="O21">
        <f t="shared" ref="O21:P21" si="2">SUM(O19:O20)</f>
        <v>41</v>
      </c>
      <c r="P21">
        <f t="shared" si="2"/>
        <v>9</v>
      </c>
      <c r="U21">
        <f>SUM(U19:U20)</f>
        <v>20</v>
      </c>
      <c r="V21">
        <f t="shared" ref="V21:W21" si="3">SUM(V19:V20)</f>
        <v>24</v>
      </c>
      <c r="W21">
        <f t="shared" si="3"/>
        <v>9</v>
      </c>
    </row>
    <row r="22" spans="2:40" x14ac:dyDescent="0.35">
      <c r="B22" s="1" t="s">
        <v>19</v>
      </c>
      <c r="C22" s="4" t="s">
        <v>4</v>
      </c>
      <c r="D22" s="3" t="s">
        <v>3</v>
      </c>
      <c r="G22" s="1" t="s">
        <v>19</v>
      </c>
      <c r="H22" s="4" t="s">
        <v>4</v>
      </c>
      <c r="I22" s="5" t="s">
        <v>5</v>
      </c>
      <c r="J22" s="5" t="s">
        <v>5</v>
      </c>
    </row>
    <row r="23" spans="2:40" x14ac:dyDescent="0.35">
      <c r="B23" s="1" t="s">
        <v>20</v>
      </c>
      <c r="C23" s="4" t="s">
        <v>4</v>
      </c>
      <c r="D23" s="4" t="s">
        <v>4</v>
      </c>
      <c r="G23" s="1" t="s">
        <v>20</v>
      </c>
      <c r="H23" s="3" t="s">
        <v>3</v>
      </c>
      <c r="I23" s="5" t="s">
        <v>5</v>
      </c>
      <c r="J23" s="5" t="s">
        <v>5</v>
      </c>
      <c r="M23" s="38" t="s">
        <v>240</v>
      </c>
      <c r="N23" s="38"/>
      <c r="O23" s="38"/>
      <c r="P23" s="38"/>
      <c r="Q23" s="38"/>
      <c r="T23" s="38" t="s">
        <v>245</v>
      </c>
      <c r="U23" s="38"/>
      <c r="V23" s="38"/>
      <c r="W23" s="38"/>
      <c r="X23" s="38"/>
      <c r="AA23" s="37" t="s">
        <v>248</v>
      </c>
      <c r="AB23" s="37"/>
      <c r="AC23" s="37"/>
      <c r="AD23" s="37"/>
      <c r="AE23" s="37"/>
    </row>
    <row r="24" spans="2:40" x14ac:dyDescent="0.35">
      <c r="B24" s="1" t="s">
        <v>21</v>
      </c>
      <c r="D24" s="4" t="s">
        <v>4</v>
      </c>
      <c r="E24" s="4" t="s">
        <v>4</v>
      </c>
      <c r="G24" s="1" t="s">
        <v>21</v>
      </c>
      <c r="H24" s="4" t="s">
        <v>4</v>
      </c>
      <c r="I24" s="4" t="s">
        <v>4</v>
      </c>
      <c r="J24" s="4" t="s">
        <v>4</v>
      </c>
      <c r="M24" s="1" t="s">
        <v>93</v>
      </c>
      <c r="N24" s="1" t="s">
        <v>4</v>
      </c>
      <c r="O24" s="1" t="s">
        <v>3</v>
      </c>
      <c r="P24" s="1" t="s">
        <v>5</v>
      </c>
      <c r="T24" s="1" t="s">
        <v>93</v>
      </c>
      <c r="U24" s="1" t="s">
        <v>4</v>
      </c>
      <c r="V24" s="1" t="s">
        <v>3</v>
      </c>
      <c r="W24" s="1" t="s">
        <v>5</v>
      </c>
      <c r="AA24" s="22" t="s">
        <v>249</v>
      </c>
      <c r="AB24" s="23"/>
      <c r="AC24" s="23"/>
      <c r="AD24" s="23"/>
      <c r="AE24" s="23"/>
    </row>
    <row r="25" spans="2:40" x14ac:dyDescent="0.35">
      <c r="B25" s="1" t="s">
        <v>22</v>
      </c>
      <c r="C25" s="3" t="s">
        <v>3</v>
      </c>
      <c r="D25" s="4" t="s">
        <v>4</v>
      </c>
      <c r="E25" s="4" t="s">
        <v>4</v>
      </c>
      <c r="G25" s="1" t="s">
        <v>22</v>
      </c>
      <c r="H25" s="4" t="s">
        <v>4</v>
      </c>
      <c r="I25" s="5" t="s">
        <v>5</v>
      </c>
      <c r="J25" s="5" t="s">
        <v>5</v>
      </c>
      <c r="M25" s="1" t="s">
        <v>75</v>
      </c>
      <c r="N25" s="6">
        <f>N19/Q19*100</f>
        <v>69.090909090909093</v>
      </c>
      <c r="O25" s="6">
        <f>O19/Q19*100</f>
        <v>30.909090909090907</v>
      </c>
      <c r="P25">
        <f>P19/Q19*100</f>
        <v>0</v>
      </c>
      <c r="T25" s="1" t="s">
        <v>72</v>
      </c>
      <c r="U25">
        <f>U19/U21*100</f>
        <v>80</v>
      </c>
      <c r="V25">
        <f>V19/V21*100</f>
        <v>37.5</v>
      </c>
      <c r="W25">
        <f>W19/W21*100</f>
        <v>0</v>
      </c>
      <c r="AB25" t="s">
        <v>4</v>
      </c>
      <c r="AC25" t="s">
        <v>3</v>
      </c>
      <c r="AD25" t="s">
        <v>5</v>
      </c>
    </row>
    <row r="26" spans="2:40" x14ac:dyDescent="0.35">
      <c r="B26" s="1" t="s">
        <v>23</v>
      </c>
      <c r="C26" s="3" t="s">
        <v>3</v>
      </c>
      <c r="D26" s="3" t="s">
        <v>3</v>
      </c>
      <c r="E26" s="4" t="s">
        <v>4</v>
      </c>
      <c r="G26" s="1" t="s">
        <v>23</v>
      </c>
      <c r="H26" s="4" t="s">
        <v>4</v>
      </c>
      <c r="I26" s="3" t="s">
        <v>3</v>
      </c>
      <c r="J26" s="3" t="s">
        <v>3</v>
      </c>
      <c r="M26" s="1" t="s">
        <v>76</v>
      </c>
      <c r="N26" s="6">
        <f>N20/Q20*100</f>
        <v>37.735849056603776</v>
      </c>
      <c r="O26" s="6">
        <f>O20/Q20*100</f>
        <v>45.283018867924532</v>
      </c>
      <c r="P26" s="6">
        <f>P20/Q20*100</f>
        <v>16.981132075471699</v>
      </c>
      <c r="T26" s="1" t="s">
        <v>70</v>
      </c>
      <c r="U26" s="6">
        <f>U20/U21*100</f>
        <v>20</v>
      </c>
      <c r="V26" s="6">
        <f>V20/V21*100</f>
        <v>62.5</v>
      </c>
      <c r="W26" s="6">
        <f>W20/W21*100</f>
        <v>100</v>
      </c>
      <c r="AA26" s="1" t="s">
        <v>186</v>
      </c>
      <c r="AB26" s="9">
        <f>N13/(N13+N11)*100</f>
        <v>52.631578947368418</v>
      </c>
      <c r="AC26" s="9">
        <f>O13/(O13+O11)*100</f>
        <v>52.941176470588239</v>
      </c>
      <c r="AD26" t="e">
        <f>P13/(P13+P11)*100</f>
        <v>#DIV/0!</v>
      </c>
    </row>
    <row r="27" spans="2:40" x14ac:dyDescent="0.35">
      <c r="B27" s="1" t="s">
        <v>24</v>
      </c>
      <c r="C27" s="4" t="s">
        <v>4</v>
      </c>
      <c r="D27" s="4" t="s">
        <v>4</v>
      </c>
      <c r="E27" s="3" t="s">
        <v>3</v>
      </c>
      <c r="G27" s="1" t="s">
        <v>24</v>
      </c>
      <c r="H27" s="4" t="s">
        <v>4</v>
      </c>
      <c r="I27" s="5" t="s">
        <v>5</v>
      </c>
      <c r="J27" s="3" t="s">
        <v>3</v>
      </c>
      <c r="U27">
        <f>SUM(U25:U26)</f>
        <v>100</v>
      </c>
      <c r="V27">
        <f t="shared" ref="V27:W27" si="4">SUM(V25:V26)</f>
        <v>100</v>
      </c>
      <c r="W27">
        <f t="shared" si="4"/>
        <v>100</v>
      </c>
      <c r="AA27" s="1" t="s">
        <v>187</v>
      </c>
      <c r="AB27" s="10">
        <f>N11/(N11+N13)*100</f>
        <v>47.368421052631575</v>
      </c>
      <c r="AC27" s="10">
        <f>O11/(O11+O13)*100</f>
        <v>47.058823529411761</v>
      </c>
      <c r="AD27" s="1" t="e">
        <f>P11/(P11+P13)*100</f>
        <v>#DIV/0!</v>
      </c>
    </row>
    <row r="28" spans="2:40" x14ac:dyDescent="0.35">
      <c r="B28" s="1" t="s">
        <v>25</v>
      </c>
      <c r="C28" s="4" t="s">
        <v>4</v>
      </c>
      <c r="D28" s="4" t="s">
        <v>4</v>
      </c>
      <c r="E28" s="3" t="s">
        <v>3</v>
      </c>
      <c r="G28" s="1" t="s">
        <v>25</v>
      </c>
      <c r="H28" s="4" t="s">
        <v>4</v>
      </c>
      <c r="I28" s="3" t="s">
        <v>3</v>
      </c>
      <c r="J28" s="3" t="s">
        <v>3</v>
      </c>
    </row>
    <row r="29" spans="2:40" x14ac:dyDescent="0.35">
      <c r="B29" s="1" t="s">
        <v>26</v>
      </c>
      <c r="C29" s="4" t="s">
        <v>4</v>
      </c>
      <c r="D29" s="3" t="s">
        <v>3</v>
      </c>
      <c r="E29" s="5" t="s">
        <v>5</v>
      </c>
      <c r="G29" s="1" t="s">
        <v>26</v>
      </c>
      <c r="H29" s="3" t="s">
        <v>3</v>
      </c>
      <c r="I29" s="3" t="s">
        <v>3</v>
      </c>
      <c r="J29" s="3" t="s">
        <v>3</v>
      </c>
    </row>
    <row r="30" spans="2:40" x14ac:dyDescent="0.35">
      <c r="B30" s="1" t="s">
        <v>27</v>
      </c>
      <c r="C30" s="4" t="s">
        <v>4</v>
      </c>
      <c r="D30" s="3" t="s">
        <v>3</v>
      </c>
      <c r="E30" s="3" t="s">
        <v>3</v>
      </c>
      <c r="G30" s="1" t="s">
        <v>27</v>
      </c>
      <c r="H30" s="4" t="s">
        <v>4</v>
      </c>
      <c r="I30" s="5" t="s">
        <v>5</v>
      </c>
      <c r="J30" s="5" t="s">
        <v>5</v>
      </c>
    </row>
    <row r="31" spans="2:40" x14ac:dyDescent="0.35">
      <c r="B31" s="1" t="s">
        <v>28</v>
      </c>
      <c r="C31" s="4" t="s">
        <v>4</v>
      </c>
      <c r="D31" s="3" t="s">
        <v>3</v>
      </c>
      <c r="E31" s="3" t="s">
        <v>3</v>
      </c>
      <c r="G31" s="1" t="s">
        <v>28</v>
      </c>
      <c r="H31" s="4" t="s">
        <v>4</v>
      </c>
      <c r="I31" s="3" t="s">
        <v>3</v>
      </c>
      <c r="J31" s="3" t="s">
        <v>3</v>
      </c>
    </row>
    <row r="32" spans="2:40" x14ac:dyDescent="0.35">
      <c r="B32" s="1" t="s">
        <v>29</v>
      </c>
      <c r="C32" s="4" t="s">
        <v>4</v>
      </c>
      <c r="D32" s="3" t="s">
        <v>3</v>
      </c>
      <c r="E32" s="3" t="s">
        <v>3</v>
      </c>
      <c r="G32" s="1" t="s">
        <v>29</v>
      </c>
      <c r="H32" s="4" t="s">
        <v>4</v>
      </c>
      <c r="I32" s="3" t="s">
        <v>3</v>
      </c>
      <c r="J32" s="3" t="s">
        <v>3</v>
      </c>
    </row>
    <row r="33" spans="2:31" x14ac:dyDescent="0.35">
      <c r="B33" s="1" t="s">
        <v>30</v>
      </c>
      <c r="C33" s="4" t="s">
        <v>4</v>
      </c>
      <c r="D33" s="3" t="s">
        <v>3</v>
      </c>
      <c r="E33" s="3" t="s">
        <v>3</v>
      </c>
      <c r="G33" s="1" t="s">
        <v>30</v>
      </c>
      <c r="H33" s="4" t="s">
        <v>4</v>
      </c>
      <c r="I33" s="3" t="s">
        <v>3</v>
      </c>
      <c r="J33" s="3" t="s">
        <v>3</v>
      </c>
    </row>
    <row r="34" spans="2:31" x14ac:dyDescent="0.35">
      <c r="B34" s="1" t="s">
        <v>31</v>
      </c>
      <c r="C34" s="3" t="s">
        <v>3</v>
      </c>
      <c r="D34" s="3" t="s">
        <v>4</v>
      </c>
      <c r="E34" s="3" t="s">
        <v>3</v>
      </c>
      <c r="G34" s="1" t="s">
        <v>31</v>
      </c>
      <c r="H34" s="4" t="s">
        <v>4</v>
      </c>
      <c r="I34" s="5" t="s">
        <v>5</v>
      </c>
      <c r="J34" s="3" t="s">
        <v>3</v>
      </c>
      <c r="M34" s="1"/>
    </row>
    <row r="35" spans="2:31" x14ac:dyDescent="0.35">
      <c r="B35" s="1" t="s">
        <v>32</v>
      </c>
      <c r="C35" s="4" t="s">
        <v>4</v>
      </c>
      <c r="D35" s="5" t="s">
        <v>5</v>
      </c>
      <c r="E35" s="4" t="s">
        <v>4</v>
      </c>
      <c r="G35" s="1" t="s">
        <v>32</v>
      </c>
      <c r="H35" s="4" t="s">
        <v>4</v>
      </c>
      <c r="I35" s="3" t="s">
        <v>3</v>
      </c>
      <c r="J35" s="3" t="s">
        <v>3</v>
      </c>
    </row>
    <row r="36" spans="2:31" x14ac:dyDescent="0.35">
      <c r="B36" s="1" t="s">
        <v>33</v>
      </c>
      <c r="C36" s="4" t="s">
        <v>4</v>
      </c>
      <c r="D36" s="4" t="s">
        <v>4</v>
      </c>
      <c r="E36" s="3" t="s">
        <v>3</v>
      </c>
      <c r="G36" s="1" t="s">
        <v>36</v>
      </c>
      <c r="H36" s="5" t="s">
        <v>5</v>
      </c>
      <c r="I36" s="3" t="s">
        <v>3</v>
      </c>
      <c r="J36" s="4" t="s">
        <v>4</v>
      </c>
      <c r="N36" s="6"/>
      <c r="O36" s="6"/>
    </row>
    <row r="37" spans="2:31" x14ac:dyDescent="0.35">
      <c r="B37" s="1" t="s">
        <v>34</v>
      </c>
      <c r="C37" s="3" t="s">
        <v>3</v>
      </c>
      <c r="D37" s="4" t="s">
        <v>4</v>
      </c>
      <c r="E37" s="4" t="s">
        <v>4</v>
      </c>
      <c r="G37" s="1" t="s">
        <v>37</v>
      </c>
      <c r="H37" s="5" t="s">
        <v>5</v>
      </c>
      <c r="I37" s="3" t="s">
        <v>3</v>
      </c>
      <c r="J37" s="3" t="s">
        <v>3</v>
      </c>
      <c r="N37" s="6"/>
      <c r="O37" s="6"/>
    </row>
    <row r="38" spans="2:31" x14ac:dyDescent="0.35">
      <c r="B38" s="1" t="s">
        <v>35</v>
      </c>
      <c r="C38" s="4" t="s">
        <v>4</v>
      </c>
      <c r="D38" s="4" t="s">
        <v>4</v>
      </c>
      <c r="E38" s="4" t="s">
        <v>4</v>
      </c>
      <c r="G38" s="1" t="s">
        <v>38</v>
      </c>
      <c r="H38" s="4" t="s">
        <v>4</v>
      </c>
      <c r="I38" s="4" t="s">
        <v>4</v>
      </c>
      <c r="J38" s="4" t="s">
        <v>4</v>
      </c>
    </row>
    <row r="39" spans="2:31" x14ac:dyDescent="0.35">
      <c r="B39" s="1" t="s">
        <v>36</v>
      </c>
      <c r="C39" s="4" t="s">
        <v>4</v>
      </c>
      <c r="D39" s="3" t="s">
        <v>3</v>
      </c>
      <c r="E39" s="4" t="s">
        <v>4</v>
      </c>
      <c r="G39" s="1" t="s">
        <v>39</v>
      </c>
      <c r="H39" s="5" t="s">
        <v>5</v>
      </c>
      <c r="I39" s="4" t="s">
        <v>4</v>
      </c>
      <c r="J39" s="4" t="s">
        <v>4</v>
      </c>
    </row>
    <row r="40" spans="2:31" x14ac:dyDescent="0.35">
      <c r="B40" s="1" t="s">
        <v>37</v>
      </c>
      <c r="C40" s="4" t="s">
        <v>4</v>
      </c>
      <c r="D40" s="3" t="s">
        <v>3</v>
      </c>
      <c r="E40" s="3" t="s">
        <v>3</v>
      </c>
      <c r="G40" s="1" t="s">
        <v>40</v>
      </c>
      <c r="H40" s="3" t="s">
        <v>3</v>
      </c>
      <c r="I40" s="3" t="s">
        <v>3</v>
      </c>
    </row>
    <row r="41" spans="2:31" x14ac:dyDescent="0.35">
      <c r="B41" s="1" t="s">
        <v>38</v>
      </c>
      <c r="C41" s="3" t="s">
        <v>3</v>
      </c>
      <c r="D41" s="3" t="s">
        <v>3</v>
      </c>
      <c r="E41" s="3" t="s">
        <v>3</v>
      </c>
      <c r="G41" s="1" t="s">
        <v>41</v>
      </c>
      <c r="H41" s="5" t="s">
        <v>5</v>
      </c>
      <c r="I41" s="3" t="s">
        <v>3</v>
      </c>
      <c r="J41" s="3" t="s">
        <v>3</v>
      </c>
    </row>
    <row r="42" spans="2:31" x14ac:dyDescent="0.35">
      <c r="B42" s="1" t="s">
        <v>39</v>
      </c>
      <c r="C42" s="4" t="s">
        <v>4</v>
      </c>
      <c r="D42" s="4" t="s">
        <v>4</v>
      </c>
      <c r="E42" s="4" t="s">
        <v>4</v>
      </c>
      <c r="G42" s="1" t="s">
        <v>42</v>
      </c>
      <c r="H42" s="3" t="s">
        <v>3</v>
      </c>
      <c r="I42" s="3" t="s">
        <v>3</v>
      </c>
      <c r="J42" s="4" t="s">
        <v>4</v>
      </c>
    </row>
    <row r="43" spans="2:31" x14ac:dyDescent="0.35">
      <c r="B43" s="1" t="s">
        <v>40</v>
      </c>
      <c r="C43" s="4" t="s">
        <v>4</v>
      </c>
      <c r="D43" s="4" t="s">
        <v>4</v>
      </c>
      <c r="E43" s="4" t="s">
        <v>4</v>
      </c>
      <c r="G43" s="1" t="s">
        <v>43</v>
      </c>
      <c r="H43" s="3" t="s">
        <v>3</v>
      </c>
      <c r="I43" s="3" t="s">
        <v>3</v>
      </c>
      <c r="J43" s="3" t="s">
        <v>3</v>
      </c>
      <c r="M43" s="38" t="s">
        <v>241</v>
      </c>
      <c r="N43" s="38"/>
      <c r="O43" s="38"/>
      <c r="P43" s="38"/>
      <c r="Q43" s="38"/>
      <c r="T43" s="38" t="s">
        <v>246</v>
      </c>
      <c r="U43" s="38"/>
      <c r="V43" s="38"/>
      <c r="W43" s="38"/>
      <c r="X43" s="38"/>
    </row>
    <row r="44" spans="2:31" x14ac:dyDescent="0.35">
      <c r="B44" s="1" t="s">
        <v>41</v>
      </c>
      <c r="C44" s="3" t="s">
        <v>3</v>
      </c>
      <c r="D44" s="3" t="s">
        <v>3</v>
      </c>
      <c r="E44" s="3" t="s">
        <v>3</v>
      </c>
      <c r="G44" s="1" t="s">
        <v>44</v>
      </c>
      <c r="H44" s="5" t="s">
        <v>5</v>
      </c>
      <c r="I44" s="3" t="s">
        <v>3</v>
      </c>
      <c r="J44" s="3" t="s">
        <v>3</v>
      </c>
      <c r="M44" s="1"/>
      <c r="N44" s="1" t="s">
        <v>73</v>
      </c>
      <c r="O44" s="1" t="s">
        <v>74</v>
      </c>
      <c r="P44" s="1" t="s">
        <v>80</v>
      </c>
      <c r="T44" s="1"/>
      <c r="U44" s="1" t="s">
        <v>73</v>
      </c>
      <c r="V44" s="1" t="s">
        <v>74</v>
      </c>
      <c r="W44" t="s">
        <v>68</v>
      </c>
      <c r="AB44" s="1"/>
      <c r="AC44" s="1"/>
      <c r="AD44" s="1"/>
      <c r="AE44" s="1"/>
    </row>
    <row r="45" spans="2:31" ht="15" thickBot="1" x14ac:dyDescent="0.4">
      <c r="B45" s="1" t="s">
        <v>42</v>
      </c>
      <c r="C45" s="3" t="s">
        <v>3</v>
      </c>
      <c r="D45" s="3" t="s">
        <v>4</v>
      </c>
      <c r="E45" s="4" t="s">
        <v>4</v>
      </c>
      <c r="G45" s="1" t="s">
        <v>45</v>
      </c>
      <c r="H45" s="3" t="s">
        <v>3</v>
      </c>
      <c r="I45" s="3" t="s">
        <v>3</v>
      </c>
      <c r="J45" s="3" t="s">
        <v>3</v>
      </c>
      <c r="M45" s="1" t="s">
        <v>101</v>
      </c>
      <c r="N45" s="6">
        <f>(N19+0.5*(O19))/Q19*100</f>
        <v>84.545454545454547</v>
      </c>
      <c r="O45" s="6">
        <f>(P19+0.5*(O19))/Q19*100</f>
        <v>15.454545454545453</v>
      </c>
      <c r="P45">
        <f>SUM(N45:O45)</f>
        <v>100</v>
      </c>
      <c r="T45" s="1" t="s">
        <v>77</v>
      </c>
      <c r="U45">
        <f>(U19+0.5*(V19))/X19*100</f>
        <v>82</v>
      </c>
      <c r="V45">
        <f>(W19+0.5*(V19))/X19*100</f>
        <v>18</v>
      </c>
      <c r="W45">
        <f>SUM(U45:V45)</f>
        <v>100</v>
      </c>
      <c r="AA45" s="1" t="s">
        <v>81</v>
      </c>
      <c r="AB45" s="1" t="s">
        <v>85</v>
      </c>
      <c r="AC45" s="1" t="s">
        <v>86</v>
      </c>
      <c r="AD45" s="1" t="s">
        <v>87</v>
      </c>
    </row>
    <row r="46" spans="2:31" ht="15" thickBot="1" x14ac:dyDescent="0.4">
      <c r="B46" s="1" t="s">
        <v>43</v>
      </c>
      <c r="C46" s="4" t="s">
        <v>4</v>
      </c>
      <c r="D46" s="3" t="s">
        <v>3</v>
      </c>
      <c r="E46" s="3" t="s">
        <v>3</v>
      </c>
      <c r="G46" s="1" t="s">
        <v>46</v>
      </c>
      <c r="H46" s="4" t="s">
        <v>4</v>
      </c>
      <c r="I46" s="4" t="s">
        <v>4</v>
      </c>
      <c r="J46" s="4" t="s">
        <v>4</v>
      </c>
      <c r="M46" s="1" t="s">
        <v>102</v>
      </c>
      <c r="N46" s="6">
        <f>(N20+0.5*(O20))/Q20*100</f>
        <v>60.377358490566039</v>
      </c>
      <c r="O46" s="6">
        <f>(P20+0.5*(O20))/Q20*100</f>
        <v>39.622641509433961</v>
      </c>
      <c r="P46">
        <f>SUM(N46:O46)</f>
        <v>100</v>
      </c>
      <c r="T46" s="1" t="s">
        <v>78</v>
      </c>
      <c r="U46" s="9">
        <f>(U20+0.5*(V20))/X20*100</f>
        <v>41.071428571428569</v>
      </c>
      <c r="V46" s="9">
        <f>(W20+0.5*(V20))/X20*100</f>
        <v>58.928571428571431</v>
      </c>
      <c r="W46">
        <f>SUM(U46:V46)</f>
        <v>100</v>
      </c>
      <c r="AA46" s="16" t="s">
        <v>83</v>
      </c>
    </row>
    <row r="47" spans="2:31" ht="15" thickBot="1" x14ac:dyDescent="0.4">
      <c r="B47" s="1" t="s">
        <v>44</v>
      </c>
      <c r="C47" s="4" t="s">
        <v>4</v>
      </c>
      <c r="D47" s="4" t="s">
        <v>4</v>
      </c>
      <c r="E47" s="4" t="s">
        <v>4</v>
      </c>
      <c r="G47" s="1" t="s">
        <v>47</v>
      </c>
      <c r="H47" s="3" t="s">
        <v>3</v>
      </c>
      <c r="I47" s="4" t="s">
        <v>4</v>
      </c>
      <c r="J47" s="4" t="s">
        <v>4</v>
      </c>
      <c r="AA47" s="17" t="s">
        <v>84</v>
      </c>
    </row>
    <row r="48" spans="2:31" ht="15" thickBot="1" x14ac:dyDescent="0.4">
      <c r="B48" s="1" t="s">
        <v>45</v>
      </c>
      <c r="C48" s="3" t="s">
        <v>3</v>
      </c>
      <c r="E48" s="4" t="s">
        <v>4</v>
      </c>
      <c r="G48" s="1" t="s">
        <v>48</v>
      </c>
      <c r="H48" s="5" t="s">
        <v>5</v>
      </c>
      <c r="I48" s="4" t="s">
        <v>4</v>
      </c>
      <c r="J48" s="4" t="s">
        <v>4</v>
      </c>
      <c r="M48" s="1"/>
      <c r="N48" s="1"/>
      <c r="O48" s="1"/>
      <c r="P48" s="1"/>
      <c r="AA48" s="17" t="s">
        <v>82</v>
      </c>
    </row>
    <row r="49" spans="2:25" x14ac:dyDescent="0.35">
      <c r="B49" s="1" t="s">
        <v>46</v>
      </c>
      <c r="C49" s="4" t="s">
        <v>4</v>
      </c>
      <c r="D49" s="4" t="s">
        <v>4</v>
      </c>
      <c r="E49" s="4" t="s">
        <v>4</v>
      </c>
      <c r="G49" s="1" t="s">
        <v>49</v>
      </c>
      <c r="H49" s="3" t="s">
        <v>3</v>
      </c>
      <c r="I49" s="4" t="s">
        <v>4</v>
      </c>
      <c r="J49" s="4" t="s">
        <v>4</v>
      </c>
    </row>
    <row r="50" spans="2:25" x14ac:dyDescent="0.35">
      <c r="B50" s="1" t="s">
        <v>47</v>
      </c>
      <c r="C50" s="3" t="s">
        <v>3</v>
      </c>
      <c r="D50" s="4" t="s">
        <v>4</v>
      </c>
      <c r="E50" s="4" t="s">
        <v>4</v>
      </c>
      <c r="G50" s="1" t="s">
        <v>50</v>
      </c>
      <c r="H50" s="4" t="s">
        <v>4</v>
      </c>
      <c r="I50" s="4" t="s">
        <v>4</v>
      </c>
      <c r="J50" s="4" t="s">
        <v>4</v>
      </c>
    </row>
    <row r="51" spans="2:25" x14ac:dyDescent="0.35">
      <c r="B51" s="1" t="s">
        <v>48</v>
      </c>
      <c r="C51" s="4" t="s">
        <v>4</v>
      </c>
      <c r="D51" s="4" t="s">
        <v>4</v>
      </c>
      <c r="E51" s="4" t="s">
        <v>4</v>
      </c>
      <c r="G51" s="1" t="s">
        <v>51</v>
      </c>
      <c r="H51" s="5" t="s">
        <v>5</v>
      </c>
      <c r="I51" s="5" t="s">
        <v>5</v>
      </c>
      <c r="J51" s="5" t="s">
        <v>5</v>
      </c>
    </row>
    <row r="52" spans="2:25" x14ac:dyDescent="0.35">
      <c r="B52" s="1" t="s">
        <v>49</v>
      </c>
      <c r="C52" s="4" t="s">
        <v>4</v>
      </c>
      <c r="D52" s="4" t="s">
        <v>3</v>
      </c>
      <c r="E52" s="3" t="s">
        <v>3</v>
      </c>
      <c r="G52" s="1" t="s">
        <v>52</v>
      </c>
      <c r="H52" s="3" t="s">
        <v>3</v>
      </c>
      <c r="I52" s="4" t="s">
        <v>4</v>
      </c>
      <c r="J52" s="4" t="s">
        <v>4</v>
      </c>
    </row>
    <row r="53" spans="2:25" x14ac:dyDescent="0.35">
      <c r="B53" s="1" t="s">
        <v>50</v>
      </c>
      <c r="C53" s="4" t="s">
        <v>4</v>
      </c>
      <c r="D53" s="4" t="s">
        <v>3</v>
      </c>
      <c r="E53" s="3" t="s">
        <v>3</v>
      </c>
      <c r="G53" s="1" t="s">
        <v>53</v>
      </c>
      <c r="H53" s="3" t="s">
        <v>3</v>
      </c>
      <c r="I53" s="3" t="s">
        <v>3</v>
      </c>
      <c r="J53" s="3" t="s">
        <v>3</v>
      </c>
    </row>
    <row r="54" spans="2:25" x14ac:dyDescent="0.35">
      <c r="B54" s="1" t="s">
        <v>51</v>
      </c>
      <c r="C54" s="4" t="s">
        <v>4</v>
      </c>
      <c r="E54" s="3" t="s">
        <v>3</v>
      </c>
      <c r="G54" s="1" t="s">
        <v>54</v>
      </c>
      <c r="H54" s="3" t="s">
        <v>3</v>
      </c>
      <c r="I54" s="5" t="s">
        <v>5</v>
      </c>
      <c r="J54" s="3" t="s">
        <v>3</v>
      </c>
    </row>
    <row r="55" spans="2:25" x14ac:dyDescent="0.35">
      <c r="B55" s="1" t="s">
        <v>52</v>
      </c>
      <c r="C55" s="3" t="s">
        <v>3</v>
      </c>
      <c r="D55" s="3" t="s">
        <v>3</v>
      </c>
      <c r="E55" s="3" t="s">
        <v>3</v>
      </c>
      <c r="G55" s="1" t="s">
        <v>55</v>
      </c>
      <c r="H55" s="5" t="s">
        <v>5</v>
      </c>
      <c r="I55" s="5" t="s">
        <v>5</v>
      </c>
      <c r="J55" s="5" t="s">
        <v>5</v>
      </c>
    </row>
    <row r="56" spans="2:25" x14ac:dyDescent="0.35">
      <c r="B56" s="1" t="s">
        <v>53</v>
      </c>
      <c r="C56" s="3" t="s">
        <v>3</v>
      </c>
      <c r="E56" s="3" t="s">
        <v>3</v>
      </c>
      <c r="G56" s="1" t="s">
        <v>56</v>
      </c>
      <c r="H56" s="3" t="s">
        <v>3</v>
      </c>
      <c r="I56" s="3" t="s">
        <v>3</v>
      </c>
      <c r="J56" s="3" t="s">
        <v>3</v>
      </c>
    </row>
    <row r="57" spans="2:25" x14ac:dyDescent="0.35">
      <c r="B57" s="1" t="s">
        <v>54</v>
      </c>
      <c r="C57" s="4" t="s">
        <v>4</v>
      </c>
      <c r="D57" s="4" t="s">
        <v>4</v>
      </c>
      <c r="E57" s="4" t="s">
        <v>4</v>
      </c>
      <c r="G57" s="1" t="s">
        <v>57</v>
      </c>
      <c r="H57" s="3" t="s">
        <v>3</v>
      </c>
      <c r="I57" s="3" t="s">
        <v>3</v>
      </c>
      <c r="J57" s="3" t="s">
        <v>3</v>
      </c>
    </row>
    <row r="58" spans="2:25" x14ac:dyDescent="0.35">
      <c r="B58" s="1" t="s">
        <v>55</v>
      </c>
      <c r="C58" s="3" t="s">
        <v>3</v>
      </c>
      <c r="D58" s="3" t="s">
        <v>3</v>
      </c>
      <c r="E58" s="3" t="s">
        <v>3</v>
      </c>
      <c r="G58" s="1" t="s">
        <v>58</v>
      </c>
      <c r="H58" s="4" t="s">
        <v>4</v>
      </c>
      <c r="I58" s="4" t="s">
        <v>4</v>
      </c>
      <c r="J58" s="4" t="s">
        <v>4</v>
      </c>
    </row>
    <row r="59" spans="2:25" x14ac:dyDescent="0.35">
      <c r="B59" s="1" t="s">
        <v>56</v>
      </c>
      <c r="C59" s="4" t="s">
        <v>4</v>
      </c>
      <c r="D59" s="4" t="s">
        <v>4</v>
      </c>
      <c r="E59" s="4" t="s">
        <v>4</v>
      </c>
      <c r="G59" s="1" t="s">
        <v>59</v>
      </c>
      <c r="H59" s="3" t="s">
        <v>3</v>
      </c>
      <c r="I59" s="3" t="s">
        <v>3</v>
      </c>
      <c r="J59" s="3" t="s">
        <v>3</v>
      </c>
    </row>
    <row r="60" spans="2:25" x14ac:dyDescent="0.35">
      <c r="B60" s="1" t="s">
        <v>57</v>
      </c>
      <c r="C60" s="3" t="s">
        <v>3</v>
      </c>
      <c r="D60" s="3" t="s">
        <v>3</v>
      </c>
      <c r="E60" s="3" t="s">
        <v>3</v>
      </c>
      <c r="G60" s="1" t="s">
        <v>60</v>
      </c>
      <c r="H60" s="3" t="s">
        <v>3</v>
      </c>
      <c r="I60" s="3" t="s">
        <v>3</v>
      </c>
      <c r="J60" s="3" t="s">
        <v>3</v>
      </c>
    </row>
    <row r="61" spans="2:25" x14ac:dyDescent="0.35">
      <c r="B61" s="1" t="s">
        <v>58</v>
      </c>
      <c r="C61" s="4" t="s">
        <v>4</v>
      </c>
      <c r="D61" s="4" t="s">
        <v>4</v>
      </c>
      <c r="E61" s="4" t="s">
        <v>4</v>
      </c>
      <c r="G61" s="1" t="s">
        <v>62</v>
      </c>
      <c r="H61" s="3" t="s">
        <v>3</v>
      </c>
      <c r="I61" s="3" t="s">
        <v>3</v>
      </c>
      <c r="J61" s="3" t="s">
        <v>3</v>
      </c>
    </row>
    <row r="62" spans="2:25" x14ac:dyDescent="0.35">
      <c r="B62" s="1" t="s">
        <v>59</v>
      </c>
      <c r="C62" s="4" t="s">
        <v>4</v>
      </c>
      <c r="D62" s="3" t="s">
        <v>3</v>
      </c>
      <c r="E62" s="3" t="s">
        <v>3</v>
      </c>
      <c r="G62" s="1" t="s">
        <v>63</v>
      </c>
      <c r="H62" s="3" t="s">
        <v>3</v>
      </c>
      <c r="I62" s="3" t="s">
        <v>3</v>
      </c>
      <c r="J62" s="3" t="s">
        <v>3</v>
      </c>
    </row>
    <row r="63" spans="2:25" x14ac:dyDescent="0.35">
      <c r="B63" s="1" t="s">
        <v>60</v>
      </c>
      <c r="C63" s="4" t="s">
        <v>4</v>
      </c>
      <c r="D63" s="4" t="s">
        <v>4</v>
      </c>
      <c r="E63" s="4" t="s">
        <v>4</v>
      </c>
      <c r="G63" s="1" t="s">
        <v>64</v>
      </c>
      <c r="H63" s="5" t="s">
        <v>5</v>
      </c>
      <c r="I63" s="5" t="s">
        <v>5</v>
      </c>
      <c r="J63" s="5" t="s">
        <v>5</v>
      </c>
    </row>
    <row r="64" spans="2:25" x14ac:dyDescent="0.35">
      <c r="B64" s="1"/>
      <c r="G64" s="1"/>
      <c r="M64" s="38" t="s">
        <v>242</v>
      </c>
      <c r="N64" s="38"/>
      <c r="O64" s="38"/>
      <c r="P64" s="38"/>
      <c r="Q64" s="38"/>
      <c r="T64" s="38" t="s">
        <v>247</v>
      </c>
      <c r="U64" s="38"/>
      <c r="V64" s="38"/>
      <c r="W64" s="38"/>
      <c r="X64" s="38"/>
      <c r="Y64" s="38"/>
    </row>
    <row r="65" spans="2:23" x14ac:dyDescent="0.35">
      <c r="B65" s="1"/>
      <c r="G65" s="1"/>
      <c r="M65" s="1" t="s">
        <v>81</v>
      </c>
      <c r="N65" s="1" t="s">
        <v>85</v>
      </c>
      <c r="O65" s="1" t="s">
        <v>86</v>
      </c>
      <c r="P65" s="1" t="s">
        <v>264</v>
      </c>
      <c r="T65" s="1" t="s">
        <v>94</v>
      </c>
      <c r="U65" s="1" t="s">
        <v>85</v>
      </c>
      <c r="V65" s="1" t="s">
        <v>86</v>
      </c>
      <c r="W65" s="1" t="s">
        <v>264</v>
      </c>
    </row>
    <row r="66" spans="2:23" x14ac:dyDescent="0.35">
      <c r="B66" s="1"/>
      <c r="G66" s="1"/>
      <c r="M66" s="1" t="s">
        <v>82</v>
      </c>
      <c r="N66" s="33">
        <v>2.7970000000000002</v>
      </c>
      <c r="O66" s="34" t="s">
        <v>88</v>
      </c>
      <c r="P66" s="33">
        <v>1.4E-3</v>
      </c>
      <c r="T66" s="1" t="s">
        <v>82</v>
      </c>
      <c r="U66" s="31">
        <v>6.73</v>
      </c>
      <c r="V66" s="31" t="s">
        <v>96</v>
      </c>
      <c r="W66" s="31" t="s">
        <v>89</v>
      </c>
    </row>
    <row r="67" spans="2:23" x14ac:dyDescent="0.35">
      <c r="B67" s="1"/>
      <c r="M67" s="1" t="s">
        <v>83</v>
      </c>
      <c r="N67" s="34" t="s">
        <v>90</v>
      </c>
      <c r="O67" s="34" t="s">
        <v>91</v>
      </c>
      <c r="P67" s="34" t="s">
        <v>89</v>
      </c>
      <c r="T67" s="1" t="s">
        <v>83</v>
      </c>
      <c r="U67" s="31" t="s">
        <v>90</v>
      </c>
      <c r="V67" s="31" t="s">
        <v>97</v>
      </c>
      <c r="W67" s="31" t="s">
        <v>89</v>
      </c>
    </row>
    <row r="68" spans="2:23" x14ac:dyDescent="0.35">
      <c r="B68" s="1"/>
      <c r="M68" s="1" t="s">
        <v>84</v>
      </c>
      <c r="N68" s="35" t="s">
        <v>90</v>
      </c>
      <c r="O68" s="35" t="s">
        <v>92</v>
      </c>
      <c r="P68" s="34">
        <v>1E-3</v>
      </c>
      <c r="T68" s="1" t="s">
        <v>84</v>
      </c>
      <c r="U68" s="31" t="s">
        <v>90</v>
      </c>
      <c r="V68" s="31" t="s">
        <v>98</v>
      </c>
      <c r="W68" s="31" t="s">
        <v>89</v>
      </c>
    </row>
    <row r="69" spans="2:23" x14ac:dyDescent="0.35">
      <c r="B69" s="1"/>
      <c r="M69" s="1" t="s">
        <v>95</v>
      </c>
      <c r="N69" s="34">
        <v>3.778</v>
      </c>
      <c r="O69" s="34" t="s">
        <v>99</v>
      </c>
      <c r="P69" s="34">
        <v>1E-4</v>
      </c>
      <c r="T69" s="1" t="s">
        <v>95</v>
      </c>
      <c r="U69" s="31">
        <v>6.556</v>
      </c>
      <c r="V69" s="31" t="s">
        <v>100</v>
      </c>
      <c r="W69" s="31" t="s">
        <v>89</v>
      </c>
    </row>
    <row r="70" spans="2:23" x14ac:dyDescent="0.35">
      <c r="B70" s="1"/>
      <c r="U70" s="25"/>
      <c r="V70" s="25"/>
      <c r="W70" s="25"/>
    </row>
    <row r="71" spans="2:23" x14ac:dyDescent="0.35">
      <c r="T71" s="21" t="s">
        <v>188</v>
      </c>
      <c r="U71" s="13"/>
    </row>
    <row r="72" spans="2:23" x14ac:dyDescent="0.35">
      <c r="T72" s="14" t="s">
        <v>189</v>
      </c>
      <c r="U72" s="13" t="s">
        <v>190</v>
      </c>
    </row>
    <row r="73" spans="2:23" x14ac:dyDescent="0.35">
      <c r="T73" s="14" t="s">
        <v>191</v>
      </c>
      <c r="U73" s="13" t="s">
        <v>192</v>
      </c>
    </row>
    <row r="74" spans="2:23" x14ac:dyDescent="0.35">
      <c r="T74" s="14" t="s">
        <v>193</v>
      </c>
      <c r="U74" s="13" t="s">
        <v>89</v>
      </c>
    </row>
    <row r="75" spans="2:23" x14ac:dyDescent="0.35">
      <c r="T75" s="14" t="s">
        <v>194</v>
      </c>
      <c r="U75" s="13" t="s">
        <v>195</v>
      </c>
    </row>
    <row r="76" spans="2:23" x14ac:dyDescent="0.35">
      <c r="T76" s="14" t="s">
        <v>196</v>
      </c>
      <c r="U76" s="13" t="s">
        <v>197</v>
      </c>
    </row>
    <row r="77" spans="2:23" x14ac:dyDescent="0.35">
      <c r="T77" s="14" t="s">
        <v>198</v>
      </c>
      <c r="U77" s="13" t="s">
        <v>199</v>
      </c>
    </row>
  </sheetData>
  <mergeCells count="16">
    <mergeCell ref="M16:Q16"/>
    <mergeCell ref="B7:E7"/>
    <mergeCell ref="G7:J7"/>
    <mergeCell ref="B6:J6"/>
    <mergeCell ref="M8:Q8"/>
    <mergeCell ref="M9:Q9"/>
    <mergeCell ref="T64:Y64"/>
    <mergeCell ref="M17:Q17"/>
    <mergeCell ref="M23:Q23"/>
    <mergeCell ref="M43:Q43"/>
    <mergeCell ref="M64:Q64"/>
    <mergeCell ref="AA23:AE23"/>
    <mergeCell ref="T16:X16"/>
    <mergeCell ref="T17:X17"/>
    <mergeCell ref="T23:X23"/>
    <mergeCell ref="T43:X43"/>
  </mergeCells>
  <phoneticPr fontId="3" type="noConversion"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Prism8.Document" shapeId="1025" r:id="rId4">
          <objectPr defaultSize="0" autoPict="0" r:id="rId5">
            <anchor moveWithCells="1">
              <from>
                <xdr:col>19</xdr:col>
                <xdr:colOff>260350</xdr:colOff>
                <xdr:row>27</xdr:row>
                <xdr:rowOff>44450</xdr:rowOff>
              </from>
              <to>
                <xdr:col>22</xdr:col>
                <xdr:colOff>1104900</xdr:colOff>
                <xdr:row>40</xdr:row>
                <xdr:rowOff>44450</xdr:rowOff>
              </to>
            </anchor>
          </objectPr>
        </oleObject>
      </mc:Choice>
      <mc:Fallback>
        <oleObject progId="Prism8.Document" shapeId="1025" r:id="rId4"/>
      </mc:Fallback>
    </mc:AlternateContent>
    <mc:AlternateContent xmlns:mc="http://schemas.openxmlformats.org/markup-compatibility/2006">
      <mc:Choice Requires="x14">
        <oleObject progId="Prism8.Document" shapeId="1026" r:id="rId6">
          <objectPr defaultSize="0" autoPict="0" r:id="rId7">
            <anchor moveWithCells="1">
              <from>
                <xdr:col>12</xdr:col>
                <xdr:colOff>450850</xdr:colOff>
                <xdr:row>27</xdr:row>
                <xdr:rowOff>63500</xdr:rowOff>
              </from>
              <to>
                <xdr:col>15</xdr:col>
                <xdr:colOff>1936750</xdr:colOff>
                <xdr:row>39</xdr:row>
                <xdr:rowOff>158750</xdr:rowOff>
              </to>
            </anchor>
          </objectPr>
        </oleObject>
      </mc:Choice>
      <mc:Fallback>
        <oleObject progId="Prism8.Document" shapeId="1026" r:id="rId6"/>
      </mc:Fallback>
    </mc:AlternateContent>
    <mc:AlternateContent xmlns:mc="http://schemas.openxmlformats.org/markup-compatibility/2006">
      <mc:Choice Requires="x14">
        <oleObject progId="Prism8.Document" shapeId="1027" r:id="rId8">
          <objectPr defaultSize="0" autoPict="0" r:id="rId9">
            <anchor moveWithCells="1">
              <from>
                <xdr:col>12</xdr:col>
                <xdr:colOff>463550</xdr:colOff>
                <xdr:row>48</xdr:row>
                <xdr:rowOff>31750</xdr:rowOff>
              </from>
              <to>
                <xdr:col>15</xdr:col>
                <xdr:colOff>1917700</xdr:colOff>
                <xdr:row>60</xdr:row>
                <xdr:rowOff>69850</xdr:rowOff>
              </to>
            </anchor>
          </objectPr>
        </oleObject>
      </mc:Choice>
      <mc:Fallback>
        <oleObject progId="Prism8.Document" shapeId="1027" r:id="rId8"/>
      </mc:Fallback>
    </mc:AlternateContent>
    <mc:AlternateContent xmlns:mc="http://schemas.openxmlformats.org/markup-compatibility/2006">
      <mc:Choice Requires="x14">
        <oleObject progId="Prism8.Document" shapeId="1028" r:id="rId10">
          <objectPr defaultSize="0" autoPict="0" r:id="rId11">
            <anchor moveWithCells="1">
              <from>
                <xdr:col>19</xdr:col>
                <xdr:colOff>266700</xdr:colOff>
                <xdr:row>47</xdr:row>
                <xdr:rowOff>139700</xdr:rowOff>
              </from>
              <to>
                <xdr:col>22</xdr:col>
                <xdr:colOff>1111250</xdr:colOff>
                <xdr:row>59</xdr:row>
                <xdr:rowOff>38100</xdr:rowOff>
              </to>
            </anchor>
          </objectPr>
        </oleObject>
      </mc:Choice>
      <mc:Fallback>
        <oleObject progId="Prism8.Document" shapeId="1028" r:id="rId10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3DB3C-78AC-4279-B5B8-B30A8CD8B3C9}">
  <dimension ref="B1:AM83"/>
  <sheetViews>
    <sheetView topLeftCell="A35" zoomScale="46" workbookViewId="0">
      <selection activeCell="N65" sqref="N65"/>
    </sheetView>
  </sheetViews>
  <sheetFormatPr defaultRowHeight="14.5" x14ac:dyDescent="0.35"/>
  <cols>
    <col min="2" max="2" width="14.54296875" customWidth="1"/>
    <col min="5" max="5" width="13.7265625" customWidth="1"/>
    <col min="9" max="9" width="15.1796875" customWidth="1"/>
    <col min="10" max="10" width="12.26953125" customWidth="1"/>
    <col min="11" max="11" width="12.7265625" customWidth="1"/>
    <col min="12" max="12" width="32.6328125" customWidth="1"/>
    <col min="16" max="16" width="11.7265625" customWidth="1"/>
    <col min="18" max="18" width="14.54296875" customWidth="1"/>
    <col min="19" max="19" width="36" customWidth="1"/>
    <col min="20" max="20" width="25.54296875" customWidth="1"/>
    <col min="24" max="24" width="17.36328125" customWidth="1"/>
    <col min="25" max="25" width="10.81640625" customWidth="1"/>
    <col min="26" max="26" width="15.453125" customWidth="1"/>
    <col min="27" max="27" width="36.6328125" customWidth="1"/>
  </cols>
  <sheetData>
    <row r="1" spans="2:27" ht="26" x14ac:dyDescent="0.6">
      <c r="B1" s="2"/>
    </row>
    <row r="2" spans="2:27" ht="22" x14ac:dyDescent="0.5">
      <c r="B2" s="18" t="s">
        <v>250</v>
      </c>
    </row>
    <row r="3" spans="2:27" ht="22" x14ac:dyDescent="0.5">
      <c r="B3" s="18" t="s">
        <v>235</v>
      </c>
    </row>
    <row r="4" spans="2:27" ht="26" x14ac:dyDescent="0.6">
      <c r="B4" s="2"/>
    </row>
    <row r="5" spans="2:27" ht="26" x14ac:dyDescent="0.6">
      <c r="B5" s="2"/>
    </row>
    <row r="6" spans="2:27" ht="22" x14ac:dyDescent="0.5">
      <c r="B6" s="39" t="s">
        <v>234</v>
      </c>
      <c r="C6" s="39"/>
      <c r="D6" s="39"/>
      <c r="E6" s="39"/>
      <c r="F6" s="39"/>
      <c r="P6" s="1"/>
      <c r="Q6" s="1"/>
      <c r="R6" s="1"/>
      <c r="S6" s="1"/>
    </row>
    <row r="7" spans="2:27" x14ac:dyDescent="0.35">
      <c r="B7" s="38" t="s">
        <v>0</v>
      </c>
      <c r="C7" s="38"/>
      <c r="E7" s="38" t="s">
        <v>61</v>
      </c>
      <c r="F7" s="38"/>
      <c r="P7" s="1"/>
      <c r="Q7" s="9"/>
      <c r="R7" s="9"/>
      <c r="S7" s="9"/>
    </row>
    <row r="8" spans="2:27" x14ac:dyDescent="0.35">
      <c r="B8" s="1" t="s">
        <v>1</v>
      </c>
      <c r="C8" s="1" t="s">
        <v>65</v>
      </c>
      <c r="E8" s="1" t="s">
        <v>1</v>
      </c>
      <c r="F8" s="1" t="s">
        <v>65</v>
      </c>
      <c r="I8" s="37" t="s">
        <v>67</v>
      </c>
      <c r="J8" s="37"/>
      <c r="K8" s="37"/>
      <c r="L8" s="37"/>
      <c r="M8" s="37"/>
      <c r="N8" s="24"/>
      <c r="P8" s="1"/>
      <c r="Q8" s="9"/>
      <c r="R8" s="9"/>
      <c r="S8" s="9"/>
    </row>
    <row r="9" spans="2:27" x14ac:dyDescent="0.35">
      <c r="B9" s="1" t="s">
        <v>6</v>
      </c>
      <c r="C9" s="4" t="s">
        <v>4</v>
      </c>
      <c r="E9" s="1" t="s">
        <v>6</v>
      </c>
      <c r="F9" s="3" t="s">
        <v>3</v>
      </c>
      <c r="I9" s="38" t="s">
        <v>237</v>
      </c>
      <c r="J9" s="38"/>
      <c r="K9" s="38"/>
      <c r="L9" s="38"/>
      <c r="M9" s="38"/>
      <c r="N9" s="19"/>
      <c r="P9" s="1"/>
    </row>
    <row r="10" spans="2:27" x14ac:dyDescent="0.35">
      <c r="B10" s="1" t="s">
        <v>7</v>
      </c>
      <c r="C10" s="3" t="s">
        <v>3</v>
      </c>
      <c r="E10" s="1" t="s">
        <v>7</v>
      </c>
      <c r="F10" s="4" t="s">
        <v>4</v>
      </c>
      <c r="J10" s="1" t="s">
        <v>4</v>
      </c>
      <c r="K10" s="1" t="s">
        <v>3</v>
      </c>
      <c r="L10" s="1" t="s">
        <v>5</v>
      </c>
      <c r="M10" s="1" t="s">
        <v>68</v>
      </c>
    </row>
    <row r="11" spans="2:27" x14ac:dyDescent="0.35">
      <c r="B11" s="1" t="s">
        <v>8</v>
      </c>
      <c r="C11" s="3" t="s">
        <v>3</v>
      </c>
      <c r="E11" s="1" t="s">
        <v>8</v>
      </c>
      <c r="F11" s="4" t="s">
        <v>4</v>
      </c>
      <c r="I11" s="1" t="s">
        <v>69</v>
      </c>
      <c r="J11">
        <f>COUNTIF(F9:F35, "RR")</f>
        <v>5</v>
      </c>
      <c r="K11">
        <f>COUNTIF(F9:F35, "RS")</f>
        <v>16</v>
      </c>
      <c r="L11">
        <f>COUNTIF(F9:F35, "SS")</f>
        <v>6</v>
      </c>
      <c r="M11">
        <f>SUM(J11:L11)</f>
        <v>27</v>
      </c>
    </row>
    <row r="12" spans="2:27" x14ac:dyDescent="0.35">
      <c r="B12" s="1" t="s">
        <v>9</v>
      </c>
      <c r="C12" s="3" t="s">
        <v>3</v>
      </c>
      <c r="E12" s="1" t="s">
        <v>9</v>
      </c>
      <c r="F12" s="4" t="s">
        <v>4</v>
      </c>
      <c r="I12" s="1" t="s">
        <v>70</v>
      </c>
      <c r="J12">
        <f>COUNTIF(F36:F63, "RR")</f>
        <v>9</v>
      </c>
      <c r="K12">
        <f>COUNTIF(F36:F63, "RS")</f>
        <v>15</v>
      </c>
      <c r="L12" s="7">
        <f>COUNTIF(F36:F63, "SS")</f>
        <v>4</v>
      </c>
      <c r="M12">
        <f>SUM(J12:L12)</f>
        <v>28</v>
      </c>
    </row>
    <row r="13" spans="2:27" x14ac:dyDescent="0.35">
      <c r="B13" s="1" t="s">
        <v>10</v>
      </c>
      <c r="C13" s="3" t="s">
        <v>3</v>
      </c>
      <c r="E13" s="1" t="s">
        <v>10</v>
      </c>
      <c r="F13" s="3" t="s">
        <v>3</v>
      </c>
      <c r="I13" s="1" t="s">
        <v>71</v>
      </c>
      <c r="J13">
        <f>COUNTIF(C9:C38, "RR")</f>
        <v>16</v>
      </c>
      <c r="K13">
        <f>COUNTIF(C9:C38, "RS")</f>
        <v>13</v>
      </c>
      <c r="L13">
        <f>COUNTIF(C9:C38, "SS")</f>
        <v>1</v>
      </c>
      <c r="M13">
        <f t="shared" ref="M13:M14" si="0">SUM(J13:L13)</f>
        <v>30</v>
      </c>
    </row>
    <row r="14" spans="2:27" x14ac:dyDescent="0.35">
      <c r="B14" s="1" t="s">
        <v>11</v>
      </c>
      <c r="C14" s="3" t="s">
        <v>3</v>
      </c>
      <c r="E14" s="1" t="s">
        <v>11</v>
      </c>
      <c r="F14" s="3" t="s">
        <v>3</v>
      </c>
      <c r="I14" s="1" t="s">
        <v>72</v>
      </c>
      <c r="J14">
        <f>COUNTIF(C39:C63, "RR")</f>
        <v>11</v>
      </c>
      <c r="K14">
        <f>COUNTIF(C39:C63, "RS")</f>
        <v>11</v>
      </c>
      <c r="L14">
        <f>COUNTIF(C39:C63, "SS")</f>
        <v>0</v>
      </c>
      <c r="M14">
        <f t="shared" si="0"/>
        <v>22</v>
      </c>
      <c r="X14" s="1"/>
      <c r="Y14" s="1"/>
      <c r="Z14" s="1"/>
      <c r="AA14" s="1"/>
    </row>
    <row r="15" spans="2:27" x14ac:dyDescent="0.35">
      <c r="B15" s="1" t="s">
        <v>12</v>
      </c>
      <c r="C15" s="3" t="s">
        <v>3</v>
      </c>
      <c r="E15" s="1" t="s">
        <v>12</v>
      </c>
      <c r="F15" s="4" t="s">
        <v>4</v>
      </c>
      <c r="I15" s="1" t="s">
        <v>79</v>
      </c>
      <c r="J15">
        <f>SUM(J11:J14)</f>
        <v>41</v>
      </c>
      <c r="K15">
        <f t="shared" ref="K15:M15" si="1">SUM(K11:K14)</f>
        <v>55</v>
      </c>
      <c r="L15">
        <f t="shared" si="1"/>
        <v>11</v>
      </c>
      <c r="M15">
        <f t="shared" si="1"/>
        <v>107</v>
      </c>
    </row>
    <row r="16" spans="2:27" x14ac:dyDescent="0.35">
      <c r="B16" s="1" t="s">
        <v>13</v>
      </c>
      <c r="C16" s="4" t="s">
        <v>4</v>
      </c>
      <c r="E16" s="1" t="s">
        <v>13</v>
      </c>
      <c r="F16" s="3" t="s">
        <v>3</v>
      </c>
      <c r="I16" s="37" t="s">
        <v>238</v>
      </c>
      <c r="J16" s="37"/>
      <c r="K16" s="37"/>
      <c r="L16" s="37"/>
      <c r="M16" s="37"/>
      <c r="P16" s="37" t="s">
        <v>243</v>
      </c>
      <c r="Q16" s="37"/>
      <c r="R16" s="37"/>
      <c r="S16" s="37"/>
      <c r="T16" s="37"/>
    </row>
    <row r="17" spans="2:35" x14ac:dyDescent="0.35">
      <c r="B17" s="1" t="s">
        <v>14</v>
      </c>
      <c r="C17" s="4" t="s">
        <v>4</v>
      </c>
      <c r="E17" s="1" t="s">
        <v>14</v>
      </c>
      <c r="F17" s="3" t="s">
        <v>3</v>
      </c>
      <c r="I17" s="22" t="s">
        <v>251</v>
      </c>
      <c r="J17" s="22"/>
      <c r="K17" s="22"/>
      <c r="L17" s="22"/>
      <c r="M17" s="22"/>
      <c r="N17" s="22"/>
      <c r="P17" s="22" t="s">
        <v>255</v>
      </c>
      <c r="Q17" s="22"/>
      <c r="R17" s="22"/>
      <c r="S17" s="22"/>
      <c r="T17" s="22"/>
    </row>
    <row r="18" spans="2:35" ht="18.5" x14ac:dyDescent="0.45">
      <c r="B18" s="1" t="s">
        <v>15</v>
      </c>
      <c r="C18" s="4" t="s">
        <v>4</v>
      </c>
      <c r="E18" s="1" t="s">
        <v>15</v>
      </c>
      <c r="F18" s="3" t="s">
        <v>3</v>
      </c>
      <c r="I18" s="1"/>
      <c r="J18" s="1" t="s">
        <v>4</v>
      </c>
      <c r="K18" s="1" t="s">
        <v>3</v>
      </c>
      <c r="L18" s="1" t="s">
        <v>5</v>
      </c>
      <c r="M18" s="1" t="s">
        <v>79</v>
      </c>
      <c r="P18" s="1"/>
      <c r="Q18" s="1" t="s">
        <v>4</v>
      </c>
      <c r="R18" s="1" t="s">
        <v>3</v>
      </c>
      <c r="S18" s="1" t="s">
        <v>5</v>
      </c>
      <c r="AI18" s="11"/>
    </row>
    <row r="19" spans="2:35" x14ac:dyDescent="0.35">
      <c r="B19" s="1" t="s">
        <v>16</v>
      </c>
      <c r="C19" s="4" t="s">
        <v>4</v>
      </c>
      <c r="E19" s="1" t="s">
        <v>16</v>
      </c>
      <c r="F19" s="3" t="s">
        <v>3</v>
      </c>
      <c r="I19" s="1" t="s">
        <v>101</v>
      </c>
      <c r="J19">
        <f t="shared" ref="J19:L20" si="2">J11+J13</f>
        <v>21</v>
      </c>
      <c r="K19">
        <f t="shared" si="2"/>
        <v>29</v>
      </c>
      <c r="L19">
        <f t="shared" si="2"/>
        <v>7</v>
      </c>
      <c r="M19">
        <f>SUM(J19:L19)</f>
        <v>57</v>
      </c>
      <c r="P19" s="1" t="s">
        <v>103</v>
      </c>
      <c r="Q19">
        <f>J14</f>
        <v>11</v>
      </c>
      <c r="R19">
        <f>K14</f>
        <v>11</v>
      </c>
      <c r="S19">
        <f>L14</f>
        <v>0</v>
      </c>
      <c r="T19">
        <f>SUM(Q19:S19)</f>
        <v>22</v>
      </c>
    </row>
    <row r="20" spans="2:35" x14ac:dyDescent="0.35">
      <c r="B20" s="1" t="s">
        <v>17</v>
      </c>
      <c r="C20" s="4" t="s">
        <v>4</v>
      </c>
      <c r="E20" s="1" t="s">
        <v>17</v>
      </c>
      <c r="F20" s="3" t="s">
        <v>3</v>
      </c>
      <c r="I20" s="1" t="s">
        <v>102</v>
      </c>
      <c r="J20">
        <f t="shared" si="2"/>
        <v>20</v>
      </c>
      <c r="K20">
        <f t="shared" si="2"/>
        <v>26</v>
      </c>
      <c r="L20">
        <f t="shared" si="2"/>
        <v>4</v>
      </c>
      <c r="M20">
        <f>SUM(J20:L20)</f>
        <v>50</v>
      </c>
      <c r="P20" s="1" t="s">
        <v>104</v>
      </c>
      <c r="Q20">
        <f>J12</f>
        <v>9</v>
      </c>
      <c r="R20">
        <f>K12</f>
        <v>15</v>
      </c>
      <c r="S20">
        <f>L12</f>
        <v>4</v>
      </c>
      <c r="T20">
        <f>SUM(Q20:S20)</f>
        <v>28</v>
      </c>
    </row>
    <row r="21" spans="2:35" x14ac:dyDescent="0.35">
      <c r="B21" s="1" t="s">
        <v>18</v>
      </c>
      <c r="C21" s="4" t="s">
        <v>4</v>
      </c>
      <c r="E21" s="1" t="s">
        <v>18</v>
      </c>
      <c r="F21" s="3" t="s">
        <v>3</v>
      </c>
      <c r="J21">
        <f>SUM(J19:J20)</f>
        <v>41</v>
      </c>
      <c r="K21">
        <f t="shared" ref="K21:L21" si="3">SUM(K19:K20)</f>
        <v>55</v>
      </c>
      <c r="L21">
        <f t="shared" si="3"/>
        <v>11</v>
      </c>
      <c r="Q21">
        <f>SUM(Q19:Q20)</f>
        <v>20</v>
      </c>
      <c r="R21">
        <f t="shared" ref="R21:S21" si="4">SUM(R19:R20)</f>
        <v>26</v>
      </c>
      <c r="S21">
        <f t="shared" si="4"/>
        <v>4</v>
      </c>
      <c r="X21" s="37" t="s">
        <v>248</v>
      </c>
      <c r="Y21" s="37"/>
      <c r="Z21" s="37"/>
      <c r="AA21" s="37"/>
      <c r="AB21" s="37"/>
    </row>
    <row r="22" spans="2:35" x14ac:dyDescent="0.35">
      <c r="B22" s="1" t="s">
        <v>19</v>
      </c>
      <c r="C22" s="3" t="s">
        <v>3</v>
      </c>
      <c r="E22" s="1" t="s">
        <v>19</v>
      </c>
      <c r="F22" s="5" t="s">
        <v>5</v>
      </c>
      <c r="I22" s="20" t="s">
        <v>252</v>
      </c>
      <c r="J22" s="20"/>
      <c r="K22" s="20"/>
      <c r="L22" s="20"/>
      <c r="M22" s="20"/>
      <c r="P22" s="22" t="s">
        <v>256</v>
      </c>
      <c r="X22" s="38" t="s">
        <v>261</v>
      </c>
      <c r="Y22" s="38"/>
      <c r="Z22" s="38"/>
      <c r="AA22" s="38"/>
      <c r="AB22" s="38"/>
    </row>
    <row r="23" spans="2:35" x14ac:dyDescent="0.35">
      <c r="B23" s="1" t="s">
        <v>20</v>
      </c>
      <c r="C23" s="4" t="s">
        <v>4</v>
      </c>
      <c r="E23" s="1" t="s">
        <v>20</v>
      </c>
      <c r="F23" s="5" t="s">
        <v>5</v>
      </c>
      <c r="I23" s="1" t="s">
        <v>93</v>
      </c>
      <c r="J23" t="s">
        <v>4</v>
      </c>
      <c r="K23" t="s">
        <v>3</v>
      </c>
      <c r="L23" t="s">
        <v>5</v>
      </c>
      <c r="P23" s="1" t="s">
        <v>93</v>
      </c>
      <c r="Q23" s="1" t="s">
        <v>4</v>
      </c>
      <c r="R23" s="1" t="s">
        <v>3</v>
      </c>
      <c r="S23" s="1" t="s">
        <v>5</v>
      </c>
      <c r="Y23" s="1" t="s">
        <v>4</v>
      </c>
      <c r="Z23" s="1" t="s">
        <v>3</v>
      </c>
      <c r="AA23" s="1" t="s">
        <v>5</v>
      </c>
    </row>
    <row r="24" spans="2:35" x14ac:dyDescent="0.35">
      <c r="B24" s="1" t="s">
        <v>21</v>
      </c>
      <c r="C24" s="4" t="s">
        <v>4</v>
      </c>
      <c r="E24" s="1" t="s">
        <v>21</v>
      </c>
      <c r="F24" s="4" t="s">
        <v>4</v>
      </c>
      <c r="I24" s="1" t="s">
        <v>75</v>
      </c>
      <c r="J24">
        <f>J19/J21*100</f>
        <v>51.219512195121951</v>
      </c>
      <c r="K24">
        <f t="shared" ref="K24:L24" si="5">K19/K21*100</f>
        <v>52.72727272727272</v>
      </c>
      <c r="L24">
        <f t="shared" si="5"/>
        <v>63.636363636363633</v>
      </c>
      <c r="P24" s="1" t="s">
        <v>72</v>
      </c>
      <c r="Q24">
        <f>Q19/Q21*100</f>
        <v>55.000000000000007</v>
      </c>
      <c r="R24">
        <f>R19/R21*100</f>
        <v>42.307692307692307</v>
      </c>
      <c r="S24">
        <f>S19/S21*100</f>
        <v>0</v>
      </c>
      <c r="X24" s="1" t="s">
        <v>71</v>
      </c>
      <c r="Y24" s="9">
        <f>J13/(J13+J11)*100</f>
        <v>76.19047619047619</v>
      </c>
      <c r="Z24" s="9">
        <f>K13/(K13+K11)*100</f>
        <v>44.827586206896555</v>
      </c>
      <c r="AA24" s="9">
        <f>L13/(L13+L11)*100</f>
        <v>14.285714285714285</v>
      </c>
    </row>
    <row r="25" spans="2:35" x14ac:dyDescent="0.35">
      <c r="B25" s="1" t="s">
        <v>22</v>
      </c>
      <c r="C25" s="4" t="s">
        <v>4</v>
      </c>
      <c r="E25" s="1" t="s">
        <v>22</v>
      </c>
      <c r="F25" s="5" t="s">
        <v>5</v>
      </c>
      <c r="I25" s="1" t="s">
        <v>76</v>
      </c>
      <c r="J25">
        <f>J20/J21*100</f>
        <v>48.780487804878049</v>
      </c>
      <c r="K25">
        <f t="shared" ref="K25:L25" si="6">K20/K21*100</f>
        <v>47.272727272727273</v>
      </c>
      <c r="L25">
        <f t="shared" si="6"/>
        <v>36.363636363636367</v>
      </c>
      <c r="P25" s="1" t="s">
        <v>70</v>
      </c>
      <c r="Q25" s="6">
        <f>Q20/Q21*100</f>
        <v>45</v>
      </c>
      <c r="R25" s="6">
        <f>R20/R21*100</f>
        <v>57.692307692307686</v>
      </c>
      <c r="S25" s="6">
        <f>S20/S21*100</f>
        <v>100</v>
      </c>
      <c r="X25" s="1" t="s">
        <v>69</v>
      </c>
      <c r="Y25" s="9">
        <f>J11/(J11+J13)*100</f>
        <v>23.809523809523807</v>
      </c>
      <c r="Z25" s="9">
        <f>K11/(K11+K13)*100</f>
        <v>55.172413793103445</v>
      </c>
      <c r="AA25" s="9">
        <f>L11/(L11+L13)*100</f>
        <v>85.714285714285708</v>
      </c>
    </row>
    <row r="26" spans="2:35" x14ac:dyDescent="0.35">
      <c r="B26" s="1" t="s">
        <v>23</v>
      </c>
      <c r="C26" s="3" t="s">
        <v>3</v>
      </c>
      <c r="E26" s="1" t="s">
        <v>23</v>
      </c>
      <c r="F26" s="3" t="s">
        <v>3</v>
      </c>
      <c r="I26" s="1" t="s">
        <v>68</v>
      </c>
      <c r="J26">
        <f>SUM(J24:J25)</f>
        <v>100</v>
      </c>
      <c r="K26">
        <f t="shared" ref="K26:L26" si="7">SUM(K24:K25)</f>
        <v>100</v>
      </c>
      <c r="L26">
        <f t="shared" si="7"/>
        <v>100</v>
      </c>
      <c r="P26" s="1" t="s">
        <v>68</v>
      </c>
      <c r="Q26">
        <f>SUM(Q24:Q25)</f>
        <v>100</v>
      </c>
      <c r="R26">
        <f t="shared" ref="R26:S26" si="8">SUM(R24:R25)</f>
        <v>100</v>
      </c>
      <c r="S26">
        <f t="shared" si="8"/>
        <v>100</v>
      </c>
      <c r="X26" s="1" t="s">
        <v>68</v>
      </c>
      <c r="Y26" s="9">
        <f>SUM(AJ21:AJ23)</f>
        <v>0</v>
      </c>
      <c r="Z26" s="9">
        <f>SUM(AK21:AK23)</f>
        <v>0</v>
      </c>
      <c r="AA26" s="9">
        <f>SUM(AL21:AL23)</f>
        <v>0</v>
      </c>
    </row>
    <row r="27" spans="2:35" x14ac:dyDescent="0.35">
      <c r="B27" s="1" t="s">
        <v>24</v>
      </c>
      <c r="C27" s="4" t="s">
        <v>4</v>
      </c>
      <c r="E27" s="1" t="s">
        <v>24</v>
      </c>
      <c r="F27" s="5" t="s">
        <v>5</v>
      </c>
      <c r="I27" s="20" t="s">
        <v>252</v>
      </c>
      <c r="P27" s="22" t="s">
        <v>256</v>
      </c>
    </row>
    <row r="28" spans="2:35" x14ac:dyDescent="0.35">
      <c r="B28" s="1" t="s">
        <v>25</v>
      </c>
      <c r="C28" s="4" t="s">
        <v>4</v>
      </c>
      <c r="E28" s="1" t="s">
        <v>25</v>
      </c>
      <c r="F28" s="3" t="s">
        <v>3</v>
      </c>
      <c r="I28" s="1" t="s">
        <v>93</v>
      </c>
      <c r="J28" s="1" t="s">
        <v>4</v>
      </c>
      <c r="K28" s="1" t="s">
        <v>3</v>
      </c>
      <c r="L28" s="1" t="s">
        <v>5</v>
      </c>
      <c r="Q28" s="1" t="s">
        <v>4</v>
      </c>
      <c r="R28" s="1" t="s">
        <v>3</v>
      </c>
      <c r="S28" s="1" t="s">
        <v>5</v>
      </c>
      <c r="T28" s="1" t="s">
        <v>68</v>
      </c>
    </row>
    <row r="29" spans="2:35" x14ac:dyDescent="0.35">
      <c r="B29" s="1" t="s">
        <v>26</v>
      </c>
      <c r="C29" s="3" t="s">
        <v>3</v>
      </c>
      <c r="E29" s="1" t="s">
        <v>26</v>
      </c>
      <c r="F29" s="3" t="s">
        <v>3</v>
      </c>
      <c r="I29" s="1" t="s">
        <v>75</v>
      </c>
      <c r="J29" s="6">
        <f>J19/M19*100</f>
        <v>36.84210526315789</v>
      </c>
      <c r="K29" s="6">
        <f>K19/M19*100</f>
        <v>50.877192982456144</v>
      </c>
      <c r="L29">
        <f>L19/M19*100</f>
        <v>12.280701754385964</v>
      </c>
      <c r="M29" s="6">
        <f>SUM(J29:L29)</f>
        <v>99.999999999999986</v>
      </c>
      <c r="P29" s="1" t="s">
        <v>257</v>
      </c>
      <c r="Q29">
        <f>Q19/T19*100</f>
        <v>50</v>
      </c>
      <c r="R29">
        <f>R19/T19*100</f>
        <v>50</v>
      </c>
      <c r="S29">
        <f>S19/T19*100</f>
        <v>0</v>
      </c>
      <c r="T29">
        <f>SUM(Q29:S29)</f>
        <v>100</v>
      </c>
    </row>
    <row r="30" spans="2:35" x14ac:dyDescent="0.35">
      <c r="B30" s="1" t="s">
        <v>27</v>
      </c>
      <c r="C30" s="3" t="s">
        <v>3</v>
      </c>
      <c r="E30" s="1" t="s">
        <v>27</v>
      </c>
      <c r="F30" s="5" t="s">
        <v>5</v>
      </c>
      <c r="I30" s="1" t="s">
        <v>76</v>
      </c>
      <c r="J30" s="6">
        <f>J20/M20*100</f>
        <v>40</v>
      </c>
      <c r="K30" s="6">
        <f>K20/M20*100</f>
        <v>52</v>
      </c>
      <c r="L30" s="6">
        <f>L20/M20*100</f>
        <v>8</v>
      </c>
      <c r="M30" s="6">
        <f>SUM(J30:L30)</f>
        <v>100</v>
      </c>
      <c r="P30" s="1" t="s">
        <v>258</v>
      </c>
      <c r="Q30">
        <f>Q20/T20*100</f>
        <v>32.142857142857146</v>
      </c>
      <c r="R30">
        <f>R20/T20*100</f>
        <v>53.571428571428569</v>
      </c>
      <c r="S30">
        <f>S20/T20*100</f>
        <v>14.285714285714285</v>
      </c>
      <c r="T30">
        <f>SUM(Q30:S30)</f>
        <v>100</v>
      </c>
    </row>
    <row r="31" spans="2:35" x14ac:dyDescent="0.35">
      <c r="B31" s="1" t="s">
        <v>28</v>
      </c>
      <c r="C31" s="3" t="s">
        <v>3</v>
      </c>
      <c r="E31" s="1" t="s">
        <v>28</v>
      </c>
      <c r="F31" s="3" t="s">
        <v>3</v>
      </c>
    </row>
    <row r="32" spans="2:35" x14ac:dyDescent="0.35">
      <c r="B32" s="1" t="s">
        <v>29</v>
      </c>
      <c r="C32" s="3" t="s">
        <v>3</v>
      </c>
      <c r="E32" s="1" t="s">
        <v>29</v>
      </c>
      <c r="F32" s="3" t="s">
        <v>3</v>
      </c>
    </row>
    <row r="33" spans="2:39" x14ac:dyDescent="0.35">
      <c r="B33" s="1" t="s">
        <v>30</v>
      </c>
      <c r="C33" s="3" t="s">
        <v>3</v>
      </c>
      <c r="E33" s="1" t="s">
        <v>30</v>
      </c>
      <c r="F33" s="3" t="s">
        <v>3</v>
      </c>
    </row>
    <row r="34" spans="2:39" x14ac:dyDescent="0.35">
      <c r="B34" s="1" t="s">
        <v>31</v>
      </c>
      <c r="C34" s="3" t="s">
        <v>4</v>
      </c>
      <c r="E34" s="1" t="s">
        <v>31</v>
      </c>
      <c r="F34" s="5" t="s">
        <v>5</v>
      </c>
    </row>
    <row r="35" spans="2:39" x14ac:dyDescent="0.35">
      <c r="B35" s="1" t="s">
        <v>32</v>
      </c>
      <c r="C35" s="5" t="s">
        <v>5</v>
      </c>
      <c r="E35" s="1" t="s">
        <v>32</v>
      </c>
      <c r="F35" s="3" t="s">
        <v>3</v>
      </c>
    </row>
    <row r="36" spans="2:39" x14ac:dyDescent="0.35">
      <c r="B36" s="1" t="s">
        <v>33</v>
      </c>
      <c r="C36" s="4" t="s">
        <v>4</v>
      </c>
      <c r="E36" s="1" t="s">
        <v>36</v>
      </c>
      <c r="F36" s="3" t="s">
        <v>3</v>
      </c>
    </row>
    <row r="37" spans="2:39" x14ac:dyDescent="0.35">
      <c r="B37" s="1" t="s">
        <v>34</v>
      </c>
      <c r="C37" s="4" t="s">
        <v>4</v>
      </c>
      <c r="E37" s="1" t="s">
        <v>37</v>
      </c>
      <c r="F37" s="3" t="s">
        <v>3</v>
      </c>
    </row>
    <row r="38" spans="2:39" x14ac:dyDescent="0.35">
      <c r="B38" s="1" t="s">
        <v>35</v>
      </c>
      <c r="C38" s="4" t="s">
        <v>4</v>
      </c>
      <c r="E38" s="1" t="s">
        <v>38</v>
      </c>
      <c r="F38" s="4" t="s">
        <v>4</v>
      </c>
    </row>
    <row r="39" spans="2:39" x14ac:dyDescent="0.35">
      <c r="B39" s="1" t="s">
        <v>36</v>
      </c>
      <c r="C39" s="3" t="s">
        <v>3</v>
      </c>
      <c r="E39" s="1" t="s">
        <v>39</v>
      </c>
      <c r="F39" s="4" t="s">
        <v>4</v>
      </c>
    </row>
    <row r="40" spans="2:39" x14ac:dyDescent="0.35">
      <c r="B40" s="1" t="s">
        <v>37</v>
      </c>
      <c r="C40" s="3" t="s">
        <v>3</v>
      </c>
      <c r="E40" s="1" t="s">
        <v>40</v>
      </c>
      <c r="F40" s="3" t="s">
        <v>3</v>
      </c>
    </row>
    <row r="41" spans="2:39" x14ac:dyDescent="0.35">
      <c r="B41" s="1" t="s">
        <v>38</v>
      </c>
      <c r="C41" s="3" t="s">
        <v>3</v>
      </c>
      <c r="E41" s="1" t="s">
        <v>41</v>
      </c>
      <c r="F41" s="3" t="s">
        <v>3</v>
      </c>
    </row>
    <row r="42" spans="2:39" x14ac:dyDescent="0.35">
      <c r="B42" s="1" t="s">
        <v>39</v>
      </c>
      <c r="C42" s="4" t="s">
        <v>4</v>
      </c>
      <c r="E42" s="1" t="s">
        <v>42</v>
      </c>
      <c r="F42" s="3" t="s">
        <v>3</v>
      </c>
      <c r="AJ42" s="1"/>
      <c r="AK42" s="1"/>
      <c r="AL42" s="1"/>
      <c r="AM42" s="1"/>
    </row>
    <row r="43" spans="2:39" x14ac:dyDescent="0.35">
      <c r="B43" s="1" t="s">
        <v>40</v>
      </c>
      <c r="C43" s="4" t="s">
        <v>4</v>
      </c>
      <c r="E43" s="1" t="s">
        <v>43</v>
      </c>
      <c r="F43" s="3" t="s">
        <v>3</v>
      </c>
      <c r="AJ43" s="1"/>
      <c r="AL43" s="9"/>
    </row>
    <row r="44" spans="2:39" x14ac:dyDescent="0.35">
      <c r="B44" s="1" t="s">
        <v>41</v>
      </c>
      <c r="C44" s="3" t="s">
        <v>3</v>
      </c>
      <c r="E44" s="1" t="s">
        <v>44</v>
      </c>
      <c r="F44" s="3" t="s">
        <v>3</v>
      </c>
      <c r="AJ44" s="1"/>
      <c r="AL44" s="9"/>
    </row>
    <row r="45" spans="2:39" x14ac:dyDescent="0.35">
      <c r="B45" s="1" t="s">
        <v>42</v>
      </c>
      <c r="C45" s="3" t="s">
        <v>4</v>
      </c>
      <c r="E45" s="1" t="s">
        <v>45</v>
      </c>
      <c r="F45" s="3" t="s">
        <v>3</v>
      </c>
      <c r="X45" s="1"/>
      <c r="Y45" s="1"/>
      <c r="Z45" s="1"/>
      <c r="AA45" s="1"/>
    </row>
    <row r="46" spans="2:39" x14ac:dyDescent="0.35">
      <c r="B46" s="1" t="s">
        <v>43</v>
      </c>
      <c r="C46" s="3" t="s">
        <v>3</v>
      </c>
      <c r="E46" s="1" t="s">
        <v>46</v>
      </c>
      <c r="F46" s="4" t="s">
        <v>4</v>
      </c>
      <c r="X46" s="22" t="s">
        <v>262</v>
      </c>
    </row>
    <row r="47" spans="2:39" x14ac:dyDescent="0.35">
      <c r="B47" s="1" t="s">
        <v>44</v>
      </c>
      <c r="C47" s="4" t="s">
        <v>4</v>
      </c>
      <c r="E47" s="1" t="s">
        <v>47</v>
      </c>
      <c r="F47" s="4" t="s">
        <v>4</v>
      </c>
      <c r="X47" s="1" t="s">
        <v>81</v>
      </c>
      <c r="Y47" s="1" t="s">
        <v>263</v>
      </c>
      <c r="Z47" s="1" t="s">
        <v>86</v>
      </c>
      <c r="AA47" s="1" t="s">
        <v>264</v>
      </c>
    </row>
    <row r="48" spans="2:39" x14ac:dyDescent="0.35">
      <c r="B48" s="1" t="s">
        <v>45</v>
      </c>
      <c r="E48" s="1" t="s">
        <v>48</v>
      </c>
      <c r="F48" s="4" t="s">
        <v>4</v>
      </c>
      <c r="X48" s="1" t="s">
        <v>82</v>
      </c>
      <c r="Y48" s="31">
        <v>3.87</v>
      </c>
      <c r="Z48" s="31" t="s">
        <v>183</v>
      </c>
      <c r="AA48" s="31" t="s">
        <v>89</v>
      </c>
    </row>
    <row r="49" spans="2:27" x14ac:dyDescent="0.35">
      <c r="B49" s="1" t="s">
        <v>46</v>
      </c>
      <c r="C49" s="4" t="s">
        <v>4</v>
      </c>
      <c r="E49" s="1" t="s">
        <v>49</v>
      </c>
      <c r="F49" s="4" t="s">
        <v>4</v>
      </c>
      <c r="I49" s="38" t="s">
        <v>253</v>
      </c>
      <c r="J49" s="38"/>
      <c r="K49" s="38"/>
      <c r="L49" s="38"/>
      <c r="P49" s="38" t="s">
        <v>259</v>
      </c>
      <c r="Q49" s="38"/>
      <c r="R49" s="38"/>
      <c r="S49" s="38"/>
      <c r="X49" s="1" t="s">
        <v>83</v>
      </c>
      <c r="Y49" s="31">
        <v>19.45</v>
      </c>
      <c r="Z49" s="31" t="s">
        <v>184</v>
      </c>
      <c r="AA49" s="31" t="s">
        <v>89</v>
      </c>
    </row>
    <row r="50" spans="2:27" x14ac:dyDescent="0.35">
      <c r="B50" s="1" t="s">
        <v>47</v>
      </c>
      <c r="C50" s="4" t="s">
        <v>4</v>
      </c>
      <c r="E50" s="1" t="s">
        <v>50</v>
      </c>
      <c r="F50" s="4" t="s">
        <v>4</v>
      </c>
      <c r="I50" s="1"/>
      <c r="J50" s="1" t="s">
        <v>73</v>
      </c>
      <c r="K50" s="1" t="s">
        <v>74</v>
      </c>
      <c r="L50" s="1" t="s">
        <v>80</v>
      </c>
      <c r="P50" s="1"/>
      <c r="Q50" s="1" t="s">
        <v>73</v>
      </c>
      <c r="R50" s="1" t="s">
        <v>74</v>
      </c>
      <c r="S50" t="s">
        <v>68</v>
      </c>
      <c r="X50" s="1" t="s">
        <v>84</v>
      </c>
      <c r="Y50" s="31">
        <v>5.0259999999999998</v>
      </c>
      <c r="Z50" s="31" t="s">
        <v>185</v>
      </c>
      <c r="AA50" s="31">
        <v>1.77E-2</v>
      </c>
    </row>
    <row r="51" spans="2:27" x14ac:dyDescent="0.35">
      <c r="B51" s="1" t="s">
        <v>48</v>
      </c>
      <c r="C51" s="4" t="s">
        <v>4</v>
      </c>
      <c r="E51" s="1" t="s">
        <v>51</v>
      </c>
      <c r="F51" s="5" t="s">
        <v>5</v>
      </c>
      <c r="I51" s="1" t="s">
        <v>101</v>
      </c>
      <c r="J51" s="6">
        <f>(J19+0.5*(K19))/M19*100</f>
        <v>62.280701754385973</v>
      </c>
      <c r="K51" s="6">
        <f>(L19+0.5*(K19))/M19*100</f>
        <v>37.719298245614034</v>
      </c>
      <c r="L51">
        <f>SUM(J51:K51)</f>
        <v>100</v>
      </c>
      <c r="P51" s="1" t="s">
        <v>77</v>
      </c>
      <c r="Q51">
        <f>(Q19+0.5*(R19))/T19*100</f>
        <v>75</v>
      </c>
      <c r="R51">
        <f>(S19+0.5*(R19))/T19*100</f>
        <v>25</v>
      </c>
      <c r="S51">
        <f>SUM(Q51:R51)</f>
        <v>100</v>
      </c>
      <c r="Y51" s="25"/>
      <c r="Z51" s="25"/>
      <c r="AA51" s="25"/>
    </row>
    <row r="52" spans="2:27" x14ac:dyDescent="0.35">
      <c r="B52" s="1" t="s">
        <v>49</v>
      </c>
      <c r="C52" s="4" t="s">
        <v>3</v>
      </c>
      <c r="E52" s="1" t="s">
        <v>52</v>
      </c>
      <c r="F52" s="4" t="s">
        <v>4</v>
      </c>
      <c r="I52" s="1" t="s">
        <v>102</v>
      </c>
      <c r="J52" s="6">
        <f>(J20+0.5*(K20))/M20*100</f>
        <v>66</v>
      </c>
      <c r="K52" s="6">
        <f>(L20+0.5*(K20))/M20*100</f>
        <v>34</v>
      </c>
      <c r="L52">
        <f>SUM(J52:K52)</f>
        <v>100</v>
      </c>
      <c r="P52" s="1" t="s">
        <v>78</v>
      </c>
      <c r="Q52" s="6">
        <f>(Q20+0.5*(R20))/T20*100</f>
        <v>58.928571428571431</v>
      </c>
      <c r="R52" s="6">
        <f>(S20+0.5*(R20))/T20*100</f>
        <v>41.071428571428569</v>
      </c>
      <c r="S52">
        <f>SUM(Q52:R52)</f>
        <v>100</v>
      </c>
    </row>
    <row r="53" spans="2:27" x14ac:dyDescent="0.35">
      <c r="B53" s="1" t="s">
        <v>50</v>
      </c>
      <c r="C53" s="4" t="s">
        <v>3</v>
      </c>
      <c r="E53" s="1" t="s">
        <v>53</v>
      </c>
      <c r="F53" s="3" t="s">
        <v>3</v>
      </c>
    </row>
    <row r="54" spans="2:27" x14ac:dyDescent="0.35">
      <c r="B54" s="1" t="s">
        <v>51</v>
      </c>
      <c r="E54" s="1" t="s">
        <v>54</v>
      </c>
      <c r="F54" s="5" t="s">
        <v>5</v>
      </c>
    </row>
    <row r="55" spans="2:27" x14ac:dyDescent="0.35">
      <c r="B55" s="1" t="s">
        <v>52</v>
      </c>
      <c r="C55" s="3" t="s">
        <v>3</v>
      </c>
      <c r="E55" s="1" t="s">
        <v>55</v>
      </c>
      <c r="F55" s="5" t="s">
        <v>5</v>
      </c>
    </row>
    <row r="56" spans="2:27" x14ac:dyDescent="0.35">
      <c r="B56" s="1" t="s">
        <v>53</v>
      </c>
      <c r="E56" s="1" t="s">
        <v>56</v>
      </c>
      <c r="F56" s="3" t="s">
        <v>3</v>
      </c>
    </row>
    <row r="57" spans="2:27" x14ac:dyDescent="0.35">
      <c r="B57" s="1" t="s">
        <v>54</v>
      </c>
      <c r="C57" s="4" t="s">
        <v>4</v>
      </c>
      <c r="E57" s="1" t="s">
        <v>57</v>
      </c>
      <c r="F57" s="3" t="s">
        <v>3</v>
      </c>
    </row>
    <row r="58" spans="2:27" x14ac:dyDescent="0.35">
      <c r="B58" s="1" t="s">
        <v>55</v>
      </c>
      <c r="C58" s="3" t="s">
        <v>3</v>
      </c>
      <c r="E58" s="1" t="s">
        <v>58</v>
      </c>
      <c r="F58" s="4" t="s">
        <v>4</v>
      </c>
    </row>
    <row r="59" spans="2:27" x14ac:dyDescent="0.35">
      <c r="B59" s="1" t="s">
        <v>56</v>
      </c>
      <c r="C59" s="4" t="s">
        <v>4</v>
      </c>
      <c r="E59" s="1" t="s">
        <v>59</v>
      </c>
      <c r="F59" s="3" t="s">
        <v>3</v>
      </c>
    </row>
    <row r="60" spans="2:27" x14ac:dyDescent="0.35">
      <c r="B60" s="1" t="s">
        <v>57</v>
      </c>
      <c r="C60" s="3" t="s">
        <v>3</v>
      </c>
      <c r="E60" s="1" t="s">
        <v>60</v>
      </c>
      <c r="F60" s="3" t="s">
        <v>3</v>
      </c>
    </row>
    <row r="61" spans="2:27" x14ac:dyDescent="0.35">
      <c r="B61" s="1" t="s">
        <v>58</v>
      </c>
      <c r="C61" s="4" t="s">
        <v>4</v>
      </c>
      <c r="E61" s="1" t="s">
        <v>62</v>
      </c>
      <c r="F61" s="3" t="s">
        <v>3</v>
      </c>
    </row>
    <row r="62" spans="2:27" x14ac:dyDescent="0.35">
      <c r="B62" s="1" t="s">
        <v>59</v>
      </c>
      <c r="C62" s="3" t="s">
        <v>3</v>
      </c>
      <c r="E62" s="1" t="s">
        <v>63</v>
      </c>
      <c r="F62" s="3" t="s">
        <v>3</v>
      </c>
    </row>
    <row r="63" spans="2:27" x14ac:dyDescent="0.35">
      <c r="B63" s="1" t="s">
        <v>60</v>
      </c>
      <c r="C63" s="4" t="s">
        <v>4</v>
      </c>
      <c r="E63" s="1" t="s">
        <v>64</v>
      </c>
      <c r="F63" s="5" t="s">
        <v>5</v>
      </c>
    </row>
    <row r="70" spans="9:19" x14ac:dyDescent="0.35">
      <c r="I70" s="38" t="s">
        <v>254</v>
      </c>
      <c r="J70" s="38"/>
      <c r="K70" s="38"/>
      <c r="L70" s="38"/>
      <c r="P70" s="38" t="s">
        <v>260</v>
      </c>
      <c r="Q70" s="38"/>
      <c r="R70" s="38"/>
      <c r="S70" s="38"/>
    </row>
    <row r="71" spans="9:19" x14ac:dyDescent="0.35">
      <c r="I71" s="1" t="s">
        <v>81</v>
      </c>
      <c r="J71" s="1" t="s">
        <v>263</v>
      </c>
      <c r="K71" s="1" t="s">
        <v>86</v>
      </c>
      <c r="L71" s="1" t="s">
        <v>265</v>
      </c>
      <c r="P71" s="1" t="s">
        <v>81</v>
      </c>
      <c r="Q71" s="1" t="s">
        <v>263</v>
      </c>
      <c r="R71" s="1" t="s">
        <v>86</v>
      </c>
      <c r="S71" s="1" t="s">
        <v>264</v>
      </c>
    </row>
    <row r="72" spans="9:19" x14ac:dyDescent="0.35">
      <c r="I72" s="1" t="s">
        <v>82</v>
      </c>
      <c r="J72" s="29">
        <v>0.93600000000000005</v>
      </c>
      <c r="K72" s="29" t="s">
        <v>111</v>
      </c>
      <c r="L72" s="29">
        <v>0.88</v>
      </c>
      <c r="P72" s="1" t="s">
        <v>82</v>
      </c>
      <c r="Q72" s="30">
        <v>1.6559999999999999</v>
      </c>
      <c r="R72" s="30" t="s">
        <v>116</v>
      </c>
      <c r="S72" s="30">
        <v>0.1037</v>
      </c>
    </row>
    <row r="73" spans="9:19" x14ac:dyDescent="0.35">
      <c r="I73" s="1" t="s">
        <v>83</v>
      </c>
      <c r="J73" s="29">
        <v>0.6</v>
      </c>
      <c r="K73" s="29" t="s">
        <v>112</v>
      </c>
      <c r="L73" s="29">
        <v>0.45150000000000001</v>
      </c>
      <c r="P73" s="1" t="s">
        <v>83</v>
      </c>
      <c r="Q73" s="31" t="s">
        <v>90</v>
      </c>
      <c r="R73" s="30" t="s">
        <v>114</v>
      </c>
      <c r="S73" s="30" t="s">
        <v>89</v>
      </c>
    </row>
    <row r="74" spans="9:19" x14ac:dyDescent="0.35">
      <c r="I74" s="1" t="s">
        <v>84</v>
      </c>
      <c r="J74" s="29">
        <v>1.56</v>
      </c>
      <c r="K74" s="29" t="s">
        <v>113</v>
      </c>
      <c r="L74" s="29">
        <v>0.46529999999999999</v>
      </c>
      <c r="P74" s="1" t="s">
        <v>84</v>
      </c>
      <c r="Q74" s="30" t="s">
        <v>90</v>
      </c>
      <c r="R74" s="30" t="s">
        <v>115</v>
      </c>
      <c r="S74" s="30">
        <v>2.9999999999999997E-4</v>
      </c>
    </row>
    <row r="75" spans="9:19" x14ac:dyDescent="0.35">
      <c r="I75" s="1" t="s">
        <v>95</v>
      </c>
      <c r="J75" s="32">
        <v>1.1579999999999999</v>
      </c>
      <c r="K75" s="32" t="s">
        <v>139</v>
      </c>
      <c r="L75" s="32">
        <v>0.65869999999999995</v>
      </c>
      <c r="P75" s="1" t="s">
        <v>95</v>
      </c>
      <c r="Q75" s="31">
        <v>6.556</v>
      </c>
      <c r="R75" s="31" t="s">
        <v>100</v>
      </c>
      <c r="S75" s="31" t="s">
        <v>89</v>
      </c>
    </row>
    <row r="77" spans="9:19" x14ac:dyDescent="0.35">
      <c r="Q77" s="21" t="s">
        <v>188</v>
      </c>
      <c r="R77" s="13"/>
    </row>
    <row r="78" spans="9:19" x14ac:dyDescent="0.35">
      <c r="Q78" s="14" t="s">
        <v>189</v>
      </c>
      <c r="R78" s="13" t="s">
        <v>190</v>
      </c>
    </row>
    <row r="79" spans="9:19" x14ac:dyDescent="0.35">
      <c r="Q79" s="14" t="s">
        <v>191</v>
      </c>
      <c r="R79" s="13" t="s">
        <v>200</v>
      </c>
    </row>
    <row r="80" spans="9:19" x14ac:dyDescent="0.35">
      <c r="Q80" s="14" t="s">
        <v>193</v>
      </c>
      <c r="R80" s="13" t="s">
        <v>89</v>
      </c>
    </row>
    <row r="81" spans="17:18" x14ac:dyDescent="0.35">
      <c r="Q81" s="14" t="s">
        <v>194</v>
      </c>
      <c r="R81" s="13" t="s">
        <v>195</v>
      </c>
    </row>
    <row r="82" spans="17:18" x14ac:dyDescent="0.35">
      <c r="Q82" s="14" t="s">
        <v>196</v>
      </c>
      <c r="R82" s="13" t="s">
        <v>197</v>
      </c>
    </row>
    <row r="83" spans="17:18" x14ac:dyDescent="0.35">
      <c r="Q83" s="14" t="s">
        <v>198</v>
      </c>
      <c r="R83" s="13" t="s">
        <v>199</v>
      </c>
    </row>
  </sheetData>
  <mergeCells count="13">
    <mergeCell ref="B6:F6"/>
    <mergeCell ref="B7:C7"/>
    <mergeCell ref="E7:F7"/>
    <mergeCell ref="I8:M8"/>
    <mergeCell ref="I9:M9"/>
    <mergeCell ref="X21:AB21"/>
    <mergeCell ref="X22:AB22"/>
    <mergeCell ref="I49:L49"/>
    <mergeCell ref="I70:L70"/>
    <mergeCell ref="P16:T16"/>
    <mergeCell ref="P49:S49"/>
    <mergeCell ref="P70:S70"/>
    <mergeCell ref="I16:M16"/>
  </mergeCell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Prism8.Document" shapeId="2049" r:id="rId4">
          <objectPr defaultSize="0" autoPict="0" r:id="rId5">
            <anchor moveWithCells="1">
              <from>
                <xdr:col>15</xdr:col>
                <xdr:colOff>552450</xdr:colOff>
                <xdr:row>52</xdr:row>
                <xdr:rowOff>177800</xdr:rowOff>
              </from>
              <to>
                <xdr:col>18</xdr:col>
                <xdr:colOff>1619250</xdr:colOff>
                <xdr:row>67</xdr:row>
                <xdr:rowOff>25400</xdr:rowOff>
              </to>
            </anchor>
          </objectPr>
        </oleObject>
      </mc:Choice>
      <mc:Fallback>
        <oleObject progId="Prism8.Document" shapeId="2049" r:id="rId4"/>
      </mc:Fallback>
    </mc:AlternateContent>
    <mc:AlternateContent xmlns:mc="http://schemas.openxmlformats.org/markup-compatibility/2006">
      <mc:Choice Requires="x14">
        <oleObject progId="Prism8.Document" shapeId="2050" r:id="rId6">
          <objectPr defaultSize="0" autoPict="0" r:id="rId7">
            <anchor moveWithCells="1">
              <from>
                <xdr:col>8</xdr:col>
                <xdr:colOff>203200</xdr:colOff>
                <xdr:row>53</xdr:row>
                <xdr:rowOff>38100</xdr:rowOff>
              </from>
              <to>
                <xdr:col>11</xdr:col>
                <xdr:colOff>863600</xdr:colOff>
                <xdr:row>66</xdr:row>
                <xdr:rowOff>107950</xdr:rowOff>
              </to>
            </anchor>
          </objectPr>
        </oleObject>
      </mc:Choice>
      <mc:Fallback>
        <oleObject progId="Prism8.Document" shapeId="2050" r:id="rId6"/>
      </mc:Fallback>
    </mc:AlternateContent>
    <mc:AlternateContent xmlns:mc="http://schemas.openxmlformats.org/markup-compatibility/2006">
      <mc:Choice Requires="x14">
        <oleObject progId="Prism8.Document" shapeId="2051" r:id="rId8">
          <objectPr defaultSize="0" autoPict="0" r:id="rId9">
            <anchor moveWithCells="1">
              <from>
                <xdr:col>8</xdr:col>
                <xdr:colOff>336550</xdr:colOff>
                <xdr:row>30</xdr:row>
                <xdr:rowOff>120650</xdr:rowOff>
              </from>
              <to>
                <xdr:col>11</xdr:col>
                <xdr:colOff>990600</xdr:colOff>
                <xdr:row>46</xdr:row>
                <xdr:rowOff>38100</xdr:rowOff>
              </to>
            </anchor>
          </objectPr>
        </oleObject>
      </mc:Choice>
      <mc:Fallback>
        <oleObject progId="Prism8.Document" shapeId="2051" r:id="rId8"/>
      </mc:Fallback>
    </mc:AlternateContent>
    <mc:AlternateContent xmlns:mc="http://schemas.openxmlformats.org/markup-compatibility/2006">
      <mc:Choice Requires="x14">
        <oleObject progId="Prism8.Document" shapeId="2052" r:id="rId10">
          <objectPr defaultSize="0" autoPict="0" r:id="rId11">
            <anchor moveWithCells="1">
              <from>
                <xdr:col>15</xdr:col>
                <xdr:colOff>628650</xdr:colOff>
                <xdr:row>30</xdr:row>
                <xdr:rowOff>177800</xdr:rowOff>
              </from>
              <to>
                <xdr:col>18</xdr:col>
                <xdr:colOff>1644650</xdr:colOff>
                <xdr:row>46</xdr:row>
                <xdr:rowOff>95250</xdr:rowOff>
              </to>
            </anchor>
          </objectPr>
        </oleObject>
      </mc:Choice>
      <mc:Fallback>
        <oleObject progId="Prism8.Document" shapeId="2052" r:id="rId10"/>
      </mc:Fallback>
    </mc:AlternateContent>
    <mc:AlternateContent xmlns:mc="http://schemas.openxmlformats.org/markup-compatibility/2006">
      <mc:Choice Requires="x14">
        <oleObject progId="Prism8.Document" shapeId="2057" r:id="rId12">
          <objectPr defaultSize="0" autoPict="0" r:id="rId13">
            <anchor moveWithCells="1">
              <from>
                <xdr:col>23</xdr:col>
                <xdr:colOff>234950</xdr:colOff>
                <xdr:row>27</xdr:row>
                <xdr:rowOff>114300</xdr:rowOff>
              </from>
              <to>
                <xdr:col>26</xdr:col>
                <xdr:colOff>635000</xdr:colOff>
                <xdr:row>42</xdr:row>
                <xdr:rowOff>120650</xdr:rowOff>
              </to>
            </anchor>
          </objectPr>
        </oleObject>
      </mc:Choice>
      <mc:Fallback>
        <oleObject progId="Prism8.Document" shapeId="2057" r:id="rId12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64254-1527-4AEA-9438-5E705EFB69CE}">
  <dimension ref="B1:AH82"/>
  <sheetViews>
    <sheetView topLeftCell="A37" zoomScale="36" workbookViewId="0">
      <selection activeCell="A5" sqref="A5:XFD5"/>
    </sheetView>
  </sheetViews>
  <sheetFormatPr defaultRowHeight="14.5" x14ac:dyDescent="0.35"/>
  <cols>
    <col min="2" max="2" width="14.81640625" customWidth="1"/>
    <col min="6" max="6" width="14.54296875" customWidth="1"/>
    <col min="10" max="10" width="17.81640625" customWidth="1"/>
    <col min="11" max="11" width="11" customWidth="1"/>
    <col min="12" max="12" width="14.26953125" customWidth="1"/>
    <col min="13" max="13" width="37" customWidth="1"/>
    <col min="19" max="19" width="18.08984375" customWidth="1"/>
    <col min="20" max="20" width="14.54296875" customWidth="1"/>
    <col min="21" max="21" width="35.54296875" customWidth="1"/>
    <col min="26" max="26" width="13.90625" customWidth="1"/>
    <col min="27" max="27" width="22.08984375" customWidth="1"/>
    <col min="28" max="28" width="14.54296875" customWidth="1"/>
    <col min="29" max="29" width="36.26953125" customWidth="1"/>
  </cols>
  <sheetData>
    <row r="1" spans="2:29" ht="26" x14ac:dyDescent="0.6">
      <c r="B1" s="2"/>
    </row>
    <row r="2" spans="2:29" ht="22" x14ac:dyDescent="0.5">
      <c r="B2" s="18" t="s">
        <v>268</v>
      </c>
    </row>
    <row r="3" spans="2:29" ht="22" x14ac:dyDescent="0.5">
      <c r="B3" s="18" t="s">
        <v>235</v>
      </c>
    </row>
    <row r="4" spans="2:29" ht="26" x14ac:dyDescent="0.6">
      <c r="B4" s="2"/>
    </row>
    <row r="6" spans="2:29" x14ac:dyDescent="0.35">
      <c r="B6" s="1" t="s">
        <v>0</v>
      </c>
      <c r="F6" s="1" t="s">
        <v>61</v>
      </c>
      <c r="S6" s="9"/>
      <c r="T6" s="9"/>
      <c r="U6" s="9"/>
    </row>
    <row r="7" spans="2:29" x14ac:dyDescent="0.35">
      <c r="B7" s="1" t="s">
        <v>1</v>
      </c>
      <c r="C7" s="1" t="s">
        <v>66</v>
      </c>
      <c r="F7" s="1" t="s">
        <v>1</v>
      </c>
      <c r="G7" s="1" t="s">
        <v>66</v>
      </c>
      <c r="J7" s="1" t="s">
        <v>67</v>
      </c>
      <c r="S7" s="9"/>
      <c r="T7" s="9"/>
      <c r="U7" s="9"/>
    </row>
    <row r="8" spans="2:29" x14ac:dyDescent="0.35">
      <c r="B8" s="1" t="s">
        <v>6</v>
      </c>
      <c r="C8" s="4" t="s">
        <v>4</v>
      </c>
      <c r="F8" s="1" t="s">
        <v>6</v>
      </c>
      <c r="G8" s="3" t="s">
        <v>3</v>
      </c>
      <c r="J8" s="38" t="s">
        <v>237</v>
      </c>
      <c r="K8" s="38"/>
      <c r="L8" s="38"/>
      <c r="M8" s="38"/>
      <c r="N8" s="38"/>
    </row>
    <row r="9" spans="2:29" x14ac:dyDescent="0.35">
      <c r="B9" s="1" t="s">
        <v>7</v>
      </c>
      <c r="C9" s="3" t="s">
        <v>3</v>
      </c>
      <c r="F9" s="1" t="s">
        <v>7</v>
      </c>
      <c r="G9" s="3" t="s">
        <v>3</v>
      </c>
      <c r="K9" s="1" t="s">
        <v>4</v>
      </c>
      <c r="L9" s="1" t="s">
        <v>3</v>
      </c>
      <c r="M9" s="1" t="s">
        <v>5</v>
      </c>
      <c r="N9" s="1" t="s">
        <v>68</v>
      </c>
    </row>
    <row r="10" spans="2:29" x14ac:dyDescent="0.35">
      <c r="B10" s="1" t="s">
        <v>8</v>
      </c>
      <c r="C10" s="4" t="s">
        <v>4</v>
      </c>
      <c r="F10" s="1" t="s">
        <v>8</v>
      </c>
      <c r="G10" s="3" t="s">
        <v>3</v>
      </c>
      <c r="J10" s="1" t="s">
        <v>69</v>
      </c>
      <c r="K10">
        <f>COUNTIF(G8:G34, "RR")</f>
        <v>2</v>
      </c>
      <c r="L10">
        <f>COUNTIF(G8:G34, "RS")</f>
        <v>21</v>
      </c>
      <c r="M10">
        <f>COUNTIF(G8:G34, "SS")</f>
        <v>4</v>
      </c>
      <c r="N10">
        <f>SUM(K10:M10)</f>
        <v>27</v>
      </c>
    </row>
    <row r="11" spans="2:29" x14ac:dyDescent="0.35">
      <c r="B11" s="1" t="s">
        <v>9</v>
      </c>
      <c r="C11" s="3" t="s">
        <v>3</v>
      </c>
      <c r="F11" s="1" t="s">
        <v>9</v>
      </c>
      <c r="G11" s="3" t="s">
        <v>3</v>
      </c>
      <c r="J11" s="1" t="s">
        <v>70</v>
      </c>
      <c r="K11">
        <f>COUNTIF(G35:G62, "RR")</f>
        <v>11</v>
      </c>
      <c r="L11">
        <f>COUNTIF(G35:G62, "RS")</f>
        <v>13</v>
      </c>
      <c r="M11" s="7">
        <f>COUNTIF(G35:G62, "SS")</f>
        <v>3</v>
      </c>
      <c r="N11">
        <f>SUM(K11:M11)</f>
        <v>27</v>
      </c>
    </row>
    <row r="12" spans="2:29" x14ac:dyDescent="0.35">
      <c r="B12" s="1" t="s">
        <v>10</v>
      </c>
      <c r="C12" s="3" t="s">
        <v>3</v>
      </c>
      <c r="F12" s="1" t="s">
        <v>10</v>
      </c>
      <c r="G12" s="3" t="s">
        <v>3</v>
      </c>
      <c r="J12" s="1" t="s">
        <v>71</v>
      </c>
      <c r="K12">
        <f>COUNTIF(C8:C37, "RR")</f>
        <v>15</v>
      </c>
      <c r="L12">
        <f>COUNTIF(C8:C37, "RS")</f>
        <v>12</v>
      </c>
      <c r="M12">
        <f>COUNTIF(C8:C37, "SS")</f>
        <v>1</v>
      </c>
      <c r="N12">
        <f t="shared" ref="N12:N13" si="0">SUM(K12:M12)</f>
        <v>28</v>
      </c>
    </row>
    <row r="13" spans="2:29" x14ac:dyDescent="0.35">
      <c r="B13" s="1" t="s">
        <v>11</v>
      </c>
      <c r="C13" s="3" t="s">
        <v>3</v>
      </c>
      <c r="F13" s="1" t="s">
        <v>11</v>
      </c>
      <c r="G13" s="3" t="s">
        <v>3</v>
      </c>
      <c r="J13" s="1" t="s">
        <v>72</v>
      </c>
      <c r="K13">
        <f>COUNTIF(C38:C62, "RR")</f>
        <v>13</v>
      </c>
      <c r="L13">
        <f>COUNTIF(C38:C62, "RS")</f>
        <v>12</v>
      </c>
      <c r="M13">
        <f>COUNTIF(C38:C62, "SS")</f>
        <v>0</v>
      </c>
      <c r="N13">
        <f t="shared" si="0"/>
        <v>25</v>
      </c>
      <c r="Z13" s="1"/>
      <c r="AA13" s="1"/>
      <c r="AB13" s="1"/>
      <c r="AC13" s="1"/>
    </row>
    <row r="14" spans="2:29" x14ac:dyDescent="0.35">
      <c r="B14" s="1" t="s">
        <v>12</v>
      </c>
      <c r="C14" s="4" t="s">
        <v>4</v>
      </c>
      <c r="F14" s="1" t="s">
        <v>12</v>
      </c>
      <c r="G14" s="3" t="s">
        <v>3</v>
      </c>
      <c r="J14" s="1" t="s">
        <v>68</v>
      </c>
      <c r="K14">
        <f>SUM(K10:K13)</f>
        <v>41</v>
      </c>
      <c r="L14">
        <f t="shared" ref="L14:N14" si="1">SUM(L10:L13)</f>
        <v>58</v>
      </c>
      <c r="M14">
        <f t="shared" si="1"/>
        <v>8</v>
      </c>
      <c r="N14">
        <f t="shared" si="1"/>
        <v>107</v>
      </c>
    </row>
    <row r="15" spans="2:29" x14ac:dyDescent="0.35">
      <c r="B15" s="1" t="s">
        <v>13</v>
      </c>
      <c r="C15" s="4" t="s">
        <v>4</v>
      </c>
      <c r="F15" s="1" t="s">
        <v>13</v>
      </c>
      <c r="G15" s="3" t="s">
        <v>3</v>
      </c>
    </row>
    <row r="16" spans="2:29" x14ac:dyDescent="0.35">
      <c r="B16" s="1" t="s">
        <v>14</v>
      </c>
      <c r="C16" s="4" t="s">
        <v>4</v>
      </c>
      <c r="F16" s="1" t="s">
        <v>14</v>
      </c>
      <c r="G16" s="3" t="s">
        <v>3</v>
      </c>
      <c r="J16" s="37" t="s">
        <v>238</v>
      </c>
      <c r="K16" s="37"/>
      <c r="L16" s="37"/>
      <c r="M16" s="37"/>
      <c r="N16" s="37"/>
      <c r="R16" s="37" t="s">
        <v>243</v>
      </c>
      <c r="S16" s="37"/>
      <c r="T16" s="37"/>
      <c r="U16" s="37"/>
      <c r="V16" s="37"/>
    </row>
    <row r="17" spans="2:30" x14ac:dyDescent="0.35">
      <c r="B17" s="1" t="s">
        <v>15</v>
      </c>
      <c r="C17" s="4" t="s">
        <v>4</v>
      </c>
      <c r="F17" s="1" t="s">
        <v>15</v>
      </c>
      <c r="G17" s="3" t="s">
        <v>3</v>
      </c>
      <c r="J17" s="38" t="s">
        <v>266</v>
      </c>
      <c r="K17" s="38"/>
      <c r="L17" s="38"/>
      <c r="M17" s="38"/>
      <c r="N17" s="38"/>
      <c r="R17" s="38" t="s">
        <v>269</v>
      </c>
      <c r="S17" s="38"/>
      <c r="T17" s="38"/>
      <c r="U17" s="38"/>
      <c r="V17" s="38"/>
    </row>
    <row r="18" spans="2:30" x14ac:dyDescent="0.35">
      <c r="B18" s="1" t="s">
        <v>16</v>
      </c>
      <c r="C18" s="4" t="s">
        <v>4</v>
      </c>
      <c r="F18" s="1" t="s">
        <v>16</v>
      </c>
      <c r="G18" s="3" t="s">
        <v>3</v>
      </c>
      <c r="J18" s="1"/>
      <c r="K18" s="1" t="s">
        <v>4</v>
      </c>
      <c r="L18" s="1" t="s">
        <v>3</v>
      </c>
      <c r="M18" s="1" t="s">
        <v>5</v>
      </c>
      <c r="N18" s="1" t="s">
        <v>79</v>
      </c>
      <c r="R18" s="1"/>
      <c r="S18" s="1" t="s">
        <v>4</v>
      </c>
      <c r="T18" s="1" t="s">
        <v>3</v>
      </c>
      <c r="U18" s="1" t="s">
        <v>5</v>
      </c>
    </row>
    <row r="19" spans="2:30" x14ac:dyDescent="0.35">
      <c r="B19" s="1" t="s">
        <v>17</v>
      </c>
      <c r="C19" s="4" t="s">
        <v>4</v>
      </c>
      <c r="F19" s="1" t="s">
        <v>17</v>
      </c>
      <c r="G19" s="4" t="s">
        <v>4</v>
      </c>
      <c r="J19" s="1" t="s">
        <v>101</v>
      </c>
      <c r="K19">
        <f t="shared" ref="K19:M20" si="2">K10+K12</f>
        <v>17</v>
      </c>
      <c r="L19">
        <f t="shared" si="2"/>
        <v>33</v>
      </c>
      <c r="M19">
        <f t="shared" si="2"/>
        <v>5</v>
      </c>
      <c r="N19">
        <f>SUM(K19:M19)</f>
        <v>55</v>
      </c>
      <c r="R19" s="1" t="s">
        <v>103</v>
      </c>
      <c r="S19">
        <f>K13</f>
        <v>13</v>
      </c>
      <c r="T19">
        <f>L13</f>
        <v>12</v>
      </c>
      <c r="U19">
        <f>M13</f>
        <v>0</v>
      </c>
      <c r="V19">
        <f>SUM(S19:U19)</f>
        <v>25</v>
      </c>
    </row>
    <row r="20" spans="2:30" x14ac:dyDescent="0.35">
      <c r="B20" s="1" t="s">
        <v>18</v>
      </c>
      <c r="C20" s="4" t="s">
        <v>4</v>
      </c>
      <c r="F20" s="1" t="s">
        <v>18</v>
      </c>
      <c r="G20" s="3" t="s">
        <v>3</v>
      </c>
      <c r="J20" s="1" t="s">
        <v>102</v>
      </c>
      <c r="K20">
        <f t="shared" si="2"/>
        <v>24</v>
      </c>
      <c r="L20">
        <f t="shared" si="2"/>
        <v>25</v>
      </c>
      <c r="M20">
        <f t="shared" si="2"/>
        <v>3</v>
      </c>
      <c r="N20">
        <f>SUM(K20:M20)</f>
        <v>52</v>
      </c>
      <c r="R20" s="1" t="s">
        <v>104</v>
      </c>
      <c r="S20">
        <f>K11</f>
        <v>11</v>
      </c>
      <c r="T20">
        <f>L11</f>
        <v>13</v>
      </c>
      <c r="U20">
        <f>M11</f>
        <v>3</v>
      </c>
      <c r="V20">
        <f>SUM(S20:U20)</f>
        <v>27</v>
      </c>
    </row>
    <row r="21" spans="2:30" x14ac:dyDescent="0.35">
      <c r="B21" s="1" t="s">
        <v>19</v>
      </c>
      <c r="F21" s="1" t="s">
        <v>19</v>
      </c>
      <c r="G21" s="5" t="s">
        <v>5</v>
      </c>
      <c r="K21">
        <f>SUM(K19:K20)</f>
        <v>41</v>
      </c>
      <c r="L21">
        <f t="shared" ref="L21:M21" si="3">SUM(L19:L20)</f>
        <v>58</v>
      </c>
      <c r="M21">
        <f t="shared" si="3"/>
        <v>8</v>
      </c>
      <c r="S21">
        <f>SUM(S19:S20)</f>
        <v>24</v>
      </c>
      <c r="T21">
        <f t="shared" ref="T21:U21" si="4">SUM(T19:T20)</f>
        <v>25</v>
      </c>
      <c r="U21">
        <f t="shared" si="4"/>
        <v>3</v>
      </c>
      <c r="Z21" s="37" t="s">
        <v>248</v>
      </c>
      <c r="AA21" s="37"/>
      <c r="AB21" s="37"/>
      <c r="AC21" s="37"/>
      <c r="AD21" s="37"/>
    </row>
    <row r="22" spans="2:30" x14ac:dyDescent="0.35">
      <c r="B22" s="1" t="s">
        <v>20</v>
      </c>
      <c r="F22" s="1" t="s">
        <v>20</v>
      </c>
      <c r="G22" s="5" t="s">
        <v>5</v>
      </c>
      <c r="J22" s="38" t="s">
        <v>267</v>
      </c>
      <c r="K22" s="38"/>
      <c r="L22" s="38"/>
      <c r="M22" s="38"/>
      <c r="N22" s="38"/>
      <c r="R22" s="38" t="s">
        <v>270</v>
      </c>
      <c r="S22" s="38"/>
      <c r="T22" s="38"/>
      <c r="U22" s="38"/>
      <c r="V22" s="38"/>
      <c r="Z22" s="22" t="s">
        <v>275</v>
      </c>
      <c r="AA22" s="22"/>
      <c r="AB22" s="22"/>
      <c r="AC22" s="22"/>
      <c r="AD22" s="22"/>
    </row>
    <row r="23" spans="2:30" x14ac:dyDescent="0.35">
      <c r="B23" s="1" t="s">
        <v>21</v>
      </c>
      <c r="C23" s="4" t="s">
        <v>4</v>
      </c>
      <c r="F23" s="1" t="s">
        <v>21</v>
      </c>
      <c r="G23" s="4" t="s">
        <v>4</v>
      </c>
      <c r="K23" s="1" t="s">
        <v>4</v>
      </c>
      <c r="L23" s="1" t="s">
        <v>3</v>
      </c>
      <c r="M23" s="1" t="s">
        <v>5</v>
      </c>
      <c r="R23" s="1" t="s">
        <v>93</v>
      </c>
      <c r="S23" s="1" t="s">
        <v>4</v>
      </c>
      <c r="T23" s="1" t="s">
        <v>3</v>
      </c>
      <c r="U23" s="1" t="s">
        <v>5</v>
      </c>
      <c r="Z23" s="1" t="s">
        <v>71</v>
      </c>
      <c r="AA23" s="9">
        <f>K12/(K10+K12)*100</f>
        <v>88.235294117647058</v>
      </c>
      <c r="AB23" s="9">
        <f>L12/(L10+L12)*100</f>
        <v>36.363636363636367</v>
      </c>
      <c r="AC23" s="9">
        <f>M12/(M10+M12)*100</f>
        <v>20</v>
      </c>
    </row>
    <row r="24" spans="2:30" x14ac:dyDescent="0.35">
      <c r="B24" s="1" t="s">
        <v>22</v>
      </c>
      <c r="C24" s="4" t="s">
        <v>4</v>
      </c>
      <c r="F24" s="1" t="s">
        <v>22</v>
      </c>
      <c r="G24" s="5" t="s">
        <v>5</v>
      </c>
      <c r="J24" s="1" t="s">
        <v>75</v>
      </c>
      <c r="K24">
        <f>K19/K21*100</f>
        <v>41.463414634146339</v>
      </c>
      <c r="L24">
        <f t="shared" ref="L24:M24" si="5">L19/L21*100</f>
        <v>56.896551724137936</v>
      </c>
      <c r="M24">
        <f t="shared" si="5"/>
        <v>62.5</v>
      </c>
      <c r="R24" s="1" t="s">
        <v>72</v>
      </c>
      <c r="S24">
        <f>S19/S21*100</f>
        <v>54.166666666666664</v>
      </c>
      <c r="T24">
        <f>T19/T21*100</f>
        <v>48</v>
      </c>
      <c r="U24">
        <f>U19/U21*100</f>
        <v>0</v>
      </c>
      <c r="Z24" s="1" t="s">
        <v>69</v>
      </c>
      <c r="AA24" s="9">
        <f>K10/(K10+K12)*100</f>
        <v>11.76470588235294</v>
      </c>
      <c r="AB24" s="9">
        <f>L10/(L10+L12)*100</f>
        <v>63.636363636363633</v>
      </c>
      <c r="AC24" s="9">
        <f>M10/(M10+M12)*100</f>
        <v>80</v>
      </c>
    </row>
    <row r="25" spans="2:30" x14ac:dyDescent="0.35">
      <c r="B25" s="1" t="s">
        <v>23</v>
      </c>
      <c r="C25" s="4" t="s">
        <v>4</v>
      </c>
      <c r="F25" s="1" t="s">
        <v>23</v>
      </c>
      <c r="G25" s="3" t="s">
        <v>3</v>
      </c>
      <c r="J25" s="1" t="s">
        <v>76</v>
      </c>
      <c r="K25">
        <f>K20/K21*100</f>
        <v>58.536585365853654</v>
      </c>
      <c r="L25">
        <f t="shared" ref="L25:M25" si="6">L20/L21*100</f>
        <v>43.103448275862064</v>
      </c>
      <c r="M25">
        <f t="shared" si="6"/>
        <v>37.5</v>
      </c>
      <c r="R25" s="1" t="s">
        <v>70</v>
      </c>
      <c r="S25" s="6">
        <f>S20/S21*100</f>
        <v>45.833333333333329</v>
      </c>
      <c r="T25" s="6">
        <f>T20/T21*100</f>
        <v>52</v>
      </c>
      <c r="U25" s="6">
        <f>U20/U21*100</f>
        <v>100</v>
      </c>
      <c r="Z25" s="1" t="s">
        <v>68</v>
      </c>
      <c r="AA25" s="9">
        <f>SUM(AA23:AA24)</f>
        <v>100</v>
      </c>
      <c r="AB25" s="9">
        <f>SUM(AB23:AB24)</f>
        <v>100</v>
      </c>
      <c r="AC25" s="9">
        <f>SUM(AC23:AC24)</f>
        <v>100</v>
      </c>
    </row>
    <row r="26" spans="2:30" x14ac:dyDescent="0.35">
      <c r="B26" s="1" t="s">
        <v>24</v>
      </c>
      <c r="C26" s="3" t="s">
        <v>3</v>
      </c>
      <c r="F26" s="1" t="s">
        <v>24</v>
      </c>
      <c r="G26" s="3" t="s">
        <v>3</v>
      </c>
      <c r="J26" s="1" t="s">
        <v>68</v>
      </c>
      <c r="K26">
        <f>SUM(K24:K25)</f>
        <v>100</v>
      </c>
      <c r="L26">
        <f t="shared" ref="L26:M26" si="7">SUM(L24:L25)</f>
        <v>100</v>
      </c>
      <c r="M26">
        <f t="shared" si="7"/>
        <v>100</v>
      </c>
      <c r="S26">
        <f>SUM(S24:S25)</f>
        <v>100</v>
      </c>
      <c r="T26">
        <f t="shared" ref="T26:U26" si="8">SUM(T24:T25)</f>
        <v>100</v>
      </c>
      <c r="U26">
        <f t="shared" si="8"/>
        <v>100</v>
      </c>
    </row>
    <row r="27" spans="2:30" x14ac:dyDescent="0.35">
      <c r="B27" s="1" t="s">
        <v>25</v>
      </c>
      <c r="C27" s="3" t="s">
        <v>3</v>
      </c>
      <c r="F27" s="1" t="s">
        <v>25</v>
      </c>
      <c r="G27" s="3" t="s">
        <v>3</v>
      </c>
      <c r="J27" s="38" t="s">
        <v>267</v>
      </c>
      <c r="K27" s="38"/>
      <c r="L27" s="38"/>
      <c r="M27" s="38"/>
      <c r="N27" s="38"/>
      <c r="R27" s="38" t="s">
        <v>270</v>
      </c>
      <c r="S27" s="38"/>
      <c r="T27" s="38"/>
      <c r="U27" s="38"/>
      <c r="V27" s="38"/>
    </row>
    <row r="28" spans="2:30" x14ac:dyDescent="0.35">
      <c r="B28" s="1" t="s">
        <v>26</v>
      </c>
      <c r="C28" s="5" t="s">
        <v>5</v>
      </c>
      <c r="F28" s="1" t="s">
        <v>26</v>
      </c>
      <c r="G28" s="3" t="s">
        <v>3</v>
      </c>
      <c r="J28" s="1" t="s">
        <v>93</v>
      </c>
      <c r="K28" s="1" t="s">
        <v>4</v>
      </c>
      <c r="L28" s="1" t="s">
        <v>3</v>
      </c>
      <c r="M28" s="1" t="s">
        <v>5</v>
      </c>
      <c r="N28" s="1" t="s">
        <v>68</v>
      </c>
      <c r="R28" s="1"/>
      <c r="S28" s="1" t="s">
        <v>4</v>
      </c>
      <c r="T28" s="1" t="s">
        <v>3</v>
      </c>
      <c r="U28" s="1" t="s">
        <v>5</v>
      </c>
      <c r="V28" s="1" t="s">
        <v>68</v>
      </c>
      <c r="AC28" s="9"/>
    </row>
    <row r="29" spans="2:30" x14ac:dyDescent="0.35">
      <c r="B29" s="1" t="s">
        <v>27</v>
      </c>
      <c r="C29" s="3" t="s">
        <v>3</v>
      </c>
      <c r="F29" s="1" t="s">
        <v>27</v>
      </c>
      <c r="G29" s="5" t="s">
        <v>5</v>
      </c>
      <c r="J29" s="1" t="s">
        <v>75</v>
      </c>
      <c r="K29" s="6">
        <f>K19/N19*100</f>
        <v>30.909090909090907</v>
      </c>
      <c r="L29" s="6">
        <f>L19/N19*100</f>
        <v>60</v>
      </c>
      <c r="M29">
        <f>M19/N19*100</f>
        <v>9.0909090909090917</v>
      </c>
      <c r="N29" s="6">
        <f>SUM(K29:M29)</f>
        <v>100</v>
      </c>
      <c r="R29" s="1" t="s">
        <v>257</v>
      </c>
      <c r="S29">
        <f>S19/V19*100</f>
        <v>52</v>
      </c>
      <c r="T29">
        <f>T19/V19*100</f>
        <v>48</v>
      </c>
      <c r="U29">
        <f>U19/V19*100</f>
        <v>0</v>
      </c>
      <c r="V29">
        <f>SUM(S29:U29)</f>
        <v>100</v>
      </c>
    </row>
    <row r="30" spans="2:30" x14ac:dyDescent="0.35">
      <c r="B30" s="1" t="s">
        <v>28</v>
      </c>
      <c r="C30" s="3" t="s">
        <v>3</v>
      </c>
      <c r="F30" s="1" t="s">
        <v>28</v>
      </c>
      <c r="G30" s="3" t="s">
        <v>3</v>
      </c>
      <c r="J30" s="1" t="s">
        <v>76</v>
      </c>
      <c r="K30" s="6">
        <f>K20/N20*100</f>
        <v>46.153846153846153</v>
      </c>
      <c r="L30" s="6">
        <f>L20/N20*100</f>
        <v>48.07692307692308</v>
      </c>
      <c r="M30" s="6">
        <f>M20/N20*100</f>
        <v>5.7692307692307692</v>
      </c>
      <c r="N30" s="6">
        <f>SUM(K30:M30)</f>
        <v>100</v>
      </c>
      <c r="R30" s="1" t="s">
        <v>258</v>
      </c>
      <c r="S30">
        <f>S20/V20*100</f>
        <v>40.74074074074074</v>
      </c>
      <c r="T30">
        <f>T20/V20*100</f>
        <v>48.148148148148145</v>
      </c>
      <c r="U30">
        <f>U20/V20*100</f>
        <v>11.111111111111111</v>
      </c>
      <c r="V30">
        <f>SUM(S30:U30)</f>
        <v>100</v>
      </c>
    </row>
    <row r="31" spans="2:30" x14ac:dyDescent="0.35">
      <c r="B31" s="1" t="s">
        <v>29</v>
      </c>
      <c r="C31" s="3" t="s">
        <v>3</v>
      </c>
      <c r="F31" s="1" t="s">
        <v>29</v>
      </c>
      <c r="G31" s="3" t="s">
        <v>3</v>
      </c>
    </row>
    <row r="32" spans="2:30" x14ac:dyDescent="0.35">
      <c r="B32" s="1" t="s">
        <v>30</v>
      </c>
      <c r="C32" s="3" t="s">
        <v>3</v>
      </c>
      <c r="F32" s="1" t="s">
        <v>30</v>
      </c>
      <c r="G32" s="3" t="s">
        <v>3</v>
      </c>
    </row>
    <row r="33" spans="2:34" x14ac:dyDescent="0.35">
      <c r="B33" s="1" t="s">
        <v>31</v>
      </c>
      <c r="C33" s="3" t="s">
        <v>3</v>
      </c>
      <c r="F33" s="1" t="s">
        <v>31</v>
      </c>
      <c r="G33" s="3" t="s">
        <v>3</v>
      </c>
    </row>
    <row r="34" spans="2:34" x14ac:dyDescent="0.35">
      <c r="B34" s="1" t="s">
        <v>32</v>
      </c>
      <c r="C34" s="4" t="s">
        <v>4</v>
      </c>
      <c r="F34" s="1" t="s">
        <v>32</v>
      </c>
      <c r="G34" s="3" t="s">
        <v>3</v>
      </c>
    </row>
    <row r="35" spans="2:34" x14ac:dyDescent="0.35">
      <c r="B35" s="1" t="s">
        <v>33</v>
      </c>
      <c r="C35" s="3" t="s">
        <v>3</v>
      </c>
      <c r="F35" s="1" t="s">
        <v>36</v>
      </c>
      <c r="G35" s="4" t="s">
        <v>4</v>
      </c>
    </row>
    <row r="36" spans="2:34" x14ac:dyDescent="0.35">
      <c r="B36" s="1" t="s">
        <v>34</v>
      </c>
      <c r="C36" s="4" t="s">
        <v>4</v>
      </c>
      <c r="F36" s="1" t="s">
        <v>37</v>
      </c>
      <c r="G36" s="3" t="s">
        <v>3</v>
      </c>
    </row>
    <row r="37" spans="2:34" x14ac:dyDescent="0.35">
      <c r="B37" s="1" t="s">
        <v>35</v>
      </c>
      <c r="C37" s="4" t="s">
        <v>4</v>
      </c>
      <c r="F37" s="1" t="s">
        <v>38</v>
      </c>
      <c r="G37" s="4" t="s">
        <v>4</v>
      </c>
    </row>
    <row r="38" spans="2:34" x14ac:dyDescent="0.35">
      <c r="B38" s="1" t="s">
        <v>36</v>
      </c>
      <c r="C38" s="4" t="s">
        <v>4</v>
      </c>
      <c r="F38" s="1" t="s">
        <v>39</v>
      </c>
      <c r="G38" s="4" t="s">
        <v>4</v>
      </c>
    </row>
    <row r="39" spans="2:34" x14ac:dyDescent="0.35">
      <c r="B39" s="1" t="s">
        <v>37</v>
      </c>
      <c r="C39" s="3" t="s">
        <v>3</v>
      </c>
      <c r="F39" s="1" t="s">
        <v>40</v>
      </c>
    </row>
    <row r="40" spans="2:34" x14ac:dyDescent="0.35">
      <c r="B40" s="1" t="s">
        <v>38</v>
      </c>
      <c r="C40" s="3" t="s">
        <v>3</v>
      </c>
      <c r="F40" s="1" t="s">
        <v>41</v>
      </c>
      <c r="G40" s="3" t="s">
        <v>3</v>
      </c>
    </row>
    <row r="41" spans="2:34" x14ac:dyDescent="0.35">
      <c r="B41" s="1" t="s">
        <v>39</v>
      </c>
      <c r="C41" s="4" t="s">
        <v>4</v>
      </c>
      <c r="F41" s="1" t="s">
        <v>42</v>
      </c>
      <c r="G41" s="4" t="s">
        <v>4</v>
      </c>
    </row>
    <row r="42" spans="2:34" x14ac:dyDescent="0.35">
      <c r="B42" s="1" t="s">
        <v>40</v>
      </c>
      <c r="C42" s="4" t="s">
        <v>4</v>
      </c>
      <c r="F42" s="1" t="s">
        <v>43</v>
      </c>
      <c r="G42" s="3" t="s">
        <v>3</v>
      </c>
    </row>
    <row r="43" spans="2:34" x14ac:dyDescent="0.35">
      <c r="B43" s="1" t="s">
        <v>41</v>
      </c>
      <c r="C43" s="3" t="s">
        <v>3</v>
      </c>
      <c r="F43" s="1" t="s">
        <v>44</v>
      </c>
      <c r="G43" s="3" t="s">
        <v>3</v>
      </c>
    </row>
    <row r="44" spans="2:34" x14ac:dyDescent="0.35">
      <c r="B44" s="1" t="s">
        <v>42</v>
      </c>
      <c r="C44" s="4" t="s">
        <v>4</v>
      </c>
      <c r="F44" s="1" t="s">
        <v>45</v>
      </c>
      <c r="G44" s="3" t="s">
        <v>3</v>
      </c>
      <c r="Z44" s="22" t="s">
        <v>276</v>
      </c>
      <c r="AA44" s="22"/>
      <c r="AB44" s="22"/>
      <c r="AC44" s="22"/>
      <c r="AD44" s="22"/>
      <c r="AE44" s="23"/>
      <c r="AF44" s="23"/>
      <c r="AG44" s="23"/>
      <c r="AH44" s="23"/>
    </row>
    <row r="45" spans="2:34" x14ac:dyDescent="0.35">
      <c r="B45" s="1" t="s">
        <v>43</v>
      </c>
      <c r="C45" s="3" t="s">
        <v>3</v>
      </c>
      <c r="F45" s="1" t="s">
        <v>46</v>
      </c>
      <c r="G45" s="4" t="s">
        <v>4</v>
      </c>
      <c r="Z45" s="1" t="s">
        <v>81</v>
      </c>
      <c r="AA45" s="1" t="s">
        <v>263</v>
      </c>
      <c r="AB45" s="1" t="s">
        <v>86</v>
      </c>
      <c r="AC45" s="1" t="s">
        <v>277</v>
      </c>
    </row>
    <row r="46" spans="2:34" x14ac:dyDescent="0.35">
      <c r="B46" s="1" t="s">
        <v>44</v>
      </c>
      <c r="C46" s="4" t="s">
        <v>4</v>
      </c>
      <c r="F46" s="1" t="s">
        <v>47</v>
      </c>
      <c r="G46" s="4" t="s">
        <v>4</v>
      </c>
      <c r="Z46" s="1" t="s">
        <v>82</v>
      </c>
      <c r="AA46" s="31">
        <v>13.04</v>
      </c>
      <c r="AB46" s="31" t="s">
        <v>181</v>
      </c>
      <c r="AC46" s="31" t="s">
        <v>89</v>
      </c>
    </row>
    <row r="47" spans="2:34" x14ac:dyDescent="0.35">
      <c r="B47" s="1" t="s">
        <v>45</v>
      </c>
      <c r="C47" s="4" t="s">
        <v>4</v>
      </c>
      <c r="F47" s="1" t="s">
        <v>48</v>
      </c>
      <c r="G47" s="4" t="s">
        <v>4</v>
      </c>
      <c r="J47" s="38" t="s">
        <v>271</v>
      </c>
      <c r="K47" s="38"/>
      <c r="L47" s="38"/>
      <c r="M47" s="38"/>
      <c r="R47" s="22" t="s">
        <v>272</v>
      </c>
      <c r="Z47" s="1" t="s">
        <v>83</v>
      </c>
      <c r="AA47" s="31">
        <v>29.33</v>
      </c>
      <c r="AB47" s="31" t="s">
        <v>180</v>
      </c>
      <c r="AC47" s="31" t="s">
        <v>89</v>
      </c>
    </row>
    <row r="48" spans="2:34" x14ac:dyDescent="0.35">
      <c r="B48" s="1" t="s">
        <v>46</v>
      </c>
      <c r="C48" s="4" t="s">
        <v>4</v>
      </c>
      <c r="F48" s="1" t="s">
        <v>49</v>
      </c>
      <c r="G48" s="4" t="s">
        <v>4</v>
      </c>
      <c r="J48" s="1"/>
      <c r="K48" s="26" t="s">
        <v>73</v>
      </c>
      <c r="L48" s="26" t="s">
        <v>74</v>
      </c>
      <c r="M48" s="1" t="s">
        <v>80</v>
      </c>
      <c r="R48" s="1"/>
      <c r="S48" s="26" t="s">
        <v>73</v>
      </c>
      <c r="T48" s="26" t="s">
        <v>74</v>
      </c>
      <c r="U48" t="s">
        <v>79</v>
      </c>
      <c r="Z48" s="1" t="s">
        <v>84</v>
      </c>
      <c r="AA48" s="31">
        <v>2.25</v>
      </c>
      <c r="AB48" s="31" t="s">
        <v>182</v>
      </c>
      <c r="AC48" s="31">
        <v>1.77E-2</v>
      </c>
    </row>
    <row r="49" spans="2:26" x14ac:dyDescent="0.35">
      <c r="B49" s="1" t="s">
        <v>47</v>
      </c>
      <c r="C49" s="4" t="s">
        <v>4</v>
      </c>
      <c r="F49" s="1" t="s">
        <v>50</v>
      </c>
      <c r="G49" s="4" t="s">
        <v>4</v>
      </c>
      <c r="J49" s="1" t="s">
        <v>101</v>
      </c>
      <c r="K49" s="28">
        <f>(K19+0.5*(L19))/N19*100</f>
        <v>60.909090909090914</v>
      </c>
      <c r="L49" s="28">
        <f>(M19+0.5*(L19))/N19*100</f>
        <v>39.090909090909093</v>
      </c>
      <c r="M49">
        <f>SUM(K49:L49)</f>
        <v>100</v>
      </c>
      <c r="R49" s="1" t="s">
        <v>77</v>
      </c>
      <c r="S49" s="25">
        <f>((S19+0.5*(T19))/V19)*100</f>
        <v>76</v>
      </c>
      <c r="T49" s="25">
        <f>((U19+0.5*(T19))/V19)*100</f>
        <v>24</v>
      </c>
      <c r="U49">
        <f>SUM(S49:T49)</f>
        <v>100</v>
      </c>
    </row>
    <row r="50" spans="2:26" x14ac:dyDescent="0.35">
      <c r="B50" s="1" t="s">
        <v>48</v>
      </c>
      <c r="C50" s="4" t="s">
        <v>4</v>
      </c>
      <c r="F50" s="1" t="s">
        <v>51</v>
      </c>
      <c r="G50" s="5" t="s">
        <v>5</v>
      </c>
      <c r="J50" s="1" t="s">
        <v>102</v>
      </c>
      <c r="K50" s="28">
        <f>(K20+0.5*(L20))/N20*100</f>
        <v>70.192307692307693</v>
      </c>
      <c r="L50" s="28">
        <f>(M20+0.5*(L20))/N20*100</f>
        <v>29.807692307692307</v>
      </c>
      <c r="M50">
        <f>SUM(K50:L50)</f>
        <v>100</v>
      </c>
      <c r="R50" s="1" t="s">
        <v>78</v>
      </c>
      <c r="S50" s="27">
        <f>(S20+0.5*(T20))/V20*100</f>
        <v>64.81481481481481</v>
      </c>
      <c r="T50" s="27">
        <f>((U20+0.5*(T20))/V20)*100</f>
        <v>35.185185185185183</v>
      </c>
      <c r="U50">
        <f>SUM(S50:T50)</f>
        <v>100</v>
      </c>
    </row>
    <row r="51" spans="2:26" x14ac:dyDescent="0.35">
      <c r="B51" s="1" t="s">
        <v>49</v>
      </c>
      <c r="C51" s="3" t="s">
        <v>3</v>
      </c>
      <c r="F51" s="1" t="s">
        <v>52</v>
      </c>
      <c r="G51" s="4" t="s">
        <v>4</v>
      </c>
    </row>
    <row r="52" spans="2:26" x14ac:dyDescent="0.35">
      <c r="B52" s="1" t="s">
        <v>50</v>
      </c>
      <c r="C52" s="3" t="s">
        <v>3</v>
      </c>
      <c r="F52" s="1" t="s">
        <v>53</v>
      </c>
      <c r="G52" s="3" t="s">
        <v>3</v>
      </c>
    </row>
    <row r="53" spans="2:26" x14ac:dyDescent="0.35">
      <c r="B53" s="1" t="s">
        <v>51</v>
      </c>
      <c r="C53" s="3" t="s">
        <v>3</v>
      </c>
      <c r="F53" s="1" t="s">
        <v>54</v>
      </c>
      <c r="G53" s="3" t="s">
        <v>3</v>
      </c>
      <c r="Z53" s="1"/>
    </row>
    <row r="54" spans="2:26" x14ac:dyDescent="0.35">
      <c r="B54" s="1" t="s">
        <v>52</v>
      </c>
      <c r="C54" s="3" t="s">
        <v>3</v>
      </c>
      <c r="F54" s="1" t="s">
        <v>55</v>
      </c>
      <c r="G54" s="5" t="s">
        <v>5</v>
      </c>
    </row>
    <row r="55" spans="2:26" x14ac:dyDescent="0.35">
      <c r="B55" s="1" t="s">
        <v>53</v>
      </c>
      <c r="C55" s="3" t="s">
        <v>3</v>
      </c>
      <c r="F55" s="1" t="s">
        <v>56</v>
      </c>
      <c r="G55" s="3" t="s">
        <v>3</v>
      </c>
    </row>
    <row r="56" spans="2:26" x14ac:dyDescent="0.35">
      <c r="B56" s="1" t="s">
        <v>54</v>
      </c>
      <c r="C56" s="4" t="s">
        <v>4</v>
      </c>
      <c r="F56" s="1" t="s">
        <v>57</v>
      </c>
      <c r="G56" s="3" t="s">
        <v>3</v>
      </c>
    </row>
    <row r="57" spans="2:26" x14ac:dyDescent="0.35">
      <c r="B57" s="1" t="s">
        <v>55</v>
      </c>
      <c r="C57" s="3" t="s">
        <v>3</v>
      </c>
      <c r="F57" s="1" t="s">
        <v>58</v>
      </c>
      <c r="G57" s="4" t="s">
        <v>4</v>
      </c>
    </row>
    <row r="58" spans="2:26" x14ac:dyDescent="0.35">
      <c r="B58" s="1" t="s">
        <v>56</v>
      </c>
      <c r="C58" s="4" t="s">
        <v>4</v>
      </c>
      <c r="F58" s="1" t="s">
        <v>59</v>
      </c>
      <c r="G58" s="3" t="s">
        <v>3</v>
      </c>
    </row>
    <row r="59" spans="2:26" x14ac:dyDescent="0.35">
      <c r="B59" s="1" t="s">
        <v>57</v>
      </c>
      <c r="C59" s="3" t="s">
        <v>3</v>
      </c>
      <c r="F59" s="1" t="s">
        <v>60</v>
      </c>
      <c r="G59" s="3" t="s">
        <v>3</v>
      </c>
    </row>
    <row r="60" spans="2:26" x14ac:dyDescent="0.35">
      <c r="B60" s="1" t="s">
        <v>58</v>
      </c>
      <c r="C60" s="4" t="s">
        <v>4</v>
      </c>
      <c r="F60" s="1" t="s">
        <v>62</v>
      </c>
      <c r="G60" s="3" t="s">
        <v>3</v>
      </c>
    </row>
    <row r="61" spans="2:26" x14ac:dyDescent="0.35">
      <c r="B61" s="1" t="s">
        <v>59</v>
      </c>
      <c r="C61" s="3" t="s">
        <v>3</v>
      </c>
      <c r="F61" s="1" t="s">
        <v>63</v>
      </c>
      <c r="G61" s="3" t="s">
        <v>3</v>
      </c>
    </row>
    <row r="62" spans="2:26" x14ac:dyDescent="0.35">
      <c r="B62" s="1" t="s">
        <v>60</v>
      </c>
      <c r="C62" s="4" t="s">
        <v>4</v>
      </c>
      <c r="F62" s="1" t="s">
        <v>64</v>
      </c>
      <c r="G62" s="5" t="s">
        <v>5</v>
      </c>
    </row>
    <row r="69" spans="10:21" x14ac:dyDescent="0.35">
      <c r="J69" s="22" t="s">
        <v>273</v>
      </c>
      <c r="K69" s="22"/>
      <c r="L69" s="22"/>
      <c r="M69" s="22"/>
      <c r="N69" s="23"/>
      <c r="R69" s="22" t="s">
        <v>274</v>
      </c>
      <c r="S69" s="22"/>
      <c r="T69" s="22"/>
      <c r="U69" s="22"/>
    </row>
    <row r="70" spans="10:21" x14ac:dyDescent="0.35">
      <c r="J70" s="1" t="s">
        <v>81</v>
      </c>
      <c r="K70" s="1" t="s">
        <v>263</v>
      </c>
      <c r="L70" s="1" t="s">
        <v>86</v>
      </c>
      <c r="M70" s="1" t="s">
        <v>264</v>
      </c>
      <c r="R70" s="1" t="s">
        <v>94</v>
      </c>
      <c r="S70" s="26" t="s">
        <v>263</v>
      </c>
      <c r="T70" s="26" t="s">
        <v>86</v>
      </c>
      <c r="U70" s="26" t="s">
        <v>264</v>
      </c>
    </row>
    <row r="71" spans="10:21" x14ac:dyDescent="0.35">
      <c r="J71" s="1" t="s">
        <v>82</v>
      </c>
      <c r="K71" s="29">
        <v>0.52170000000000005</v>
      </c>
      <c r="L71" s="29" t="s">
        <v>107</v>
      </c>
      <c r="M71" s="29">
        <v>3.6600000000000001E-2</v>
      </c>
      <c r="R71" s="1" t="s">
        <v>82</v>
      </c>
      <c r="S71" s="30">
        <v>1.28</v>
      </c>
      <c r="T71" s="30" t="s">
        <v>108</v>
      </c>
      <c r="U71" s="30">
        <v>0.38429999999999997</v>
      </c>
    </row>
    <row r="72" spans="10:21" x14ac:dyDescent="0.35">
      <c r="J72" s="1" t="s">
        <v>83</v>
      </c>
      <c r="K72" s="29">
        <v>0.36230000000000001</v>
      </c>
      <c r="L72" s="29" t="s">
        <v>105</v>
      </c>
      <c r="M72" s="29">
        <v>0.14050000000000001</v>
      </c>
      <c r="R72" s="1" t="s">
        <v>83</v>
      </c>
      <c r="S72" s="31" t="s">
        <v>90</v>
      </c>
      <c r="T72" s="30" t="s">
        <v>117</v>
      </c>
      <c r="U72" s="30">
        <v>2.0000000000000001E-4</v>
      </c>
    </row>
    <row r="73" spans="10:21" x14ac:dyDescent="0.35">
      <c r="J73" s="1" t="s">
        <v>84</v>
      </c>
      <c r="K73" s="29">
        <v>0.69440000000000002</v>
      </c>
      <c r="L73" s="29" t="s">
        <v>106</v>
      </c>
      <c r="M73" s="29">
        <v>0.58099999999999996</v>
      </c>
      <c r="R73" s="1" t="s">
        <v>84</v>
      </c>
      <c r="S73" s="30" t="s">
        <v>90</v>
      </c>
      <c r="T73" s="30" t="s">
        <v>118</v>
      </c>
      <c r="U73" s="30">
        <v>1E-3</v>
      </c>
    </row>
    <row r="74" spans="10:21" x14ac:dyDescent="0.35">
      <c r="J74" s="1" t="s">
        <v>95</v>
      </c>
      <c r="K74" s="29">
        <v>0.63739999999999997</v>
      </c>
      <c r="L74" s="29" t="s">
        <v>110</v>
      </c>
      <c r="M74" s="29">
        <v>0.17780000000000001</v>
      </c>
      <c r="R74" s="1" t="s">
        <v>95</v>
      </c>
      <c r="S74" s="30">
        <v>1.732</v>
      </c>
      <c r="T74" s="30" t="s">
        <v>109</v>
      </c>
      <c r="U74" s="30">
        <v>8.9200000000000002E-2</v>
      </c>
    </row>
    <row r="76" spans="10:21" x14ac:dyDescent="0.35">
      <c r="S76" s="21" t="s">
        <v>188</v>
      </c>
      <c r="T76" s="13"/>
    </row>
    <row r="77" spans="10:21" x14ac:dyDescent="0.35">
      <c r="S77" s="14" t="s">
        <v>189</v>
      </c>
      <c r="T77" s="13" t="s">
        <v>190</v>
      </c>
    </row>
    <row r="78" spans="10:21" x14ac:dyDescent="0.35">
      <c r="S78" s="14" t="s">
        <v>191</v>
      </c>
      <c r="T78" s="13" t="s">
        <v>201</v>
      </c>
    </row>
    <row r="79" spans="10:21" x14ac:dyDescent="0.35">
      <c r="S79" s="14" t="s">
        <v>193</v>
      </c>
      <c r="T79" s="13" t="s">
        <v>89</v>
      </c>
    </row>
    <row r="80" spans="10:21" x14ac:dyDescent="0.35">
      <c r="S80" s="14" t="s">
        <v>194</v>
      </c>
      <c r="T80" s="13" t="s">
        <v>195</v>
      </c>
    </row>
    <row r="81" spans="19:20" x14ac:dyDescent="0.35">
      <c r="S81" s="14" t="s">
        <v>196</v>
      </c>
      <c r="T81" s="13" t="s">
        <v>197</v>
      </c>
    </row>
    <row r="82" spans="19:20" x14ac:dyDescent="0.35">
      <c r="S82" s="14" t="s">
        <v>198</v>
      </c>
      <c r="T82" s="13" t="s">
        <v>199</v>
      </c>
    </row>
  </sheetData>
  <mergeCells count="11">
    <mergeCell ref="J47:M47"/>
    <mergeCell ref="Z21:AD21"/>
    <mergeCell ref="J8:N8"/>
    <mergeCell ref="J16:N16"/>
    <mergeCell ref="J17:N17"/>
    <mergeCell ref="J22:N22"/>
    <mergeCell ref="J27:N27"/>
    <mergeCell ref="R16:V16"/>
    <mergeCell ref="R17:V17"/>
    <mergeCell ref="R22:V22"/>
    <mergeCell ref="R27:V27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Prism8.Document" shapeId="3073" r:id="rId3">
          <objectPr defaultSize="0" autoPict="0" r:id="rId4">
            <anchor moveWithCells="1">
              <from>
                <xdr:col>17</xdr:col>
                <xdr:colOff>215900</xdr:colOff>
                <xdr:row>51</xdr:row>
                <xdr:rowOff>171450</xdr:rowOff>
              </from>
              <to>
                <xdr:col>20</xdr:col>
                <xdr:colOff>584200</xdr:colOff>
                <xdr:row>66</xdr:row>
                <xdr:rowOff>82550</xdr:rowOff>
              </to>
            </anchor>
          </objectPr>
        </oleObject>
      </mc:Choice>
      <mc:Fallback>
        <oleObject progId="Prism8.Document" shapeId="3073" r:id="rId3"/>
      </mc:Fallback>
    </mc:AlternateContent>
    <mc:AlternateContent xmlns:mc="http://schemas.openxmlformats.org/markup-compatibility/2006">
      <mc:Choice Requires="x14">
        <oleObject progId="Prism8.Document" shapeId="3074" r:id="rId5">
          <objectPr defaultSize="0" autoPict="0" r:id="rId6">
            <anchor moveWithCells="1">
              <from>
                <xdr:col>9</xdr:col>
                <xdr:colOff>457200</xdr:colOff>
                <xdr:row>51</xdr:row>
                <xdr:rowOff>25400</xdr:rowOff>
              </from>
              <to>
                <xdr:col>12</xdr:col>
                <xdr:colOff>869950</xdr:colOff>
                <xdr:row>66</xdr:row>
                <xdr:rowOff>120650</xdr:rowOff>
              </to>
            </anchor>
          </objectPr>
        </oleObject>
      </mc:Choice>
      <mc:Fallback>
        <oleObject progId="Prism8.Document" shapeId="3074" r:id="rId5"/>
      </mc:Fallback>
    </mc:AlternateContent>
    <mc:AlternateContent xmlns:mc="http://schemas.openxmlformats.org/markup-compatibility/2006">
      <mc:Choice Requires="x14">
        <oleObject progId="Prism8.Document" shapeId="3075" r:id="rId7">
          <objectPr defaultSize="0" autoPict="0" r:id="rId8">
            <anchor moveWithCells="1">
              <from>
                <xdr:col>9</xdr:col>
                <xdr:colOff>558800</xdr:colOff>
                <xdr:row>30</xdr:row>
                <xdr:rowOff>177800</xdr:rowOff>
              </from>
              <to>
                <xdr:col>12</xdr:col>
                <xdr:colOff>971550</xdr:colOff>
                <xdr:row>44</xdr:row>
                <xdr:rowOff>114300</xdr:rowOff>
              </to>
            </anchor>
          </objectPr>
        </oleObject>
      </mc:Choice>
      <mc:Fallback>
        <oleObject progId="Prism8.Document" shapeId="3075" r:id="rId7"/>
      </mc:Fallback>
    </mc:AlternateContent>
    <mc:AlternateContent xmlns:mc="http://schemas.openxmlformats.org/markup-compatibility/2006">
      <mc:Choice Requires="x14">
        <oleObject progId="Prism8.Document" shapeId="3076" r:id="rId9">
          <objectPr defaultSize="0" autoPict="0" r:id="rId10">
            <anchor moveWithCells="1">
              <from>
                <xdr:col>17</xdr:col>
                <xdr:colOff>82550</xdr:colOff>
                <xdr:row>31</xdr:row>
                <xdr:rowOff>127000</xdr:rowOff>
              </from>
              <to>
                <xdr:col>20</xdr:col>
                <xdr:colOff>622300</xdr:colOff>
                <xdr:row>45</xdr:row>
                <xdr:rowOff>6350</xdr:rowOff>
              </to>
            </anchor>
          </objectPr>
        </oleObject>
      </mc:Choice>
      <mc:Fallback>
        <oleObject progId="Prism8.Document" shapeId="3076" r:id="rId9"/>
      </mc:Fallback>
    </mc:AlternateContent>
    <mc:AlternateContent xmlns:mc="http://schemas.openxmlformats.org/markup-compatibility/2006">
      <mc:Choice Requires="x14">
        <oleObject progId="Prism8.Document" shapeId="3077" r:id="rId11">
          <objectPr defaultSize="0" autoPict="0" r:id="rId12">
            <anchor moveWithCells="1">
              <from>
                <xdr:col>25</xdr:col>
                <xdr:colOff>742950</xdr:colOff>
                <xdr:row>25</xdr:row>
                <xdr:rowOff>120650</xdr:rowOff>
              </from>
              <to>
                <xdr:col>28</xdr:col>
                <xdr:colOff>755650</xdr:colOff>
                <xdr:row>41</xdr:row>
                <xdr:rowOff>25400</xdr:rowOff>
              </to>
            </anchor>
          </objectPr>
        </oleObject>
      </mc:Choice>
      <mc:Fallback>
        <oleObject progId="Prism8.Document" shapeId="3077" r:id="rId11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9C693-3ED2-428C-8BE4-15EF9EBCD638}">
  <dimension ref="B2:AX72"/>
  <sheetViews>
    <sheetView tabSelected="1" zoomScale="17" workbookViewId="0">
      <selection activeCell="AK24" sqref="AK24"/>
    </sheetView>
  </sheetViews>
  <sheetFormatPr defaultRowHeight="14.5" x14ac:dyDescent="0.35"/>
  <cols>
    <col min="13" max="13" width="39.7265625" customWidth="1"/>
    <col min="14" max="14" width="21" customWidth="1"/>
    <col min="15" max="15" width="15.26953125" customWidth="1"/>
    <col min="16" max="16" width="38.26953125" customWidth="1"/>
    <col min="22" max="22" width="9.453125" customWidth="1"/>
    <col min="23" max="23" width="23.1796875" customWidth="1"/>
    <col min="24" max="24" width="12.1796875" customWidth="1"/>
    <col min="25" max="25" width="15" customWidth="1"/>
    <col min="28" max="28" width="38.36328125" customWidth="1"/>
    <col min="29" max="29" width="16.1796875" customWidth="1"/>
    <col min="31" max="31" width="40.453125" customWidth="1"/>
    <col min="32" max="32" width="15.36328125" customWidth="1"/>
    <col min="33" max="33" width="19.6328125" customWidth="1"/>
    <col min="34" max="34" width="17.81640625" customWidth="1"/>
    <col min="35" max="35" width="18.453125" customWidth="1"/>
    <col min="36" max="36" width="19.90625" customWidth="1"/>
    <col min="37" max="37" width="11.7265625" customWidth="1"/>
    <col min="38" max="38" width="11.1796875" customWidth="1"/>
    <col min="41" max="41" width="36.6328125" customWidth="1"/>
    <col min="42" max="42" width="24.81640625" customWidth="1"/>
    <col min="43" max="43" width="17.81640625" customWidth="1"/>
    <col min="44" max="44" width="42.08984375" customWidth="1"/>
    <col min="45" max="45" width="17.54296875" customWidth="1"/>
    <col min="46" max="46" width="14.453125" customWidth="1"/>
    <col min="47" max="47" width="17.54296875" customWidth="1"/>
    <col min="48" max="48" width="16.26953125" customWidth="1"/>
    <col min="49" max="49" width="14.453125" customWidth="1"/>
    <col min="50" max="50" width="15.36328125" customWidth="1"/>
  </cols>
  <sheetData>
    <row r="2" spans="2:32" ht="22" x14ac:dyDescent="0.5">
      <c r="B2" s="18" t="s">
        <v>279</v>
      </c>
    </row>
    <row r="3" spans="2:32" ht="22" x14ac:dyDescent="0.5">
      <c r="B3" s="18" t="s">
        <v>235</v>
      </c>
    </row>
    <row r="5" spans="2:32" ht="22" x14ac:dyDescent="0.5">
      <c r="B5" s="39" t="s">
        <v>278</v>
      </c>
      <c r="C5" s="39"/>
      <c r="D5" s="39"/>
      <c r="E5" s="39"/>
      <c r="F5" s="39"/>
      <c r="G5" s="39"/>
      <c r="H5" s="39"/>
      <c r="I5" s="39"/>
      <c r="J5" s="39"/>
    </row>
    <row r="6" spans="2:32" x14ac:dyDescent="0.35">
      <c r="B6" s="38" t="s">
        <v>0</v>
      </c>
      <c r="C6" s="38"/>
      <c r="D6" s="38"/>
      <c r="E6" s="38"/>
      <c r="G6" s="38" t="s">
        <v>61</v>
      </c>
      <c r="H6" s="38"/>
      <c r="I6" s="38"/>
      <c r="J6" s="38"/>
    </row>
    <row r="7" spans="2:32" x14ac:dyDescent="0.35">
      <c r="B7" s="1" t="s">
        <v>1</v>
      </c>
      <c r="C7" s="1" t="s">
        <v>2</v>
      </c>
      <c r="D7" s="1" t="s">
        <v>65</v>
      </c>
      <c r="E7" s="1" t="s">
        <v>66</v>
      </c>
      <c r="G7" s="1" t="s">
        <v>1</v>
      </c>
      <c r="H7" s="1" t="s">
        <v>2</v>
      </c>
      <c r="I7" s="1" t="s">
        <v>65</v>
      </c>
      <c r="J7" s="1" t="s">
        <v>66</v>
      </c>
    </row>
    <row r="8" spans="2:32" x14ac:dyDescent="0.35">
      <c r="B8" s="1" t="s">
        <v>6</v>
      </c>
      <c r="C8" s="4" t="s">
        <v>4</v>
      </c>
      <c r="D8" s="4" t="s">
        <v>4</v>
      </c>
      <c r="E8" s="4" t="s">
        <v>4</v>
      </c>
      <c r="G8" s="1" t="s">
        <v>6</v>
      </c>
      <c r="H8" s="3" t="s">
        <v>3</v>
      </c>
      <c r="I8" s="3" t="s">
        <v>3</v>
      </c>
      <c r="J8" s="3" t="s">
        <v>3</v>
      </c>
      <c r="M8" s="1" t="s">
        <v>67</v>
      </c>
    </row>
    <row r="9" spans="2:32" x14ac:dyDescent="0.35">
      <c r="B9" s="1" t="s">
        <v>7</v>
      </c>
      <c r="C9" s="3" t="s">
        <v>3</v>
      </c>
      <c r="D9" s="3" t="s">
        <v>3</v>
      </c>
      <c r="E9" s="3" t="s">
        <v>3</v>
      </c>
      <c r="G9" s="1" t="s">
        <v>7</v>
      </c>
      <c r="H9" s="4" t="s">
        <v>4</v>
      </c>
      <c r="I9" s="4" t="s">
        <v>4</v>
      </c>
      <c r="J9" s="3" t="s">
        <v>3</v>
      </c>
      <c r="M9" s="1"/>
    </row>
    <row r="10" spans="2:32" x14ac:dyDescent="0.35">
      <c r="B10" s="1" t="s">
        <v>8</v>
      </c>
      <c r="C10" s="4" t="s">
        <v>4</v>
      </c>
      <c r="D10" s="3" t="s">
        <v>3</v>
      </c>
      <c r="E10" s="4" t="s">
        <v>4</v>
      </c>
      <c r="G10" s="1" t="s">
        <v>8</v>
      </c>
      <c r="H10" s="3" t="s">
        <v>3</v>
      </c>
      <c r="I10" s="4" t="s">
        <v>4</v>
      </c>
      <c r="J10" s="3" t="s">
        <v>3</v>
      </c>
      <c r="N10" s="1" t="s">
        <v>119</v>
      </c>
      <c r="O10" s="1" t="s">
        <v>124</v>
      </c>
      <c r="P10" s="1" t="s">
        <v>120</v>
      </c>
      <c r="Q10" s="1" t="s">
        <v>121</v>
      </c>
      <c r="R10" s="1" t="s">
        <v>122</v>
      </c>
      <c r="S10" s="1" t="s">
        <v>123</v>
      </c>
      <c r="T10" s="1" t="s">
        <v>133</v>
      </c>
      <c r="U10" s="1" t="s">
        <v>129</v>
      </c>
      <c r="V10" s="1" t="s">
        <v>125</v>
      </c>
      <c r="W10" s="1" t="s">
        <v>128</v>
      </c>
      <c r="X10" s="1" t="s">
        <v>130</v>
      </c>
      <c r="Y10" s="1" t="s">
        <v>131</v>
      </c>
      <c r="Z10" s="1" t="s">
        <v>127</v>
      </c>
      <c r="AA10" s="1" t="s">
        <v>134</v>
      </c>
      <c r="AB10" s="1" t="s">
        <v>132</v>
      </c>
      <c r="AC10" s="1" t="s">
        <v>135</v>
      </c>
      <c r="AD10" s="1" t="s">
        <v>136</v>
      </c>
      <c r="AE10" s="1" t="s">
        <v>126</v>
      </c>
      <c r="AF10" s="1" t="s">
        <v>68</v>
      </c>
    </row>
    <row r="11" spans="2:32" x14ac:dyDescent="0.35">
      <c r="B11" s="1" t="s">
        <v>9</v>
      </c>
      <c r="C11" s="3" t="s">
        <v>3</v>
      </c>
      <c r="D11" s="3" t="s">
        <v>3</v>
      </c>
      <c r="E11" s="3" t="s">
        <v>3</v>
      </c>
      <c r="G11" s="1" t="s">
        <v>9</v>
      </c>
      <c r="H11" s="4" t="s">
        <v>4</v>
      </c>
      <c r="I11" s="4" t="s">
        <v>4</v>
      </c>
      <c r="J11" s="3" t="s">
        <v>3</v>
      </c>
      <c r="M11" s="1" t="s">
        <v>69</v>
      </c>
      <c r="N11">
        <f>COUNTIFS(H8:H34, "RR",I8:I34, "RR",J8:J34, "RR")</f>
        <v>1</v>
      </c>
      <c r="O11">
        <f>COUNTIFS(H8:H34, "RR",I8:I34, "RR",J8:J34, "RS")</f>
        <v>3</v>
      </c>
      <c r="P11">
        <f>COUNTIFS(H8:H34, "RS",I8:I34, "RS",J8:J34, "RS")</f>
        <v>6</v>
      </c>
      <c r="Q11">
        <f>COUNTIFS(H8:H34, "RR",I8:I34, "RS",J8:J34, "RR")</f>
        <v>1</v>
      </c>
      <c r="R11">
        <f>COUNTIFS(H8:H34, "RS",I8:I34, "RS",J8:J34, "RR")</f>
        <v>0</v>
      </c>
      <c r="S11">
        <f>COUNTIFS(H8:H34, "RS",I8:I34, "RR",J8:J34, "RR")</f>
        <v>0</v>
      </c>
      <c r="T11">
        <f>COUNTIFS(H8:H34, "RR",I8:I34, "RS",J8:J34, "SS")</f>
        <v>0</v>
      </c>
      <c r="U11">
        <f>COUNTIFS(H8:H34, "RR",I8:I34, "RS",J8:J34, "RS")</f>
        <v>8</v>
      </c>
      <c r="V11">
        <f>COUNTIFS(H8:H34, "RR",I8:I34, "SS",J8:J34, "RR")</f>
        <v>0</v>
      </c>
      <c r="W11">
        <f>COUNTIFS(H8:H34, "RS",I8:I34, "RR",J8:J34, "RS")</f>
        <v>1</v>
      </c>
      <c r="X11">
        <f>COUNTIFS(H8:H34, "RR",I8:I34, "SS",J8:J34, "SS")</f>
        <v>3</v>
      </c>
      <c r="Y11">
        <f>COUNTIFS(H8:H34, "RS",I8:I34, "SS",J8:J34, "SS")</f>
        <v>1</v>
      </c>
      <c r="Z11">
        <f>COUNTIFS(H8:H34, "SS",I8:I34, "SS",J8:J34, "SS")</f>
        <v>0</v>
      </c>
      <c r="AA11">
        <f>COUNTIFS(H8:H34, "SS",I8:I34, "RS",J8:J34, "RR")</f>
        <v>0</v>
      </c>
      <c r="AB11">
        <f>COUNTIFS(H8:H34, "RR",I8:I34, "SS",J8:J34, "RS")</f>
        <v>2</v>
      </c>
      <c r="AC11">
        <f>COUNTIFS(H8:H34, "SS",I8:I34, "RS",J8:J34, "RS")</f>
        <v>0</v>
      </c>
      <c r="AD11">
        <f>COUNTIFS(H8:H34, "SS",I8:I34, "RR",J8:J34, "RR")</f>
        <v>0</v>
      </c>
      <c r="AE11">
        <f>COUNTIFS(H8:H34, "RS",I8:I34, "SS",J8:J34, "RS")</f>
        <v>0</v>
      </c>
      <c r="AF11">
        <f>SUM(N11:AE11)</f>
        <v>26</v>
      </c>
    </row>
    <row r="12" spans="2:32" x14ac:dyDescent="0.35">
      <c r="B12" s="1" t="s">
        <v>10</v>
      </c>
      <c r="C12" s="3" t="s">
        <v>3</v>
      </c>
      <c r="D12" s="3" t="s">
        <v>3</v>
      </c>
      <c r="E12" s="3" t="s">
        <v>3</v>
      </c>
      <c r="G12" s="1" t="s">
        <v>10</v>
      </c>
      <c r="I12" s="3" t="s">
        <v>3</v>
      </c>
      <c r="J12" s="3" t="s">
        <v>3</v>
      </c>
      <c r="M12" s="1" t="s">
        <v>70</v>
      </c>
      <c r="N12">
        <f>COUNTIFS(H35:H62, "RR",I35:I62, "RR",J35:J62, "RR")</f>
        <v>4</v>
      </c>
      <c r="O12">
        <f>COUNTIFS(H35:H62, "RR",I35:I62, "RR",J35:J62, "RS")</f>
        <v>0</v>
      </c>
      <c r="P12">
        <f>COUNTIFS(H35:H62, "RS",I35:I62, "RS",J35:J62, "RS")</f>
        <v>9</v>
      </c>
      <c r="Q12">
        <f>COUNTIFS(H35:H62, "RR",I35:I62, "RS",J35:J62, "RR")</f>
        <v>0</v>
      </c>
      <c r="R12">
        <f>COUNTIFS(H35:H62, "RS",I35:I62, "RS",J35:J62, "RR")</f>
        <v>1</v>
      </c>
      <c r="S12">
        <f>COUNTIFS(H35:H62, "RS",I35:I62, "RR",J35:J62, "RR")</f>
        <v>3</v>
      </c>
      <c r="T12">
        <f>COUNTIFS(H35:H62, "RR",I35:I62, "RS",J35:J62, "SS")</f>
        <v>0</v>
      </c>
      <c r="U12">
        <f>COUNTIFS(H35:H62, "RR",I35:I62, "RS",J35:J62, "RS")</f>
        <v>0</v>
      </c>
      <c r="V12">
        <f>COUNTIFS(H35:H62, "RR",I35:I62, "SS",J35:J62, "RR")</f>
        <v>0</v>
      </c>
      <c r="W12">
        <f>COUNTIFS(H35:H62, "RS",I35:I62, "RR",J35:J62, "RS")</f>
        <v>0</v>
      </c>
      <c r="X12">
        <f>COUNTIFS(H35:H62, "RR",I35:I62, "SS",J35:J62, "SS")</f>
        <v>0</v>
      </c>
      <c r="Y12">
        <f>COUNTIFS(H35:H62, "RS",I35:I62, "SS",J35:J62, "SS")</f>
        <v>0</v>
      </c>
      <c r="Z12">
        <f>COUNTIFS(H35:H62, "SS",I35:I62, "SS",J35:J62, "SS")</f>
        <v>3</v>
      </c>
      <c r="AA12">
        <f>COUNTIFS(H35:H62, "SS",I35:I62, "RS",J35:J62, "RR")</f>
        <v>1</v>
      </c>
      <c r="AB12">
        <f>COUNTIFS(H35:H62, "RR",I35:I62, "SS",J35:J62, "RS")</f>
        <v>0</v>
      </c>
      <c r="AC12">
        <f>COUNTIFS(H35:H62, "SS",I35:I62, "RS",J35:J62, "RS")</f>
        <v>3</v>
      </c>
      <c r="AD12">
        <f>COUNTIFS(H35:H62, "SS",I35:I62, "RR",J35:J62, "RR")</f>
        <v>2</v>
      </c>
      <c r="AE12">
        <f>COUNTIFS(H35:H62, "RS",I35:I62, "SS",J35:J62, "RS")</f>
        <v>1</v>
      </c>
      <c r="AF12">
        <f t="shared" ref="AF12:AF14" si="0">SUM(N12:AE12)</f>
        <v>27</v>
      </c>
    </row>
    <row r="13" spans="2:32" x14ac:dyDescent="0.35">
      <c r="B13" s="1" t="s">
        <v>11</v>
      </c>
      <c r="C13" s="3" t="s">
        <v>3</v>
      </c>
      <c r="D13" s="3" t="s">
        <v>3</v>
      </c>
      <c r="E13" s="3" t="s">
        <v>3</v>
      </c>
      <c r="G13" s="1" t="s">
        <v>11</v>
      </c>
      <c r="H13" s="3" t="s">
        <v>3</v>
      </c>
      <c r="I13" s="3" t="s">
        <v>3</v>
      </c>
      <c r="J13" s="3" t="s">
        <v>3</v>
      </c>
      <c r="M13" s="1" t="s">
        <v>71</v>
      </c>
      <c r="N13">
        <f>COUNTIFS(C8:C37, "RR",D8:D37, "RR",E8:E37, "RR")</f>
        <v>8</v>
      </c>
      <c r="O13">
        <f>COUNTIFS(C8:C37, "RR",D8:D37, "RR",E8:E37, "RS")</f>
        <v>3</v>
      </c>
      <c r="P13">
        <f>COUNTIFS(C8:C37, "RS",D8:D37, "RS",E8:E37, "RS")</f>
        <v>4</v>
      </c>
      <c r="Q13">
        <f>COUNTIFS(C8:C37, "RR",D8:D37, "RS",E8:E37, "RR")</f>
        <v>1</v>
      </c>
      <c r="R13">
        <f>COUNTIFS(C8:C37, "RS",D8:D37, "RS",E8:E37, "RR")</f>
        <v>2</v>
      </c>
      <c r="S13">
        <f>COUNTIFS(C8:C37, "RS",D8:D37, "RR",E8:E37, "RR")</f>
        <v>2</v>
      </c>
      <c r="T13">
        <f>COUNTIFS(C8:C37, "RR",D8:D37, "RS",E8:E37, "SS")</f>
        <v>1</v>
      </c>
      <c r="U13">
        <f>COUNTIFS(C8:C37, "RR",D8:D37, "RS",E8:E37, "RS")</f>
        <v>4</v>
      </c>
      <c r="V13">
        <f>COUNTIFS(C8:C37, "RR",D8:D37, "SS",E8:E37, "RR")</f>
        <v>1</v>
      </c>
      <c r="W13">
        <f>COUNTIFS(C8:C37, "RS",D8:D37, "RR",E8:E37, "RS")</f>
        <v>1</v>
      </c>
      <c r="X13">
        <f>COUNTIFS(C8:C37, "RR",D8:D37, "SS",E8:E37, "SS")</f>
        <v>0</v>
      </c>
      <c r="Y13">
        <f>COUNTIFS(C8:C37, "RS",D8:D37, "SS",E8:E37, "SS")</f>
        <v>0</v>
      </c>
      <c r="Z13">
        <f>COUNTIFS(C8:C37, "SS",D8:D37, "SS",E8:E37, "SS")</f>
        <v>0</v>
      </c>
      <c r="AA13">
        <f>COUNTIFS(C8:C37, "SS",D8:D37, "RS",E8:E37, "RR")</f>
        <v>0</v>
      </c>
      <c r="AB13">
        <f>COUNTIFS(C8:C37, "RR",D8:D37, "SS",E8:E37, "RS")</f>
        <v>0</v>
      </c>
      <c r="AC13">
        <f>COUNTIFS(C8:C37, "SS",D8:D37, "RS",E8:E37, "RS")</f>
        <v>0</v>
      </c>
      <c r="AD13">
        <f>COUNTIFS(C8:C37, "SS",D8:D37, "RR",E8:E37, "RR")</f>
        <v>0</v>
      </c>
      <c r="AE13">
        <f>COUNTIFS(C8:C37, "RS",D8:D37, "SS",E8:E37, "RS")</f>
        <v>0</v>
      </c>
      <c r="AF13">
        <f t="shared" si="0"/>
        <v>27</v>
      </c>
    </row>
    <row r="14" spans="2:32" x14ac:dyDescent="0.35">
      <c r="B14" s="1" t="s">
        <v>12</v>
      </c>
      <c r="C14" s="3" t="s">
        <v>3</v>
      </c>
      <c r="D14" s="3" t="s">
        <v>3</v>
      </c>
      <c r="E14" s="4" t="s">
        <v>4</v>
      </c>
      <c r="G14" s="1" t="s">
        <v>12</v>
      </c>
      <c r="H14" s="4" t="s">
        <v>4</v>
      </c>
      <c r="I14" s="4" t="s">
        <v>4</v>
      </c>
      <c r="J14" s="3" t="s">
        <v>3</v>
      </c>
      <c r="M14" s="1" t="s">
        <v>72</v>
      </c>
      <c r="N14">
        <f>COUNTIFS(C38:C62, "RR",D38:D62, "RR",E38:E62, "RR")</f>
        <v>9</v>
      </c>
      <c r="O14">
        <f>COUNTIFS(C38:C67, "RR",D38:D67, "RR",E38:E67, "RS")</f>
        <v>0</v>
      </c>
      <c r="P14">
        <f>COUNTIFS(C38:C67, "RS",D38:D67, "RS",E38:E67, "RS")</f>
        <v>5</v>
      </c>
      <c r="Q14">
        <f>COUNTIFS(C38:C67, "RR",D38:D67, "RS",E38:E67, "RR")</f>
        <v>1</v>
      </c>
      <c r="R14">
        <f>COUNTIFS(C38:C67, "RS",D38:D67, "RS",E38:E67, "RR")</f>
        <v>0</v>
      </c>
      <c r="S14">
        <f>COUNTIFS(C38:C67, "RS",D38:D67, "RR",E38:E67, "RR")</f>
        <v>2</v>
      </c>
      <c r="T14">
        <f>COUNTIFS(C38:C67, "RR",D38:D67, "RS",E38:E67, "SS")</f>
        <v>0</v>
      </c>
      <c r="U14">
        <f>COUNTIFS(C38:C67, "RR",D38:D67, "RS",E38:E67, "RS")</f>
        <v>5</v>
      </c>
      <c r="V14">
        <f>COUNTIFS(C38:C67, "RR",D38:D67, "SS",E38:E67, "RR")</f>
        <v>0</v>
      </c>
      <c r="W14">
        <f>COUNTIFS(C38:C67, "RS",D38:D67, "RR",E38:E67, "RS")</f>
        <v>0</v>
      </c>
      <c r="X14">
        <f>COUNTIFS(C38:C67, "RR",D38:D67, "SS",E38:E67, "SS")</f>
        <v>0</v>
      </c>
      <c r="Y14">
        <f>COUNTIFS(C38:C67, "RS",D38:D67, "SS",E38:E67, "SS")</f>
        <v>0</v>
      </c>
      <c r="Z14">
        <f>COUNTIFS(C38:C67, "SS",D38:D67, "SS",E38:E67, "SS")</f>
        <v>0</v>
      </c>
      <c r="AA14">
        <f>COUNTIFS(C38:C67, "SS",D38:D67, "RS",E38:E67, "RR")</f>
        <v>0</v>
      </c>
      <c r="AB14">
        <f>COUNTIFS(C38:C67, "RR",D38:D67, "SS",E38:E67, "RS")</f>
        <v>0</v>
      </c>
      <c r="AC14">
        <f>COUNTIFS(C38:C67, "SS",D38:D67, "RS",E38:E67, "RS")</f>
        <v>0</v>
      </c>
      <c r="AD14">
        <f>COUNTIFS(C38:C67, "SS",D38:D67, "RR",E38:E67, "RR")</f>
        <v>0</v>
      </c>
      <c r="AE14">
        <f>COUNTIFS(C38:C67, "RS",D38:D67, "SS",E38:E67, "RS")</f>
        <v>0</v>
      </c>
      <c r="AF14">
        <f t="shared" si="0"/>
        <v>22</v>
      </c>
    </row>
    <row r="15" spans="2:32" x14ac:dyDescent="0.35">
      <c r="B15" s="1" t="s">
        <v>13</v>
      </c>
      <c r="C15" s="4" t="s">
        <v>4</v>
      </c>
      <c r="D15" s="4" t="s">
        <v>4</v>
      </c>
      <c r="E15" s="4" t="s">
        <v>4</v>
      </c>
      <c r="G15" s="1" t="s">
        <v>13</v>
      </c>
      <c r="H15" s="4" t="s">
        <v>4</v>
      </c>
      <c r="I15" s="3" t="s">
        <v>3</v>
      </c>
      <c r="J15" s="3" t="s">
        <v>3</v>
      </c>
    </row>
    <row r="16" spans="2:32" x14ac:dyDescent="0.35">
      <c r="B16" s="1" t="s">
        <v>14</v>
      </c>
      <c r="C16" s="4" t="s">
        <v>4</v>
      </c>
      <c r="D16" s="4" t="s">
        <v>4</v>
      </c>
      <c r="E16" s="4" t="s">
        <v>4</v>
      </c>
      <c r="G16" s="1" t="s">
        <v>14</v>
      </c>
      <c r="H16" s="3" t="s">
        <v>3</v>
      </c>
      <c r="I16" s="3" t="s">
        <v>3</v>
      </c>
      <c r="J16" s="3" t="s">
        <v>3</v>
      </c>
      <c r="M16" s="37" t="s">
        <v>289</v>
      </c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</row>
    <row r="17" spans="2:50" x14ac:dyDescent="0.35">
      <c r="B17" s="1" t="s">
        <v>15</v>
      </c>
      <c r="C17" s="4" t="s">
        <v>4</v>
      </c>
      <c r="D17" s="4" t="s">
        <v>4</v>
      </c>
      <c r="E17" s="4" t="s">
        <v>4</v>
      </c>
      <c r="G17" s="1" t="s">
        <v>15</v>
      </c>
      <c r="H17" s="4" t="s">
        <v>4</v>
      </c>
      <c r="I17" s="3" t="s">
        <v>3</v>
      </c>
      <c r="J17" s="3" t="s">
        <v>3</v>
      </c>
      <c r="M17" s="38" t="s">
        <v>280</v>
      </c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</row>
    <row r="18" spans="2:50" x14ac:dyDescent="0.35">
      <c r="B18" s="1" t="s">
        <v>16</v>
      </c>
      <c r="C18" s="4" t="s">
        <v>4</v>
      </c>
      <c r="D18" s="4" t="s">
        <v>4</v>
      </c>
      <c r="E18" s="4" t="s">
        <v>4</v>
      </c>
      <c r="G18" s="1" t="s">
        <v>16</v>
      </c>
      <c r="H18" s="3" t="s">
        <v>3</v>
      </c>
      <c r="I18" s="3" t="s">
        <v>3</v>
      </c>
      <c r="J18" s="3" t="s">
        <v>3</v>
      </c>
      <c r="N18" s="1" t="s">
        <v>119</v>
      </c>
      <c r="O18" s="1" t="s">
        <v>124</v>
      </c>
      <c r="P18" s="1" t="s">
        <v>120</v>
      </c>
      <c r="Q18" s="1" t="s">
        <v>122</v>
      </c>
      <c r="R18" s="1" t="s">
        <v>133</v>
      </c>
      <c r="S18" s="1" t="s">
        <v>125</v>
      </c>
      <c r="T18" s="1" t="s">
        <v>130</v>
      </c>
      <c r="U18" s="1" t="s">
        <v>131</v>
      </c>
      <c r="V18" s="1" t="s">
        <v>135</v>
      </c>
      <c r="W18" s="1" t="s">
        <v>127</v>
      </c>
      <c r="X18" s="1" t="s">
        <v>68</v>
      </c>
    </row>
    <row r="19" spans="2:50" x14ac:dyDescent="0.35">
      <c r="B19" s="1" t="s">
        <v>17</v>
      </c>
      <c r="C19" s="4" t="s">
        <v>4</v>
      </c>
      <c r="D19" s="4" t="s">
        <v>4</v>
      </c>
      <c r="E19" s="4" t="s">
        <v>4</v>
      </c>
      <c r="G19" s="1" t="s">
        <v>17</v>
      </c>
      <c r="H19" s="4" t="s">
        <v>4</v>
      </c>
      <c r="I19" s="3" t="s">
        <v>3</v>
      </c>
      <c r="J19" s="4" t="s">
        <v>4</v>
      </c>
      <c r="M19" s="1" t="s">
        <v>69</v>
      </c>
      <c r="N19">
        <v>1</v>
      </c>
      <c r="O19">
        <v>4</v>
      </c>
      <c r="P19">
        <v>6</v>
      </c>
      <c r="Q19">
        <v>9</v>
      </c>
      <c r="R19">
        <v>2</v>
      </c>
      <c r="S19">
        <v>0</v>
      </c>
      <c r="T19">
        <v>3</v>
      </c>
      <c r="U19">
        <v>1</v>
      </c>
      <c r="V19">
        <v>0</v>
      </c>
      <c r="W19">
        <v>0</v>
      </c>
      <c r="X19">
        <f ca="1">SUM(N19:X19)</f>
        <v>26</v>
      </c>
      <c r="AB19" s="1"/>
      <c r="AF19" s="1"/>
    </row>
    <row r="20" spans="2:50" x14ac:dyDescent="0.35">
      <c r="B20" s="1" t="s">
        <v>18</v>
      </c>
      <c r="C20" s="4" t="s">
        <v>4</v>
      </c>
      <c r="D20" s="4" t="s">
        <v>4</v>
      </c>
      <c r="E20" s="4" t="s">
        <v>4</v>
      </c>
      <c r="G20" s="1" t="s">
        <v>18</v>
      </c>
      <c r="H20" s="3" t="s">
        <v>3</v>
      </c>
      <c r="I20" s="3" t="s">
        <v>3</v>
      </c>
      <c r="J20" s="3" t="s">
        <v>3</v>
      </c>
      <c r="M20" s="1" t="s">
        <v>70</v>
      </c>
      <c r="N20">
        <v>4</v>
      </c>
      <c r="O20">
        <v>3</v>
      </c>
      <c r="P20">
        <v>9</v>
      </c>
      <c r="Q20">
        <v>1</v>
      </c>
      <c r="R20">
        <v>1</v>
      </c>
      <c r="S20">
        <v>2</v>
      </c>
      <c r="T20">
        <v>0</v>
      </c>
      <c r="U20">
        <v>0</v>
      </c>
      <c r="V20">
        <v>4</v>
      </c>
      <c r="W20">
        <v>3</v>
      </c>
      <c r="X20">
        <f ca="1">SUM(N20:X20)</f>
        <v>28</v>
      </c>
    </row>
    <row r="21" spans="2:50" x14ac:dyDescent="0.35">
      <c r="B21" s="1" t="s">
        <v>19</v>
      </c>
      <c r="C21" s="4" t="s">
        <v>4</v>
      </c>
      <c r="D21" s="3" t="s">
        <v>3</v>
      </c>
      <c r="G21" s="1" t="s">
        <v>19</v>
      </c>
      <c r="H21" s="4" t="s">
        <v>4</v>
      </c>
      <c r="I21" s="5" t="s">
        <v>5</v>
      </c>
      <c r="J21" s="5" t="s">
        <v>5</v>
      </c>
      <c r="M21" s="1" t="s">
        <v>71</v>
      </c>
      <c r="N21">
        <v>8</v>
      </c>
      <c r="O21">
        <v>6</v>
      </c>
      <c r="P21">
        <v>4</v>
      </c>
      <c r="Q21">
        <v>7</v>
      </c>
      <c r="R21">
        <v>1</v>
      </c>
      <c r="S21">
        <v>1</v>
      </c>
      <c r="T21">
        <v>0</v>
      </c>
      <c r="U21">
        <v>0</v>
      </c>
      <c r="V21">
        <v>0</v>
      </c>
      <c r="W21">
        <v>0</v>
      </c>
      <c r="X21">
        <f ca="1">SUM(N21:X21)</f>
        <v>27</v>
      </c>
    </row>
    <row r="22" spans="2:50" x14ac:dyDescent="0.35">
      <c r="B22" s="1" t="s">
        <v>20</v>
      </c>
      <c r="C22" s="4" t="s">
        <v>4</v>
      </c>
      <c r="D22" s="4" t="s">
        <v>4</v>
      </c>
      <c r="G22" s="1" t="s">
        <v>20</v>
      </c>
      <c r="H22" s="3" t="s">
        <v>3</v>
      </c>
      <c r="I22" s="5" t="s">
        <v>5</v>
      </c>
      <c r="J22" s="5" t="s">
        <v>5</v>
      </c>
      <c r="M22" s="1" t="s">
        <v>72</v>
      </c>
      <c r="N22">
        <v>9</v>
      </c>
      <c r="O22">
        <v>3</v>
      </c>
      <c r="P22">
        <v>5</v>
      </c>
      <c r="Q22">
        <v>5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f ca="1">SUM(N22:X22)</f>
        <v>22</v>
      </c>
      <c r="AB22" s="37" t="s">
        <v>291</v>
      </c>
      <c r="AC22" s="37"/>
      <c r="AD22" s="37"/>
      <c r="AE22" s="37"/>
      <c r="AF22" s="37"/>
      <c r="AG22" s="37"/>
      <c r="AH22" s="37"/>
      <c r="AI22" s="37"/>
      <c r="AJ22" s="37"/>
    </row>
    <row r="23" spans="2:50" x14ac:dyDescent="0.35">
      <c r="B23" s="1" t="s">
        <v>21</v>
      </c>
      <c r="D23" s="4" t="s">
        <v>4</v>
      </c>
      <c r="E23" s="4" t="s">
        <v>4</v>
      </c>
      <c r="G23" s="1" t="s">
        <v>21</v>
      </c>
      <c r="H23" s="4" t="s">
        <v>4</v>
      </c>
      <c r="I23" s="4" t="s">
        <v>4</v>
      </c>
      <c r="J23" s="4" t="s">
        <v>4</v>
      </c>
      <c r="AB23" s="38" t="s">
        <v>283</v>
      </c>
      <c r="AC23" s="38"/>
      <c r="AD23" s="38"/>
      <c r="AE23" s="38"/>
      <c r="AF23" s="38"/>
      <c r="AG23" s="38"/>
      <c r="AH23" s="38"/>
      <c r="AI23" s="38"/>
      <c r="AJ23" s="38"/>
      <c r="AO23" s="37" t="s">
        <v>292</v>
      </c>
      <c r="AP23" s="37"/>
      <c r="AQ23" s="37"/>
      <c r="AR23" s="37"/>
      <c r="AS23" s="37"/>
      <c r="AT23" s="37"/>
      <c r="AU23" s="37"/>
      <c r="AV23" s="37"/>
      <c r="AW23" s="37"/>
      <c r="AX23" s="37"/>
    </row>
    <row r="24" spans="2:50" x14ac:dyDescent="0.35">
      <c r="B24" s="1" t="s">
        <v>22</v>
      </c>
      <c r="C24" s="3" t="s">
        <v>3</v>
      </c>
      <c r="D24" s="4" t="s">
        <v>4</v>
      </c>
      <c r="E24" s="4" t="s">
        <v>4</v>
      </c>
      <c r="G24" s="1" t="s">
        <v>22</v>
      </c>
      <c r="H24" s="4" t="s">
        <v>4</v>
      </c>
      <c r="I24" s="5" t="s">
        <v>5</v>
      </c>
      <c r="J24" s="5" t="s">
        <v>5</v>
      </c>
      <c r="M24" s="38" t="s">
        <v>281</v>
      </c>
      <c r="N24" s="38"/>
      <c r="O24" s="38"/>
      <c r="P24" s="38"/>
      <c r="Q24" s="38"/>
      <c r="R24" s="38"/>
      <c r="S24" s="38"/>
      <c r="T24" s="38"/>
      <c r="U24" s="38"/>
      <c r="V24" s="38"/>
      <c r="AC24" s="1" t="s">
        <v>119</v>
      </c>
      <c r="AD24" s="1" t="s">
        <v>124</v>
      </c>
      <c r="AE24" s="1" t="s">
        <v>120</v>
      </c>
      <c r="AF24" s="1" t="s">
        <v>122</v>
      </c>
      <c r="AG24" s="1" t="s">
        <v>133</v>
      </c>
      <c r="AH24" s="1" t="s">
        <v>125</v>
      </c>
      <c r="AI24" s="1" t="s">
        <v>135</v>
      </c>
      <c r="AJ24" s="1" t="s">
        <v>127</v>
      </c>
      <c r="AK24" s="1" t="s">
        <v>68</v>
      </c>
      <c r="AO24" s="38" t="s">
        <v>285</v>
      </c>
      <c r="AP24" s="38"/>
      <c r="AQ24" s="38"/>
      <c r="AR24" s="38"/>
      <c r="AS24" s="38"/>
      <c r="AT24" s="38"/>
      <c r="AU24" s="38"/>
      <c r="AV24" s="38"/>
      <c r="AW24" s="38"/>
      <c r="AX24" s="38"/>
    </row>
    <row r="25" spans="2:50" x14ac:dyDescent="0.35">
      <c r="B25" s="1" t="s">
        <v>23</v>
      </c>
      <c r="C25" s="3" t="s">
        <v>3</v>
      </c>
      <c r="D25" s="3" t="s">
        <v>3</v>
      </c>
      <c r="E25" s="4" t="s">
        <v>4</v>
      </c>
      <c r="G25" s="1" t="s">
        <v>23</v>
      </c>
      <c r="H25" s="4" t="s">
        <v>4</v>
      </c>
      <c r="I25" s="3" t="s">
        <v>3</v>
      </c>
      <c r="J25" s="3" t="s">
        <v>3</v>
      </c>
      <c r="N25" s="1" t="s">
        <v>119</v>
      </c>
      <c r="O25" s="1" t="s">
        <v>124</v>
      </c>
      <c r="P25" s="1" t="s">
        <v>120</v>
      </c>
      <c r="Q25" s="1" t="s">
        <v>122</v>
      </c>
      <c r="R25" s="1" t="s">
        <v>133</v>
      </c>
      <c r="S25" s="1" t="s">
        <v>125</v>
      </c>
      <c r="T25" s="1" t="s">
        <v>130</v>
      </c>
      <c r="U25" s="1" t="s">
        <v>135</v>
      </c>
      <c r="V25" s="1" t="s">
        <v>127</v>
      </c>
      <c r="W25" s="1" t="s">
        <v>79</v>
      </c>
      <c r="AB25" s="1" t="s">
        <v>72</v>
      </c>
      <c r="AC25">
        <v>9</v>
      </c>
      <c r="AD25">
        <v>3</v>
      </c>
      <c r="AE25">
        <v>5</v>
      </c>
      <c r="AF25">
        <v>5</v>
      </c>
      <c r="AG25">
        <v>0</v>
      </c>
      <c r="AH25">
        <v>0</v>
      </c>
      <c r="AI25">
        <v>0</v>
      </c>
      <c r="AJ25">
        <v>0</v>
      </c>
      <c r="AK25">
        <f>SUM(AC25:AJ25)</f>
        <v>22</v>
      </c>
      <c r="AP25" s="1" t="s">
        <v>119</v>
      </c>
      <c r="AQ25" s="1" t="s">
        <v>124</v>
      </c>
      <c r="AR25" s="1" t="s">
        <v>120</v>
      </c>
      <c r="AS25" s="1" t="s">
        <v>122</v>
      </c>
      <c r="AT25" s="1" t="s">
        <v>133</v>
      </c>
      <c r="AU25" s="1" t="s">
        <v>125</v>
      </c>
      <c r="AV25" s="1" t="s">
        <v>130</v>
      </c>
      <c r="AW25" s="1" t="s">
        <v>135</v>
      </c>
      <c r="AX25" s="1" t="s">
        <v>127</v>
      </c>
    </row>
    <row r="26" spans="2:50" x14ac:dyDescent="0.35">
      <c r="B26" s="1" t="s">
        <v>24</v>
      </c>
      <c r="C26" s="4" t="s">
        <v>4</v>
      </c>
      <c r="D26" s="4" t="s">
        <v>4</v>
      </c>
      <c r="E26" s="3" t="s">
        <v>3</v>
      </c>
      <c r="G26" s="1" t="s">
        <v>24</v>
      </c>
      <c r="H26" s="4" t="s">
        <v>4</v>
      </c>
      <c r="I26" s="5" t="s">
        <v>5</v>
      </c>
      <c r="J26" s="3" t="s">
        <v>3</v>
      </c>
      <c r="M26" s="1" t="s">
        <v>137</v>
      </c>
      <c r="N26">
        <f t="shared" ref="N26:S27" si="1">N19+N21</f>
        <v>9</v>
      </c>
      <c r="O26">
        <f t="shared" si="1"/>
        <v>10</v>
      </c>
      <c r="P26">
        <f t="shared" si="1"/>
        <v>10</v>
      </c>
      <c r="Q26">
        <f t="shared" si="1"/>
        <v>16</v>
      </c>
      <c r="R26">
        <f t="shared" si="1"/>
        <v>3</v>
      </c>
      <c r="S26">
        <f t="shared" si="1"/>
        <v>1</v>
      </c>
      <c r="T26">
        <v>4</v>
      </c>
      <c r="U26">
        <f>V19+V21</f>
        <v>0</v>
      </c>
      <c r="V26">
        <f>W19+W21</f>
        <v>0</v>
      </c>
      <c r="W26">
        <f>SUM(N26:V26)</f>
        <v>53</v>
      </c>
      <c r="AB26" s="1" t="s">
        <v>70</v>
      </c>
      <c r="AC26">
        <v>4</v>
      </c>
      <c r="AD26">
        <v>3</v>
      </c>
      <c r="AE26">
        <v>9</v>
      </c>
      <c r="AF26">
        <v>1</v>
      </c>
      <c r="AG26">
        <v>1</v>
      </c>
      <c r="AH26">
        <v>2</v>
      </c>
      <c r="AI26">
        <v>4</v>
      </c>
      <c r="AJ26">
        <v>3</v>
      </c>
      <c r="AK26">
        <f>SUM(AC26:AJ26)</f>
        <v>27</v>
      </c>
      <c r="AO26" s="1" t="s">
        <v>69</v>
      </c>
      <c r="AP26">
        <v>1</v>
      </c>
      <c r="AQ26">
        <v>4</v>
      </c>
      <c r="AR26">
        <v>6</v>
      </c>
      <c r="AS26">
        <v>9</v>
      </c>
      <c r="AT26">
        <v>2</v>
      </c>
      <c r="AU26">
        <v>0</v>
      </c>
      <c r="AV26">
        <v>4</v>
      </c>
      <c r="AW26">
        <v>0</v>
      </c>
      <c r="AX26">
        <v>0</v>
      </c>
    </row>
    <row r="27" spans="2:50" x14ac:dyDescent="0.35">
      <c r="B27" s="1" t="s">
        <v>25</v>
      </c>
      <c r="C27" s="4" t="s">
        <v>4</v>
      </c>
      <c r="D27" s="4" t="s">
        <v>4</v>
      </c>
      <c r="E27" s="3" t="s">
        <v>3</v>
      </c>
      <c r="G27" s="1" t="s">
        <v>25</v>
      </c>
      <c r="H27" s="4" t="s">
        <v>4</v>
      </c>
      <c r="I27" s="3" t="s">
        <v>3</v>
      </c>
      <c r="J27" s="3" t="s">
        <v>3</v>
      </c>
      <c r="M27" s="1" t="s">
        <v>138</v>
      </c>
      <c r="N27">
        <f t="shared" si="1"/>
        <v>13</v>
      </c>
      <c r="O27">
        <f t="shared" si="1"/>
        <v>6</v>
      </c>
      <c r="P27">
        <f t="shared" si="1"/>
        <v>14</v>
      </c>
      <c r="Q27">
        <f t="shared" si="1"/>
        <v>6</v>
      </c>
      <c r="R27">
        <f t="shared" si="1"/>
        <v>1</v>
      </c>
      <c r="S27">
        <f t="shared" si="1"/>
        <v>2</v>
      </c>
      <c r="T27">
        <f>T20+T22</f>
        <v>0</v>
      </c>
      <c r="U27">
        <f>V20+V22</f>
        <v>4</v>
      </c>
      <c r="V27">
        <f>W20+W22</f>
        <v>3</v>
      </c>
      <c r="W27">
        <f>SUM(N27:V27)</f>
        <v>49</v>
      </c>
      <c r="AC27">
        <f>SUM(AC25:AC26)</f>
        <v>13</v>
      </c>
      <c r="AD27">
        <f t="shared" ref="AD27:AJ27" si="2">SUM(AD25:AD26)</f>
        <v>6</v>
      </c>
      <c r="AE27">
        <f t="shared" si="2"/>
        <v>14</v>
      </c>
      <c r="AF27">
        <f t="shared" si="2"/>
        <v>6</v>
      </c>
      <c r="AG27">
        <f t="shared" si="2"/>
        <v>1</v>
      </c>
      <c r="AH27">
        <f t="shared" si="2"/>
        <v>2</v>
      </c>
      <c r="AI27">
        <f t="shared" si="2"/>
        <v>4</v>
      </c>
      <c r="AJ27">
        <f t="shared" si="2"/>
        <v>3</v>
      </c>
      <c r="AO27" s="1" t="s">
        <v>71</v>
      </c>
      <c r="AP27">
        <v>8</v>
      </c>
      <c r="AQ27">
        <v>6</v>
      </c>
      <c r="AR27">
        <v>4</v>
      </c>
      <c r="AS27">
        <v>7</v>
      </c>
      <c r="AT27">
        <v>1</v>
      </c>
      <c r="AU27">
        <v>1</v>
      </c>
      <c r="AV27">
        <v>0</v>
      </c>
      <c r="AW27">
        <v>0</v>
      </c>
      <c r="AX27">
        <v>0</v>
      </c>
    </row>
    <row r="28" spans="2:50" x14ac:dyDescent="0.35">
      <c r="B28" s="1" t="s">
        <v>26</v>
      </c>
      <c r="C28" s="4" t="s">
        <v>4</v>
      </c>
      <c r="D28" s="3" t="s">
        <v>3</v>
      </c>
      <c r="E28" s="5" t="s">
        <v>5</v>
      </c>
      <c r="G28" s="1" t="s">
        <v>26</v>
      </c>
      <c r="H28" s="3" t="s">
        <v>3</v>
      </c>
      <c r="I28" s="3" t="s">
        <v>3</v>
      </c>
      <c r="J28" s="3" t="s">
        <v>3</v>
      </c>
      <c r="N28">
        <f>SUM(N26:N27)</f>
        <v>22</v>
      </c>
      <c r="O28">
        <f t="shared" ref="O28:V28" si="3">SUM(O26:O27)</f>
        <v>16</v>
      </c>
      <c r="P28">
        <f t="shared" si="3"/>
        <v>24</v>
      </c>
      <c r="Q28">
        <f t="shared" si="3"/>
        <v>22</v>
      </c>
      <c r="R28">
        <f t="shared" si="3"/>
        <v>4</v>
      </c>
      <c r="S28">
        <f t="shared" si="3"/>
        <v>3</v>
      </c>
      <c r="T28">
        <f t="shared" si="3"/>
        <v>4</v>
      </c>
      <c r="U28">
        <f t="shared" si="3"/>
        <v>4</v>
      </c>
      <c r="V28">
        <f t="shared" si="3"/>
        <v>3</v>
      </c>
      <c r="AB28" s="38" t="s">
        <v>290</v>
      </c>
      <c r="AC28" s="38"/>
      <c r="AD28" s="38"/>
      <c r="AE28" s="38"/>
      <c r="AF28" s="38"/>
      <c r="AG28" s="38"/>
      <c r="AH28" s="38"/>
      <c r="AI28" s="38"/>
      <c r="AJ28" s="38"/>
      <c r="AO28" s="38" t="s">
        <v>284</v>
      </c>
      <c r="AP28" s="38"/>
      <c r="AQ28" s="38"/>
      <c r="AR28" s="38"/>
      <c r="AS28" s="38"/>
      <c r="AT28" s="38"/>
      <c r="AU28" s="38"/>
      <c r="AV28" s="38"/>
      <c r="AW28" s="38"/>
      <c r="AX28" s="38"/>
    </row>
    <row r="29" spans="2:50" x14ac:dyDescent="0.35">
      <c r="B29" s="1" t="s">
        <v>27</v>
      </c>
      <c r="C29" s="4" t="s">
        <v>4</v>
      </c>
      <c r="D29" s="3" t="s">
        <v>3</v>
      </c>
      <c r="E29" s="3" t="s">
        <v>3</v>
      </c>
      <c r="G29" s="1" t="s">
        <v>27</v>
      </c>
      <c r="H29" s="4" t="s">
        <v>4</v>
      </c>
      <c r="I29" s="5" t="s">
        <v>5</v>
      </c>
      <c r="J29" s="5" t="s">
        <v>5</v>
      </c>
      <c r="AC29" s="1" t="s">
        <v>119</v>
      </c>
      <c r="AD29" s="1" t="s">
        <v>124</v>
      </c>
      <c r="AE29" s="1" t="s">
        <v>120</v>
      </c>
      <c r="AF29" s="1" t="s">
        <v>122</v>
      </c>
      <c r="AG29" s="1" t="s">
        <v>133</v>
      </c>
      <c r="AH29" s="1" t="s">
        <v>125</v>
      </c>
      <c r="AI29" s="1" t="s">
        <v>135</v>
      </c>
      <c r="AJ29" s="1" t="s">
        <v>127</v>
      </c>
      <c r="AO29" t="s">
        <v>93</v>
      </c>
      <c r="AP29" s="1" t="s">
        <v>119</v>
      </c>
      <c r="AQ29" s="1" t="s">
        <v>124</v>
      </c>
      <c r="AR29" s="1" t="s">
        <v>120</v>
      </c>
      <c r="AS29" s="1" t="s">
        <v>122</v>
      </c>
      <c r="AT29" s="1" t="s">
        <v>133</v>
      </c>
      <c r="AU29" s="1" t="s">
        <v>125</v>
      </c>
      <c r="AV29" s="1" t="s">
        <v>130</v>
      </c>
      <c r="AW29" s="1" t="s">
        <v>135</v>
      </c>
      <c r="AX29" s="1" t="s">
        <v>127</v>
      </c>
    </row>
    <row r="30" spans="2:50" x14ac:dyDescent="0.35">
      <c r="B30" s="1" t="s">
        <v>28</v>
      </c>
      <c r="C30" s="4" t="s">
        <v>4</v>
      </c>
      <c r="D30" s="3" t="s">
        <v>3</v>
      </c>
      <c r="E30" s="3" t="s">
        <v>3</v>
      </c>
      <c r="G30" s="1" t="s">
        <v>28</v>
      </c>
      <c r="H30" s="4" t="s">
        <v>4</v>
      </c>
      <c r="I30" s="3" t="s">
        <v>3</v>
      </c>
      <c r="J30" s="3" t="s">
        <v>3</v>
      </c>
      <c r="M30" s="38" t="s">
        <v>282</v>
      </c>
      <c r="N30" s="38"/>
      <c r="O30" s="38"/>
      <c r="P30" s="38"/>
      <c r="Q30" s="38"/>
      <c r="R30" s="38"/>
      <c r="S30" s="38"/>
      <c r="T30" s="38"/>
      <c r="U30" s="38"/>
      <c r="V30" s="38"/>
      <c r="AB30" s="1" t="s">
        <v>72</v>
      </c>
      <c r="AC30">
        <f t="shared" ref="AC30:AJ30" si="4">AC25/AC27*100</f>
        <v>69.230769230769226</v>
      </c>
      <c r="AD30">
        <f t="shared" si="4"/>
        <v>50</v>
      </c>
      <c r="AE30">
        <f t="shared" si="4"/>
        <v>35.714285714285715</v>
      </c>
      <c r="AF30">
        <f t="shared" si="4"/>
        <v>83.333333333333343</v>
      </c>
      <c r="AG30">
        <f t="shared" si="4"/>
        <v>0</v>
      </c>
      <c r="AH30">
        <f t="shared" si="4"/>
        <v>0</v>
      </c>
      <c r="AI30">
        <f t="shared" si="4"/>
        <v>0</v>
      </c>
      <c r="AJ30">
        <f t="shared" si="4"/>
        <v>0</v>
      </c>
      <c r="AO30" s="1" t="s">
        <v>69</v>
      </c>
      <c r="AP30" s="9">
        <f>AP26/(AP27+AP26)*100</f>
        <v>11.111111111111111</v>
      </c>
      <c r="AQ30">
        <f t="shared" ref="AQ30:AV30" si="5">AQ26/(AQ27+AQ26)*100</f>
        <v>40</v>
      </c>
      <c r="AR30">
        <f t="shared" si="5"/>
        <v>60</v>
      </c>
      <c r="AS30" s="9">
        <f t="shared" si="5"/>
        <v>56.25</v>
      </c>
      <c r="AT30" s="9">
        <f t="shared" si="5"/>
        <v>66.666666666666657</v>
      </c>
      <c r="AU30">
        <f t="shared" si="5"/>
        <v>0</v>
      </c>
      <c r="AV30">
        <f t="shared" si="5"/>
        <v>100</v>
      </c>
      <c r="AW30" t="e">
        <f>AW26/(AW27+AW26)*100</f>
        <v>#DIV/0!</v>
      </c>
      <c r="AX30" t="e">
        <f>AX26/(AX27+AX26)*100</f>
        <v>#DIV/0!</v>
      </c>
    </row>
    <row r="31" spans="2:50" ht="18.5" x14ac:dyDescent="0.45">
      <c r="B31" s="1" t="s">
        <v>29</v>
      </c>
      <c r="C31" s="4" t="s">
        <v>4</v>
      </c>
      <c r="D31" s="3" t="s">
        <v>3</v>
      </c>
      <c r="E31" s="3" t="s">
        <v>3</v>
      </c>
      <c r="G31" s="1" t="s">
        <v>29</v>
      </c>
      <c r="H31" s="4" t="s">
        <v>4</v>
      </c>
      <c r="I31" s="3" t="s">
        <v>3</v>
      </c>
      <c r="J31" s="3" t="s">
        <v>3</v>
      </c>
      <c r="M31" t="s">
        <v>140</v>
      </c>
      <c r="N31" s="1" t="s">
        <v>119</v>
      </c>
      <c r="O31" s="1" t="s">
        <v>124</v>
      </c>
      <c r="P31" s="1" t="s">
        <v>120</v>
      </c>
      <c r="Q31" s="1" t="s">
        <v>122</v>
      </c>
      <c r="R31" s="1" t="s">
        <v>133</v>
      </c>
      <c r="S31" s="1" t="s">
        <v>125</v>
      </c>
      <c r="T31" s="1" t="s">
        <v>130</v>
      </c>
      <c r="U31" s="1" t="s">
        <v>135</v>
      </c>
      <c r="V31" s="1" t="s">
        <v>127</v>
      </c>
      <c r="AB31" s="1" t="s">
        <v>70</v>
      </c>
      <c r="AC31">
        <f t="shared" ref="AC31:AJ31" si="6">AC26/AC27*100</f>
        <v>30.76923076923077</v>
      </c>
      <c r="AD31">
        <f t="shared" si="6"/>
        <v>50</v>
      </c>
      <c r="AE31">
        <f t="shared" si="6"/>
        <v>64.285714285714292</v>
      </c>
      <c r="AF31">
        <f t="shared" si="6"/>
        <v>16.666666666666664</v>
      </c>
      <c r="AG31">
        <f t="shared" si="6"/>
        <v>100</v>
      </c>
      <c r="AH31">
        <f t="shared" si="6"/>
        <v>100</v>
      </c>
      <c r="AI31">
        <f t="shared" si="6"/>
        <v>100</v>
      </c>
      <c r="AJ31">
        <f t="shared" si="6"/>
        <v>100</v>
      </c>
      <c r="AK31" s="11"/>
      <c r="AO31" s="1" t="s">
        <v>71</v>
      </c>
      <c r="AP31" s="9">
        <f>AP27/(AP26+AP27)*100</f>
        <v>88.888888888888886</v>
      </c>
      <c r="AQ31">
        <f t="shared" ref="AQ31:AX31" si="7">AQ27/(AQ26+AQ27)*100</f>
        <v>60</v>
      </c>
      <c r="AR31">
        <f t="shared" si="7"/>
        <v>40</v>
      </c>
      <c r="AS31" s="9">
        <f t="shared" si="7"/>
        <v>43.75</v>
      </c>
      <c r="AT31" s="9">
        <f t="shared" si="7"/>
        <v>33.333333333333329</v>
      </c>
      <c r="AU31">
        <f t="shared" si="7"/>
        <v>100</v>
      </c>
      <c r="AV31">
        <f t="shared" si="7"/>
        <v>0</v>
      </c>
      <c r="AW31" t="e">
        <f>AW27/(AW26+AW27)*100</f>
        <v>#DIV/0!</v>
      </c>
      <c r="AX31" t="e">
        <f t="shared" si="7"/>
        <v>#DIV/0!</v>
      </c>
    </row>
    <row r="32" spans="2:50" x14ac:dyDescent="0.35">
      <c r="B32" s="1" t="s">
        <v>30</v>
      </c>
      <c r="C32" s="4" t="s">
        <v>4</v>
      </c>
      <c r="D32" s="3" t="s">
        <v>3</v>
      </c>
      <c r="E32" s="3" t="s">
        <v>3</v>
      </c>
      <c r="G32" s="1" t="s">
        <v>30</v>
      </c>
      <c r="H32" s="4" t="s">
        <v>4</v>
      </c>
      <c r="I32" s="3" t="s">
        <v>3</v>
      </c>
      <c r="J32" s="3" t="s">
        <v>3</v>
      </c>
      <c r="M32" s="1" t="s">
        <v>137</v>
      </c>
      <c r="N32" s="9">
        <f t="shared" ref="N32:V32" si="8">N26/N28*100</f>
        <v>40.909090909090914</v>
      </c>
      <c r="O32" s="9">
        <f t="shared" si="8"/>
        <v>62.5</v>
      </c>
      <c r="P32" s="9">
        <f t="shared" si="8"/>
        <v>41.666666666666671</v>
      </c>
      <c r="Q32" s="9">
        <f t="shared" si="8"/>
        <v>72.727272727272734</v>
      </c>
      <c r="R32" s="9">
        <f t="shared" si="8"/>
        <v>75</v>
      </c>
      <c r="S32" s="9">
        <f t="shared" si="8"/>
        <v>33.333333333333329</v>
      </c>
      <c r="T32">
        <f t="shared" si="8"/>
        <v>100</v>
      </c>
      <c r="U32">
        <f t="shared" si="8"/>
        <v>0</v>
      </c>
      <c r="V32">
        <f t="shared" si="8"/>
        <v>0</v>
      </c>
    </row>
    <row r="33" spans="2:22" x14ac:dyDescent="0.35">
      <c r="B33" s="1" t="s">
        <v>31</v>
      </c>
      <c r="C33" s="3" t="s">
        <v>3</v>
      </c>
      <c r="D33" s="3" t="s">
        <v>4</v>
      </c>
      <c r="E33" s="3" t="s">
        <v>3</v>
      </c>
      <c r="G33" s="1" t="s">
        <v>31</v>
      </c>
      <c r="H33" s="4" t="s">
        <v>4</v>
      </c>
      <c r="I33" s="5" t="s">
        <v>5</v>
      </c>
      <c r="J33" s="3" t="s">
        <v>3</v>
      </c>
      <c r="M33" s="1" t="s">
        <v>138</v>
      </c>
      <c r="N33" s="9">
        <f t="shared" ref="N33:V33" si="9">N27/N28*100</f>
        <v>59.090909090909093</v>
      </c>
      <c r="O33" s="9">
        <f t="shared" si="9"/>
        <v>37.5</v>
      </c>
      <c r="P33" s="9">
        <f t="shared" si="9"/>
        <v>58.333333333333336</v>
      </c>
      <c r="Q33" s="9">
        <f t="shared" si="9"/>
        <v>27.27272727272727</v>
      </c>
      <c r="R33" s="9">
        <f t="shared" si="9"/>
        <v>25</v>
      </c>
      <c r="S33" s="9">
        <f t="shared" si="9"/>
        <v>66.666666666666657</v>
      </c>
      <c r="T33">
        <f t="shared" si="9"/>
        <v>0</v>
      </c>
      <c r="U33">
        <f t="shared" si="9"/>
        <v>100</v>
      </c>
      <c r="V33">
        <f t="shared" si="9"/>
        <v>100</v>
      </c>
    </row>
    <row r="34" spans="2:22" x14ac:dyDescent="0.35">
      <c r="B34" s="1" t="s">
        <v>32</v>
      </c>
      <c r="C34" s="4" t="s">
        <v>4</v>
      </c>
      <c r="D34" s="5" t="s">
        <v>5</v>
      </c>
      <c r="E34" s="4" t="s">
        <v>4</v>
      </c>
      <c r="G34" s="1" t="s">
        <v>32</v>
      </c>
      <c r="H34" s="4" t="s">
        <v>4</v>
      </c>
      <c r="I34" s="3" t="s">
        <v>3</v>
      </c>
      <c r="J34" s="3" t="s">
        <v>3</v>
      </c>
    </row>
    <row r="35" spans="2:22" x14ac:dyDescent="0.35">
      <c r="B35" s="1" t="s">
        <v>33</v>
      </c>
      <c r="C35" s="4" t="s">
        <v>4</v>
      </c>
      <c r="D35" s="4" t="s">
        <v>4</v>
      </c>
      <c r="E35" s="3" t="s">
        <v>3</v>
      </c>
      <c r="G35" s="1" t="s">
        <v>36</v>
      </c>
      <c r="H35" s="5" t="s">
        <v>5</v>
      </c>
      <c r="I35" s="3" t="s">
        <v>3</v>
      </c>
      <c r="J35" s="4" t="s">
        <v>4</v>
      </c>
    </row>
    <row r="36" spans="2:22" x14ac:dyDescent="0.35">
      <c r="B36" s="1" t="s">
        <v>34</v>
      </c>
      <c r="C36" s="3" t="s">
        <v>3</v>
      </c>
      <c r="D36" s="4" t="s">
        <v>4</v>
      </c>
      <c r="E36" s="4" t="s">
        <v>4</v>
      </c>
      <c r="G36" s="1" t="s">
        <v>37</v>
      </c>
      <c r="H36" s="5" t="s">
        <v>5</v>
      </c>
      <c r="I36" s="3" t="s">
        <v>3</v>
      </c>
      <c r="J36" s="3" t="s">
        <v>3</v>
      </c>
    </row>
    <row r="37" spans="2:22" x14ac:dyDescent="0.35">
      <c r="B37" s="1" t="s">
        <v>35</v>
      </c>
      <c r="C37" s="4" t="s">
        <v>4</v>
      </c>
      <c r="D37" s="4" t="s">
        <v>4</v>
      </c>
      <c r="E37" s="4" t="s">
        <v>4</v>
      </c>
      <c r="G37" s="1" t="s">
        <v>38</v>
      </c>
      <c r="H37" s="4" t="s">
        <v>4</v>
      </c>
      <c r="I37" s="4" t="s">
        <v>4</v>
      </c>
      <c r="J37" s="4" t="s">
        <v>4</v>
      </c>
    </row>
    <row r="38" spans="2:22" x14ac:dyDescent="0.35">
      <c r="B38" s="1" t="s">
        <v>36</v>
      </c>
      <c r="C38" s="4" t="s">
        <v>4</v>
      </c>
      <c r="D38" s="3" t="s">
        <v>3</v>
      </c>
      <c r="E38" s="4" t="s">
        <v>4</v>
      </c>
      <c r="G38" s="1" t="s">
        <v>39</v>
      </c>
      <c r="H38" s="5" t="s">
        <v>5</v>
      </c>
      <c r="I38" s="4" t="s">
        <v>4</v>
      </c>
      <c r="J38" s="4" t="s">
        <v>4</v>
      </c>
    </row>
    <row r="39" spans="2:22" x14ac:dyDescent="0.35">
      <c r="B39" s="1" t="s">
        <v>37</v>
      </c>
      <c r="C39" s="4" t="s">
        <v>4</v>
      </c>
      <c r="D39" s="3" t="s">
        <v>3</v>
      </c>
      <c r="E39" s="3" t="s">
        <v>3</v>
      </c>
      <c r="G39" s="1" t="s">
        <v>40</v>
      </c>
      <c r="H39" s="3" t="s">
        <v>3</v>
      </c>
      <c r="I39" s="3" t="s">
        <v>3</v>
      </c>
    </row>
    <row r="40" spans="2:22" x14ac:dyDescent="0.35">
      <c r="B40" s="1" t="s">
        <v>38</v>
      </c>
      <c r="C40" s="3" t="s">
        <v>3</v>
      </c>
      <c r="D40" s="3" t="s">
        <v>3</v>
      </c>
      <c r="E40" s="3" t="s">
        <v>3</v>
      </c>
      <c r="G40" s="1" t="s">
        <v>41</v>
      </c>
      <c r="H40" s="5" t="s">
        <v>5</v>
      </c>
      <c r="I40" s="3" t="s">
        <v>3</v>
      </c>
      <c r="J40" s="3" t="s">
        <v>3</v>
      </c>
    </row>
    <row r="41" spans="2:22" x14ac:dyDescent="0.35">
      <c r="B41" s="1" t="s">
        <v>39</v>
      </c>
      <c r="C41" s="4" t="s">
        <v>4</v>
      </c>
      <c r="D41" s="4" t="s">
        <v>4</v>
      </c>
      <c r="E41" s="4" t="s">
        <v>4</v>
      </c>
      <c r="G41" s="1" t="s">
        <v>42</v>
      </c>
      <c r="H41" s="3" t="s">
        <v>3</v>
      </c>
      <c r="I41" s="3" t="s">
        <v>3</v>
      </c>
      <c r="J41" s="4" t="s">
        <v>4</v>
      </c>
    </row>
    <row r="42" spans="2:22" x14ac:dyDescent="0.35">
      <c r="B42" s="1" t="s">
        <v>40</v>
      </c>
      <c r="C42" s="4" t="s">
        <v>4</v>
      </c>
      <c r="D42" s="4" t="s">
        <v>4</v>
      </c>
      <c r="E42" s="4" t="s">
        <v>4</v>
      </c>
      <c r="G42" s="1" t="s">
        <v>43</v>
      </c>
      <c r="H42" s="3" t="s">
        <v>3</v>
      </c>
      <c r="I42" s="3" t="s">
        <v>3</v>
      </c>
      <c r="J42" s="3" t="s">
        <v>3</v>
      </c>
    </row>
    <row r="43" spans="2:22" x14ac:dyDescent="0.35">
      <c r="B43" s="1" t="s">
        <v>41</v>
      </c>
      <c r="C43" s="3" t="s">
        <v>3</v>
      </c>
      <c r="D43" s="3" t="s">
        <v>3</v>
      </c>
      <c r="E43" s="3" t="s">
        <v>3</v>
      </c>
      <c r="G43" s="1" t="s">
        <v>44</v>
      </c>
      <c r="H43" s="5" t="s">
        <v>5</v>
      </c>
      <c r="I43" s="3" t="s">
        <v>3</v>
      </c>
      <c r="J43" s="3" t="s">
        <v>3</v>
      </c>
    </row>
    <row r="44" spans="2:22" x14ac:dyDescent="0.35">
      <c r="B44" s="1" t="s">
        <v>42</v>
      </c>
      <c r="C44" s="3" t="s">
        <v>3</v>
      </c>
      <c r="D44" s="3" t="s">
        <v>4</v>
      </c>
      <c r="E44" s="4" t="s">
        <v>4</v>
      </c>
      <c r="G44" s="1" t="s">
        <v>45</v>
      </c>
      <c r="H44" s="3" t="s">
        <v>3</v>
      </c>
      <c r="I44" s="3" t="s">
        <v>3</v>
      </c>
      <c r="J44" s="3" t="s">
        <v>3</v>
      </c>
    </row>
    <row r="45" spans="2:22" x14ac:dyDescent="0.35">
      <c r="B45" s="1" t="s">
        <v>43</v>
      </c>
      <c r="C45" s="4" t="s">
        <v>4</v>
      </c>
      <c r="D45" s="3" t="s">
        <v>3</v>
      </c>
      <c r="E45" s="3" t="s">
        <v>3</v>
      </c>
      <c r="G45" s="1" t="s">
        <v>46</v>
      </c>
      <c r="H45" s="4" t="s">
        <v>4</v>
      </c>
      <c r="I45" s="4" t="s">
        <v>4</v>
      </c>
      <c r="J45" s="4" t="s">
        <v>4</v>
      </c>
    </row>
    <row r="46" spans="2:22" x14ac:dyDescent="0.35">
      <c r="B46" s="1" t="s">
        <v>44</v>
      </c>
      <c r="C46" s="4" t="s">
        <v>4</v>
      </c>
      <c r="D46" s="4" t="s">
        <v>4</v>
      </c>
      <c r="E46" s="4" t="s">
        <v>4</v>
      </c>
      <c r="G46" s="1" t="s">
        <v>47</v>
      </c>
      <c r="H46" s="3" t="s">
        <v>3</v>
      </c>
      <c r="I46" s="4" t="s">
        <v>4</v>
      </c>
      <c r="J46" s="4" t="s">
        <v>4</v>
      </c>
    </row>
    <row r="47" spans="2:22" x14ac:dyDescent="0.35">
      <c r="B47" s="1" t="s">
        <v>45</v>
      </c>
      <c r="C47" s="3" t="s">
        <v>3</v>
      </c>
      <c r="E47" s="4" t="s">
        <v>4</v>
      </c>
      <c r="G47" s="1" t="s">
        <v>48</v>
      </c>
      <c r="H47" s="5" t="s">
        <v>5</v>
      </c>
      <c r="I47" s="4" t="s">
        <v>4</v>
      </c>
      <c r="J47" s="4" t="s">
        <v>4</v>
      </c>
    </row>
    <row r="48" spans="2:22" x14ac:dyDescent="0.35">
      <c r="B48" s="1" t="s">
        <v>46</v>
      </c>
      <c r="C48" s="4" t="s">
        <v>4</v>
      </c>
      <c r="D48" s="4" t="s">
        <v>4</v>
      </c>
      <c r="E48" s="4" t="s">
        <v>4</v>
      </c>
      <c r="G48" s="1" t="s">
        <v>49</v>
      </c>
      <c r="H48" s="3" t="s">
        <v>3</v>
      </c>
      <c r="I48" s="4" t="s">
        <v>4</v>
      </c>
      <c r="J48" s="4" t="s">
        <v>4</v>
      </c>
    </row>
    <row r="49" spans="2:45" x14ac:dyDescent="0.35">
      <c r="B49" s="1" t="s">
        <v>47</v>
      </c>
      <c r="C49" s="3" t="s">
        <v>3</v>
      </c>
      <c r="D49" s="4" t="s">
        <v>4</v>
      </c>
      <c r="E49" s="4" t="s">
        <v>4</v>
      </c>
      <c r="G49" s="1" t="s">
        <v>50</v>
      </c>
      <c r="H49" s="4" t="s">
        <v>4</v>
      </c>
      <c r="I49" s="4" t="s">
        <v>4</v>
      </c>
      <c r="J49" s="4" t="s">
        <v>4</v>
      </c>
    </row>
    <row r="50" spans="2:45" x14ac:dyDescent="0.35">
      <c r="B50" s="1" t="s">
        <v>48</v>
      </c>
      <c r="C50" s="4" t="s">
        <v>4</v>
      </c>
      <c r="D50" s="4" t="s">
        <v>4</v>
      </c>
      <c r="E50" s="4" t="s">
        <v>4</v>
      </c>
      <c r="G50" s="1" t="s">
        <v>51</v>
      </c>
      <c r="H50" s="5" t="s">
        <v>5</v>
      </c>
      <c r="I50" s="5" t="s">
        <v>5</v>
      </c>
      <c r="J50" s="5" t="s">
        <v>5</v>
      </c>
      <c r="M50" s="38" t="s">
        <v>286</v>
      </c>
      <c r="N50" s="38"/>
      <c r="O50" s="38"/>
      <c r="P50" s="38"/>
      <c r="Q50" s="38"/>
      <c r="R50" s="38"/>
      <c r="S50" s="38"/>
      <c r="AB50" s="38" t="s">
        <v>287</v>
      </c>
      <c r="AC50" s="38"/>
      <c r="AD50" s="38"/>
      <c r="AE50" s="38"/>
      <c r="AF50" s="38"/>
      <c r="AG50" s="38"/>
      <c r="AH50" s="38"/>
      <c r="AO50" s="38" t="s">
        <v>288</v>
      </c>
      <c r="AP50" s="38"/>
      <c r="AQ50" s="38"/>
      <c r="AR50" s="38"/>
      <c r="AS50" s="38"/>
    </row>
    <row r="51" spans="2:45" x14ac:dyDescent="0.35">
      <c r="B51" s="1" t="s">
        <v>49</v>
      </c>
      <c r="C51" s="4" t="s">
        <v>4</v>
      </c>
      <c r="D51" s="3" t="s">
        <v>3</v>
      </c>
      <c r="E51" s="3" t="s">
        <v>3</v>
      </c>
      <c r="G51" s="1" t="s">
        <v>52</v>
      </c>
      <c r="H51" s="3" t="s">
        <v>3</v>
      </c>
      <c r="I51" s="4" t="s">
        <v>4</v>
      </c>
      <c r="J51" s="4" t="s">
        <v>4</v>
      </c>
      <c r="M51" s="8"/>
      <c r="N51" s="15" t="s">
        <v>263</v>
      </c>
      <c r="O51" s="15" t="s">
        <v>86</v>
      </c>
      <c r="P51" s="15" t="s">
        <v>264</v>
      </c>
      <c r="AB51" s="15" t="s">
        <v>81</v>
      </c>
      <c r="AC51" s="15" t="s">
        <v>263</v>
      </c>
      <c r="AD51" s="15" t="s">
        <v>86</v>
      </c>
      <c r="AE51" s="15" t="s">
        <v>264</v>
      </c>
      <c r="AO51" s="15" t="s">
        <v>202</v>
      </c>
      <c r="AP51" s="15" t="s">
        <v>263</v>
      </c>
      <c r="AQ51" s="15" t="s">
        <v>86</v>
      </c>
      <c r="AR51" s="15" t="s">
        <v>264</v>
      </c>
    </row>
    <row r="52" spans="2:45" x14ac:dyDescent="0.35">
      <c r="B52" s="1" t="s">
        <v>50</v>
      </c>
      <c r="C52" s="4" t="s">
        <v>4</v>
      </c>
      <c r="D52" s="3" t="s">
        <v>3</v>
      </c>
      <c r="E52" s="3" t="s">
        <v>3</v>
      </c>
      <c r="G52" s="1" t="s">
        <v>53</v>
      </c>
      <c r="H52" s="3" t="s">
        <v>3</v>
      </c>
      <c r="I52" s="3" t="s">
        <v>3</v>
      </c>
      <c r="J52" s="3" t="s">
        <v>3</v>
      </c>
      <c r="M52" s="15" t="s">
        <v>141</v>
      </c>
      <c r="N52" s="36">
        <v>0</v>
      </c>
      <c r="O52" s="36" t="s">
        <v>149</v>
      </c>
      <c r="P52" s="36" t="s">
        <v>89</v>
      </c>
      <c r="AB52" s="15" t="s">
        <v>141</v>
      </c>
      <c r="AC52" s="36" t="s">
        <v>157</v>
      </c>
      <c r="AD52" s="36" t="s">
        <v>158</v>
      </c>
      <c r="AE52" s="36" t="s">
        <v>89</v>
      </c>
      <c r="AO52" s="15" t="s">
        <v>142</v>
      </c>
      <c r="AP52" s="36" t="s">
        <v>90</v>
      </c>
      <c r="AQ52" s="36" t="s">
        <v>214</v>
      </c>
      <c r="AR52" s="36" t="s">
        <v>89</v>
      </c>
    </row>
    <row r="53" spans="2:45" x14ac:dyDescent="0.35">
      <c r="B53" s="1" t="s">
        <v>51</v>
      </c>
      <c r="C53" s="4" t="s">
        <v>4</v>
      </c>
      <c r="E53" s="3" t="s">
        <v>3</v>
      </c>
      <c r="G53" s="1" t="s">
        <v>54</v>
      </c>
      <c r="H53" s="3" t="s">
        <v>3</v>
      </c>
      <c r="I53" s="5" t="s">
        <v>5</v>
      </c>
      <c r="J53" s="3" t="s">
        <v>3</v>
      </c>
      <c r="M53" s="15" t="s">
        <v>148</v>
      </c>
      <c r="N53" s="36">
        <v>0</v>
      </c>
      <c r="O53" s="36" t="s">
        <v>149</v>
      </c>
      <c r="P53" s="36" t="s">
        <v>89</v>
      </c>
      <c r="AB53" s="15" t="s">
        <v>148</v>
      </c>
      <c r="AC53" s="36" t="s">
        <v>157</v>
      </c>
      <c r="AD53" s="36" t="s">
        <v>159</v>
      </c>
      <c r="AE53" s="36" t="s">
        <v>89</v>
      </c>
      <c r="AO53" s="15" t="s">
        <v>144</v>
      </c>
      <c r="AP53" s="36">
        <v>16.43</v>
      </c>
      <c r="AQ53" s="36" t="s">
        <v>215</v>
      </c>
      <c r="AR53" s="36" t="s">
        <v>89</v>
      </c>
    </row>
    <row r="54" spans="2:45" x14ac:dyDescent="0.35">
      <c r="B54" s="1" t="s">
        <v>52</v>
      </c>
      <c r="C54" s="3" t="s">
        <v>3</v>
      </c>
      <c r="D54" s="3" t="s">
        <v>3</v>
      </c>
      <c r="E54" s="3" t="s">
        <v>3</v>
      </c>
      <c r="G54" s="1" t="s">
        <v>55</v>
      </c>
      <c r="H54" s="5" t="s">
        <v>5</v>
      </c>
      <c r="I54" s="5" t="s">
        <v>5</v>
      </c>
      <c r="J54" s="5" t="s">
        <v>5</v>
      </c>
      <c r="M54" s="15" t="s">
        <v>142</v>
      </c>
      <c r="N54" s="36" t="s">
        <v>90</v>
      </c>
      <c r="O54" s="36" t="s">
        <v>150</v>
      </c>
      <c r="P54" s="36" t="s">
        <v>89</v>
      </c>
      <c r="AB54" s="15" t="s">
        <v>143</v>
      </c>
      <c r="AC54" s="36" t="s">
        <v>157</v>
      </c>
      <c r="AD54" s="36" t="s">
        <v>159</v>
      </c>
      <c r="AE54" s="36" t="s">
        <v>89</v>
      </c>
      <c r="AO54" s="15" t="s">
        <v>145</v>
      </c>
      <c r="AP54" s="36">
        <v>10.3</v>
      </c>
      <c r="AQ54" s="36" t="s">
        <v>216</v>
      </c>
      <c r="AR54" s="36" t="s">
        <v>89</v>
      </c>
    </row>
    <row r="55" spans="2:45" x14ac:dyDescent="0.35">
      <c r="B55" s="1" t="s">
        <v>53</v>
      </c>
      <c r="C55" s="3" t="s">
        <v>3</v>
      </c>
      <c r="E55" s="3" t="s">
        <v>3</v>
      </c>
      <c r="G55" s="1" t="s">
        <v>56</v>
      </c>
      <c r="H55" s="3" t="s">
        <v>3</v>
      </c>
      <c r="I55" s="3" t="s">
        <v>3</v>
      </c>
      <c r="J55" s="3" t="s">
        <v>3</v>
      </c>
      <c r="M55" s="15" t="s">
        <v>143</v>
      </c>
      <c r="N55" s="36">
        <v>0.71</v>
      </c>
      <c r="O55" s="36" t="s">
        <v>151</v>
      </c>
      <c r="P55" s="36">
        <v>0.30530000000000002</v>
      </c>
      <c r="AB55" s="15" t="s">
        <v>144</v>
      </c>
      <c r="AC55" s="36" t="s">
        <v>157</v>
      </c>
      <c r="AD55" s="36" t="s">
        <v>159</v>
      </c>
      <c r="AE55" s="36" t="s">
        <v>89</v>
      </c>
      <c r="AO55" s="15" t="s">
        <v>147</v>
      </c>
      <c r="AP55" s="36">
        <v>12.14</v>
      </c>
      <c r="AQ55" s="36" t="s">
        <v>217</v>
      </c>
      <c r="AR55" s="36" t="s">
        <v>89</v>
      </c>
    </row>
    <row r="56" spans="2:45" x14ac:dyDescent="0.35">
      <c r="B56" s="1" t="s">
        <v>54</v>
      </c>
      <c r="C56" s="4" t="s">
        <v>4</v>
      </c>
      <c r="D56" s="4" t="s">
        <v>4</v>
      </c>
      <c r="E56" s="4" t="s">
        <v>4</v>
      </c>
      <c r="G56" s="1" t="s">
        <v>57</v>
      </c>
      <c r="H56" s="3" t="s">
        <v>3</v>
      </c>
      <c r="I56" s="3" t="s">
        <v>3</v>
      </c>
      <c r="J56" s="3" t="s">
        <v>3</v>
      </c>
      <c r="M56" s="15" t="s">
        <v>144</v>
      </c>
      <c r="N56" s="36">
        <v>4.3170000000000002</v>
      </c>
      <c r="O56" s="36" t="s">
        <v>152</v>
      </c>
      <c r="P56" s="36" t="s">
        <v>89</v>
      </c>
      <c r="AB56" s="15" t="s">
        <v>145</v>
      </c>
      <c r="AC56" s="36">
        <v>0.44</v>
      </c>
      <c r="AD56" s="36" t="s">
        <v>160</v>
      </c>
      <c r="AE56" s="36">
        <v>2.8000000000000001E-2</v>
      </c>
      <c r="AO56" s="15" t="s">
        <v>143</v>
      </c>
      <c r="AP56" s="36">
        <v>0</v>
      </c>
      <c r="AQ56" s="36" t="s">
        <v>218</v>
      </c>
      <c r="AR56" s="36">
        <v>6.9999999999999999E-4</v>
      </c>
    </row>
    <row r="57" spans="2:45" x14ac:dyDescent="0.35">
      <c r="B57" s="1" t="s">
        <v>55</v>
      </c>
      <c r="C57" s="3" t="s">
        <v>3</v>
      </c>
      <c r="D57" s="3" t="s">
        <v>3</v>
      </c>
      <c r="E57" s="3" t="s">
        <v>3</v>
      </c>
      <c r="G57" s="1" t="s">
        <v>58</v>
      </c>
      <c r="H57" s="4" t="s">
        <v>4</v>
      </c>
      <c r="I57" s="4" t="s">
        <v>4</v>
      </c>
      <c r="J57" s="4" t="s">
        <v>4</v>
      </c>
      <c r="M57" s="15" t="s">
        <v>145</v>
      </c>
      <c r="N57" s="36">
        <v>3.9</v>
      </c>
      <c r="O57" s="36" t="s">
        <v>153</v>
      </c>
      <c r="P57" s="36" t="s">
        <v>89</v>
      </c>
      <c r="AB57" s="15" t="s">
        <v>147</v>
      </c>
      <c r="AC57" s="36">
        <v>4.21</v>
      </c>
      <c r="AD57" s="36" t="s">
        <v>161</v>
      </c>
      <c r="AE57" s="36" t="s">
        <v>89</v>
      </c>
      <c r="AO57" s="15" t="s">
        <v>146</v>
      </c>
      <c r="AP57" s="36">
        <v>5.89</v>
      </c>
      <c r="AQ57" s="36" t="s">
        <v>219</v>
      </c>
      <c r="AR57" s="36" t="s">
        <v>89</v>
      </c>
    </row>
    <row r="58" spans="2:45" x14ac:dyDescent="0.35">
      <c r="B58" s="1" t="s">
        <v>56</v>
      </c>
      <c r="C58" s="4" t="s">
        <v>4</v>
      </c>
      <c r="D58" s="4" t="s">
        <v>4</v>
      </c>
      <c r="E58" s="4" t="s">
        <v>4</v>
      </c>
      <c r="G58" s="1" t="s">
        <v>59</v>
      </c>
      <c r="H58" s="3" t="s">
        <v>3</v>
      </c>
      <c r="I58" s="3" t="s">
        <v>3</v>
      </c>
      <c r="J58" s="3" t="s">
        <v>3</v>
      </c>
      <c r="M58" s="15" t="s">
        <v>147</v>
      </c>
      <c r="N58" s="36">
        <v>1</v>
      </c>
      <c r="O58" s="36" t="s">
        <v>155</v>
      </c>
      <c r="P58" s="36" t="s">
        <v>154</v>
      </c>
      <c r="AB58" s="15" t="s">
        <v>146</v>
      </c>
      <c r="AC58" s="36">
        <v>2.2999999999999998</v>
      </c>
      <c r="AD58" s="36" t="s">
        <v>162</v>
      </c>
      <c r="AE58" s="36">
        <v>5.8999999999999999E-3</v>
      </c>
      <c r="AO58" s="15" t="s">
        <v>203</v>
      </c>
      <c r="AP58" s="36" t="s">
        <v>90</v>
      </c>
      <c r="AQ58" s="36" t="s">
        <v>220</v>
      </c>
      <c r="AR58" s="36" t="s">
        <v>89</v>
      </c>
    </row>
    <row r="59" spans="2:45" x14ac:dyDescent="0.35">
      <c r="B59" s="1" t="s">
        <v>57</v>
      </c>
      <c r="C59" s="3" t="s">
        <v>3</v>
      </c>
      <c r="D59" s="3" t="s">
        <v>3</v>
      </c>
      <c r="E59" s="3" t="s">
        <v>3</v>
      </c>
      <c r="G59" s="1" t="s">
        <v>60</v>
      </c>
      <c r="H59" s="3" t="s">
        <v>3</v>
      </c>
      <c r="I59" s="3" t="s">
        <v>3</v>
      </c>
      <c r="J59" s="3" t="s">
        <v>3</v>
      </c>
      <c r="M59" s="15" t="s">
        <v>146</v>
      </c>
      <c r="N59" s="36">
        <v>2.4</v>
      </c>
      <c r="O59" s="36" t="s">
        <v>156</v>
      </c>
      <c r="P59" s="36">
        <v>3.0000000000000001E-3</v>
      </c>
      <c r="AB59" s="15" t="s">
        <v>163</v>
      </c>
      <c r="AC59" s="36" t="s">
        <v>157</v>
      </c>
      <c r="AD59" s="36" t="s">
        <v>169</v>
      </c>
      <c r="AE59" s="36" t="s">
        <v>89</v>
      </c>
      <c r="AO59" s="15" t="s">
        <v>166</v>
      </c>
      <c r="AP59" s="36">
        <v>3.0449999999999999</v>
      </c>
      <c r="AQ59" s="36" t="s">
        <v>221</v>
      </c>
      <c r="AR59" s="36">
        <v>2.0000000000000001E-4</v>
      </c>
    </row>
    <row r="60" spans="2:45" x14ac:dyDescent="0.35">
      <c r="B60" s="1" t="s">
        <v>58</v>
      </c>
      <c r="C60" s="4" t="s">
        <v>4</v>
      </c>
      <c r="D60" s="4" t="s">
        <v>4</v>
      </c>
      <c r="E60" s="4" t="s">
        <v>4</v>
      </c>
      <c r="G60" s="1" t="s">
        <v>62</v>
      </c>
      <c r="H60" s="3" t="s">
        <v>3</v>
      </c>
      <c r="I60" s="3" t="s">
        <v>3</v>
      </c>
      <c r="J60" s="3" t="s">
        <v>3</v>
      </c>
      <c r="AB60" s="15" t="s">
        <v>164</v>
      </c>
      <c r="AC60" s="36" t="s">
        <v>157</v>
      </c>
      <c r="AD60" s="36" t="s">
        <v>169</v>
      </c>
      <c r="AE60" s="36" t="s">
        <v>89</v>
      </c>
      <c r="AO60" s="15" t="s">
        <v>167</v>
      </c>
      <c r="AP60" s="36">
        <v>1.909</v>
      </c>
      <c r="AQ60" s="36" t="s">
        <v>222</v>
      </c>
      <c r="AR60" s="36">
        <v>3.3500000000000002E-2</v>
      </c>
    </row>
    <row r="61" spans="2:45" x14ac:dyDescent="0.35">
      <c r="B61" s="1" t="s">
        <v>59</v>
      </c>
      <c r="C61" s="4" t="s">
        <v>4</v>
      </c>
      <c r="D61" s="3" t="s">
        <v>3</v>
      </c>
      <c r="E61" s="3" t="s">
        <v>3</v>
      </c>
      <c r="G61" s="1" t="s">
        <v>63</v>
      </c>
      <c r="H61" s="3" t="s">
        <v>3</v>
      </c>
      <c r="I61" s="3" t="s">
        <v>3</v>
      </c>
      <c r="J61" s="3" t="s">
        <v>3</v>
      </c>
      <c r="AB61" s="15" t="s">
        <v>165</v>
      </c>
      <c r="AC61" s="36" t="s">
        <v>157</v>
      </c>
      <c r="AD61" s="36" t="s">
        <v>169</v>
      </c>
      <c r="AE61" s="36" t="s">
        <v>89</v>
      </c>
      <c r="AO61" s="15" t="s">
        <v>204</v>
      </c>
      <c r="AP61" s="36">
        <v>2.25</v>
      </c>
      <c r="AQ61" s="36" t="s">
        <v>223</v>
      </c>
      <c r="AR61" s="36">
        <v>7.1000000000000004E-3</v>
      </c>
    </row>
    <row r="62" spans="2:45" x14ac:dyDescent="0.35">
      <c r="B62" s="1" t="s">
        <v>60</v>
      </c>
      <c r="C62" s="4" t="s">
        <v>4</v>
      </c>
      <c r="D62" s="4" t="s">
        <v>4</v>
      </c>
      <c r="E62" s="4" t="s">
        <v>4</v>
      </c>
      <c r="G62" s="1" t="s">
        <v>64</v>
      </c>
      <c r="H62" s="5" t="s">
        <v>5</v>
      </c>
      <c r="I62" s="5" t="s">
        <v>5</v>
      </c>
      <c r="J62" s="5" t="s">
        <v>5</v>
      </c>
      <c r="AB62" s="15" t="s">
        <v>166</v>
      </c>
      <c r="AC62" s="36" t="s">
        <v>157</v>
      </c>
      <c r="AD62" s="36" t="s">
        <v>169</v>
      </c>
      <c r="AE62" s="36" t="s">
        <v>89</v>
      </c>
      <c r="AO62" s="15" t="s">
        <v>165</v>
      </c>
      <c r="AP62" s="36">
        <v>0</v>
      </c>
      <c r="AQ62" s="36" t="s">
        <v>224</v>
      </c>
      <c r="AR62" s="36" t="s">
        <v>89</v>
      </c>
    </row>
    <row r="63" spans="2:45" x14ac:dyDescent="0.35">
      <c r="AB63" s="15" t="s">
        <v>167</v>
      </c>
      <c r="AC63" s="36">
        <v>0.19</v>
      </c>
      <c r="AD63" s="36" t="s">
        <v>170</v>
      </c>
      <c r="AE63" s="36" t="s">
        <v>89</v>
      </c>
      <c r="AO63" s="15" t="s">
        <v>205</v>
      </c>
      <c r="AP63" s="36" t="s">
        <v>213</v>
      </c>
      <c r="AQ63" s="36" t="s">
        <v>225</v>
      </c>
      <c r="AR63" s="36" t="s">
        <v>89</v>
      </c>
    </row>
    <row r="64" spans="2:45" x14ac:dyDescent="0.35">
      <c r="AB64" s="15" t="s">
        <v>168</v>
      </c>
      <c r="AC64" s="36">
        <v>1.83</v>
      </c>
      <c r="AD64" s="36" t="s">
        <v>171</v>
      </c>
      <c r="AE64" s="36">
        <v>4.4900000000000002E-2</v>
      </c>
      <c r="AO64" s="15" t="s">
        <v>206</v>
      </c>
      <c r="AP64" s="36" t="s">
        <v>90</v>
      </c>
      <c r="AQ64" s="36" t="s">
        <v>226</v>
      </c>
      <c r="AR64" s="36" t="s">
        <v>89</v>
      </c>
    </row>
    <row r="65" spans="28:44" x14ac:dyDescent="0.35">
      <c r="AB65" s="15" t="s">
        <v>172</v>
      </c>
      <c r="AC65" s="36" t="s">
        <v>157</v>
      </c>
      <c r="AD65" s="36" t="s">
        <v>177</v>
      </c>
      <c r="AE65" s="36" t="s">
        <v>89</v>
      </c>
      <c r="AO65" s="15" t="s">
        <v>207</v>
      </c>
      <c r="AP65" s="36" t="s">
        <v>90</v>
      </c>
      <c r="AQ65" s="36" t="s">
        <v>227</v>
      </c>
      <c r="AR65" s="36" t="s">
        <v>89</v>
      </c>
    </row>
    <row r="66" spans="28:44" x14ac:dyDescent="0.35">
      <c r="AB66" s="15" t="s">
        <v>173</v>
      </c>
      <c r="AC66" s="36" t="s">
        <v>157</v>
      </c>
      <c r="AD66" s="36" t="s">
        <v>177</v>
      </c>
      <c r="AE66" s="36" t="s">
        <v>89</v>
      </c>
      <c r="AO66" s="15" t="s">
        <v>208</v>
      </c>
      <c r="AP66" s="36" t="s">
        <v>90</v>
      </c>
      <c r="AQ66" s="36" t="s">
        <v>220</v>
      </c>
      <c r="AR66" s="36" t="s">
        <v>89</v>
      </c>
    </row>
    <row r="67" spans="28:44" x14ac:dyDescent="0.35">
      <c r="AB67" s="15" t="s">
        <v>174</v>
      </c>
      <c r="AC67" s="36" t="s">
        <v>157</v>
      </c>
      <c r="AD67" s="36" t="s">
        <v>178</v>
      </c>
      <c r="AE67" s="36" t="s">
        <v>89</v>
      </c>
      <c r="AO67" s="15" t="s">
        <v>209</v>
      </c>
      <c r="AP67" s="36" t="s">
        <v>90</v>
      </c>
      <c r="AQ67" s="36" t="s">
        <v>228</v>
      </c>
      <c r="AR67" s="36" t="s">
        <v>89</v>
      </c>
    </row>
    <row r="68" spans="28:44" x14ac:dyDescent="0.35">
      <c r="AB68" s="15" t="s">
        <v>175</v>
      </c>
      <c r="AC68" s="36" t="s">
        <v>157</v>
      </c>
      <c r="AD68" s="36" t="s">
        <v>177</v>
      </c>
      <c r="AE68" s="36" t="s">
        <v>89</v>
      </c>
      <c r="AO68" s="15" t="s">
        <v>175</v>
      </c>
      <c r="AP68" s="36">
        <v>1.3540000000000001</v>
      </c>
      <c r="AQ68" s="36" t="s">
        <v>229</v>
      </c>
      <c r="AR68" s="36">
        <v>0.37819999999999998</v>
      </c>
    </row>
    <row r="69" spans="28:44" x14ac:dyDescent="0.35">
      <c r="AB69" s="15" t="s">
        <v>176</v>
      </c>
      <c r="AC69" s="36">
        <v>0.11</v>
      </c>
      <c r="AD69" s="36" t="s">
        <v>179</v>
      </c>
      <c r="AE69" s="36" t="s">
        <v>89</v>
      </c>
      <c r="AO69" s="15" t="s">
        <v>176</v>
      </c>
      <c r="AP69" s="36">
        <v>0.85</v>
      </c>
      <c r="AQ69" s="36" t="s">
        <v>230</v>
      </c>
      <c r="AR69" s="36">
        <v>0.66749999999999998</v>
      </c>
    </row>
    <row r="70" spans="28:44" x14ac:dyDescent="0.35">
      <c r="AO70" s="15" t="s">
        <v>210</v>
      </c>
      <c r="AP70" s="36" t="s">
        <v>90</v>
      </c>
      <c r="AQ70" s="36" t="s">
        <v>231</v>
      </c>
      <c r="AR70" s="36" t="s">
        <v>89</v>
      </c>
    </row>
    <row r="71" spans="28:44" x14ac:dyDescent="0.35">
      <c r="AO71" s="15" t="s">
        <v>211</v>
      </c>
      <c r="AP71" s="36">
        <v>1.595</v>
      </c>
      <c r="AQ71" s="36" t="s">
        <v>232</v>
      </c>
      <c r="AR71" s="36">
        <v>0.14599999999999999</v>
      </c>
    </row>
    <row r="72" spans="28:44" x14ac:dyDescent="0.35">
      <c r="AO72" s="15" t="s">
        <v>212</v>
      </c>
      <c r="AP72" s="36" t="s">
        <v>90</v>
      </c>
      <c r="AQ72" s="36" t="s">
        <v>233</v>
      </c>
      <c r="AR72" s="36" t="s">
        <v>89</v>
      </c>
    </row>
  </sheetData>
  <mergeCells count="16">
    <mergeCell ref="AB22:AJ22"/>
    <mergeCell ref="AB23:AJ23"/>
    <mergeCell ref="AO23:AX23"/>
    <mergeCell ref="B5:J5"/>
    <mergeCell ref="B6:E6"/>
    <mergeCell ref="G6:J6"/>
    <mergeCell ref="M16:X16"/>
    <mergeCell ref="M17:X17"/>
    <mergeCell ref="AO50:AS50"/>
    <mergeCell ref="M24:V24"/>
    <mergeCell ref="AO24:AX24"/>
    <mergeCell ref="AO28:AX28"/>
    <mergeCell ref="AB28:AJ28"/>
    <mergeCell ref="AB50:AH50"/>
    <mergeCell ref="M50:S50"/>
    <mergeCell ref="M30:V30"/>
  </mergeCell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Prism8.Document" shapeId="4282" r:id="rId4">
          <objectPr defaultSize="0" autoPict="0" r:id="rId5">
            <anchor moveWithCells="1">
              <from>
                <xdr:col>13</xdr:col>
                <xdr:colOff>774700</xdr:colOff>
                <xdr:row>34</xdr:row>
                <xdr:rowOff>120650</xdr:rowOff>
              </from>
              <to>
                <xdr:col>15</xdr:col>
                <xdr:colOff>952500</xdr:colOff>
                <xdr:row>46</xdr:row>
                <xdr:rowOff>127000</xdr:rowOff>
              </to>
            </anchor>
          </objectPr>
        </oleObject>
      </mc:Choice>
      <mc:Fallback>
        <oleObject progId="Prism8.Document" shapeId="4282" r:id="rId4"/>
      </mc:Fallback>
    </mc:AlternateContent>
    <mc:AlternateContent xmlns:mc="http://schemas.openxmlformats.org/markup-compatibility/2006">
      <mc:Choice Requires="x14">
        <oleObject progId="Prism8.Document" shapeId="4295" r:id="rId6">
          <objectPr defaultSize="0" autoPict="0" r:id="rId7">
            <anchor moveWithCells="1">
              <from>
                <xdr:col>41</xdr:col>
                <xdr:colOff>1714500</xdr:colOff>
                <xdr:row>33</xdr:row>
                <xdr:rowOff>38100</xdr:rowOff>
              </from>
              <to>
                <xdr:col>43</xdr:col>
                <xdr:colOff>1619250</xdr:colOff>
                <xdr:row>45</xdr:row>
                <xdr:rowOff>146050</xdr:rowOff>
              </to>
            </anchor>
          </objectPr>
        </oleObject>
      </mc:Choice>
      <mc:Fallback>
        <oleObject progId="Prism8.Document" shapeId="4295" r:id="rId6"/>
      </mc:Fallback>
    </mc:AlternateContent>
    <mc:AlternateContent xmlns:mc="http://schemas.openxmlformats.org/markup-compatibility/2006">
      <mc:Choice Requires="x14">
        <oleObject progId="Prism8.Document" shapeId="4258" r:id="rId8">
          <objectPr defaultSize="0" autoPict="0" r:id="rId9">
            <anchor moveWithCells="1">
              <from>
                <xdr:col>28</xdr:col>
                <xdr:colOff>876300</xdr:colOff>
                <xdr:row>32</xdr:row>
                <xdr:rowOff>184150</xdr:rowOff>
              </from>
              <to>
                <xdr:col>30</xdr:col>
                <xdr:colOff>1924050</xdr:colOff>
                <xdr:row>46</xdr:row>
                <xdr:rowOff>19050</xdr:rowOff>
              </to>
            </anchor>
          </objectPr>
        </oleObject>
      </mc:Choice>
      <mc:Fallback>
        <oleObject progId="Prism8.Document" shapeId="4258" r:id="rId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6.5kb</vt:lpstr>
      <vt:lpstr>6P9a</vt:lpstr>
      <vt:lpstr>6P9b</vt:lpstr>
      <vt:lpstr>Combined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Felix</dc:creator>
  <cp:lastModifiedBy>TheoFelix Tekoh</cp:lastModifiedBy>
  <dcterms:created xsi:type="dcterms:W3CDTF">2021-10-10T06:22:15Z</dcterms:created>
  <dcterms:modified xsi:type="dcterms:W3CDTF">2025-05-02T13:06:54Z</dcterms:modified>
</cp:coreProperties>
</file>