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of\AppData\Local\Temp\Rar$DIa242124.2881\"/>
    </mc:Choice>
  </mc:AlternateContent>
  <xr:revisionPtr revIDLastSave="0" documentId="13_ncr:1_{E62ED9E7-9051-4E84-B4A4-085959F56954}" xr6:coauthVersionLast="47" xr6:coauthVersionMax="47" xr10:uidLastSave="{00000000-0000-0000-0000-000000000000}"/>
  <bookViews>
    <workbookView xWindow="-110" yWindow="-110" windowWidth="19420" windowHeight="10300" activeTab="3" xr2:uid="{754034D4-7523-4E53-A2FB-0E5CC0FE7399}"/>
  </bookViews>
  <sheets>
    <sheet name="6.5 kb" sheetId="1" r:id="rId1"/>
    <sheet name="6p9a" sheetId="2" r:id="rId2"/>
    <sheet name="6p9b" sheetId="3" r:id="rId3"/>
    <sheet name="Combine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3" l="1"/>
  <c r="T27" i="3"/>
  <c r="Q28" i="3"/>
  <c r="R28" i="3"/>
  <c r="S28" i="3"/>
  <c r="S27" i="3"/>
  <c r="R27" i="3"/>
  <c r="Q27" i="3"/>
  <c r="K10" i="3"/>
  <c r="AM31" i="4"/>
  <c r="AM30" i="4"/>
  <c r="AC26" i="4"/>
  <c r="AC30" i="4" s="1"/>
  <c r="AD26" i="4"/>
  <c r="AE26" i="4"/>
  <c r="AF26" i="4"/>
  <c r="AG26" i="4"/>
  <c r="AH26" i="4"/>
  <c r="AB26" i="4"/>
  <c r="AB30" i="4" s="1"/>
  <c r="AI25" i="4"/>
  <c r="AI24" i="4"/>
  <c r="N25" i="4"/>
  <c r="N24" i="4"/>
  <c r="AB12" i="4"/>
  <c r="R19" i="4" s="1"/>
  <c r="AA12" i="4"/>
  <c r="Z12" i="4"/>
  <c r="Y12" i="4"/>
  <c r="X12" i="4"/>
  <c r="U19" i="4" s="1"/>
  <c r="W12" i="4"/>
  <c r="S19" i="4" s="1"/>
  <c r="V12" i="4"/>
  <c r="U12" i="4"/>
  <c r="T12" i="4"/>
  <c r="S12" i="4"/>
  <c r="R12" i="4"/>
  <c r="Q12" i="4"/>
  <c r="P12" i="4"/>
  <c r="O12" i="4"/>
  <c r="N12" i="4"/>
  <c r="AB11" i="4"/>
  <c r="R18" i="4" s="1"/>
  <c r="AA11" i="4"/>
  <c r="Z11" i="4"/>
  <c r="Y11" i="4"/>
  <c r="X11" i="4"/>
  <c r="U18" i="4" s="1"/>
  <c r="W11" i="4"/>
  <c r="S18" i="4" s="1"/>
  <c r="V11" i="4"/>
  <c r="U11" i="4"/>
  <c r="T11" i="4"/>
  <c r="S11" i="4"/>
  <c r="R11" i="4"/>
  <c r="Q11" i="4"/>
  <c r="P11" i="4"/>
  <c r="O11" i="4"/>
  <c r="N11" i="4"/>
  <c r="AB10" i="4"/>
  <c r="R17" i="4" s="1"/>
  <c r="AA10" i="4"/>
  <c r="Z10" i="4"/>
  <c r="Z9" i="4"/>
  <c r="Y10" i="4"/>
  <c r="X10" i="4"/>
  <c r="U17" i="4" s="1"/>
  <c r="W10" i="4"/>
  <c r="S17" i="4" s="1"/>
  <c r="V10" i="4"/>
  <c r="U10" i="4"/>
  <c r="U9" i="4"/>
  <c r="T10" i="4"/>
  <c r="S10" i="4"/>
  <c r="R10" i="4"/>
  <c r="Q10" i="4"/>
  <c r="P10" i="4"/>
  <c r="O10" i="4"/>
  <c r="N10" i="4"/>
  <c r="AB9" i="4"/>
  <c r="R16" i="4" s="1"/>
  <c r="R24" i="4" s="1"/>
  <c r="AA9" i="4"/>
  <c r="Y9" i="4"/>
  <c r="X9" i="4"/>
  <c r="U16" i="4" s="1"/>
  <c r="W9" i="4"/>
  <c r="S16" i="4" s="1"/>
  <c r="V9" i="4"/>
  <c r="T9" i="4"/>
  <c r="S9" i="4"/>
  <c r="R9" i="4"/>
  <c r="Q9" i="4"/>
  <c r="P9" i="4"/>
  <c r="O9" i="4"/>
  <c r="N9" i="4"/>
  <c r="AS31" i="4" l="1"/>
  <c r="P19" i="4"/>
  <c r="AQ31" i="4"/>
  <c r="AS30" i="4"/>
  <c r="O18" i="4"/>
  <c r="P16" i="4"/>
  <c r="O17" i="4"/>
  <c r="Q17" i="4"/>
  <c r="O19" i="4"/>
  <c r="AQ30" i="4"/>
  <c r="AC9" i="4"/>
  <c r="S24" i="4"/>
  <c r="U25" i="4"/>
  <c r="P18" i="4"/>
  <c r="AO31" i="4" s="1"/>
  <c r="O16" i="4"/>
  <c r="AC10" i="4"/>
  <c r="R25" i="4"/>
  <c r="R26" i="4" s="1"/>
  <c r="R30" i="4" s="1"/>
  <c r="T16" i="4"/>
  <c r="P17" i="4"/>
  <c r="Q16" i="4"/>
  <c r="T17" i="4"/>
  <c r="Q18" i="4"/>
  <c r="T18" i="4"/>
  <c r="Q19" i="4"/>
  <c r="T19" i="4"/>
  <c r="N26" i="4"/>
  <c r="N30" i="4" s="1"/>
  <c r="AB31" i="4"/>
  <c r="AG31" i="4"/>
  <c r="AG30" i="4"/>
  <c r="AF31" i="4"/>
  <c r="AF30" i="4"/>
  <c r="AE31" i="4"/>
  <c r="AE30" i="4"/>
  <c r="AD31" i="4"/>
  <c r="AD30" i="4"/>
  <c r="AC31" i="4"/>
  <c r="S25" i="4"/>
  <c r="U24" i="4"/>
  <c r="AC11" i="4"/>
  <c r="AC12" i="4"/>
  <c r="L13" i="3"/>
  <c r="K13" i="3"/>
  <c r="R17" i="3" s="1"/>
  <c r="J13" i="3"/>
  <c r="Q17" i="3" s="1"/>
  <c r="L12" i="3"/>
  <c r="K12" i="3"/>
  <c r="J12" i="3"/>
  <c r="L11" i="3"/>
  <c r="S18" i="3" s="1"/>
  <c r="K11" i="3"/>
  <c r="J11" i="3"/>
  <c r="Q18" i="3" s="1"/>
  <c r="L10" i="3"/>
  <c r="J10" i="3"/>
  <c r="L14" i="2"/>
  <c r="K14" i="2"/>
  <c r="R18" i="2" s="1"/>
  <c r="J14" i="2"/>
  <c r="L13" i="2"/>
  <c r="K13" i="2"/>
  <c r="J13" i="2"/>
  <c r="L12" i="2"/>
  <c r="S19" i="2" s="1"/>
  <c r="K12" i="2"/>
  <c r="R19" i="2" s="1"/>
  <c r="J12" i="2"/>
  <c r="Q19" i="2" s="1"/>
  <c r="L11" i="2"/>
  <c r="K11" i="2"/>
  <c r="J11" i="2"/>
  <c r="O25" i="4" l="1"/>
  <c r="P25" i="4"/>
  <c r="V18" i="4"/>
  <c r="Y23" i="3"/>
  <c r="X23" i="2"/>
  <c r="Y23" i="2"/>
  <c r="Z22" i="3"/>
  <c r="X22" i="3"/>
  <c r="AR31" i="4"/>
  <c r="AP31" i="4"/>
  <c r="M14" i="2"/>
  <c r="R31" i="4"/>
  <c r="M13" i="3"/>
  <c r="M11" i="3"/>
  <c r="O24" i="4"/>
  <c r="AN30" i="4"/>
  <c r="Q19" i="3"/>
  <c r="Q21" i="3" s="1"/>
  <c r="AR30" i="4"/>
  <c r="P24" i="4"/>
  <c r="P26" i="4" s="1"/>
  <c r="AO30" i="4"/>
  <c r="Z24" i="2"/>
  <c r="R20" i="2"/>
  <c r="R24" i="2" s="1"/>
  <c r="V16" i="4"/>
  <c r="V17" i="4"/>
  <c r="N31" i="4"/>
  <c r="AP30" i="4"/>
  <c r="AN31" i="4"/>
  <c r="U26" i="4"/>
  <c r="S26" i="4"/>
  <c r="Q25" i="4"/>
  <c r="V19" i="4"/>
  <c r="T25" i="4"/>
  <c r="Q24" i="4"/>
  <c r="T24" i="4"/>
  <c r="L17" i="3"/>
  <c r="R18" i="3"/>
  <c r="K17" i="3"/>
  <c r="L18" i="3"/>
  <c r="X23" i="3"/>
  <c r="K18" i="3"/>
  <c r="J17" i="3"/>
  <c r="S17" i="3"/>
  <c r="M12" i="3"/>
  <c r="J18" i="3"/>
  <c r="T19" i="2"/>
  <c r="R30" i="2" s="1"/>
  <c r="X24" i="2"/>
  <c r="L18" i="2"/>
  <c r="K18" i="2"/>
  <c r="J19" i="2"/>
  <c r="L19" i="2"/>
  <c r="M13" i="2"/>
  <c r="K19" i="2"/>
  <c r="J18" i="2"/>
  <c r="Q18" i="2"/>
  <c r="S18" i="2"/>
  <c r="Z23" i="3"/>
  <c r="Y22" i="3"/>
  <c r="M10" i="3"/>
  <c r="M12" i="2"/>
  <c r="Z23" i="2"/>
  <c r="Y24" i="2"/>
  <c r="Y25" i="2" s="1"/>
  <c r="M11" i="2"/>
  <c r="P13" i="1"/>
  <c r="W17" i="1" s="1"/>
  <c r="O13" i="1"/>
  <c r="V17" i="1" s="1"/>
  <c r="N13" i="1"/>
  <c r="U17" i="1" s="1"/>
  <c r="P12" i="1"/>
  <c r="O12" i="1"/>
  <c r="N12" i="1"/>
  <c r="P11" i="1"/>
  <c r="W18" i="1" s="1"/>
  <c r="O11" i="1"/>
  <c r="V18" i="1" s="1"/>
  <c r="N11" i="1"/>
  <c r="N18" i="1" s="1"/>
  <c r="P10" i="1"/>
  <c r="O10" i="1"/>
  <c r="N10" i="1"/>
  <c r="O26" i="4" l="1"/>
  <c r="O30" i="4" s="1"/>
  <c r="S30" i="2"/>
  <c r="Q30" i="2"/>
  <c r="Q29" i="2"/>
  <c r="X25" i="2"/>
  <c r="AE24" i="1"/>
  <c r="U18" i="1"/>
  <c r="AD24" i="1"/>
  <c r="AC23" i="1"/>
  <c r="Z25" i="2"/>
  <c r="T18" i="3"/>
  <c r="Q45" i="3" s="1"/>
  <c r="W19" i="1"/>
  <c r="W23" i="1" s="1"/>
  <c r="S20" i="2"/>
  <c r="L20" i="2"/>
  <c r="L23" i="2" s="1"/>
  <c r="L19" i="3"/>
  <c r="L23" i="3" s="1"/>
  <c r="R19" i="3"/>
  <c r="R21" i="3" s="1"/>
  <c r="R23" i="2"/>
  <c r="R25" i="2" s="1"/>
  <c r="Q22" i="3"/>
  <c r="V19" i="1"/>
  <c r="K20" i="2"/>
  <c r="K24" i="2" s="1"/>
  <c r="AC24" i="1"/>
  <c r="Q20" i="2"/>
  <c r="Q23" i="2" s="1"/>
  <c r="T17" i="3"/>
  <c r="Q44" i="3" s="1"/>
  <c r="S19" i="3"/>
  <c r="S22" i="3" s="1"/>
  <c r="U19" i="1"/>
  <c r="U23" i="1" s="1"/>
  <c r="J20" i="2"/>
  <c r="J23" i="2" s="1"/>
  <c r="J19" i="3"/>
  <c r="J23" i="3" s="1"/>
  <c r="K19" i="3"/>
  <c r="K22" i="3" s="1"/>
  <c r="T26" i="4"/>
  <c r="T30" i="4" s="1"/>
  <c r="P30" i="4"/>
  <c r="P31" i="4"/>
  <c r="Q26" i="4"/>
  <c r="Q30" i="4" s="1"/>
  <c r="V24" i="4"/>
  <c r="V25" i="4"/>
  <c r="O31" i="4"/>
  <c r="S30" i="4"/>
  <c r="S31" i="4"/>
  <c r="U31" i="4"/>
  <c r="U30" i="4"/>
  <c r="T18" i="2"/>
  <c r="S29" i="2" s="1"/>
  <c r="R48" i="2"/>
  <c r="Q48" i="2"/>
  <c r="M18" i="3"/>
  <c r="L28" i="3" s="1"/>
  <c r="M17" i="3"/>
  <c r="J44" i="3" s="1"/>
  <c r="M19" i="2"/>
  <c r="K30" i="2" s="1"/>
  <c r="M18" i="2"/>
  <c r="J29" i="2" s="1"/>
  <c r="AD23" i="1"/>
  <c r="AE23" i="1"/>
  <c r="N17" i="1"/>
  <c r="P17" i="1"/>
  <c r="O18" i="1"/>
  <c r="O17" i="1"/>
  <c r="P18" i="1"/>
  <c r="Q12" i="1"/>
  <c r="X18" i="1"/>
  <c r="V29" i="1" s="1"/>
  <c r="X17" i="1"/>
  <c r="W28" i="1" s="1"/>
  <c r="Q10" i="1"/>
  <c r="Q11" i="1"/>
  <c r="Q13" i="1"/>
  <c r="L25" i="2" l="1"/>
  <c r="T30" i="2"/>
  <c r="Q47" i="2"/>
  <c r="R29" i="2"/>
  <c r="T29" i="2" s="1"/>
  <c r="Q31" i="4"/>
  <c r="R45" i="3"/>
  <c r="R22" i="3"/>
  <c r="S48" i="2"/>
  <c r="J24" i="2"/>
  <c r="J25" i="2" s="1"/>
  <c r="V28" i="1"/>
  <c r="U29" i="1"/>
  <c r="X29" i="1" s="1"/>
  <c r="U28" i="1"/>
  <c r="X28" i="1" s="1"/>
  <c r="W29" i="1"/>
  <c r="L24" i="2"/>
  <c r="K23" i="2"/>
  <c r="K25" i="2" s="1"/>
  <c r="W24" i="1"/>
  <c r="W25" i="1" s="1"/>
  <c r="U24" i="1"/>
  <c r="U25" i="1" s="1"/>
  <c r="V24" i="1"/>
  <c r="R44" i="3"/>
  <c r="S44" i="3" s="1"/>
  <c r="K23" i="3"/>
  <c r="K48" i="2"/>
  <c r="T31" i="4"/>
  <c r="V23" i="1"/>
  <c r="V25" i="1" s="1"/>
  <c r="K44" i="3"/>
  <c r="J22" i="3"/>
  <c r="N19" i="1"/>
  <c r="O19" i="1"/>
  <c r="O23" i="1" s="1"/>
  <c r="S21" i="3"/>
  <c r="Q24" i="2"/>
  <c r="Q25" i="2" s="1"/>
  <c r="L22" i="3"/>
  <c r="S24" i="2"/>
  <c r="P19" i="1"/>
  <c r="P24" i="1" s="1"/>
  <c r="J45" i="3"/>
  <c r="S45" i="3"/>
  <c r="S23" i="2"/>
  <c r="S25" i="2" s="1"/>
  <c r="R47" i="2"/>
  <c r="S47" i="2" s="1"/>
  <c r="L27" i="3"/>
  <c r="K27" i="3"/>
  <c r="J27" i="3"/>
  <c r="K28" i="3"/>
  <c r="J28" i="3"/>
  <c r="K45" i="3"/>
  <c r="J30" i="2"/>
  <c r="L30" i="2"/>
  <c r="J48" i="2"/>
  <c r="K29" i="2"/>
  <c r="K47" i="2"/>
  <c r="L29" i="2"/>
  <c r="J47" i="2"/>
  <c r="V47" i="1"/>
  <c r="V48" i="1"/>
  <c r="U47" i="1"/>
  <c r="U48" i="1"/>
  <c r="Q17" i="1"/>
  <c r="O28" i="1" s="1"/>
  <c r="Q18" i="1"/>
  <c r="N29" i="1" s="1"/>
  <c r="L45" i="3" l="1"/>
  <c r="N24" i="1"/>
  <c r="N23" i="1"/>
  <c r="N25" i="1" s="1"/>
  <c r="N28" i="1"/>
  <c r="O24" i="1"/>
  <c r="O25" i="1" s="1"/>
  <c r="P23" i="1"/>
  <c r="P25" i="1" s="1"/>
  <c r="L48" i="2"/>
  <c r="L47" i="2"/>
  <c r="W48" i="1"/>
  <c r="W47" i="1"/>
  <c r="L44" i="3"/>
  <c r="O29" i="1"/>
  <c r="O47" i="1"/>
  <c r="N48" i="1"/>
  <c r="N47" i="1"/>
  <c r="O48" i="1"/>
  <c r="P29" i="1"/>
  <c r="Q29" i="1" s="1"/>
  <c r="P28" i="1"/>
  <c r="Q28" i="1" l="1"/>
  <c r="P48" i="1"/>
  <c r="P47" i="1"/>
  <c r="Z24" i="3"/>
  <c r="Y24" i="3"/>
  <c r="AD25" i="1"/>
  <c r="AE25" i="1"/>
  <c r="AC25" i="1"/>
  <c r="X24" i="3"/>
</calcChain>
</file>

<file path=xl/sharedStrings.xml><?xml version="1.0" encoding="utf-8"?>
<sst xmlns="http://schemas.openxmlformats.org/spreadsheetml/2006/main" count="1945" uniqueCount="270">
  <si>
    <t>Alive samples</t>
  </si>
  <si>
    <t>Dead samples</t>
  </si>
  <si>
    <t>ID</t>
  </si>
  <si>
    <t>6.5kb SV</t>
  </si>
  <si>
    <t>6P9a</t>
  </si>
  <si>
    <t>6P9b</t>
  </si>
  <si>
    <t>Summary</t>
  </si>
  <si>
    <t>BF_1</t>
  </si>
  <si>
    <t>RR</t>
  </si>
  <si>
    <t>RS</t>
  </si>
  <si>
    <t>BF_2</t>
  </si>
  <si>
    <t>SS</t>
  </si>
  <si>
    <t>Total</t>
  </si>
  <si>
    <t>total</t>
  </si>
  <si>
    <t>R</t>
  </si>
  <si>
    <t>S</t>
  </si>
  <si>
    <t>TOTAL</t>
  </si>
  <si>
    <t>BF_3</t>
  </si>
  <si>
    <t>Dead Blood Fed</t>
  </si>
  <si>
    <t>Blood fed</t>
  </si>
  <si>
    <t>BF_4</t>
  </si>
  <si>
    <t>Dead Unfed</t>
  </si>
  <si>
    <t>Unfed</t>
  </si>
  <si>
    <t>BF_5</t>
  </si>
  <si>
    <t>Alive Blood fed</t>
  </si>
  <si>
    <t>BF_6</t>
  </si>
  <si>
    <t>Alive Unfed</t>
  </si>
  <si>
    <t>%ages</t>
  </si>
  <si>
    <t>Stat</t>
  </si>
  <si>
    <t>OR</t>
  </si>
  <si>
    <t>CI</t>
  </si>
  <si>
    <t>p value</t>
  </si>
  <si>
    <t>BF_7</t>
  </si>
  <si>
    <t>BF</t>
  </si>
  <si>
    <t>R vs S</t>
  </si>
  <si>
    <t>BF_8</t>
  </si>
  <si>
    <t>UF</t>
  </si>
  <si>
    <t>BF_9</t>
  </si>
  <si>
    <t>BF_10</t>
  </si>
  <si>
    <t>BF_11</t>
  </si>
  <si>
    <t>BF_12</t>
  </si>
  <si>
    <t>BF_13</t>
  </si>
  <si>
    <t>BF_14</t>
  </si>
  <si>
    <t>BF_15</t>
  </si>
  <si>
    <t>BF_16</t>
  </si>
  <si>
    <t>BF_17</t>
  </si>
  <si>
    <t>BF_18</t>
  </si>
  <si>
    <t>BF_19</t>
  </si>
  <si>
    <t>BF_20</t>
  </si>
  <si>
    <t>BF_21</t>
  </si>
  <si>
    <t>BF_22</t>
  </si>
  <si>
    <t>BF_23</t>
  </si>
  <si>
    <t>BF_24</t>
  </si>
  <si>
    <t>BF_25</t>
  </si>
  <si>
    <t>BF_26</t>
  </si>
  <si>
    <t>STATS</t>
  </si>
  <si>
    <t>BF_27</t>
  </si>
  <si>
    <t>RR vs RS</t>
  </si>
  <si>
    <t>BF_28</t>
  </si>
  <si>
    <t>UF_1</t>
  </si>
  <si>
    <t>RR vs SS</t>
  </si>
  <si>
    <t>&lt;0.0001</t>
  </si>
  <si>
    <t>BF_29</t>
  </si>
  <si>
    <t>UF_2</t>
  </si>
  <si>
    <t>RS vs SS</t>
  </si>
  <si>
    <t>BF_30</t>
  </si>
  <si>
    <t>UF_3</t>
  </si>
  <si>
    <t>UF_4</t>
  </si>
  <si>
    <t>UF_5</t>
  </si>
  <si>
    <t>UF_6</t>
  </si>
  <si>
    <t>Alive unfed</t>
  </si>
  <si>
    <t>UF_7</t>
  </si>
  <si>
    <t>Dead unfed</t>
  </si>
  <si>
    <t>UF_8</t>
  </si>
  <si>
    <t>UF_9</t>
  </si>
  <si>
    <t>UF_10</t>
  </si>
  <si>
    <t>UF_11</t>
  </si>
  <si>
    <t>UF_12</t>
  </si>
  <si>
    <t>UF_13</t>
  </si>
  <si>
    <t>UF_14</t>
  </si>
  <si>
    <t>UF_15</t>
  </si>
  <si>
    <t>UF_16</t>
  </si>
  <si>
    <t>UF_17</t>
  </si>
  <si>
    <t>UF_18</t>
  </si>
  <si>
    <t>UF_19</t>
  </si>
  <si>
    <t>UF_20</t>
  </si>
  <si>
    <t>UF_21</t>
  </si>
  <si>
    <t>UF_22</t>
  </si>
  <si>
    <t>UF_23</t>
  </si>
  <si>
    <t>UF_24</t>
  </si>
  <si>
    <t>UF_25</t>
  </si>
  <si>
    <t>UF_26</t>
  </si>
  <si>
    <t>UF_27</t>
  </si>
  <si>
    <t>UF_28</t>
  </si>
  <si>
    <t>BF_31</t>
  </si>
  <si>
    <t>BF_32</t>
  </si>
  <si>
    <t>BF_33</t>
  </si>
  <si>
    <t>BF_34</t>
  </si>
  <si>
    <t>BF_35</t>
  </si>
  <si>
    <t>BF_36</t>
  </si>
  <si>
    <t>BF_37</t>
  </si>
  <si>
    <t>BF_38</t>
  </si>
  <si>
    <t>UF_29</t>
  </si>
  <si>
    <t>UF_30</t>
  </si>
  <si>
    <t>UF_31</t>
  </si>
  <si>
    <t>AliveUnFed</t>
  </si>
  <si>
    <t>DeadUnFed</t>
  </si>
  <si>
    <t>1.887 to 10.51</t>
  </si>
  <si>
    <t>1.123 to 3.973</t>
  </si>
  <si>
    <t>0.8737 to 5.158</t>
  </si>
  <si>
    <t>0.6362 to 2.301</t>
  </si>
  <si>
    <t>4.691 to 33.81</t>
  </si>
  <si>
    <t>4.042 to 27.07</t>
  </si>
  <si>
    <t>1.297 to 4.087</t>
  </si>
  <si>
    <t>1.640 to 5.471</t>
  </si>
  <si>
    <t>0.7851 to 2.462</t>
  </si>
  <si>
    <t>0.9222 to 2.812</t>
  </si>
  <si>
    <t xml:space="preserve">Correlation between the CYP6P9b and the bloodfeeding success </t>
  </si>
  <si>
    <t>Correlation between CYP6P9b genotypes and mortality of hybrids</t>
  </si>
  <si>
    <t>0.6663 to 2.623</t>
  </si>
  <si>
    <t>0.9013 to 4.657</t>
  </si>
  <si>
    <t>0.4009 to 1.690</t>
  </si>
  <si>
    <t>1.220 to 6.525</t>
  </si>
  <si>
    <t>1.771 to 7.303</t>
  </si>
  <si>
    <r>
      <t xml:space="preserve">Correlation between </t>
    </r>
    <r>
      <rPr>
        <b/>
        <i/>
        <sz val="11"/>
        <color theme="1"/>
        <rFont val="Calibri"/>
        <family val="2"/>
        <scheme val="minor"/>
      </rPr>
      <t>CYP6P9a</t>
    </r>
    <r>
      <rPr>
        <b/>
        <sz val="11"/>
        <color theme="1"/>
        <rFont val="Calibri"/>
        <family val="2"/>
        <scheme val="minor"/>
      </rPr>
      <t xml:space="preserve"> genotypes and mortality of hybrids</t>
    </r>
  </si>
  <si>
    <t>0.6836 to 3.841</t>
  </si>
  <si>
    <t>0.5346 to 4.505</t>
  </si>
  <si>
    <t>&gt;0.9999</t>
  </si>
  <si>
    <t>0.4420 to 1.964</t>
  </si>
  <si>
    <t>0.6670 to 3.098</t>
  </si>
  <si>
    <t>0.9403 to 7.647</t>
  </si>
  <si>
    <t>0.7505 to 4.642</t>
  </si>
  <si>
    <t>0.7537 to 2.364</t>
  </si>
  <si>
    <t>0.6297 to 1.951</t>
  </si>
  <si>
    <t>RR/RR/RR</t>
  </si>
  <si>
    <t>RR/RR/RS</t>
  </si>
  <si>
    <t>RS/RS/RS</t>
  </si>
  <si>
    <t>RR/RS/RR</t>
  </si>
  <si>
    <t>RS/RS/RR</t>
  </si>
  <si>
    <t>RR/RS/SS</t>
  </si>
  <si>
    <t>RR/RS/RS</t>
  </si>
  <si>
    <t>RR/SS/RR</t>
  </si>
  <si>
    <t>RS/RR/RS</t>
  </si>
  <si>
    <t>RR/SS/SS</t>
  </si>
  <si>
    <t>SS/SS/SS</t>
  </si>
  <si>
    <t>SS/RS/RR</t>
  </si>
  <si>
    <t>RR/SS/RS</t>
  </si>
  <si>
    <t>SS/RS/RS</t>
  </si>
  <si>
    <t>RS/SS/RS</t>
  </si>
  <si>
    <t xml:space="preserve">Blood fed </t>
  </si>
  <si>
    <t>Un fed</t>
  </si>
  <si>
    <t>Chi-square</t>
  </si>
  <si>
    <t>Test</t>
  </si>
  <si>
    <t>Chi-square, df</t>
  </si>
  <si>
    <t>3.316, 2</t>
  </si>
  <si>
    <t>P value</t>
  </si>
  <si>
    <t>P value summary</t>
  </si>
  <si>
    <t>ns</t>
  </si>
  <si>
    <t>One- or two-sided</t>
  </si>
  <si>
    <t>NA</t>
  </si>
  <si>
    <t>Statistically significant (P &lt; 0.05)?</t>
  </si>
  <si>
    <t>No</t>
  </si>
  <si>
    <t>4.723 to 22.53</t>
  </si>
  <si>
    <t>18.52 to 105.0</t>
  </si>
  <si>
    <t>2.309 to 7.919</t>
  </si>
  <si>
    <t>1.504 to 4.896</t>
  </si>
  <si>
    <t>6.760 to 27.17</t>
  </si>
  <si>
    <t>2.551 to 10.12</t>
  </si>
  <si>
    <t>0.5024 to 1.533</t>
  </si>
  <si>
    <t>1.911 to 6.216</t>
  </si>
  <si>
    <t>2.157 to 6.937</t>
  </si>
  <si>
    <t>***</t>
  </si>
  <si>
    <t>P value and statistical significance</t>
  </si>
  <si>
    <t>46.69, 2</t>
  </si>
  <si>
    <t>****</t>
  </si>
  <si>
    <t>Yes</t>
  </si>
  <si>
    <t>16.9, 2</t>
  </si>
  <si>
    <t>RR/RR/RR vs SS/SS/SS</t>
  </si>
  <si>
    <t>RR/RR/RR vs SS/RS/RS</t>
  </si>
  <si>
    <t>RR/RR/RR vs RS/SS/RS</t>
  </si>
  <si>
    <t>RR/RR/RR vs RR/RS/SS</t>
  </si>
  <si>
    <t>RR/RR/RR vs RS/RS/RS</t>
  </si>
  <si>
    <t>RR/RR/RR vs RR/RR/RS</t>
  </si>
  <si>
    <t>RR/RR/RS vs SS/SS/SS</t>
  </si>
  <si>
    <t>RR/RR/RS vs SS/RS/RS</t>
  </si>
  <si>
    <t>RR/RR/RS vs RS/SS/RS</t>
  </si>
  <si>
    <t>RR/RR/RS vs RR/RS/SS</t>
  </si>
  <si>
    <t>RR/RR/RS vs RS/RS/RS</t>
  </si>
  <si>
    <t>RS/RS/RS vs SS/SS/SS</t>
  </si>
  <si>
    <t>RS/RS/RS vs SS/RS/RS</t>
  </si>
  <si>
    <t>RSRS/RS vs RS/SS/RS</t>
  </si>
  <si>
    <t>RS/RS/RS vs RR/RS/SS</t>
  </si>
  <si>
    <t>RR/RS/SS vs SS/SS/SS</t>
  </si>
  <si>
    <t>RR/RS/SS vs SS/RS/RS</t>
  </si>
  <si>
    <t>RR/RS/SS vs RS/SS/RS</t>
  </si>
  <si>
    <t>RS/SS/RS vs SS/SS/SS</t>
  </si>
  <si>
    <t>RS/SS/RS vs SS/RS/RS</t>
  </si>
  <si>
    <t>RR/RR/RR vs Ss/RS/RS</t>
  </si>
  <si>
    <t>RS/RS/RS vs SS/rS/RS</t>
  </si>
  <si>
    <t>RS/RS/RS vs RS/SS/RS</t>
  </si>
  <si>
    <t>Infinity</t>
  </si>
  <si>
    <t>1980 to Infinity</t>
  </si>
  <si>
    <t>33.88 to Infinity</t>
  </si>
  <si>
    <t>14.07 to Infinity</t>
  </si>
  <si>
    <t>4.14 to Infinity</t>
  </si>
  <si>
    <t>156.1 to Infinity</t>
  </si>
  <si>
    <t>3.68 to 14.53</t>
  </si>
  <si>
    <t>57.58 to Infinity</t>
  </si>
  <si>
    <t>1.33 to 4.23</t>
  </si>
  <si>
    <t>24.63 to Infinity</t>
  </si>
  <si>
    <t>12.16 to Infinity</t>
  </si>
  <si>
    <t>65.68 to Infinity</t>
  </si>
  <si>
    <t>0.64 to 2.12</t>
  </si>
  <si>
    <t>1.48 to 6.22</t>
  </si>
  <si>
    <t>Raw data</t>
  </si>
  <si>
    <t>% Allele frequency between Alive unfed and dead unfed</t>
  </si>
  <si>
    <t>Genotype frequency of 6.5kb SV and ability to blood feed</t>
  </si>
  <si>
    <t>Genotype distribution between dead and alive</t>
  </si>
  <si>
    <t>%Genotype frequency of 6.5kb SV and ability to blood feed</t>
  </si>
  <si>
    <t>ODDS RATIO</t>
  </si>
  <si>
    <t>p value (Fisher's exact test)</t>
  </si>
  <si>
    <t>% Allele frequency on ability to blood feed</t>
  </si>
  <si>
    <t>Correlation between the 6.5 kb and ability to bloodfeed</t>
  </si>
  <si>
    <t>Genotype frequency  of the 6.5kb SV and ability to survive exposure</t>
  </si>
  <si>
    <t>AU</t>
  </si>
  <si>
    <t>DU</t>
  </si>
  <si>
    <t>% Genotype frequency of 6.5 kb SV and ability to survive</t>
  </si>
  <si>
    <t>The ability of different genotypes of 6.5kb SV to survive post-bloodfeeding</t>
  </si>
  <si>
    <t>Correlation between the genotypes of 6.5kb SV and ability to survive post bloodfeeding</t>
  </si>
  <si>
    <t>Correlation between the CYP6P9a and ability to bloodfeed</t>
  </si>
  <si>
    <t>P value of statistical significance</t>
  </si>
  <si>
    <t>Genotype frequency of CYP6P9a and ability to blood feed</t>
  </si>
  <si>
    <t>%Genotype frequency of CYP6P9a and ability to blood feed</t>
  </si>
  <si>
    <t>The ability of different genotypes of CYP6P9a to survive post-bloodfeeding</t>
  </si>
  <si>
    <t>Correlation between the genotypes of CYP6P9a and ability to survive post bloodfeeding</t>
  </si>
  <si>
    <t>% CYP6P9a Allele frequency on ability to blood feed</t>
  </si>
  <si>
    <t>% CYP6P9a Allele frequency between Alive unfed and dead unfed</t>
  </si>
  <si>
    <t>Raw Data</t>
  </si>
  <si>
    <t>% CYP6P9b Allele frequency on ability to blood feed</t>
  </si>
  <si>
    <t>Genotype frequency of CYP6P9b and ability to blood feed</t>
  </si>
  <si>
    <t>%Genotype frequency of CYP6P9b and ability to blood feed</t>
  </si>
  <si>
    <t>Correlation between the genotypes of CYP6P9b and ability to survive post bloodfeeding</t>
  </si>
  <si>
    <t>p value (Fisher's exact tet)</t>
  </si>
  <si>
    <t>Genotype frequency of combined genotypes (6.5kb SV + CYP6P9a + CYP6P9b) and ability to blood feed</t>
  </si>
  <si>
    <t>%Genotype frequency of combined genotypes (6.5kb SV + CYP6P9a + CYP6P9b) and ability to blood feed</t>
  </si>
  <si>
    <t>Summary (the combined genotypes (6.5kb SV + CYP6P9a + CYP6P9b))</t>
  </si>
  <si>
    <t>%Genotype frequency of CYP6P9b and ability to survive post bloodfeed</t>
  </si>
  <si>
    <t>Genotype frequency of the combined genotypes (6.5kb SV + CYP6P9a + CYP6P9b) and ability to survive</t>
  </si>
  <si>
    <t>%Genotype frequency of the combined genotypes (6.5kb SV + CYP6P9a + CYP6P9b) and ability to survive</t>
  </si>
  <si>
    <t>% Genotype of the combined genotypes (6.5kb SV + CYP6P9a + CYP6P9b) and ability to survive post bloofd feed</t>
  </si>
  <si>
    <t xml:space="preserve">Raw data </t>
  </si>
  <si>
    <t xml:space="preserve">Genotype frequency  of the CYP6P9a and ability to survive </t>
  </si>
  <si>
    <t>%Genotype frequency of CYP6P9a and ability to survive</t>
  </si>
  <si>
    <t>Genotype frequency of CYP6P9b and ability to sruvive</t>
  </si>
  <si>
    <t>%Genotype frequency of CYP6P9b and ability to survive exposure</t>
  </si>
  <si>
    <t>% CYP6P9b Allele frequency and ability to survive exposure</t>
  </si>
  <si>
    <t>The ability of hybrids to blood feed</t>
  </si>
  <si>
    <t>The ability of hybrids to survive exposure</t>
  </si>
  <si>
    <t>the ability of hybrids to survive post blood feed</t>
  </si>
  <si>
    <t>Associated statistics of significance computed with GraphPad Prism v8.0.2</t>
  </si>
  <si>
    <t>Genotype and allele frequencies of the CYP6P9a_R and ability of FUMOZ/FANG hybrids to bloodfeed, survive, and survive postbloodfeed (PermaNet 2.0 -  WHO tunnel tests)</t>
  </si>
  <si>
    <t>Genotype and allele frequencies of the 6.5kb insertion and ability of FUMOZ/FANG hybrids to bloodfeed, survive, and survive postbloodfeed (PermaNet 2.0 -  WHO tunnel tests)</t>
  </si>
  <si>
    <t>Genotype and allele frequencies of the CYP6P9b_R and ability of FUMOZ/FANG hybrids to bloodfeed, survive, and survive postbloodfeed (PermaNet 2.0 -  WHO tunnel tests)</t>
  </si>
  <si>
    <t>Combined Genotype and allele frequencies of markers (6.5kb SV + CYP6P9a + CYP6P9b) and ability of FUMOZ/FANG hybrids to bloodfeed, survive, and survive postbloodfeed (PermaNet 2.0 -  WHO tunnel tests)</t>
  </si>
  <si>
    <t>Correlation between the 6.5 kb and ability to survive</t>
  </si>
  <si>
    <t>The ability of hybrids possessing the three genotypes (6.5kb SV + CYP6P9a + CYP6P9b) to blood feed</t>
  </si>
  <si>
    <t>The ability of hybrids possessing the three genotypes (6.5kb SV + CYP6P9a + CYP6P9b) to survive exposure</t>
  </si>
  <si>
    <t xml:space="preserve">Correlation between the combined three genotypes (6.5kb SV + CYP6P9a + CYP6P9b) and ability to survive </t>
  </si>
  <si>
    <t>The ability of hybrids possessing the three genotypes (6.5kb SV + CYP6P9a + CYP6P9b) to survive post blood feed</t>
  </si>
  <si>
    <t>The ability of hybrids to survive post blood feed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</si>
</sst>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0" fillId="4" borderId="0" xfId="0" applyFill="1"/>
    <xf numFmtId="1" fontId="0" fillId="0" borderId="0" xfId="0" applyNumberForma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0" fillId="7" borderId="0" xfId="0" applyFill="1" applyAlignment="1"/>
    <xf numFmtId="0" fontId="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/>
    <xf numFmtId="0" fontId="4" fillId="7" borderId="0" xfId="0" applyFont="1" applyFill="1"/>
    <xf numFmtId="0" fontId="2" fillId="6" borderId="0" xfId="0" applyFont="1" applyFill="1" applyAlignment="1"/>
    <xf numFmtId="0" fontId="0" fillId="6" borderId="0" xfId="0" applyFill="1"/>
    <xf numFmtId="0" fontId="2" fillId="6" borderId="0" xfId="0" applyFont="1" applyFill="1"/>
    <xf numFmtId="0" fontId="4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7" borderId="0" xfId="0" applyFill="1" applyAlignment="1">
      <alignment horizontal="left"/>
    </xf>
    <xf numFmtId="0" fontId="0" fillId="7" borderId="0" xfId="0" applyFill="1"/>
    <xf numFmtId="0" fontId="2" fillId="0" borderId="0" xfId="0" applyFont="1" applyFill="1" applyAlignment="1">
      <alignment horizontal="center"/>
    </xf>
    <xf numFmtId="0" fontId="14" fillId="9" borderId="0" xfId="0" applyFont="1" applyFill="1" applyAlignment="1"/>
    <xf numFmtId="0" fontId="14" fillId="0" borderId="0" xfId="0" applyFont="1" applyFill="1" applyAlignment="1"/>
    <xf numFmtId="0" fontId="15" fillId="0" borderId="0" xfId="0" applyFont="1" applyFill="1" applyAlignment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Correlation between the 6.5kb</a:t>
            </a:r>
            <a:r>
              <a:rPr lang="en-US" b="1" baseline="0"/>
              <a:t> genotype and blood feeding success with PermaNet 2.0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'6.5 kb'!$M$17</c:f>
              <c:strCache>
                <c:ptCount val="1"/>
                <c:pt idx="0">
                  <c:v>Blood fed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'6.5 kb'!$N$16:$P$16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 kb'!$N$17:$P$17</c:f>
              <c:numCache>
                <c:formatCode>General</c:formatCode>
                <c:ptCount val="3"/>
                <c:pt idx="0">
                  <c:v>36</c:v>
                </c:pt>
                <c:pt idx="1">
                  <c:v>22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C-49E3-86B6-DCF8302FDF4D}"/>
            </c:ext>
          </c:extLst>
        </c:ser>
        <c:ser>
          <c:idx val="1"/>
          <c:order val="1"/>
          <c:tx>
            <c:strRef>
              <c:f>'6.5 kb'!$M$18</c:f>
              <c:strCache>
                <c:ptCount val="1"/>
                <c:pt idx="0">
                  <c:v>Unfed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'6.5 kb'!$N$16:$P$16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 kb'!$N$18:$P$18</c:f>
              <c:numCache>
                <c:formatCode>General</c:formatCode>
                <c:ptCount val="3"/>
                <c:pt idx="0">
                  <c:v>16</c:v>
                </c:pt>
                <c:pt idx="1">
                  <c:v>20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C-49E3-86B6-DCF8302F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422528"/>
        <c:axId val="539419248"/>
      </c:barChart>
      <c:catAx>
        <c:axId val="53942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</a:t>
                </a:r>
                <a:r>
                  <a:rPr lang="en-US" b="1" baseline="0"/>
                  <a:t> kb SV genotype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19248"/>
        <c:crosses val="autoZero"/>
        <c:auto val="1"/>
        <c:lblAlgn val="ctr"/>
        <c:lblOffset val="100"/>
        <c:noMultiLvlLbl val="0"/>
      </c:catAx>
      <c:valAx>
        <c:axId val="53941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2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Correlation</a:t>
            </a:r>
            <a:r>
              <a:rPr lang="en-US" baseline="0"/>
              <a:t> between the CYP6P9b and the ability of F4 Hybrids to penetrate PermaNet 2.0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'6p9b'!$I$17</c:f>
              <c:strCache>
                <c:ptCount val="1"/>
                <c:pt idx="0">
                  <c:v>Blood fed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'6p9b'!$J$16:$L$16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'6p9b'!$J$17:$L$17</c:f>
              <c:numCache>
                <c:formatCode>General</c:formatCode>
                <c:ptCount val="3"/>
                <c:pt idx="0">
                  <c:v>18</c:v>
                </c:pt>
                <c:pt idx="1">
                  <c:v>36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2-4A3B-8342-193E36DB1388}"/>
            </c:ext>
          </c:extLst>
        </c:ser>
        <c:ser>
          <c:idx val="1"/>
          <c:order val="1"/>
          <c:tx>
            <c:strRef>
              <c:f>'6p9b'!$I$18</c:f>
              <c:strCache>
                <c:ptCount val="1"/>
                <c:pt idx="0">
                  <c:v>Unfed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'6p9b'!$J$16:$L$16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'6p9b'!$J$18:$L$18</c:f>
              <c:numCache>
                <c:formatCode>General</c:formatCode>
                <c:ptCount val="3"/>
                <c:pt idx="0">
                  <c:v>9</c:v>
                </c:pt>
                <c:pt idx="1">
                  <c:v>24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2-4A3B-8342-193E36DB1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054808"/>
        <c:axId val="437048248"/>
      </c:barChart>
      <c:catAx>
        <c:axId val="437054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CYP6P9b genotypess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48248"/>
        <c:crosses val="autoZero"/>
        <c:auto val="1"/>
        <c:lblAlgn val="ctr"/>
        <c:lblOffset val="100"/>
        <c:noMultiLvlLbl val="0"/>
      </c:catAx>
      <c:valAx>
        <c:axId val="43704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54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Correlation</a:t>
            </a:r>
            <a:r>
              <a:rPr lang="en-US" baseline="0"/>
              <a:t> between the CYP6P9b and ability of F4 Hybrids to survive PermaNet 2.0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'6p9b'!$P$17</c:f>
              <c:strCache>
                <c:ptCount val="1"/>
                <c:pt idx="0">
                  <c:v>Alive unfed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'6p9b'!$Q$16:$S$16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'6p9b'!$Q$17:$S$17</c:f>
              <c:numCache>
                <c:formatCode>General</c:formatCode>
                <c:ptCount val="3"/>
                <c:pt idx="0">
                  <c:v>4</c:v>
                </c:pt>
                <c:pt idx="1">
                  <c:v>12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4-4061-A78E-402D33A6A559}"/>
            </c:ext>
          </c:extLst>
        </c:ser>
        <c:ser>
          <c:idx val="1"/>
          <c:order val="1"/>
          <c:tx>
            <c:strRef>
              <c:f>'6p9b'!$P$18</c:f>
              <c:strCache>
                <c:ptCount val="1"/>
                <c:pt idx="0">
                  <c:v>Dead unfed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'6p9b'!$Q$16:$S$16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'6p9b'!$Q$18:$S$18</c:f>
              <c:numCache>
                <c:formatCode>General</c:formatCode>
                <c:ptCount val="3"/>
                <c:pt idx="0">
                  <c:v>5</c:v>
                </c:pt>
                <c:pt idx="1">
                  <c:v>12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4-4061-A78E-402D33A6A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133216"/>
        <c:axId val="482150928"/>
      </c:barChart>
      <c:catAx>
        <c:axId val="482133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CYP6P9b</a:t>
                </a:r>
                <a:r>
                  <a:rPr lang="en-US" baseline="0"/>
                  <a:t> </a:t>
                </a:r>
                <a:r>
                  <a:rPr lang="en-US"/>
                  <a:t>Genotypes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150928"/>
        <c:crosses val="autoZero"/>
        <c:auto val="1"/>
        <c:lblAlgn val="ctr"/>
        <c:lblOffset val="100"/>
        <c:noMultiLvlLbl val="0"/>
      </c:catAx>
      <c:valAx>
        <c:axId val="48215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Frequency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13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'6p9b'!$P$44</c:f>
              <c:strCache>
                <c:ptCount val="1"/>
                <c:pt idx="0">
                  <c:v>AliveUnFed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'6p9b'!$Q$43:$R$43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'6p9b'!$Q$44:$R$44</c:f>
              <c:numCache>
                <c:formatCode>0</c:formatCode>
                <c:ptCount val="2"/>
                <c:pt idx="0">
                  <c:v>52.631578947368418</c:v>
                </c:pt>
                <c:pt idx="1">
                  <c:v>47.368421052631575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A-46F1-9DDE-BD6DB9AFE0CD}"/>
            </c:ext>
          </c:extLst>
        </c:ser>
        <c:ser>
          <c:idx val="1"/>
          <c:order val="1"/>
          <c:tx>
            <c:strRef>
              <c:f>'6p9b'!$P$45</c:f>
              <c:strCache>
                <c:ptCount val="1"/>
                <c:pt idx="0">
                  <c:v>DeadUnFed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'6p9b'!$Q$43:$R$43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'6p9b'!$Q$45:$R$45</c:f>
              <c:numCache>
                <c:formatCode>0</c:formatCode>
                <c:ptCount val="2"/>
                <c:pt idx="0">
                  <c:v>40.74074074074074</c:v>
                </c:pt>
                <c:pt idx="1">
                  <c:v>59.259259259259252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A-46F1-9DDE-BD6DB9AFE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164280"/>
        <c:axId val="444155752"/>
      </c:lineChart>
      <c:catAx>
        <c:axId val="444164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CYP6P9b</a:t>
                </a:r>
                <a:r>
                  <a:rPr lang="en-US" b="1"/>
                  <a:t>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5752"/>
        <c:crosses val="autoZero"/>
        <c:auto val="1"/>
        <c:lblAlgn val="ctr"/>
        <c:lblOffset val="100"/>
        <c:noMultiLvlLbl val="0"/>
      </c:catAx>
      <c:valAx>
        <c:axId val="44415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Allele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6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Corrlelation</a:t>
            </a:r>
            <a:r>
              <a:rPr lang="en-US" baseline="0"/>
              <a:t> between the CYP6P9b and the ability of F4 Hybrids to penetrate PermaNet 2.0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'6p9b'!$I$44</c:f>
              <c:strCache>
                <c:ptCount val="1"/>
                <c:pt idx="0">
                  <c:v>Blood 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'6p9b'!$J$43:$K$43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'6p9b'!$J$44:$K$44</c:f>
              <c:numCache>
                <c:formatCode>0</c:formatCode>
                <c:ptCount val="2"/>
                <c:pt idx="0">
                  <c:v>53.731343283582092</c:v>
                </c:pt>
                <c:pt idx="1">
                  <c:v>46.268656716417908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1-4930-9A5D-C069E24A37D2}"/>
            </c:ext>
          </c:extLst>
        </c:ser>
        <c:ser>
          <c:idx val="1"/>
          <c:order val="1"/>
          <c:tx>
            <c:strRef>
              <c:f>'6p9b'!$I$45</c:f>
              <c:strCache>
                <c:ptCount val="1"/>
                <c:pt idx="0">
                  <c:v>Unfed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'6p9b'!$J$43:$K$43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'6p9b'!$J$45:$K$45</c:f>
              <c:numCache>
                <c:formatCode>0</c:formatCode>
                <c:ptCount val="2"/>
                <c:pt idx="0">
                  <c:v>45.652173913043477</c:v>
                </c:pt>
                <c:pt idx="1">
                  <c:v>54.347826086956516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1-4930-9A5D-C069E24A3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38304"/>
        <c:axId val="483843880"/>
      </c:lineChart>
      <c:catAx>
        <c:axId val="483838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</a:t>
                </a:r>
                <a:r>
                  <a:rPr lang="en-US" b="1" i="1" baseline="0"/>
                  <a:t>b</a:t>
                </a:r>
                <a:r>
                  <a:rPr lang="en-US" b="1" baseline="0"/>
                  <a:t> alleles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43880"/>
        <c:crosses val="autoZero"/>
        <c:auto val="1"/>
        <c:lblAlgn val="ctr"/>
        <c:lblOffset val="100"/>
        <c:noMultiLvlLbl val="0"/>
      </c:catAx>
      <c:valAx>
        <c:axId val="4838438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Allele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3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Combined!$AA$24</c:f>
              <c:strCache>
                <c:ptCount val="1"/>
                <c:pt idx="0">
                  <c:v>Alive Unfed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Combined!$AB$23:$AH$23</c:f>
              <c:strCache>
                <c:ptCount val="7"/>
                <c:pt idx="0">
                  <c:v>RR/RR/RR</c:v>
                </c:pt>
                <c:pt idx="1">
                  <c:v>RR/RR/RS</c:v>
                </c:pt>
                <c:pt idx="2">
                  <c:v>RS/RS/RS</c:v>
                </c:pt>
                <c:pt idx="3">
                  <c:v>RS/SS/RS</c:v>
                </c:pt>
                <c:pt idx="4">
                  <c:v>RR/SS/SS</c:v>
                </c:pt>
                <c:pt idx="5">
                  <c:v>SS/RS/RS</c:v>
                </c:pt>
                <c:pt idx="6">
                  <c:v>SS/SS/SS</c:v>
                </c:pt>
              </c:strCache>
            </c:strRef>
          </c:cat>
          <c:val>
            <c:numRef>
              <c:f>Combined!$AB$24:$AH$24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4-4D25-A5C1-C9F3FC45FF86}"/>
            </c:ext>
          </c:extLst>
        </c:ser>
        <c:ser>
          <c:idx val="1"/>
          <c:order val="1"/>
          <c:tx>
            <c:strRef>
              <c:f>Combined!$AA$25</c:f>
              <c:strCache>
                <c:ptCount val="1"/>
                <c:pt idx="0">
                  <c:v>Dead Unfed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Combined!$AB$23:$AH$23</c:f>
              <c:strCache>
                <c:ptCount val="7"/>
                <c:pt idx="0">
                  <c:v>RR/RR/RR</c:v>
                </c:pt>
                <c:pt idx="1">
                  <c:v>RR/RR/RS</c:v>
                </c:pt>
                <c:pt idx="2">
                  <c:v>RS/RS/RS</c:v>
                </c:pt>
                <c:pt idx="3">
                  <c:v>RS/SS/RS</c:v>
                </c:pt>
                <c:pt idx="4">
                  <c:v>RR/SS/SS</c:v>
                </c:pt>
                <c:pt idx="5">
                  <c:v>SS/RS/RS</c:v>
                </c:pt>
                <c:pt idx="6">
                  <c:v>SS/SS/SS</c:v>
                </c:pt>
              </c:strCache>
            </c:strRef>
          </c:cat>
          <c:val>
            <c:numRef>
              <c:f>Combined!$AB$25:$AH$25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4-4D25-A5C1-C9F3FC45F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5854240"/>
        <c:axId val="615853584"/>
      </c:barChart>
      <c:catAx>
        <c:axId val="615854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6.5kbSV/6P9a/6P9b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853584"/>
        <c:crosses val="autoZero"/>
        <c:auto val="1"/>
        <c:lblAlgn val="ctr"/>
        <c:lblOffset val="100"/>
        <c:noMultiLvlLbl val="0"/>
      </c:catAx>
      <c:valAx>
        <c:axId val="61585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%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Mortalityj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85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Correlation between the 6.5</a:t>
            </a:r>
            <a:r>
              <a:rPr lang="en-US" b="1" baseline="0"/>
              <a:t> kb SV and ability to survive exposure to PermaNet 2.0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'6.5 kb'!$T$17</c:f>
              <c:strCache>
                <c:ptCount val="1"/>
                <c:pt idx="0">
                  <c:v>Alive unfed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'6.5 kb'!$U$16:$W$16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 kb'!$U$17:$W$17</c:f>
              <c:numCache>
                <c:formatCode>General</c:formatCode>
                <c:ptCount val="3"/>
                <c:pt idx="0">
                  <c:v>8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8-4F57-9314-1BF97FCE8E21}"/>
            </c:ext>
          </c:extLst>
        </c:ser>
        <c:ser>
          <c:idx val="1"/>
          <c:order val="1"/>
          <c:tx>
            <c:strRef>
              <c:f>'6.5 kb'!$T$18</c:f>
              <c:strCache>
                <c:ptCount val="1"/>
                <c:pt idx="0">
                  <c:v>Dead unfed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'6.5 kb'!$U$16:$W$16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 kb'!$U$18:$W$18</c:f>
              <c:numCache>
                <c:formatCode>General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8-4F57-9314-1BF97FCE8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855936"/>
        <c:axId val="540857248"/>
      </c:barChart>
      <c:catAx>
        <c:axId val="540855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 kb genotype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857248"/>
        <c:crosses val="autoZero"/>
        <c:auto val="1"/>
        <c:lblAlgn val="ctr"/>
        <c:lblOffset val="100"/>
        <c:noMultiLvlLbl val="0"/>
      </c:catAx>
      <c:valAx>
        <c:axId val="54085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85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Correlation between the 6.5</a:t>
            </a:r>
            <a:r>
              <a:rPr lang="en-US" b="1" baseline="0"/>
              <a:t> kb allele and blood feediing success with PermanNet 2.0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'6.5 kb'!$M$47</c:f>
              <c:strCache>
                <c:ptCount val="1"/>
                <c:pt idx="0">
                  <c:v>Blood 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'6.5 kb'!$N$46:$O$46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'6.5 kb'!$N$47:$O$47</c:f>
              <c:numCache>
                <c:formatCode>0</c:formatCode>
                <c:ptCount val="2"/>
                <c:pt idx="0">
                  <c:v>72.307692307692307</c:v>
                </c:pt>
                <c:pt idx="1">
                  <c:v>27.692307692307693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6-4666-99AA-F95B08541C5F}"/>
            </c:ext>
          </c:extLst>
        </c:ser>
        <c:ser>
          <c:idx val="1"/>
          <c:order val="1"/>
          <c:tx>
            <c:strRef>
              <c:f>'6.5 kb'!$M$48</c:f>
              <c:strCache>
                <c:ptCount val="1"/>
                <c:pt idx="0">
                  <c:v>Unfed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'6.5 kb'!$N$46:$O$46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'6.5 kb'!$N$48:$O$48</c:f>
              <c:numCache>
                <c:formatCode>0</c:formatCode>
                <c:ptCount val="2"/>
                <c:pt idx="0">
                  <c:v>53.061224489795919</c:v>
                </c:pt>
                <c:pt idx="1">
                  <c:v>46.938775510204081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6-4666-99AA-F95B08541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407768"/>
        <c:axId val="539405800"/>
      </c:lineChart>
      <c:catAx>
        <c:axId val="539407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 kb</a:t>
                </a:r>
                <a:r>
                  <a:rPr lang="en-US" b="1" baseline="0"/>
                  <a:t> allele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05800"/>
        <c:crosses val="autoZero"/>
        <c:auto val="1"/>
        <c:lblAlgn val="ctr"/>
        <c:lblOffset val="100"/>
        <c:noMultiLvlLbl val="0"/>
      </c:catAx>
      <c:valAx>
        <c:axId val="53940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%Allele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0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correlation between the 6.5 kb allele</a:t>
            </a:r>
            <a:r>
              <a:rPr lang="en-US" baseline="0"/>
              <a:t> and the ability to survive exposure to PermaNet 2.0</a:t>
            </a:r>
            <a:r>
              <a:rPr lang="en-US"/>
              <a:t>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'6.5 kb'!$T$47</c:f>
              <c:strCache>
                <c:ptCount val="1"/>
                <c:pt idx="0">
                  <c:v>AliveUnFed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'6.5 kb'!$U$46:$V$46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'6.5 kb'!$U$47:$V$47</c:f>
              <c:numCache>
                <c:formatCode>0</c:formatCode>
                <c:ptCount val="2"/>
                <c:pt idx="0">
                  <c:v>69.444444444444443</c:v>
                </c:pt>
                <c:pt idx="1">
                  <c:v>30.555555555555557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C-40B6-B38E-FF2DFBCB7A94}"/>
            </c:ext>
          </c:extLst>
        </c:ser>
        <c:ser>
          <c:idx val="1"/>
          <c:order val="1"/>
          <c:tx>
            <c:strRef>
              <c:f>'6.5 kb'!$T$48</c:f>
              <c:strCache>
                <c:ptCount val="1"/>
                <c:pt idx="0">
                  <c:v>DeadUnFed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'6.5 kb'!$U$46:$V$46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'6.5 kb'!$U$48:$V$48</c:f>
              <c:numCache>
                <c:formatCode>0</c:formatCode>
                <c:ptCount val="2"/>
                <c:pt idx="0">
                  <c:v>43.548387096774192</c:v>
                </c:pt>
                <c:pt idx="1">
                  <c:v>56.451612903225815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C-40B6-B38E-FF2DFBCB7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150584"/>
        <c:axId val="536150912"/>
      </c:lineChart>
      <c:catAx>
        <c:axId val="536150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 kb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150912"/>
        <c:crosses val="autoZero"/>
        <c:auto val="1"/>
        <c:lblAlgn val="ctr"/>
        <c:lblOffset val="100"/>
        <c:noMultiLvlLbl val="0"/>
      </c:catAx>
      <c:valAx>
        <c:axId val="5361509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Allele frequency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15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'6.5 kb'!$AB$23</c:f>
              <c:strCache>
                <c:ptCount val="1"/>
                <c:pt idx="0">
                  <c:v>Alive Blood fed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'6.5 kb'!$AC$22:$AE$22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 kb'!$AC$23:$AE$23</c:f>
              <c:numCache>
                <c:formatCode>0</c:formatCode>
                <c:ptCount val="3"/>
                <c:pt idx="0">
                  <c:v>69.444444444444443</c:v>
                </c:pt>
                <c:pt idx="1">
                  <c:v>45.454545454545453</c:v>
                </c:pt>
                <c:pt idx="2">
                  <c:v>14.285714285714285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6-49EB-B8EB-C7CEBE6F5058}"/>
            </c:ext>
          </c:extLst>
        </c:ser>
        <c:ser>
          <c:idx val="1"/>
          <c:order val="1"/>
          <c:tx>
            <c:strRef>
              <c:f>'6.5 kb'!$AB$24</c:f>
              <c:strCache>
                <c:ptCount val="1"/>
                <c:pt idx="0">
                  <c:v>Dead Blood Fed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'6.5 kb'!$AC$22:$AE$22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'6.5 kb'!$AC$24:$AE$24</c:f>
              <c:numCache>
                <c:formatCode>0</c:formatCode>
                <c:ptCount val="3"/>
                <c:pt idx="0">
                  <c:v>30.555555555555557</c:v>
                </c:pt>
                <c:pt idx="1">
                  <c:v>54.54545454545454</c:v>
                </c:pt>
                <c:pt idx="2">
                  <c:v>85.714285714285708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6-49EB-B8EB-C7CEBE6F5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14112"/>
        <c:axId val="161593952"/>
      </c:barChart>
      <c:catAx>
        <c:axId val="16161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93952"/>
        <c:crosses val="autoZero"/>
        <c:auto val="1"/>
        <c:lblAlgn val="ctr"/>
        <c:lblOffset val="100"/>
        <c:noMultiLvlLbl val="0"/>
      </c:catAx>
      <c:valAx>
        <c:axId val="16159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1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Correlation between the</a:t>
            </a:r>
            <a:r>
              <a:rPr lang="en-US" baseline="0"/>
              <a:t> CYP6P9a and bloodfeeding success with PermaNet 2.0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'6p9a'!$I$18</c:f>
              <c:strCache>
                <c:ptCount val="1"/>
                <c:pt idx="0">
                  <c:v>Blood fed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'6p9a'!$J$17:$L$17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'6p9a'!$J$18:$L$18</c:f>
              <c:numCache>
                <c:formatCode>General</c:formatCode>
                <c:ptCount val="3"/>
                <c:pt idx="0">
                  <c:v>12</c:v>
                </c:pt>
                <c:pt idx="1">
                  <c:v>44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4-4614-AE0E-817CF51D4E69}"/>
            </c:ext>
          </c:extLst>
        </c:ser>
        <c:ser>
          <c:idx val="1"/>
          <c:order val="1"/>
          <c:tx>
            <c:strRef>
              <c:f>'6p9a'!$I$19</c:f>
              <c:strCache>
                <c:ptCount val="1"/>
                <c:pt idx="0">
                  <c:v>Unfed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'6p9a'!$J$17:$L$17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'6p9a'!$J$19:$L$19</c:f>
              <c:numCache>
                <c:formatCode>General</c:formatCode>
                <c:ptCount val="3"/>
                <c:pt idx="0">
                  <c:v>5</c:v>
                </c:pt>
                <c:pt idx="1">
                  <c:v>27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4-4614-AE0E-817CF51D4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393872"/>
        <c:axId val="437390592"/>
      </c:barChart>
      <c:catAx>
        <c:axId val="437393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CYP6P9a</a:t>
                </a:r>
                <a:r>
                  <a:rPr lang="en-US"/>
                  <a:t> Genotypes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390592"/>
        <c:crosses val="autoZero"/>
        <c:auto val="1"/>
        <c:lblAlgn val="ctr"/>
        <c:lblOffset val="100"/>
        <c:noMultiLvlLbl val="0"/>
      </c:catAx>
      <c:valAx>
        <c:axId val="43739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Frequency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39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Correlation</a:t>
            </a:r>
            <a:r>
              <a:rPr lang="en-US" baseline="0"/>
              <a:t> between the CYP6P9a and ability to survive exposure to PermaNet 2.0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'6p9a'!$P$18</c:f>
              <c:strCache>
                <c:ptCount val="1"/>
                <c:pt idx="0">
                  <c:v>Alive unfed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'6p9a'!$Q$17:$S$17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'6p9a'!$Q$18:$S$18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0-4BDD-89EE-AE69B70C7429}"/>
            </c:ext>
          </c:extLst>
        </c:ser>
        <c:ser>
          <c:idx val="1"/>
          <c:order val="1"/>
          <c:tx>
            <c:strRef>
              <c:f>'6p9a'!$P$19</c:f>
              <c:strCache>
                <c:ptCount val="1"/>
                <c:pt idx="0">
                  <c:v>Dead unfed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'6p9a'!$Q$17:$S$17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'6p9a'!$Q$19:$S$19</c:f>
              <c:numCache>
                <c:formatCode>General</c:formatCode>
                <c:ptCount val="3"/>
                <c:pt idx="0">
                  <c:v>2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0-4BDD-89EE-AE69B70C7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061696"/>
        <c:axId val="437062680"/>
      </c:barChart>
      <c:catAx>
        <c:axId val="437061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CYP6P9a genotypes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62680"/>
        <c:crosses val="autoZero"/>
        <c:auto val="1"/>
        <c:lblAlgn val="ctr"/>
        <c:lblOffset val="100"/>
        <c:noMultiLvlLbl val="0"/>
      </c:catAx>
      <c:valAx>
        <c:axId val="43706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'6p9a'!$P$47</c:f>
              <c:strCache>
                <c:ptCount val="1"/>
                <c:pt idx="0">
                  <c:v>AliveUnFed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'6p9a'!$Q$46:$R$46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'6p9a'!$Q$47:$R$47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0-4AE6-B72B-ED1A66C85FFC}"/>
            </c:ext>
          </c:extLst>
        </c:ser>
        <c:ser>
          <c:idx val="1"/>
          <c:order val="1"/>
          <c:tx>
            <c:strRef>
              <c:f>'6p9a'!$P$48</c:f>
              <c:strCache>
                <c:ptCount val="1"/>
                <c:pt idx="0">
                  <c:v>DeadUnFed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'6p9a'!$Q$46:$R$46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'6p9a'!$Q$48:$R$48</c:f>
              <c:numCache>
                <c:formatCode>0.0</c:formatCode>
                <c:ptCount val="2"/>
                <c:pt idx="0">
                  <c:v>47.368421052631575</c:v>
                </c:pt>
                <c:pt idx="1">
                  <c:v>52.631578947368418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0-4AE6-B72B-ED1A66C85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27160"/>
        <c:axId val="494029128"/>
      </c:lineChart>
      <c:catAx>
        <c:axId val="494027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CYP6P9a</a:t>
                </a:r>
                <a:r>
                  <a:rPr lang="en-US" baseline="0"/>
                  <a:t> allele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29128"/>
        <c:crosses val="autoZero"/>
        <c:auto val="1"/>
        <c:lblAlgn val="ctr"/>
        <c:lblOffset val="100"/>
        <c:noMultiLvlLbl val="0"/>
      </c:catAx>
      <c:valAx>
        <c:axId val="49402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Correlation between the CYP6P9a</a:t>
            </a:r>
            <a:r>
              <a:rPr lang="en-US" baseline="0"/>
              <a:t> allele blood feeding succes with PermaNet 2.0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'6p9a'!$I$47</c:f>
              <c:strCache>
                <c:ptCount val="1"/>
                <c:pt idx="0">
                  <c:v>Blood 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'6p9a'!$J$46:$K$46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'6p9a'!$J$47:$K$47</c:f>
              <c:numCache>
                <c:formatCode>0</c:formatCode>
                <c:ptCount val="2"/>
                <c:pt idx="0">
                  <c:v>55.737704918032783</c:v>
                </c:pt>
                <c:pt idx="1">
                  <c:v>44.26229508196721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3-4CFA-8ADC-A424C3CB0C67}"/>
            </c:ext>
          </c:extLst>
        </c:ser>
        <c:ser>
          <c:idx val="1"/>
          <c:order val="1"/>
          <c:tx>
            <c:strRef>
              <c:f>'6p9a'!$I$48</c:f>
              <c:strCache>
                <c:ptCount val="1"/>
                <c:pt idx="0">
                  <c:v>Unfed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'6p9a'!$J$46:$K$46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'6p9a'!$J$48:$K$48</c:f>
              <c:numCache>
                <c:formatCode>0</c:formatCode>
                <c:ptCount val="2"/>
                <c:pt idx="0">
                  <c:v>48.684210526315788</c:v>
                </c:pt>
                <c:pt idx="1">
                  <c:v>51.315789473684212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3-4CFA-8ADC-A424C3CB0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307072"/>
        <c:axId val="439310680"/>
      </c:lineChart>
      <c:catAx>
        <c:axId val="439307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CYP6P9a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10680"/>
        <c:crosses val="autoZero"/>
        <c:auto val="1"/>
        <c:lblAlgn val="ctr"/>
        <c:lblOffset val="100"/>
        <c:noMultiLvlLbl val="0"/>
      </c:catAx>
      <c:valAx>
        <c:axId val="43931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Allele</a:t>
                </a:r>
                <a:r>
                  <a:rPr lang="en-US" baseline="0"/>
                  <a:t> Frequency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0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857250</xdr:colOff>
      <xdr:row>30</xdr:row>
      <xdr:rowOff>0</xdr:rowOff>
    </xdr:from>
    <xdr:to>
      <xdr:col>14</xdr:col>
      <xdr:colOff>920750</xdr:colOff>
      <xdr:row>42</xdr:row>
      <xdr:rowOff>79375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952500</xdr:colOff>
      <xdr:row>30</xdr:row>
      <xdr:rowOff>63500</xdr:rowOff>
    </xdr:from>
    <xdr:to>
      <xdr:col>22</xdr:col>
      <xdr:colOff>825500</xdr:colOff>
      <xdr:row>42</xdr:row>
      <xdr:rowOff>19049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952500</xdr:colOff>
      <xdr:row>48</xdr:row>
      <xdr:rowOff>158749</xdr:rowOff>
    </xdr:from>
    <xdr:to>
      <xdr:col>15</xdr:col>
      <xdr:colOff>431800</xdr:colOff>
      <xdr:row>61</xdr:row>
      <xdr:rowOff>174625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82550</xdr:colOff>
      <xdr:row>49</xdr:row>
      <xdr:rowOff>15874</xdr:rowOff>
    </xdr:from>
    <xdr:to>
      <xdr:col>22</xdr:col>
      <xdr:colOff>1238250</xdr:colOff>
      <xdr:row>61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831850</xdr:colOff>
          <xdr:row>30</xdr:row>
          <xdr:rowOff>95250</xdr:rowOff>
        </xdr:from>
        <xdr:to>
          <xdr:col>15</xdr:col>
          <xdr:colOff>196850</xdr:colOff>
          <xdr:row>42</xdr:row>
          <xdr:rowOff>25400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1028700</xdr:colOff>
          <xdr:row>30</xdr:row>
          <xdr:rowOff>114300</xdr:rowOff>
        </xdr:from>
        <xdr:to>
          <xdr:col>22</xdr:col>
          <xdr:colOff>1085850</xdr:colOff>
          <xdr:row>41</xdr:row>
          <xdr:rowOff>76200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1162050</xdr:colOff>
          <xdr:row>50</xdr:row>
          <xdr:rowOff>127000</xdr:rowOff>
        </xdr:from>
        <xdr:to>
          <xdr:col>15</xdr:col>
          <xdr:colOff>63500</xdr:colOff>
          <xdr:row>60</xdr:row>
          <xdr:rowOff>107950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1041400</xdr:colOff>
          <xdr:row>49</xdr:row>
          <xdr:rowOff>107950</xdr:rowOff>
        </xdr:from>
        <xdr:to>
          <xdr:col>22</xdr:col>
          <xdr:colOff>1130300</xdr:colOff>
          <xdr:row>61</xdr:row>
          <xdr:rowOff>127000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27</xdr:col>
      <xdr:colOff>222250</xdr:colOff>
      <xdr:row>27</xdr:row>
      <xdr:rowOff>25400</xdr:rowOff>
    </xdr:from>
    <xdr:to>
      <xdr:col>31</xdr:col>
      <xdr:colOff>79375</xdr:colOff>
      <xdr:row>40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759051</xdr:colOff>
      <xdr:row>30</xdr:row>
      <xdr:rowOff>117927</xdr:rowOff>
    </xdr:from>
    <xdr:to>
      <xdr:col>11</xdr:col>
      <xdr:colOff>870857</xdr:colOff>
      <xdr:row>42</xdr:row>
      <xdr:rowOff>145142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1022804</xdr:colOff>
      <xdr:row>30</xdr:row>
      <xdr:rowOff>154214</xdr:rowOff>
    </xdr:from>
    <xdr:to>
      <xdr:col>17</xdr:col>
      <xdr:colOff>861786</xdr:colOff>
      <xdr:row>42</xdr:row>
      <xdr:rowOff>27213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488950</xdr:colOff>
      <xdr:row>49</xdr:row>
      <xdr:rowOff>6803</xdr:rowOff>
    </xdr:from>
    <xdr:to>
      <xdr:col>17</xdr:col>
      <xdr:colOff>381001</xdr:colOff>
      <xdr:row>60</xdr:row>
      <xdr:rowOff>9071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939800</xdr:colOff>
          <xdr:row>31</xdr:row>
          <xdr:rowOff>6350</xdr:rowOff>
        </xdr:from>
        <xdr:to>
          <xdr:col>11</xdr:col>
          <xdr:colOff>527050</xdr:colOff>
          <xdr:row>42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1066800</xdr:colOff>
          <xdr:row>31</xdr:row>
          <xdr:rowOff>38100</xdr:rowOff>
        </xdr:from>
        <xdr:to>
          <xdr:col>17</xdr:col>
          <xdr:colOff>736600</xdr:colOff>
          <xdr:row>42</xdr:row>
          <xdr:rowOff>133350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679450</xdr:colOff>
          <xdr:row>49</xdr:row>
          <xdr:rowOff>107950</xdr:rowOff>
        </xdr:from>
        <xdr:to>
          <xdr:col>17</xdr:col>
          <xdr:colOff>488950</xdr:colOff>
          <xdr:row>59</xdr:row>
          <xdr:rowOff>25400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1327150</xdr:colOff>
          <xdr:row>26</xdr:row>
          <xdr:rowOff>12700</xdr:rowOff>
        </xdr:from>
        <xdr:to>
          <xdr:col>25</xdr:col>
          <xdr:colOff>1149350</xdr:colOff>
          <xdr:row>38</xdr:row>
          <xdr:rowOff>50800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734785</xdr:colOff>
      <xdr:row>49</xdr:row>
      <xdr:rowOff>2</xdr:rowOff>
    </xdr:from>
    <xdr:to>
      <xdr:col>11</xdr:col>
      <xdr:colOff>1052285</xdr:colOff>
      <xdr:row>60</xdr:row>
      <xdr:rowOff>58966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889000</xdr:colOff>
          <xdr:row>49</xdr:row>
          <xdr:rowOff>158750</xdr:rowOff>
        </xdr:from>
        <xdr:to>
          <xdr:col>11</xdr:col>
          <xdr:colOff>635000</xdr:colOff>
          <xdr:row>59</xdr:row>
          <xdr:rowOff>158750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882423</xdr:colOff>
      <xdr:row>28</xdr:row>
      <xdr:rowOff>109989</xdr:rowOff>
    </xdr:from>
    <xdr:to>
      <xdr:col>11</xdr:col>
      <xdr:colOff>571500</xdr:colOff>
      <xdr:row>40</xdr:row>
      <xdr:rowOff>108856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568549</xdr:colOff>
      <xdr:row>29</xdr:row>
      <xdr:rowOff>1</xdr:rowOff>
    </xdr:from>
    <xdr:to>
      <xdr:col>18</xdr:col>
      <xdr:colOff>417283</xdr:colOff>
      <xdr:row>39</xdr:row>
      <xdr:rowOff>172358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672874</xdr:colOff>
      <xdr:row>45</xdr:row>
      <xdr:rowOff>102053</xdr:rowOff>
    </xdr:from>
    <xdr:to>
      <xdr:col>18</xdr:col>
      <xdr:colOff>1043216</xdr:colOff>
      <xdr:row>57</xdr:row>
      <xdr:rowOff>90714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831850</xdr:colOff>
          <xdr:row>29</xdr:row>
          <xdr:rowOff>0</xdr:rowOff>
        </xdr:from>
        <xdr:to>
          <xdr:col>18</xdr:col>
          <xdr:colOff>723900</xdr:colOff>
          <xdr:row>40</xdr:row>
          <xdr:rowOff>12700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28</xdr:row>
          <xdr:rowOff>101600</xdr:rowOff>
        </xdr:from>
        <xdr:to>
          <xdr:col>11</xdr:col>
          <xdr:colOff>1060450</xdr:colOff>
          <xdr:row>40</xdr:row>
          <xdr:rowOff>107950</xdr:rowOff>
        </xdr:to>
        <xdr:sp macro="" textlink="">
          <xdr:nvSpPr>
            <xdr:cNvPr id="3093" name="Object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742950</xdr:colOff>
          <xdr:row>45</xdr:row>
          <xdr:rowOff>152400</xdr:rowOff>
        </xdr:from>
        <xdr:to>
          <xdr:col>18</xdr:col>
          <xdr:colOff>736600</xdr:colOff>
          <xdr:row>56</xdr:row>
          <xdr:rowOff>165100</xdr:rowOff>
        </xdr:to>
        <xdr:sp macro="" textlink="">
          <xdr:nvSpPr>
            <xdr:cNvPr id="3114" name="Object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431800</xdr:colOff>
          <xdr:row>24</xdr:row>
          <xdr:rowOff>139700</xdr:rowOff>
        </xdr:from>
        <xdr:to>
          <xdr:col>25</xdr:col>
          <xdr:colOff>977900</xdr:colOff>
          <xdr:row>36</xdr:row>
          <xdr:rowOff>133350</xdr:rowOff>
        </xdr:to>
        <xdr:sp macro="" textlink="">
          <xdr:nvSpPr>
            <xdr:cNvPr id="3124" name="Object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635591</xdr:colOff>
      <xdr:row>45</xdr:row>
      <xdr:rowOff>108860</xdr:rowOff>
    </xdr:from>
    <xdr:to>
      <xdr:col>11</xdr:col>
      <xdr:colOff>244928</xdr:colOff>
      <xdr:row>57</xdr:row>
      <xdr:rowOff>108857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488950</xdr:colOff>
          <xdr:row>46</xdr:row>
          <xdr:rowOff>0</xdr:rowOff>
        </xdr:from>
        <xdr:to>
          <xdr:col>11</xdr:col>
          <xdr:colOff>412750</xdr:colOff>
          <xdr:row>56</xdr:row>
          <xdr:rowOff>152400</xdr:rowOff>
        </xdr:to>
        <xdr:sp macro="" textlink="">
          <xdr:nvSpPr>
            <xdr:cNvPr id="3372" name="Object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2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24947</xdr:colOff>
      <xdr:row>31</xdr:row>
      <xdr:rowOff>105228</xdr:rowOff>
    </xdr:from>
    <xdr:to>
      <xdr:col>29</xdr:col>
      <xdr:colOff>1301750</xdr:colOff>
      <xdr:row>44</xdr:row>
      <xdr:rowOff>29028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69850</xdr:colOff>
          <xdr:row>31</xdr:row>
          <xdr:rowOff>171450</xdr:rowOff>
        </xdr:from>
        <xdr:to>
          <xdr:col>29</xdr:col>
          <xdr:colOff>1250949</xdr:colOff>
          <xdr:row>44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33</xdr:row>
          <xdr:rowOff>6350</xdr:rowOff>
        </xdr:from>
        <xdr:to>
          <xdr:col>18</xdr:col>
          <xdr:colOff>234950</xdr:colOff>
          <xdr:row>47</xdr:row>
          <xdr:rowOff>114300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1270000</xdr:colOff>
          <xdr:row>32</xdr:row>
          <xdr:rowOff>44450</xdr:rowOff>
        </xdr:from>
        <xdr:to>
          <xdr:col>40</xdr:col>
          <xdr:colOff>1136650</xdr:colOff>
          <xdr:row>45</xdr:row>
          <xdr:rowOff>44450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13" Type="http://schemas.openxmlformats.org/officeDocument/2006/relationships/image" Target="../media/image9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12" Type="http://schemas.openxmlformats.org/officeDocument/2006/relationships/oleObject" Target="../embeddings/oleObject9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5.bin"/><Relationship Id="rId9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oleObject" Target="../embeddings/oleObject10.bin"/><Relationship Id="rId7" Type="http://schemas.openxmlformats.org/officeDocument/2006/relationships/oleObject" Target="../embeddings/oleObject12.bin"/><Relationship Id="rId12" Type="http://schemas.openxmlformats.org/officeDocument/2006/relationships/image" Target="../media/image14.emf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11.emf"/><Relationship Id="rId11" Type="http://schemas.openxmlformats.org/officeDocument/2006/relationships/oleObject" Target="../embeddings/oleObject14.bin"/><Relationship Id="rId5" Type="http://schemas.openxmlformats.org/officeDocument/2006/relationships/oleObject" Target="../embeddings/oleObject11.bin"/><Relationship Id="rId10" Type="http://schemas.openxmlformats.org/officeDocument/2006/relationships/image" Target="../media/image13.emf"/><Relationship Id="rId4" Type="http://schemas.openxmlformats.org/officeDocument/2006/relationships/image" Target="../media/image10.emf"/><Relationship Id="rId9" Type="http://schemas.openxmlformats.org/officeDocument/2006/relationships/oleObject" Target="../embeddings/oleObject1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3" Type="http://schemas.openxmlformats.org/officeDocument/2006/relationships/vmlDrawing" Target="../drawings/vmlDrawing4.vml"/><Relationship Id="rId7" Type="http://schemas.openxmlformats.org/officeDocument/2006/relationships/image" Target="../media/image1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6.bin"/><Relationship Id="rId5" Type="http://schemas.openxmlformats.org/officeDocument/2006/relationships/image" Target="../media/image15.emf"/><Relationship Id="rId4" Type="http://schemas.openxmlformats.org/officeDocument/2006/relationships/oleObject" Target="../embeddings/oleObject15.bin"/><Relationship Id="rId9" Type="http://schemas.openxmlformats.org/officeDocument/2006/relationships/image" Target="../media/image1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98F5-E70E-4B55-877A-667134961E8F}">
  <dimension ref="B2:AY78"/>
  <sheetViews>
    <sheetView zoomScale="50" zoomScaleNormal="50" workbookViewId="0">
      <selection activeCell="F4" sqref="F4"/>
    </sheetView>
  </sheetViews>
  <sheetFormatPr defaultColWidth="9.1796875" defaultRowHeight="14.5" x14ac:dyDescent="0.35"/>
  <cols>
    <col min="2" max="2" width="15" customWidth="1"/>
    <col min="13" max="13" width="27.7265625" customWidth="1"/>
    <col min="14" max="14" width="18.26953125" customWidth="1"/>
    <col min="15" max="15" width="14.1796875" customWidth="1"/>
    <col min="16" max="16" width="35.36328125" customWidth="1"/>
    <col min="20" max="20" width="16.6328125" customWidth="1"/>
    <col min="21" max="21" width="18.54296875" customWidth="1"/>
    <col min="22" max="22" width="14.26953125" customWidth="1"/>
    <col min="23" max="23" width="35.90625" customWidth="1"/>
    <col min="28" max="28" width="22.26953125" customWidth="1"/>
    <col min="29" max="30" width="12.54296875" customWidth="1"/>
    <col min="36" max="36" width="19.54296875" customWidth="1"/>
    <col min="37" max="37" width="11.7265625" customWidth="1"/>
  </cols>
  <sheetData>
    <row r="2" spans="2:51" ht="22" x14ac:dyDescent="0.5">
      <c r="B2" s="38" t="s">
        <v>261</v>
      </c>
      <c r="C2" s="38"/>
    </row>
    <row r="3" spans="2:51" ht="23.5" x14ac:dyDescent="0.55000000000000004">
      <c r="B3" s="38" t="s">
        <v>259</v>
      </c>
      <c r="C3" s="38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6"/>
      <c r="V3" s="36"/>
      <c r="W3" s="36"/>
      <c r="X3" s="36"/>
      <c r="Y3" s="36"/>
      <c r="Z3" s="36"/>
    </row>
    <row r="4" spans="2:51" ht="23.5" x14ac:dyDescent="0.55000000000000004"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8"/>
      <c r="Q4" s="28"/>
      <c r="R4" s="28"/>
      <c r="S4" s="28"/>
      <c r="T4" s="28"/>
    </row>
    <row r="5" spans="2:51" ht="22" x14ac:dyDescent="0.5">
      <c r="B5" s="41" t="s">
        <v>214</v>
      </c>
      <c r="C5" s="41"/>
      <c r="D5" s="41"/>
      <c r="E5" s="41"/>
      <c r="F5" s="41"/>
      <c r="G5" s="41"/>
      <c r="H5" s="41"/>
      <c r="I5" s="41"/>
      <c r="J5" s="41"/>
    </row>
    <row r="6" spans="2:51" x14ac:dyDescent="0.35">
      <c r="B6" s="39" t="s">
        <v>0</v>
      </c>
      <c r="C6" s="39"/>
      <c r="D6" s="39"/>
      <c r="E6" s="39"/>
      <c r="G6" s="39" t="s">
        <v>1</v>
      </c>
      <c r="H6" s="39"/>
      <c r="I6" s="39"/>
      <c r="J6" s="39"/>
    </row>
    <row r="7" spans="2:51" x14ac:dyDescent="0.35">
      <c r="B7" s="1" t="s">
        <v>2</v>
      </c>
      <c r="C7" s="1" t="s">
        <v>3</v>
      </c>
      <c r="D7" s="1" t="s">
        <v>4</v>
      </c>
      <c r="E7" s="1" t="s">
        <v>5</v>
      </c>
      <c r="G7" s="1" t="s">
        <v>2</v>
      </c>
      <c r="H7" s="1" t="s">
        <v>3</v>
      </c>
      <c r="I7" s="1" t="s">
        <v>4</v>
      </c>
      <c r="J7" s="1" t="s">
        <v>5</v>
      </c>
      <c r="M7" s="40" t="s">
        <v>6</v>
      </c>
      <c r="N7" s="40"/>
      <c r="O7" s="40"/>
      <c r="P7" s="40"/>
      <c r="Q7" s="40"/>
    </row>
    <row r="8" spans="2:51" x14ac:dyDescent="0.35">
      <c r="B8" s="1" t="s">
        <v>7</v>
      </c>
      <c r="C8" s="2" t="s">
        <v>8</v>
      </c>
      <c r="D8" s="3" t="s">
        <v>9</v>
      </c>
      <c r="E8" s="3" t="s">
        <v>9</v>
      </c>
      <c r="G8" s="1" t="s">
        <v>7</v>
      </c>
      <c r="H8" s="2" t="s">
        <v>8</v>
      </c>
      <c r="I8" s="3" t="s">
        <v>9</v>
      </c>
      <c r="J8" s="2" t="s">
        <v>8</v>
      </c>
      <c r="M8" s="39" t="s">
        <v>217</v>
      </c>
      <c r="N8" s="39"/>
      <c r="O8" s="39"/>
      <c r="P8" s="39"/>
      <c r="Q8" s="39"/>
    </row>
    <row r="9" spans="2:51" x14ac:dyDescent="0.35">
      <c r="B9" s="1" t="s">
        <v>10</v>
      </c>
      <c r="C9" s="3" t="s">
        <v>9</v>
      </c>
      <c r="D9" s="3" t="s">
        <v>9</v>
      </c>
      <c r="E9" s="3" t="s">
        <v>9</v>
      </c>
      <c r="G9" s="1" t="s">
        <v>10</v>
      </c>
      <c r="H9" s="3" t="s">
        <v>9</v>
      </c>
      <c r="I9" s="3" t="s">
        <v>9</v>
      </c>
      <c r="J9" s="7" t="s">
        <v>11</v>
      </c>
      <c r="N9" s="1" t="s">
        <v>8</v>
      </c>
      <c r="O9" s="1" t="s">
        <v>9</v>
      </c>
      <c r="P9" s="1" t="s">
        <v>11</v>
      </c>
      <c r="Q9" s="1" t="s">
        <v>12</v>
      </c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2:51" x14ac:dyDescent="0.35">
      <c r="B10" s="1" t="s">
        <v>17</v>
      </c>
      <c r="C10" s="2" t="s">
        <v>8</v>
      </c>
      <c r="D10" s="2" t="s">
        <v>8</v>
      </c>
      <c r="E10" s="2" t="s">
        <v>8</v>
      </c>
      <c r="G10" s="1" t="s">
        <v>17</v>
      </c>
      <c r="H10" s="2" t="s">
        <v>8</v>
      </c>
      <c r="I10" s="3" t="s">
        <v>9</v>
      </c>
      <c r="J10" s="3" t="s">
        <v>9</v>
      </c>
      <c r="M10" s="1" t="s">
        <v>18</v>
      </c>
      <c r="N10">
        <f>COUNTIF(H8:H37, "RR")</f>
        <v>11</v>
      </c>
      <c r="O10">
        <f>COUNTIF(H8:H37, "RS")</f>
        <v>12</v>
      </c>
      <c r="P10">
        <f>COUNTIF(H8:H37, "SS")</f>
        <v>6</v>
      </c>
      <c r="Q10">
        <f>SUM(N10:P10)</f>
        <v>29</v>
      </c>
    </row>
    <row r="11" spans="2:51" x14ac:dyDescent="0.35">
      <c r="B11" s="1" t="s">
        <v>20</v>
      </c>
      <c r="C11" s="2" t="s">
        <v>8</v>
      </c>
      <c r="D11" s="3" t="s">
        <v>9</v>
      </c>
      <c r="E11" s="3" t="s">
        <v>9</v>
      </c>
      <c r="G11" s="1" t="s">
        <v>20</v>
      </c>
      <c r="H11" s="3" t="s">
        <v>9</v>
      </c>
      <c r="I11" s="3" t="s">
        <v>9</v>
      </c>
      <c r="J11" s="7" t="s">
        <v>11</v>
      </c>
      <c r="M11" s="1" t="s">
        <v>21</v>
      </c>
      <c r="N11">
        <f>COUNTIF(H38:H68, "RR")</f>
        <v>8</v>
      </c>
      <c r="O11">
        <f>COUNTIF(H38:H68, "RS")</f>
        <v>11</v>
      </c>
      <c r="P11" s="5">
        <f>COUNTIF(H38:H68, "SS")</f>
        <v>12</v>
      </c>
      <c r="Q11">
        <f>SUM(N11:P11)</f>
        <v>31</v>
      </c>
    </row>
    <row r="12" spans="2:51" x14ac:dyDescent="0.35">
      <c r="B12" s="1" t="s">
        <v>23</v>
      </c>
      <c r="C12" s="3" t="s">
        <v>9</v>
      </c>
      <c r="D12" s="3" t="s">
        <v>9</v>
      </c>
      <c r="E12" s="3" t="s">
        <v>9</v>
      </c>
      <c r="G12" s="1" t="s">
        <v>23</v>
      </c>
      <c r="H12" s="2" t="s">
        <v>8</v>
      </c>
      <c r="I12" s="7" t="s">
        <v>11</v>
      </c>
      <c r="J12" s="3" t="s">
        <v>9</v>
      </c>
      <c r="M12" s="1" t="s">
        <v>24</v>
      </c>
      <c r="N12">
        <f>COUNTIF(C8:C45, "RR")</f>
        <v>25</v>
      </c>
      <c r="O12">
        <f>COUNTIF(C8:C45, "RS")</f>
        <v>10</v>
      </c>
      <c r="P12">
        <f>COUNTIF(C8:C45, "SS")</f>
        <v>1</v>
      </c>
      <c r="Q12">
        <f t="shared" ref="Q12:Q13" si="0">SUM(N12:P12)</f>
        <v>36</v>
      </c>
    </row>
    <row r="13" spans="2:51" x14ac:dyDescent="0.35">
      <c r="B13" s="1" t="s">
        <v>25</v>
      </c>
      <c r="C13" s="3" t="s">
        <v>9</v>
      </c>
      <c r="D13" s="3" t="s">
        <v>9</v>
      </c>
      <c r="E13" s="3" t="s">
        <v>9</v>
      </c>
      <c r="G13" s="1" t="s">
        <v>25</v>
      </c>
      <c r="I13" s="3" t="s">
        <v>9</v>
      </c>
      <c r="J13" s="7" t="s">
        <v>11</v>
      </c>
      <c r="M13" s="1" t="s">
        <v>26</v>
      </c>
      <c r="N13">
        <f>COUNTIF(C46:C64, "RR")</f>
        <v>8</v>
      </c>
      <c r="O13">
        <f>COUNTIF(C46:C64, "RS")</f>
        <v>9</v>
      </c>
      <c r="P13">
        <f>COUNTIF(C46:C64, "SS")</f>
        <v>1</v>
      </c>
      <c r="Q13">
        <f t="shared" si="0"/>
        <v>18</v>
      </c>
    </row>
    <row r="14" spans="2:51" x14ac:dyDescent="0.35">
      <c r="B14" s="1" t="s">
        <v>32</v>
      </c>
      <c r="C14" s="2" t="s">
        <v>8</v>
      </c>
      <c r="D14" s="3" t="s">
        <v>9</v>
      </c>
      <c r="E14" s="3" t="s">
        <v>9</v>
      </c>
      <c r="G14" s="1" t="s">
        <v>32</v>
      </c>
      <c r="H14" s="7" t="s">
        <v>11</v>
      </c>
      <c r="J14" s="7" t="s">
        <v>11</v>
      </c>
      <c r="M14" s="40" t="s">
        <v>256</v>
      </c>
      <c r="N14" s="40"/>
      <c r="O14" s="40"/>
      <c r="P14" s="40"/>
      <c r="Q14" s="40"/>
      <c r="T14" s="40" t="s">
        <v>257</v>
      </c>
      <c r="U14" s="40"/>
      <c r="V14" s="40"/>
      <c r="W14" s="40"/>
      <c r="X14" s="40"/>
    </row>
    <row r="15" spans="2:51" x14ac:dyDescent="0.35">
      <c r="B15" s="1" t="s">
        <v>35</v>
      </c>
      <c r="C15" s="2" t="s">
        <v>8</v>
      </c>
      <c r="D15" s="3" t="s">
        <v>9</v>
      </c>
      <c r="E15" s="3" t="s">
        <v>9</v>
      </c>
      <c r="G15" s="1" t="s">
        <v>35</v>
      </c>
      <c r="H15" s="3" t="s">
        <v>9</v>
      </c>
      <c r="I15" s="7" t="s">
        <v>11</v>
      </c>
      <c r="J15" s="3" t="s">
        <v>9</v>
      </c>
      <c r="M15" s="39" t="s">
        <v>216</v>
      </c>
      <c r="N15" s="39"/>
      <c r="O15" s="39"/>
      <c r="P15" s="39"/>
      <c r="Q15" s="39"/>
      <c r="T15" s="39" t="s">
        <v>223</v>
      </c>
      <c r="U15" s="39"/>
      <c r="V15" s="39"/>
      <c r="W15" s="39"/>
      <c r="X15" s="39"/>
      <c r="Y15" s="29"/>
      <c r="Z15" s="28"/>
      <c r="AA15" s="30"/>
    </row>
    <row r="16" spans="2:51" x14ac:dyDescent="0.35">
      <c r="B16" s="1" t="s">
        <v>37</v>
      </c>
      <c r="C16" s="3" t="s">
        <v>9</v>
      </c>
      <c r="D16" s="3" t="s">
        <v>9</v>
      </c>
      <c r="E16" s="3" t="s">
        <v>9</v>
      </c>
      <c r="G16" s="1" t="s">
        <v>37</v>
      </c>
      <c r="H16" s="7" t="s">
        <v>11</v>
      </c>
      <c r="I16" s="3" t="s">
        <v>9</v>
      </c>
      <c r="J16" s="7" t="s">
        <v>11</v>
      </c>
      <c r="M16" s="1"/>
      <c r="N16" s="1" t="s">
        <v>8</v>
      </c>
      <c r="O16" s="1" t="s">
        <v>9</v>
      </c>
      <c r="P16" s="1" t="s">
        <v>11</v>
      </c>
      <c r="Q16" s="1" t="s">
        <v>13</v>
      </c>
      <c r="T16" s="1"/>
      <c r="U16" s="1" t="s">
        <v>8</v>
      </c>
      <c r="V16" s="1" t="s">
        <v>9</v>
      </c>
      <c r="W16" s="1" t="s">
        <v>11</v>
      </c>
      <c r="X16" s="1" t="s">
        <v>12</v>
      </c>
    </row>
    <row r="17" spans="2:36" x14ac:dyDescent="0.35">
      <c r="B17" s="1" t="s">
        <v>38</v>
      </c>
      <c r="C17" s="2" t="s">
        <v>8</v>
      </c>
      <c r="D17" s="3" t="s">
        <v>9</v>
      </c>
      <c r="E17" s="3" t="s">
        <v>9</v>
      </c>
      <c r="G17" s="1" t="s">
        <v>38</v>
      </c>
      <c r="H17" s="2" t="s">
        <v>8</v>
      </c>
      <c r="I17" s="7" t="s">
        <v>11</v>
      </c>
      <c r="J17" s="2" t="s">
        <v>8</v>
      </c>
      <c r="M17" s="1" t="s">
        <v>19</v>
      </c>
      <c r="N17">
        <f t="shared" ref="N17:P18" si="1">N10+N12</f>
        <v>36</v>
      </c>
      <c r="O17">
        <f t="shared" si="1"/>
        <v>22</v>
      </c>
      <c r="P17">
        <f t="shared" si="1"/>
        <v>7</v>
      </c>
      <c r="Q17">
        <f>SUM(N17:P17)</f>
        <v>65</v>
      </c>
      <c r="T17" s="1" t="s">
        <v>70</v>
      </c>
      <c r="U17">
        <f>N13</f>
        <v>8</v>
      </c>
      <c r="V17">
        <f>O13</f>
        <v>9</v>
      </c>
      <c r="W17">
        <f>P13</f>
        <v>1</v>
      </c>
      <c r="X17">
        <f>SUM(U17:W17)</f>
        <v>18</v>
      </c>
    </row>
    <row r="18" spans="2:36" x14ac:dyDescent="0.35">
      <c r="B18" s="1" t="s">
        <v>39</v>
      </c>
      <c r="C18" s="2" t="s">
        <v>8</v>
      </c>
      <c r="D18" s="3" t="s">
        <v>9</v>
      </c>
      <c r="E18" s="3" t="s">
        <v>9</v>
      </c>
      <c r="G18" s="1" t="s">
        <v>39</v>
      </c>
      <c r="H18" s="3" t="s">
        <v>9</v>
      </c>
      <c r="I18" s="2" t="s">
        <v>8</v>
      </c>
      <c r="J18" s="3" t="s">
        <v>9</v>
      </c>
      <c r="M18" s="1" t="s">
        <v>22</v>
      </c>
      <c r="N18">
        <f t="shared" si="1"/>
        <v>16</v>
      </c>
      <c r="O18">
        <f t="shared" si="1"/>
        <v>20</v>
      </c>
      <c r="P18">
        <f t="shared" si="1"/>
        <v>13</v>
      </c>
      <c r="Q18">
        <f>SUM(N18:P18)</f>
        <v>49</v>
      </c>
      <c r="T18" s="1" t="s">
        <v>72</v>
      </c>
      <c r="U18">
        <f>N11</f>
        <v>8</v>
      </c>
      <c r="V18">
        <f>O11</f>
        <v>11</v>
      </c>
      <c r="W18">
        <f>P11</f>
        <v>12</v>
      </c>
      <c r="X18">
        <f>SUM(U18:W18)</f>
        <v>31</v>
      </c>
    </row>
    <row r="19" spans="2:36" x14ac:dyDescent="0.35">
      <c r="B19" s="1" t="s">
        <v>40</v>
      </c>
      <c r="C19" s="3" t="s">
        <v>9</v>
      </c>
      <c r="D19" s="3" t="s">
        <v>9</v>
      </c>
      <c r="E19" s="3" t="s">
        <v>9</v>
      </c>
      <c r="G19" s="1" t="s">
        <v>40</v>
      </c>
      <c r="H19" s="3" t="s">
        <v>9</v>
      </c>
      <c r="I19" s="3" t="s">
        <v>9</v>
      </c>
      <c r="J19" s="3" t="s">
        <v>9</v>
      </c>
      <c r="N19">
        <f>SUM(N17:N18)</f>
        <v>52</v>
      </c>
      <c r="O19">
        <f t="shared" ref="O19:P19" si="2">SUM(O17:O18)</f>
        <v>42</v>
      </c>
      <c r="P19">
        <f t="shared" si="2"/>
        <v>20</v>
      </c>
      <c r="U19">
        <f>SUM(U17:U18)</f>
        <v>16</v>
      </c>
      <c r="V19">
        <f t="shared" ref="V19:W19" si="3">SUM(V17:V18)</f>
        <v>20</v>
      </c>
      <c r="W19">
        <f t="shared" si="3"/>
        <v>13</v>
      </c>
    </row>
    <row r="20" spans="2:36" x14ac:dyDescent="0.35">
      <c r="B20" s="1" t="s">
        <v>41</v>
      </c>
      <c r="C20" s="7" t="s">
        <v>11</v>
      </c>
      <c r="D20" s="7" t="s">
        <v>11</v>
      </c>
      <c r="E20" s="7" t="s">
        <v>11</v>
      </c>
      <c r="G20" s="1" t="s">
        <v>41</v>
      </c>
      <c r="H20" s="2" t="s">
        <v>8</v>
      </c>
      <c r="I20" s="3" t="s">
        <v>9</v>
      </c>
      <c r="J20" s="3" t="s">
        <v>9</v>
      </c>
      <c r="AB20" s="40" t="s">
        <v>258</v>
      </c>
      <c r="AC20" s="40"/>
      <c r="AD20" s="40"/>
      <c r="AE20" s="40"/>
      <c r="AF20" s="40"/>
    </row>
    <row r="21" spans="2:36" x14ac:dyDescent="0.35">
      <c r="B21" s="1" t="s">
        <v>42</v>
      </c>
      <c r="C21" s="2" t="s">
        <v>8</v>
      </c>
      <c r="D21" s="3" t="s">
        <v>9</v>
      </c>
      <c r="E21" s="3" t="s">
        <v>9</v>
      </c>
      <c r="G21" s="1" t="s">
        <v>42</v>
      </c>
      <c r="H21" s="3" t="s">
        <v>9</v>
      </c>
      <c r="I21" s="3" t="s">
        <v>9</v>
      </c>
      <c r="J21" s="2" t="s">
        <v>8</v>
      </c>
      <c r="M21" s="39" t="s">
        <v>218</v>
      </c>
      <c r="N21" s="39"/>
      <c r="O21" s="39"/>
      <c r="P21" s="39"/>
      <c r="Q21" s="39"/>
      <c r="T21" s="39" t="s">
        <v>226</v>
      </c>
      <c r="U21" s="39"/>
      <c r="V21" s="39"/>
      <c r="W21" s="39"/>
      <c r="X21" s="39"/>
      <c r="AB21" s="24" t="s">
        <v>227</v>
      </c>
      <c r="AC21" s="23"/>
      <c r="AD21" s="23"/>
      <c r="AE21" s="23"/>
      <c r="AF21" s="23"/>
      <c r="AG21" s="23"/>
      <c r="AH21" s="23"/>
      <c r="AI21" s="23"/>
      <c r="AJ21" s="28"/>
    </row>
    <row r="22" spans="2:36" x14ac:dyDescent="0.35">
      <c r="B22" s="1" t="s">
        <v>43</v>
      </c>
      <c r="C22" s="2" t="s">
        <v>8</v>
      </c>
      <c r="D22" s="2" t="s">
        <v>8</v>
      </c>
      <c r="E22" s="2" t="s">
        <v>8</v>
      </c>
      <c r="G22" s="1" t="s">
        <v>43</v>
      </c>
      <c r="H22" s="2" t="s">
        <v>8</v>
      </c>
      <c r="J22" s="2" t="s">
        <v>8</v>
      </c>
      <c r="M22" s="1"/>
      <c r="N22" s="1" t="s">
        <v>8</v>
      </c>
      <c r="O22" s="1" t="s">
        <v>9</v>
      </c>
      <c r="P22" s="1" t="s">
        <v>11</v>
      </c>
      <c r="T22" s="1" t="s">
        <v>27</v>
      </c>
      <c r="U22" s="1" t="s">
        <v>8</v>
      </c>
      <c r="V22" s="1" t="s">
        <v>9</v>
      </c>
      <c r="W22" s="1" t="s">
        <v>11</v>
      </c>
      <c r="X22" s="1"/>
      <c r="AC22" s="1" t="s">
        <v>8</v>
      </c>
      <c r="AD22" s="1" t="s">
        <v>9</v>
      </c>
      <c r="AE22" s="1" t="s">
        <v>11</v>
      </c>
    </row>
    <row r="23" spans="2:36" x14ac:dyDescent="0.35">
      <c r="B23" s="1" t="s">
        <v>44</v>
      </c>
      <c r="D23" s="3" t="s">
        <v>9</v>
      </c>
      <c r="E23" s="7" t="s">
        <v>11</v>
      </c>
      <c r="G23" s="1" t="s">
        <v>44</v>
      </c>
      <c r="H23" s="2" t="s">
        <v>8</v>
      </c>
      <c r="I23" s="3" t="s">
        <v>9</v>
      </c>
      <c r="J23" s="3" t="s">
        <v>9</v>
      </c>
      <c r="M23" s="1" t="s">
        <v>19</v>
      </c>
      <c r="N23" s="8">
        <f>N17/N19*100</f>
        <v>69.230769230769226</v>
      </c>
      <c r="O23" s="8">
        <f>O17/O19*100</f>
        <v>52.380952380952387</v>
      </c>
      <c r="P23">
        <f>P17/P19*100</f>
        <v>35</v>
      </c>
      <c r="T23" s="1" t="s">
        <v>26</v>
      </c>
      <c r="U23" s="8">
        <f>U17/U19*100</f>
        <v>50</v>
      </c>
      <c r="V23" s="8">
        <f>V17/V19*100</f>
        <v>45</v>
      </c>
      <c r="W23" s="8">
        <f>W17/W19*100</f>
        <v>7.6923076923076925</v>
      </c>
      <c r="X23" s="8"/>
      <c r="AB23" s="1" t="s">
        <v>24</v>
      </c>
      <c r="AC23" s="8">
        <f>N12/(N12+N10)*100</f>
        <v>69.444444444444443</v>
      </c>
      <c r="AD23" s="8">
        <f>O12/(O12+O10)*100</f>
        <v>45.454545454545453</v>
      </c>
      <c r="AE23" s="8">
        <f>P12/(P12+P10)*100</f>
        <v>14.285714285714285</v>
      </c>
    </row>
    <row r="24" spans="2:36" x14ac:dyDescent="0.35">
      <c r="B24" s="1" t="s">
        <v>45</v>
      </c>
      <c r="C24" s="3" t="s">
        <v>9</v>
      </c>
      <c r="E24" s="3" t="s">
        <v>9</v>
      </c>
      <c r="G24" s="1" t="s">
        <v>45</v>
      </c>
      <c r="H24" s="2" t="s">
        <v>8</v>
      </c>
      <c r="I24" s="3" t="s">
        <v>9</v>
      </c>
      <c r="J24" s="2" t="s">
        <v>8</v>
      </c>
      <c r="M24" s="1" t="s">
        <v>22</v>
      </c>
      <c r="N24" s="8">
        <f>N18/N19*100</f>
        <v>30.76923076923077</v>
      </c>
      <c r="O24" s="8">
        <f>O18/O19*100</f>
        <v>47.619047619047613</v>
      </c>
      <c r="P24">
        <f>P18/P19*100</f>
        <v>65</v>
      </c>
      <c r="T24" s="1" t="s">
        <v>21</v>
      </c>
      <c r="U24" s="8">
        <f>U18/U19*100</f>
        <v>50</v>
      </c>
      <c r="V24" s="8">
        <f>V18/V19*100</f>
        <v>55.000000000000007</v>
      </c>
      <c r="W24" s="8">
        <f>W18/W19*100</f>
        <v>92.307692307692307</v>
      </c>
      <c r="AB24" s="1" t="s">
        <v>18</v>
      </c>
      <c r="AC24" s="8">
        <f>N10/(N10+N12)*100</f>
        <v>30.555555555555557</v>
      </c>
      <c r="AD24" s="8">
        <f>O10/(O10+O12)*100</f>
        <v>54.54545454545454</v>
      </c>
      <c r="AE24" s="8">
        <f>P10/(P10+P12)*100</f>
        <v>85.714285714285708</v>
      </c>
    </row>
    <row r="25" spans="2:36" x14ac:dyDescent="0.35">
      <c r="B25" s="1" t="s">
        <v>46</v>
      </c>
      <c r="C25" s="2" t="s">
        <v>8</v>
      </c>
      <c r="E25" s="3" t="s">
        <v>9</v>
      </c>
      <c r="G25" s="1" t="s">
        <v>46</v>
      </c>
      <c r="H25" s="3" t="s">
        <v>9</v>
      </c>
      <c r="I25" s="3" t="s">
        <v>9</v>
      </c>
      <c r="N25" s="8">
        <f>SUM(N23:N24)</f>
        <v>100</v>
      </c>
      <c r="O25" s="8">
        <f t="shared" ref="O25:P25" si="4">SUM(O23:O24)</f>
        <v>100</v>
      </c>
      <c r="P25" s="8">
        <f t="shared" si="4"/>
        <v>100</v>
      </c>
      <c r="T25" s="1" t="s">
        <v>13</v>
      </c>
      <c r="U25" s="8">
        <f>SUM(U23:U24)</f>
        <v>100</v>
      </c>
      <c r="V25" s="8">
        <f t="shared" ref="V25:W25" si="5">SUM(V23:V24)</f>
        <v>100</v>
      </c>
      <c r="W25" s="8">
        <f t="shared" si="5"/>
        <v>100</v>
      </c>
      <c r="AB25" s="1" t="s">
        <v>12</v>
      </c>
      <c r="AC25" s="8">
        <f ca="1">SUM(AC24:AC43)</f>
        <v>100</v>
      </c>
      <c r="AD25" s="8">
        <f ca="1">SUM(AD24:AD43)</f>
        <v>100</v>
      </c>
      <c r="AE25" s="8">
        <f ca="1">SUM(AE24:AE43)</f>
        <v>100</v>
      </c>
    </row>
    <row r="26" spans="2:36" x14ac:dyDescent="0.35">
      <c r="B26" s="1" t="s">
        <v>47</v>
      </c>
      <c r="C26" s="2" t="s">
        <v>8</v>
      </c>
      <c r="D26" s="2" t="s">
        <v>8</v>
      </c>
      <c r="E26" s="2" t="s">
        <v>8</v>
      </c>
      <c r="G26" s="1" t="s">
        <v>47</v>
      </c>
      <c r="H26" s="2" t="s">
        <v>8</v>
      </c>
      <c r="I26" s="3" t="s">
        <v>9</v>
      </c>
      <c r="J26" s="3" t="s">
        <v>9</v>
      </c>
      <c r="M26" s="39" t="s">
        <v>218</v>
      </c>
      <c r="N26" s="39"/>
      <c r="O26" s="39"/>
      <c r="P26" s="39"/>
      <c r="Q26" s="39"/>
      <c r="T26" s="39" t="s">
        <v>226</v>
      </c>
      <c r="U26" s="39"/>
      <c r="V26" s="39"/>
      <c r="W26" s="39"/>
      <c r="X26" s="39"/>
    </row>
    <row r="27" spans="2:36" x14ac:dyDescent="0.35">
      <c r="B27" s="1" t="s">
        <v>48</v>
      </c>
      <c r="C27" s="2" t="s">
        <v>8</v>
      </c>
      <c r="D27" s="3" t="s">
        <v>9</v>
      </c>
      <c r="E27" s="3" t="s">
        <v>9</v>
      </c>
      <c r="G27" s="1" t="s">
        <v>48</v>
      </c>
      <c r="H27" s="2" t="s">
        <v>8</v>
      </c>
      <c r="I27" s="3" t="s">
        <v>9</v>
      </c>
      <c r="J27" s="2" t="s">
        <v>8</v>
      </c>
      <c r="M27" s="1" t="s">
        <v>27</v>
      </c>
      <c r="N27" s="1" t="s">
        <v>8</v>
      </c>
      <c r="O27" s="1" t="s">
        <v>9</v>
      </c>
      <c r="P27" s="1" t="s">
        <v>11</v>
      </c>
      <c r="Q27" s="1" t="s">
        <v>12</v>
      </c>
      <c r="U27" s="1" t="s">
        <v>8</v>
      </c>
      <c r="V27" s="1" t="s">
        <v>9</v>
      </c>
      <c r="W27" s="1" t="s">
        <v>11</v>
      </c>
      <c r="X27" s="1" t="s">
        <v>12</v>
      </c>
    </row>
    <row r="28" spans="2:36" x14ac:dyDescent="0.35">
      <c r="B28" s="1" t="s">
        <v>49</v>
      </c>
      <c r="C28" s="3" t="s">
        <v>9</v>
      </c>
      <c r="D28" s="2" t="s">
        <v>8</v>
      </c>
      <c r="E28" s="3" t="s">
        <v>9</v>
      </c>
      <c r="G28" s="1" t="s">
        <v>49</v>
      </c>
      <c r="H28" s="3" t="s">
        <v>9</v>
      </c>
      <c r="J28" s="3" t="s">
        <v>9</v>
      </c>
      <c r="M28" s="1" t="s">
        <v>33</v>
      </c>
      <c r="N28" s="4">
        <f>N17/Q17*100</f>
        <v>55.384615384615387</v>
      </c>
      <c r="O28" s="4">
        <f>O17/Q17*100</f>
        <v>33.846153846153847</v>
      </c>
      <c r="P28">
        <f>P17/Q17*100</f>
        <v>10.76923076923077</v>
      </c>
      <c r="Q28" s="4">
        <f>SUM(N28:P28)</f>
        <v>100</v>
      </c>
      <c r="T28" s="1" t="s">
        <v>224</v>
      </c>
      <c r="U28" s="8">
        <f>U17/X17*100</f>
        <v>44.444444444444443</v>
      </c>
      <c r="V28" s="8">
        <f>V17/X17*100</f>
        <v>50</v>
      </c>
      <c r="W28" s="8">
        <f>W17/X17*100</f>
        <v>5.5555555555555554</v>
      </c>
      <c r="X28">
        <f>SUM(U28:W28)</f>
        <v>100</v>
      </c>
    </row>
    <row r="29" spans="2:36" x14ac:dyDescent="0.35">
      <c r="B29" s="1" t="s">
        <v>50</v>
      </c>
      <c r="C29" s="2" t="s">
        <v>8</v>
      </c>
      <c r="D29" s="2" t="s">
        <v>8</v>
      </c>
      <c r="E29" s="7" t="s">
        <v>11</v>
      </c>
      <c r="G29" s="1" t="s">
        <v>50</v>
      </c>
      <c r="H29" s="7" t="s">
        <v>11</v>
      </c>
      <c r="I29" s="3" t="s">
        <v>9</v>
      </c>
      <c r="J29" s="3" t="s">
        <v>9</v>
      </c>
      <c r="M29" s="1" t="s">
        <v>36</v>
      </c>
      <c r="N29" s="4">
        <f>N18/Q18*100</f>
        <v>32.653061224489797</v>
      </c>
      <c r="O29" s="4">
        <f>O18/Q18*100</f>
        <v>40.816326530612244</v>
      </c>
      <c r="P29" s="4">
        <f>P18/Q18*100</f>
        <v>26.530612244897959</v>
      </c>
      <c r="Q29" s="4">
        <f>SUM(N29:P29)</f>
        <v>100</v>
      </c>
      <c r="T29" s="1" t="s">
        <v>225</v>
      </c>
      <c r="U29" s="8">
        <f>U18/X18*100</f>
        <v>25.806451612903224</v>
      </c>
      <c r="V29" s="8">
        <f>V18/X18*100</f>
        <v>35.483870967741936</v>
      </c>
      <c r="W29" s="8">
        <f>W18/X18*100</f>
        <v>38.70967741935484</v>
      </c>
      <c r="X29">
        <f>SUM(U29:W29)</f>
        <v>100</v>
      </c>
    </row>
    <row r="30" spans="2:36" x14ac:dyDescent="0.35">
      <c r="B30" s="1" t="s">
        <v>51</v>
      </c>
      <c r="C30" s="2" t="s">
        <v>8</v>
      </c>
      <c r="D30" s="3" t="s">
        <v>9</v>
      </c>
      <c r="E30" s="2" t="s">
        <v>8</v>
      </c>
      <c r="G30" s="1" t="s">
        <v>51</v>
      </c>
      <c r="H30" s="7" t="s">
        <v>11</v>
      </c>
      <c r="I30" s="3" t="s">
        <v>9</v>
      </c>
      <c r="J30" s="7" t="s">
        <v>11</v>
      </c>
    </row>
    <row r="31" spans="2:36" x14ac:dyDescent="0.35">
      <c r="B31" s="1" t="s">
        <v>52</v>
      </c>
      <c r="C31" s="3" t="s">
        <v>9</v>
      </c>
      <c r="D31" s="3" t="s">
        <v>9</v>
      </c>
      <c r="E31" s="2" t="s">
        <v>8</v>
      </c>
      <c r="G31" s="1" t="s">
        <v>52</v>
      </c>
      <c r="H31" s="2" t="s">
        <v>8</v>
      </c>
      <c r="I31" s="3" t="s">
        <v>9</v>
      </c>
      <c r="J31" s="7" t="s">
        <v>11</v>
      </c>
    </row>
    <row r="32" spans="2:36" x14ac:dyDescent="0.35">
      <c r="B32" s="1" t="s">
        <v>53</v>
      </c>
      <c r="C32" s="2" t="s">
        <v>8</v>
      </c>
      <c r="E32" s="3" t="s">
        <v>9</v>
      </c>
      <c r="G32" s="1" t="s">
        <v>53</v>
      </c>
      <c r="H32" s="7" t="s">
        <v>11</v>
      </c>
      <c r="I32" s="3" t="s">
        <v>9</v>
      </c>
      <c r="J32" s="2" t="s">
        <v>8</v>
      </c>
    </row>
    <row r="33" spans="2:36" x14ac:dyDescent="0.35">
      <c r="B33" s="1" t="s">
        <v>54</v>
      </c>
      <c r="C33" s="2" t="s">
        <v>8</v>
      </c>
      <c r="D33" s="3" t="s">
        <v>9</v>
      </c>
      <c r="E33" s="3" t="s">
        <v>9</v>
      </c>
      <c r="G33" s="1" t="s">
        <v>54</v>
      </c>
      <c r="H33" s="7" t="s">
        <v>11</v>
      </c>
      <c r="I33" s="3" t="s">
        <v>9</v>
      </c>
      <c r="J33" s="7" t="s">
        <v>11</v>
      </c>
    </row>
    <row r="34" spans="2:36" x14ac:dyDescent="0.35">
      <c r="B34" s="1" t="s">
        <v>56</v>
      </c>
      <c r="C34" s="2" t="s">
        <v>8</v>
      </c>
      <c r="D34" s="3" t="s">
        <v>9</v>
      </c>
      <c r="E34" s="2" t="s">
        <v>8</v>
      </c>
      <c r="G34" s="1" t="s">
        <v>56</v>
      </c>
      <c r="H34" s="3" t="s">
        <v>9</v>
      </c>
      <c r="I34" s="3" t="s">
        <v>9</v>
      </c>
      <c r="J34" s="7" t="s">
        <v>11</v>
      </c>
    </row>
    <row r="35" spans="2:36" x14ac:dyDescent="0.35">
      <c r="B35" s="1" t="s">
        <v>58</v>
      </c>
      <c r="C35" s="2" t="s">
        <v>8</v>
      </c>
      <c r="D35" s="3" t="s">
        <v>9</v>
      </c>
      <c r="E35" s="3" t="s">
        <v>9</v>
      </c>
      <c r="G35" s="1" t="s">
        <v>58</v>
      </c>
      <c r="H35" s="3" t="s">
        <v>9</v>
      </c>
      <c r="J35" s="3" t="s">
        <v>9</v>
      </c>
    </row>
    <row r="36" spans="2:36" x14ac:dyDescent="0.35">
      <c r="B36" s="1" t="s">
        <v>62</v>
      </c>
      <c r="C36" s="2" t="s">
        <v>8</v>
      </c>
      <c r="D36" s="3" t="s">
        <v>9</v>
      </c>
      <c r="E36" s="3" t="s">
        <v>9</v>
      </c>
      <c r="G36" s="1" t="s">
        <v>62</v>
      </c>
      <c r="H36" s="3" t="s">
        <v>9</v>
      </c>
      <c r="I36" s="3" t="s">
        <v>9</v>
      </c>
      <c r="J36" s="3" t="s">
        <v>9</v>
      </c>
    </row>
    <row r="37" spans="2:36" x14ac:dyDescent="0.35">
      <c r="B37" s="1" t="s">
        <v>65</v>
      </c>
      <c r="D37" s="2" t="s">
        <v>8</v>
      </c>
      <c r="E37" s="3" t="s">
        <v>9</v>
      </c>
      <c r="G37" s="1" t="s">
        <v>65</v>
      </c>
      <c r="H37" s="3" t="s">
        <v>9</v>
      </c>
      <c r="I37" s="7" t="s">
        <v>11</v>
      </c>
      <c r="J37" s="3" t="s">
        <v>9</v>
      </c>
    </row>
    <row r="38" spans="2:36" x14ac:dyDescent="0.35">
      <c r="B38" s="1" t="s">
        <v>94</v>
      </c>
      <c r="C38" s="2" t="s">
        <v>8</v>
      </c>
      <c r="D38" s="2" t="s">
        <v>8</v>
      </c>
      <c r="E38" s="7" t="s">
        <v>11</v>
      </c>
      <c r="G38" s="1" t="s">
        <v>59</v>
      </c>
      <c r="H38" s="3" t="s">
        <v>9</v>
      </c>
      <c r="I38" s="3" t="s">
        <v>9</v>
      </c>
      <c r="J38" s="3" t="s">
        <v>9</v>
      </c>
    </row>
    <row r="39" spans="2:36" x14ac:dyDescent="0.35">
      <c r="B39" s="1" t="s">
        <v>95</v>
      </c>
      <c r="C39" s="2" t="s">
        <v>8</v>
      </c>
      <c r="D39" s="3" t="s">
        <v>9</v>
      </c>
      <c r="E39" s="2" t="s">
        <v>8</v>
      </c>
      <c r="G39" s="1" t="s">
        <v>63</v>
      </c>
      <c r="H39" s="3" t="s">
        <v>9</v>
      </c>
      <c r="I39" s="3" t="s">
        <v>9</v>
      </c>
      <c r="J39" s="3" t="s">
        <v>9</v>
      </c>
      <c r="R39" s="1"/>
    </row>
    <row r="40" spans="2:36" x14ac:dyDescent="0.35">
      <c r="B40" s="1" t="s">
        <v>96</v>
      </c>
      <c r="C40" s="3" t="s">
        <v>9</v>
      </c>
      <c r="D40" s="3" t="s">
        <v>9</v>
      </c>
      <c r="E40" s="2" t="s">
        <v>8</v>
      </c>
      <c r="G40" s="1" t="s">
        <v>66</v>
      </c>
      <c r="H40" s="7" t="s">
        <v>11</v>
      </c>
      <c r="I40" s="3" t="s">
        <v>9</v>
      </c>
      <c r="J40" s="7" t="s">
        <v>11</v>
      </c>
      <c r="R40" s="8"/>
    </row>
    <row r="41" spans="2:36" x14ac:dyDescent="0.35">
      <c r="B41" s="1" t="s">
        <v>97</v>
      </c>
      <c r="C41" s="3" t="s">
        <v>9</v>
      </c>
      <c r="D41" s="2" t="s">
        <v>8</v>
      </c>
      <c r="E41" s="3" t="s">
        <v>9</v>
      </c>
      <c r="G41" s="1" t="s">
        <v>67</v>
      </c>
      <c r="H41" s="2" t="s">
        <v>8</v>
      </c>
      <c r="I41" s="3" t="s">
        <v>9</v>
      </c>
      <c r="J41" s="2" t="s">
        <v>8</v>
      </c>
      <c r="R41" s="8"/>
    </row>
    <row r="42" spans="2:36" x14ac:dyDescent="0.35">
      <c r="B42" s="1" t="s">
        <v>98</v>
      </c>
      <c r="C42" s="2" t="s">
        <v>8</v>
      </c>
      <c r="D42" s="2" t="s">
        <v>8</v>
      </c>
      <c r="E42" s="3" t="s">
        <v>9</v>
      </c>
      <c r="G42" s="1" t="s">
        <v>68</v>
      </c>
      <c r="H42" s="7" t="s">
        <v>11</v>
      </c>
      <c r="I42" s="3" t="s">
        <v>9</v>
      </c>
      <c r="J42" s="7" t="s">
        <v>11</v>
      </c>
      <c r="AB42" s="24" t="s">
        <v>228</v>
      </c>
      <c r="AC42" s="23"/>
      <c r="AD42" s="23"/>
      <c r="AE42" s="23"/>
      <c r="AF42" s="23"/>
      <c r="AG42" s="23"/>
      <c r="AH42" s="23"/>
      <c r="AI42" s="23"/>
      <c r="AJ42" s="23"/>
    </row>
    <row r="43" spans="2:36" x14ac:dyDescent="0.35">
      <c r="B43" s="1" t="s">
        <v>99</v>
      </c>
      <c r="C43" s="2" t="s">
        <v>8</v>
      </c>
      <c r="D43" s="2" t="s">
        <v>8</v>
      </c>
      <c r="E43" s="2" t="s">
        <v>8</v>
      </c>
      <c r="G43" s="1" t="s">
        <v>69</v>
      </c>
      <c r="H43" s="7" t="s">
        <v>11</v>
      </c>
      <c r="J43" s="7" t="s">
        <v>11</v>
      </c>
      <c r="AB43" s="1" t="s">
        <v>55</v>
      </c>
      <c r="AC43" s="1" t="s">
        <v>29</v>
      </c>
      <c r="AD43" s="1" t="s">
        <v>30</v>
      </c>
      <c r="AE43" s="1" t="s">
        <v>31</v>
      </c>
    </row>
    <row r="44" spans="2:36" x14ac:dyDescent="0.35">
      <c r="B44" s="1" t="s">
        <v>100</v>
      </c>
      <c r="C44" s="2" t="s">
        <v>8</v>
      </c>
      <c r="D44" s="2" t="s">
        <v>8</v>
      </c>
      <c r="E44" s="2" t="s">
        <v>8</v>
      </c>
      <c r="G44" s="1" t="s">
        <v>71</v>
      </c>
      <c r="H44" s="7" t="s">
        <v>11</v>
      </c>
      <c r="I44" s="3" t="s">
        <v>9</v>
      </c>
      <c r="J44" s="7" t="s">
        <v>11</v>
      </c>
      <c r="AB44" s="1" t="s">
        <v>57</v>
      </c>
      <c r="AC44" s="20">
        <v>2.72</v>
      </c>
      <c r="AD44" s="20" t="s">
        <v>165</v>
      </c>
      <c r="AE44" s="20">
        <v>1E-3</v>
      </c>
    </row>
    <row r="45" spans="2:36" x14ac:dyDescent="0.35">
      <c r="B45" s="1" t="s">
        <v>101</v>
      </c>
      <c r="C45" s="2" t="s">
        <v>8</v>
      </c>
      <c r="D45" s="3" t="s">
        <v>9</v>
      </c>
      <c r="E45" s="2" t="s">
        <v>8</v>
      </c>
      <c r="G45" s="1" t="s">
        <v>73</v>
      </c>
      <c r="H45" s="2" t="s">
        <v>8</v>
      </c>
      <c r="M45" s="39" t="s">
        <v>221</v>
      </c>
      <c r="N45" s="39"/>
      <c r="O45" s="39"/>
      <c r="P45" s="39"/>
      <c r="T45" s="39" t="s">
        <v>215</v>
      </c>
      <c r="U45" s="39"/>
      <c r="V45" s="39"/>
      <c r="W45" s="39"/>
      <c r="AB45" s="1" t="s">
        <v>60</v>
      </c>
      <c r="AC45" s="20">
        <v>13.67</v>
      </c>
      <c r="AD45" s="20" t="s">
        <v>166</v>
      </c>
      <c r="AE45" s="20" t="s">
        <v>61</v>
      </c>
    </row>
    <row r="46" spans="2:36" x14ac:dyDescent="0.35">
      <c r="B46" s="1" t="s">
        <v>59</v>
      </c>
      <c r="C46" s="3" t="s">
        <v>9</v>
      </c>
      <c r="D46" s="2" t="s">
        <v>8</v>
      </c>
      <c r="E46" s="3" t="s">
        <v>9</v>
      </c>
      <c r="G46" s="1" t="s">
        <v>74</v>
      </c>
      <c r="H46" s="2" t="s">
        <v>8</v>
      </c>
      <c r="J46" s="2" t="s">
        <v>8</v>
      </c>
      <c r="M46" s="1"/>
      <c r="N46" s="1" t="s">
        <v>14</v>
      </c>
      <c r="O46" s="1" t="s">
        <v>15</v>
      </c>
      <c r="P46" s="1" t="s">
        <v>16</v>
      </c>
      <c r="T46" s="1"/>
      <c r="U46" s="1" t="s">
        <v>14</v>
      </c>
      <c r="V46" s="1" t="s">
        <v>15</v>
      </c>
      <c r="W46" t="s">
        <v>12</v>
      </c>
      <c r="AB46" s="1" t="s">
        <v>64</v>
      </c>
      <c r="AC46" s="20">
        <v>5.0259999999999998</v>
      </c>
      <c r="AD46" s="20" t="s">
        <v>167</v>
      </c>
      <c r="AE46" s="20" t="s">
        <v>61</v>
      </c>
    </row>
    <row r="47" spans="2:36" x14ac:dyDescent="0.35">
      <c r="B47" s="1" t="s">
        <v>63</v>
      </c>
      <c r="C47" s="2" t="s">
        <v>8</v>
      </c>
      <c r="D47" s="2" t="s">
        <v>8</v>
      </c>
      <c r="E47" s="2" t="s">
        <v>8</v>
      </c>
      <c r="G47" s="1" t="s">
        <v>75</v>
      </c>
      <c r="H47" s="7" t="s">
        <v>11</v>
      </c>
      <c r="J47" s="7" t="s">
        <v>11</v>
      </c>
      <c r="M47" s="1" t="s">
        <v>19</v>
      </c>
      <c r="N47" s="8">
        <f>(N17+0.5*(O17))/Q17*100</f>
        <v>72.307692307692307</v>
      </c>
      <c r="O47" s="8">
        <f>(P17+0.5*(O17))/Q17*100</f>
        <v>27.692307692307693</v>
      </c>
      <c r="P47">
        <f>SUM(N47:O47)</f>
        <v>100</v>
      </c>
      <c r="T47" s="1" t="s">
        <v>105</v>
      </c>
      <c r="U47" s="8">
        <f>(U17+0.5*(V17))/X17*100</f>
        <v>69.444444444444443</v>
      </c>
      <c r="V47" s="8">
        <f>(W17+0.5*(V17))/X17*100</f>
        <v>30.555555555555557</v>
      </c>
      <c r="W47">
        <f>SUM(U47:V47)</f>
        <v>100</v>
      </c>
    </row>
    <row r="48" spans="2:36" x14ac:dyDescent="0.35">
      <c r="B48" s="1" t="s">
        <v>66</v>
      </c>
      <c r="C48" s="2" t="s">
        <v>8</v>
      </c>
      <c r="D48" s="3" t="s">
        <v>9</v>
      </c>
      <c r="E48" s="2" t="s">
        <v>8</v>
      </c>
      <c r="G48" s="1" t="s">
        <v>76</v>
      </c>
      <c r="H48" s="2" t="s">
        <v>9</v>
      </c>
      <c r="I48" s="3" t="s">
        <v>9</v>
      </c>
      <c r="J48" s="3" t="s">
        <v>9</v>
      </c>
      <c r="M48" s="1" t="s">
        <v>22</v>
      </c>
      <c r="N48" s="8">
        <f>(N18+0.5*(O18))/Q18*100</f>
        <v>53.061224489795919</v>
      </c>
      <c r="O48" s="8">
        <f>(P18+0.5*(O18))/Q18*100</f>
        <v>46.938775510204081</v>
      </c>
      <c r="P48">
        <f>SUM(N48:O48)</f>
        <v>100</v>
      </c>
      <c r="T48" s="1" t="s">
        <v>106</v>
      </c>
      <c r="U48" s="8">
        <f>(U18+0.5*(V18))/X18*100</f>
        <v>43.548387096774192</v>
      </c>
      <c r="V48" s="8">
        <f>(W18+0.5*(V18))/X18*100</f>
        <v>56.451612903225815</v>
      </c>
      <c r="W48">
        <f>SUM(U48:V48)</f>
        <v>100</v>
      </c>
    </row>
    <row r="49" spans="2:19" x14ac:dyDescent="0.35">
      <c r="B49" s="1" t="s">
        <v>67</v>
      </c>
      <c r="C49" s="3" t="s">
        <v>9</v>
      </c>
      <c r="D49" s="7" t="s">
        <v>11</v>
      </c>
      <c r="E49" s="3" t="s">
        <v>9</v>
      </c>
      <c r="G49" s="1" t="s">
        <v>77</v>
      </c>
      <c r="H49" s="7" t="s">
        <v>11</v>
      </c>
      <c r="I49" s="3" t="s">
        <v>9</v>
      </c>
      <c r="J49" s="7" t="s">
        <v>11</v>
      </c>
    </row>
    <row r="50" spans="2:19" x14ac:dyDescent="0.35">
      <c r="B50" s="1" t="s">
        <v>68</v>
      </c>
      <c r="C50" s="7" t="s">
        <v>11</v>
      </c>
      <c r="D50" s="3" t="s">
        <v>9</v>
      </c>
      <c r="E50" s="7" t="s">
        <v>11</v>
      </c>
      <c r="G50" s="1" t="s">
        <v>78</v>
      </c>
      <c r="H50" s="3" t="s">
        <v>9</v>
      </c>
      <c r="I50" s="3" t="s">
        <v>9</v>
      </c>
      <c r="J50" s="3" t="s">
        <v>9</v>
      </c>
    </row>
    <row r="51" spans="2:19" x14ac:dyDescent="0.35">
      <c r="B51" s="1" t="s">
        <v>69</v>
      </c>
      <c r="C51" s="2" t="s">
        <v>8</v>
      </c>
      <c r="D51" s="3" t="s">
        <v>9</v>
      </c>
      <c r="E51" s="3" t="s">
        <v>9</v>
      </c>
      <c r="G51" s="1" t="s">
        <v>79</v>
      </c>
      <c r="H51" s="3" t="s">
        <v>9</v>
      </c>
      <c r="I51" s="3" t="s">
        <v>9</v>
      </c>
      <c r="J51" s="3" t="s">
        <v>9</v>
      </c>
    </row>
    <row r="52" spans="2:19" x14ac:dyDescent="0.35">
      <c r="B52" s="1" t="s">
        <v>71</v>
      </c>
      <c r="C52" s="3" t="s">
        <v>9</v>
      </c>
      <c r="D52" s="3" t="s">
        <v>9</v>
      </c>
      <c r="E52" s="3" t="s">
        <v>9</v>
      </c>
      <c r="G52" s="1" t="s">
        <v>80</v>
      </c>
      <c r="H52" s="2" t="s">
        <v>8</v>
      </c>
      <c r="I52" s="3" t="s">
        <v>9</v>
      </c>
    </row>
    <row r="53" spans="2:19" x14ac:dyDescent="0.35">
      <c r="B53" s="1" t="s">
        <v>73</v>
      </c>
      <c r="C53" s="3" t="s">
        <v>9</v>
      </c>
      <c r="D53" s="2" t="s">
        <v>8</v>
      </c>
      <c r="E53" s="3" t="s">
        <v>9</v>
      </c>
      <c r="G53" s="1" t="s">
        <v>81</v>
      </c>
      <c r="H53" s="7" t="s">
        <v>11</v>
      </c>
      <c r="I53" s="3" t="s">
        <v>9</v>
      </c>
      <c r="J53" s="3" t="s">
        <v>9</v>
      </c>
    </row>
    <row r="54" spans="2:19" x14ac:dyDescent="0.35">
      <c r="B54" s="1" t="s">
        <v>74</v>
      </c>
      <c r="C54" s="2" t="s">
        <v>8</v>
      </c>
      <c r="D54" s="3" t="s">
        <v>9</v>
      </c>
      <c r="E54" s="2" t="s">
        <v>8</v>
      </c>
      <c r="G54" s="1" t="s">
        <v>82</v>
      </c>
      <c r="H54" s="3" t="s">
        <v>9</v>
      </c>
      <c r="J54" s="7" t="s">
        <v>11</v>
      </c>
    </row>
    <row r="55" spans="2:19" x14ac:dyDescent="0.35">
      <c r="B55" s="1" t="s">
        <v>75</v>
      </c>
      <c r="C55" s="2" t="s">
        <v>8</v>
      </c>
      <c r="D55" s="7" t="s">
        <v>11</v>
      </c>
      <c r="E55" s="7" t="s">
        <v>11</v>
      </c>
      <c r="G55" s="1" t="s">
        <v>83</v>
      </c>
      <c r="H55" s="3" t="s">
        <v>9</v>
      </c>
      <c r="I55" s="3" t="s">
        <v>9</v>
      </c>
    </row>
    <row r="56" spans="2:19" x14ac:dyDescent="0.35">
      <c r="B56" s="1" t="s">
        <v>76</v>
      </c>
      <c r="C56" s="3" t="s">
        <v>9</v>
      </c>
      <c r="D56" s="7" t="s">
        <v>11</v>
      </c>
      <c r="E56" s="3" t="s">
        <v>9</v>
      </c>
      <c r="G56" s="1" t="s">
        <v>84</v>
      </c>
      <c r="H56" s="2" t="s">
        <v>8</v>
      </c>
      <c r="I56" s="7" t="s">
        <v>11</v>
      </c>
      <c r="M56" s="1"/>
      <c r="N56" s="1"/>
      <c r="O56" s="1"/>
      <c r="P56" s="1"/>
    </row>
    <row r="57" spans="2:19" x14ac:dyDescent="0.35">
      <c r="B57" s="1" t="s">
        <v>77</v>
      </c>
      <c r="C57" s="3" t="s">
        <v>9</v>
      </c>
      <c r="D57" s="3" t="s">
        <v>9</v>
      </c>
      <c r="E57" s="7" t="s">
        <v>11</v>
      </c>
      <c r="G57" s="1" t="s">
        <v>85</v>
      </c>
      <c r="H57" s="3" t="s">
        <v>9</v>
      </c>
      <c r="I57" s="3" t="s">
        <v>9</v>
      </c>
      <c r="J57" s="3" t="s">
        <v>9</v>
      </c>
    </row>
    <row r="58" spans="2:19" x14ac:dyDescent="0.35">
      <c r="B58" s="1" t="s">
        <v>78</v>
      </c>
      <c r="C58" s="3" t="s">
        <v>9</v>
      </c>
      <c r="D58" s="3" t="s">
        <v>9</v>
      </c>
      <c r="E58" s="3" t="s">
        <v>9</v>
      </c>
      <c r="G58" s="1" t="s">
        <v>86</v>
      </c>
      <c r="H58" s="7" t="s">
        <v>11</v>
      </c>
      <c r="J58" s="3" t="s">
        <v>9</v>
      </c>
    </row>
    <row r="59" spans="2:19" x14ac:dyDescent="0.35">
      <c r="B59" s="1" t="s">
        <v>79</v>
      </c>
      <c r="C59" s="3" t="s">
        <v>9</v>
      </c>
      <c r="D59" s="3" t="s">
        <v>9</v>
      </c>
      <c r="E59" s="3" t="s">
        <v>9</v>
      </c>
      <c r="G59" s="1" t="s">
        <v>87</v>
      </c>
      <c r="H59" s="7" t="s">
        <v>11</v>
      </c>
      <c r="I59" s="7" t="s">
        <v>11</v>
      </c>
      <c r="J59" s="2" t="s">
        <v>8</v>
      </c>
    </row>
    <row r="60" spans="2:19" x14ac:dyDescent="0.35">
      <c r="B60" s="1" t="s">
        <v>80</v>
      </c>
      <c r="D60" s="3" t="s">
        <v>9</v>
      </c>
      <c r="E60" s="3" t="s">
        <v>9</v>
      </c>
      <c r="G60" s="1" t="s">
        <v>88</v>
      </c>
      <c r="H60" s="3" t="s">
        <v>9</v>
      </c>
      <c r="I60" s="7" t="s">
        <v>11</v>
      </c>
      <c r="J60" s="3" t="s">
        <v>9</v>
      </c>
    </row>
    <row r="61" spans="2:19" x14ac:dyDescent="0.35">
      <c r="B61" s="1" t="s">
        <v>81</v>
      </c>
      <c r="C61" s="2" t="s">
        <v>8</v>
      </c>
      <c r="D61" s="3" t="s">
        <v>9</v>
      </c>
      <c r="E61" s="3" t="s">
        <v>9</v>
      </c>
      <c r="G61" s="1" t="s">
        <v>89</v>
      </c>
      <c r="H61" s="7" t="s">
        <v>11</v>
      </c>
      <c r="J61" s="3" t="s">
        <v>9</v>
      </c>
    </row>
    <row r="62" spans="2:19" x14ac:dyDescent="0.35">
      <c r="B62" s="1" t="s">
        <v>82</v>
      </c>
      <c r="C62" s="2" t="s">
        <v>8</v>
      </c>
      <c r="D62" s="3" t="s">
        <v>9</v>
      </c>
      <c r="E62" s="2" t="s">
        <v>8</v>
      </c>
      <c r="G62" s="1" t="s">
        <v>90</v>
      </c>
      <c r="H62" s="3" t="s">
        <v>9</v>
      </c>
      <c r="J62" s="7" t="s">
        <v>11</v>
      </c>
    </row>
    <row r="63" spans="2:19" x14ac:dyDescent="0.35">
      <c r="B63" s="1" t="s">
        <v>83</v>
      </c>
      <c r="C63" s="3" t="s">
        <v>9</v>
      </c>
      <c r="D63" s="3" t="s">
        <v>9</v>
      </c>
      <c r="E63" s="3" t="s">
        <v>9</v>
      </c>
      <c r="G63" s="1" t="s">
        <v>91</v>
      </c>
      <c r="H63" s="3" t="s">
        <v>9</v>
      </c>
      <c r="I63" s="2" t="s">
        <v>8</v>
      </c>
      <c r="J63" s="3" t="s">
        <v>9</v>
      </c>
      <c r="S63" s="1"/>
    </row>
    <row r="64" spans="2:19" x14ac:dyDescent="0.35">
      <c r="B64" s="1" t="s">
        <v>84</v>
      </c>
      <c r="C64" s="2" t="s">
        <v>8</v>
      </c>
      <c r="D64" s="3" t="s">
        <v>9</v>
      </c>
      <c r="E64" s="3" t="s">
        <v>9</v>
      </c>
      <c r="G64" s="1" t="s">
        <v>92</v>
      </c>
      <c r="H64" s="7" t="s">
        <v>11</v>
      </c>
      <c r="I64" s="2" t="s">
        <v>8</v>
      </c>
      <c r="J64" s="7" t="s">
        <v>11</v>
      </c>
    </row>
    <row r="65" spans="2:23" x14ac:dyDescent="0.35">
      <c r="B65" s="1"/>
      <c r="G65" s="1" t="s">
        <v>93</v>
      </c>
      <c r="H65" s="2" t="s">
        <v>8</v>
      </c>
      <c r="J65" s="3" t="s">
        <v>9</v>
      </c>
      <c r="M65" s="39" t="s">
        <v>222</v>
      </c>
      <c r="N65" s="39"/>
      <c r="O65" s="39"/>
      <c r="P65" s="39"/>
      <c r="T65" s="39" t="s">
        <v>264</v>
      </c>
      <c r="U65" s="39"/>
      <c r="V65" s="39"/>
      <c r="W65" s="39"/>
    </row>
    <row r="66" spans="2:23" x14ac:dyDescent="0.35">
      <c r="B66" s="1"/>
      <c r="G66" s="1" t="s">
        <v>102</v>
      </c>
      <c r="H66" s="2" t="s">
        <v>8</v>
      </c>
      <c r="J66" s="7" t="s">
        <v>11</v>
      </c>
      <c r="M66" s="1" t="s">
        <v>55</v>
      </c>
      <c r="N66" s="1" t="s">
        <v>219</v>
      </c>
      <c r="O66" s="1" t="s">
        <v>30</v>
      </c>
      <c r="P66" s="1" t="s">
        <v>220</v>
      </c>
      <c r="T66" s="1" t="s">
        <v>28</v>
      </c>
      <c r="U66" s="1" t="s">
        <v>219</v>
      </c>
      <c r="V66" s="1" t="s">
        <v>30</v>
      </c>
      <c r="W66" s="1" t="s">
        <v>220</v>
      </c>
    </row>
    <row r="67" spans="2:23" x14ac:dyDescent="0.35">
      <c r="B67" s="1"/>
      <c r="G67" s="1" t="s">
        <v>103</v>
      </c>
      <c r="H67" s="7" t="s">
        <v>11</v>
      </c>
      <c r="J67" s="2" t="s">
        <v>8</v>
      </c>
      <c r="M67" s="1" t="s">
        <v>57</v>
      </c>
      <c r="N67" s="17">
        <v>2.0830000000000002</v>
      </c>
      <c r="O67" s="18" t="s">
        <v>108</v>
      </c>
      <c r="P67" s="17">
        <v>2.6100000000000002E-2</v>
      </c>
      <c r="T67" s="1" t="s">
        <v>57</v>
      </c>
      <c r="U67" s="25">
        <v>1.232</v>
      </c>
      <c r="V67" s="25" t="s">
        <v>110</v>
      </c>
      <c r="W67" s="25">
        <v>0.61870000000000003</v>
      </c>
    </row>
    <row r="68" spans="2:23" x14ac:dyDescent="0.35">
      <c r="B68" s="1"/>
      <c r="G68" s="1" t="s">
        <v>104</v>
      </c>
      <c r="H68" s="2" t="s">
        <v>8</v>
      </c>
      <c r="J68" s="2" t="s">
        <v>8</v>
      </c>
      <c r="M68" s="1" t="s">
        <v>60</v>
      </c>
      <c r="N68" s="18">
        <v>4.4690000000000003</v>
      </c>
      <c r="O68" s="19" t="s">
        <v>107</v>
      </c>
      <c r="P68" s="19">
        <v>5.9999999999999995E-4</v>
      </c>
      <c r="T68" s="1" t="s">
        <v>60</v>
      </c>
      <c r="U68" s="26">
        <v>13.38</v>
      </c>
      <c r="V68" s="25" t="s">
        <v>111</v>
      </c>
      <c r="W68" s="26" t="s">
        <v>61</v>
      </c>
    </row>
    <row r="69" spans="2:23" x14ac:dyDescent="0.35">
      <c r="B69" s="1"/>
      <c r="M69" s="1" t="s">
        <v>64</v>
      </c>
      <c r="N69" s="19">
        <v>2.145</v>
      </c>
      <c r="O69" s="19" t="s">
        <v>109</v>
      </c>
      <c r="P69" s="19">
        <v>9.74E-2</v>
      </c>
      <c r="T69" s="1" t="s">
        <v>64</v>
      </c>
      <c r="U69" s="26">
        <v>10.86</v>
      </c>
      <c r="V69" s="25" t="s">
        <v>112</v>
      </c>
      <c r="W69" s="26" t="s">
        <v>61</v>
      </c>
    </row>
    <row r="70" spans="2:23" x14ac:dyDescent="0.35">
      <c r="B70" s="1"/>
      <c r="M70" s="1" t="s">
        <v>34</v>
      </c>
      <c r="N70" s="20">
        <v>2.3140000000000001</v>
      </c>
      <c r="O70" s="21" t="s">
        <v>113</v>
      </c>
      <c r="P70" s="21">
        <v>7.7999999999999996E-3</v>
      </c>
      <c r="T70" s="1" t="s">
        <v>34</v>
      </c>
      <c r="U70" s="26">
        <v>2.9950000000000001</v>
      </c>
      <c r="V70" s="25" t="s">
        <v>114</v>
      </c>
      <c r="W70" s="25">
        <v>2.9999999999999997E-4</v>
      </c>
    </row>
    <row r="72" spans="2:23" x14ac:dyDescent="0.35">
      <c r="T72" s="27" t="s">
        <v>172</v>
      </c>
      <c r="U72" s="10"/>
    </row>
    <row r="73" spans="2:23" x14ac:dyDescent="0.35">
      <c r="T73" s="11" t="s">
        <v>152</v>
      </c>
      <c r="U73" s="10" t="s">
        <v>151</v>
      </c>
    </row>
    <row r="74" spans="2:23" x14ac:dyDescent="0.35">
      <c r="T74" s="11" t="s">
        <v>153</v>
      </c>
      <c r="U74" s="10" t="s">
        <v>173</v>
      </c>
    </row>
    <row r="75" spans="2:23" x14ac:dyDescent="0.35">
      <c r="T75" s="11" t="s">
        <v>155</v>
      </c>
      <c r="U75" s="10" t="s">
        <v>61</v>
      </c>
    </row>
    <row r="76" spans="2:23" x14ac:dyDescent="0.35">
      <c r="T76" s="11" t="s">
        <v>156</v>
      </c>
      <c r="U76" s="10" t="s">
        <v>174</v>
      </c>
    </row>
    <row r="77" spans="2:23" x14ac:dyDescent="0.35">
      <c r="T77" s="11" t="s">
        <v>158</v>
      </c>
      <c r="U77" s="10" t="s">
        <v>159</v>
      </c>
    </row>
    <row r="78" spans="2:23" x14ac:dyDescent="0.35">
      <c r="T78" s="11" t="s">
        <v>160</v>
      </c>
      <c r="U78" s="10" t="s">
        <v>175</v>
      </c>
    </row>
  </sheetData>
  <mergeCells count="18">
    <mergeCell ref="B5:J5"/>
    <mergeCell ref="B6:E6"/>
    <mergeCell ref="G6:J6"/>
    <mergeCell ref="M7:Q7"/>
    <mergeCell ref="M8:Q8"/>
    <mergeCell ref="M26:Q26"/>
    <mergeCell ref="M65:P65"/>
    <mergeCell ref="M45:P45"/>
    <mergeCell ref="T65:W65"/>
    <mergeCell ref="T45:W45"/>
    <mergeCell ref="T26:X26"/>
    <mergeCell ref="T15:X15"/>
    <mergeCell ref="M14:Q14"/>
    <mergeCell ref="T14:X14"/>
    <mergeCell ref="AB20:AF20"/>
    <mergeCell ref="M21:Q21"/>
    <mergeCell ref="T21:X21"/>
    <mergeCell ref="M15:Q15"/>
  </mergeCells>
  <phoneticPr fontId="5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1056" r:id="rId4">
          <objectPr defaultSize="0" autoPict="0" r:id="rId5">
            <anchor moveWithCells="1">
              <from>
                <xdr:col>12</xdr:col>
                <xdr:colOff>1162050</xdr:colOff>
                <xdr:row>50</xdr:row>
                <xdr:rowOff>127000</xdr:rowOff>
              </from>
              <to>
                <xdr:col>15</xdr:col>
                <xdr:colOff>63500</xdr:colOff>
                <xdr:row>60</xdr:row>
                <xdr:rowOff>107950</xdr:rowOff>
              </to>
            </anchor>
          </objectPr>
        </oleObject>
      </mc:Choice>
      <mc:Fallback>
        <oleObject progId="Prism8.Document" shapeId="1056" r:id="rId4"/>
      </mc:Fallback>
    </mc:AlternateContent>
    <mc:AlternateContent xmlns:mc="http://schemas.openxmlformats.org/markup-compatibility/2006">
      <mc:Choice Requires="x14">
        <oleObject progId="Prism8.Document" shapeId="1064" r:id="rId6">
          <objectPr defaultSize="0" autoPict="0" r:id="rId7">
            <anchor moveWithCells="1">
              <from>
                <xdr:col>19</xdr:col>
                <xdr:colOff>1041400</xdr:colOff>
                <xdr:row>49</xdr:row>
                <xdr:rowOff>107950</xdr:rowOff>
              </from>
              <to>
                <xdr:col>22</xdr:col>
                <xdr:colOff>1130300</xdr:colOff>
                <xdr:row>61</xdr:row>
                <xdr:rowOff>127000</xdr:rowOff>
              </to>
            </anchor>
          </objectPr>
        </oleObject>
      </mc:Choice>
      <mc:Fallback>
        <oleObject progId="Prism8.Document" shapeId="1064" r:id="rId6"/>
      </mc:Fallback>
    </mc:AlternateContent>
    <mc:AlternateContent xmlns:mc="http://schemas.openxmlformats.org/markup-compatibility/2006">
      <mc:Choice Requires="x14">
        <oleObject progId="Prism8.Document" shapeId="1044" r:id="rId8">
          <objectPr defaultSize="0" autoPict="0" r:id="rId9">
            <anchor moveWithCells="1">
              <from>
                <xdr:col>12</xdr:col>
                <xdr:colOff>831850</xdr:colOff>
                <xdr:row>30</xdr:row>
                <xdr:rowOff>95250</xdr:rowOff>
              </from>
              <to>
                <xdr:col>15</xdr:col>
                <xdr:colOff>196850</xdr:colOff>
                <xdr:row>42</xdr:row>
                <xdr:rowOff>25400</xdr:rowOff>
              </to>
            </anchor>
          </objectPr>
        </oleObject>
      </mc:Choice>
      <mc:Fallback>
        <oleObject progId="Prism8.Document" shapeId="1044" r:id="rId8"/>
      </mc:Fallback>
    </mc:AlternateContent>
    <mc:AlternateContent xmlns:mc="http://schemas.openxmlformats.org/markup-compatibility/2006">
      <mc:Choice Requires="x14">
        <oleObject progId="Prism8.Document" shapeId="1052" r:id="rId10">
          <objectPr defaultSize="0" autoPict="0" r:id="rId11">
            <anchor moveWithCells="1">
              <from>
                <xdr:col>19</xdr:col>
                <xdr:colOff>1028700</xdr:colOff>
                <xdr:row>30</xdr:row>
                <xdr:rowOff>114300</xdr:rowOff>
              </from>
              <to>
                <xdr:col>22</xdr:col>
                <xdr:colOff>1085850</xdr:colOff>
                <xdr:row>41</xdr:row>
                <xdr:rowOff>76200</xdr:rowOff>
              </to>
            </anchor>
          </objectPr>
        </oleObject>
      </mc:Choice>
      <mc:Fallback>
        <oleObject progId="Prism8.Document" shapeId="1052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7610-0987-4EF9-9D9F-D1CDD1E519C8}">
  <dimension ref="B2:AB76"/>
  <sheetViews>
    <sheetView zoomScale="70" zoomScaleNormal="70" workbookViewId="0">
      <selection activeCell="P16" sqref="P16:T16"/>
    </sheetView>
  </sheetViews>
  <sheetFormatPr defaultRowHeight="14.5" x14ac:dyDescent="0.35"/>
  <cols>
    <col min="2" max="2" width="8.7265625" customWidth="1"/>
    <col min="5" max="5" width="8.1796875" customWidth="1"/>
    <col min="9" max="9" width="17.7265625" customWidth="1"/>
    <col min="10" max="10" width="11.54296875" customWidth="1"/>
    <col min="11" max="11" width="14.54296875" customWidth="1"/>
    <col min="12" max="12" width="25.81640625" customWidth="1"/>
    <col min="16" max="16" width="26.08984375" customWidth="1"/>
    <col min="17" max="17" width="16.7265625" customWidth="1"/>
    <col min="18" max="18" width="13.7265625" customWidth="1"/>
    <col min="19" max="19" width="23.90625" customWidth="1"/>
    <col min="20" max="20" width="22" customWidth="1"/>
    <col min="23" max="23" width="22.7265625" customWidth="1"/>
    <col min="24" max="24" width="13" customWidth="1"/>
    <col min="25" max="25" width="15.54296875" customWidth="1"/>
    <col min="26" max="26" width="24.81640625" customWidth="1"/>
    <col min="27" max="27" width="16.453125" customWidth="1"/>
  </cols>
  <sheetData>
    <row r="2" spans="2:20" ht="22" x14ac:dyDescent="0.5">
      <c r="B2" s="38" t="s">
        <v>260</v>
      </c>
    </row>
    <row r="3" spans="2:20" ht="22" x14ac:dyDescent="0.5">
      <c r="B3" s="38" t="s">
        <v>259</v>
      </c>
    </row>
    <row r="6" spans="2:20" ht="22" x14ac:dyDescent="0.5">
      <c r="B6" s="41" t="s">
        <v>214</v>
      </c>
      <c r="C6" s="41"/>
      <c r="D6" s="41"/>
      <c r="E6" s="41"/>
      <c r="F6" s="41"/>
    </row>
    <row r="7" spans="2:20" x14ac:dyDescent="0.35">
      <c r="B7" s="39" t="s">
        <v>0</v>
      </c>
      <c r="C7" s="39"/>
      <c r="E7" s="39" t="s">
        <v>1</v>
      </c>
      <c r="F7" s="39"/>
    </row>
    <row r="8" spans="2:20" x14ac:dyDescent="0.35">
      <c r="B8" s="1" t="s">
        <v>2</v>
      </c>
      <c r="C8" s="1" t="s">
        <v>4</v>
      </c>
      <c r="E8" s="1" t="s">
        <v>2</v>
      </c>
      <c r="F8" s="1" t="s">
        <v>4</v>
      </c>
      <c r="I8" s="40" t="s">
        <v>6</v>
      </c>
      <c r="J8" s="40"/>
      <c r="K8" s="40"/>
      <c r="L8" s="40"/>
      <c r="M8" s="40"/>
      <c r="N8" s="35"/>
    </row>
    <row r="9" spans="2:20" x14ac:dyDescent="0.35">
      <c r="B9" s="1" t="s">
        <v>7</v>
      </c>
      <c r="C9" s="3" t="s">
        <v>9</v>
      </c>
      <c r="E9" s="1" t="s">
        <v>7</v>
      </c>
      <c r="F9" s="3" t="s">
        <v>9</v>
      </c>
      <c r="I9" s="39" t="s">
        <v>217</v>
      </c>
      <c r="J9" s="39"/>
      <c r="K9" s="39"/>
      <c r="L9" s="39"/>
      <c r="M9" s="39"/>
      <c r="N9" s="35"/>
    </row>
    <row r="10" spans="2:20" x14ac:dyDescent="0.35">
      <c r="B10" s="1" t="s">
        <v>10</v>
      </c>
      <c r="C10" s="3" t="s">
        <v>9</v>
      </c>
      <c r="E10" s="1" t="s">
        <v>10</v>
      </c>
      <c r="F10" s="3" t="s">
        <v>9</v>
      </c>
      <c r="J10" s="1" t="s">
        <v>8</v>
      </c>
      <c r="K10" s="1" t="s">
        <v>9</v>
      </c>
      <c r="L10" s="1" t="s">
        <v>11</v>
      </c>
      <c r="M10" s="1" t="s">
        <v>12</v>
      </c>
      <c r="N10" s="1"/>
    </row>
    <row r="11" spans="2:20" x14ac:dyDescent="0.35">
      <c r="B11" s="1" t="s">
        <v>17</v>
      </c>
      <c r="C11" s="2" t="s">
        <v>8</v>
      </c>
      <c r="E11" s="1" t="s">
        <v>17</v>
      </c>
      <c r="F11" s="3" t="s">
        <v>9</v>
      </c>
      <c r="I11" s="1" t="s">
        <v>18</v>
      </c>
      <c r="J11">
        <f>COUNTIF(F9:F38, "RR")</f>
        <v>1</v>
      </c>
      <c r="K11">
        <f>COUNTIF(F9:F38, "RS")</f>
        <v>21</v>
      </c>
      <c r="L11">
        <f>COUNTIF(F9:F38, "SS")</f>
        <v>4</v>
      </c>
      <c r="M11">
        <f>SUM(J11:L11)</f>
        <v>26</v>
      </c>
    </row>
    <row r="12" spans="2:20" x14ac:dyDescent="0.35">
      <c r="B12" s="1" t="s">
        <v>20</v>
      </c>
      <c r="C12" s="3" t="s">
        <v>9</v>
      </c>
      <c r="E12" s="1" t="s">
        <v>20</v>
      </c>
      <c r="F12" s="3" t="s">
        <v>9</v>
      </c>
      <c r="I12" s="1" t="s">
        <v>21</v>
      </c>
      <c r="J12">
        <f>COUNTIF(F39:F69, "RR")</f>
        <v>2</v>
      </c>
      <c r="K12">
        <f>COUNTIF(F39:F69, "RS")</f>
        <v>14</v>
      </c>
      <c r="L12" s="5">
        <f>COUNTIF(F39:F69, "SS")</f>
        <v>3</v>
      </c>
      <c r="M12">
        <f>SUM(J12:L12)</f>
        <v>19</v>
      </c>
    </row>
    <row r="13" spans="2:20" x14ac:dyDescent="0.35">
      <c r="B13" s="1" t="s">
        <v>23</v>
      </c>
      <c r="C13" s="3" t="s">
        <v>9</v>
      </c>
      <c r="E13" s="1" t="s">
        <v>23</v>
      </c>
      <c r="F13" s="7" t="s">
        <v>11</v>
      </c>
      <c r="I13" s="1" t="s">
        <v>24</v>
      </c>
      <c r="J13">
        <f>COUNTIF(C9:C46, "RR")</f>
        <v>11</v>
      </c>
      <c r="K13">
        <f>COUNTIF(C9:C46, "RS")</f>
        <v>23</v>
      </c>
      <c r="L13">
        <f>COUNTIF(C9:C46, "SS")</f>
        <v>1</v>
      </c>
      <c r="M13">
        <f t="shared" ref="M13:M14" si="0">SUM(J13:L13)</f>
        <v>35</v>
      </c>
    </row>
    <row r="14" spans="2:20" x14ac:dyDescent="0.35">
      <c r="B14" s="1" t="s">
        <v>25</v>
      </c>
      <c r="C14" s="3" t="s">
        <v>9</v>
      </c>
      <c r="E14" s="1" t="s">
        <v>25</v>
      </c>
      <c r="F14" s="3" t="s">
        <v>9</v>
      </c>
      <c r="I14" s="1" t="s">
        <v>26</v>
      </c>
      <c r="J14">
        <f>COUNTIF(C47:C65, "RR")</f>
        <v>3</v>
      </c>
      <c r="K14">
        <f>COUNTIF(C47:C65, "RS")</f>
        <v>13</v>
      </c>
      <c r="L14">
        <f>COUNTIF(C47:C65, "SS")</f>
        <v>3</v>
      </c>
      <c r="M14">
        <f t="shared" si="0"/>
        <v>19</v>
      </c>
    </row>
    <row r="15" spans="2:20" x14ac:dyDescent="0.35">
      <c r="B15" s="1" t="s">
        <v>32</v>
      </c>
      <c r="C15" s="3" t="s">
        <v>9</v>
      </c>
      <c r="E15" s="1" t="s">
        <v>32</v>
      </c>
      <c r="I15" s="40" t="s">
        <v>256</v>
      </c>
      <c r="J15" s="40"/>
      <c r="K15" s="40"/>
      <c r="L15" s="40"/>
      <c r="M15" s="40"/>
      <c r="P15" s="40" t="s">
        <v>257</v>
      </c>
      <c r="Q15" s="40"/>
      <c r="R15" s="40"/>
      <c r="S15" s="40"/>
      <c r="T15" s="40"/>
    </row>
    <row r="16" spans="2:20" x14ac:dyDescent="0.35">
      <c r="B16" s="1" t="s">
        <v>35</v>
      </c>
      <c r="C16" s="3" t="s">
        <v>9</v>
      </c>
      <c r="E16" s="1" t="s">
        <v>35</v>
      </c>
      <c r="F16" s="7" t="s">
        <v>11</v>
      </c>
      <c r="I16" s="39" t="s">
        <v>231</v>
      </c>
      <c r="J16" s="39"/>
      <c r="K16" s="39"/>
      <c r="L16" s="39"/>
      <c r="M16" s="39"/>
      <c r="N16" s="29"/>
      <c r="P16" s="39" t="s">
        <v>251</v>
      </c>
      <c r="Q16" s="39"/>
      <c r="R16" s="39"/>
      <c r="S16" s="39"/>
      <c r="T16" s="39"/>
    </row>
    <row r="17" spans="2:27" x14ac:dyDescent="0.35">
      <c r="B17" s="1" t="s">
        <v>37</v>
      </c>
      <c r="C17" s="3" t="s">
        <v>9</v>
      </c>
      <c r="E17" s="1" t="s">
        <v>37</v>
      </c>
      <c r="F17" s="3" t="s">
        <v>9</v>
      </c>
      <c r="I17" s="1"/>
      <c r="J17" s="1" t="s">
        <v>8</v>
      </c>
      <c r="K17" s="1" t="s">
        <v>9</v>
      </c>
      <c r="L17" s="1" t="s">
        <v>11</v>
      </c>
      <c r="M17" s="1" t="s">
        <v>13</v>
      </c>
      <c r="N17" s="1"/>
      <c r="P17" s="1"/>
      <c r="Q17" s="1" t="s">
        <v>8</v>
      </c>
      <c r="R17" s="1" t="s">
        <v>9</v>
      </c>
      <c r="S17" s="1" t="s">
        <v>11</v>
      </c>
      <c r="T17" s="1" t="s">
        <v>12</v>
      </c>
    </row>
    <row r="18" spans="2:27" x14ac:dyDescent="0.35">
      <c r="B18" s="1" t="s">
        <v>38</v>
      </c>
      <c r="C18" s="3" t="s">
        <v>9</v>
      </c>
      <c r="E18" s="1" t="s">
        <v>38</v>
      </c>
      <c r="F18" s="7" t="s">
        <v>11</v>
      </c>
      <c r="I18" s="1" t="s">
        <v>19</v>
      </c>
      <c r="J18">
        <f t="shared" ref="J18:L19" si="1">J11+J13</f>
        <v>12</v>
      </c>
      <c r="K18">
        <f t="shared" si="1"/>
        <v>44</v>
      </c>
      <c r="L18">
        <f t="shared" si="1"/>
        <v>5</v>
      </c>
      <c r="M18">
        <f>SUM(J18:L18)</f>
        <v>61</v>
      </c>
      <c r="P18" s="1" t="s">
        <v>70</v>
      </c>
      <c r="Q18">
        <f>J14</f>
        <v>3</v>
      </c>
      <c r="R18">
        <f>K14</f>
        <v>13</v>
      </c>
      <c r="S18">
        <f>L14</f>
        <v>3</v>
      </c>
      <c r="T18">
        <f>SUM(Q18:S18)</f>
        <v>19</v>
      </c>
    </row>
    <row r="19" spans="2:27" x14ac:dyDescent="0.35">
      <c r="B19" s="1" t="s">
        <v>39</v>
      </c>
      <c r="C19" s="3" t="s">
        <v>9</v>
      </c>
      <c r="E19" s="1" t="s">
        <v>39</v>
      </c>
      <c r="F19" s="2" t="s">
        <v>8</v>
      </c>
      <c r="I19" s="1" t="s">
        <v>22</v>
      </c>
      <c r="J19">
        <f t="shared" si="1"/>
        <v>5</v>
      </c>
      <c r="K19">
        <f t="shared" si="1"/>
        <v>27</v>
      </c>
      <c r="L19">
        <f t="shared" si="1"/>
        <v>6</v>
      </c>
      <c r="M19">
        <f>SUM(J19:L19)</f>
        <v>38</v>
      </c>
      <c r="P19" s="1" t="s">
        <v>72</v>
      </c>
      <c r="Q19">
        <f>J12</f>
        <v>2</v>
      </c>
      <c r="R19">
        <f>K12</f>
        <v>14</v>
      </c>
      <c r="S19">
        <f>L12</f>
        <v>3</v>
      </c>
      <c r="T19">
        <f>SUM(Q19:S19)</f>
        <v>19</v>
      </c>
    </row>
    <row r="20" spans="2:27" x14ac:dyDescent="0.35">
      <c r="B20" s="1" t="s">
        <v>40</v>
      </c>
      <c r="C20" s="3" t="s">
        <v>9</v>
      </c>
      <c r="E20" s="1" t="s">
        <v>40</v>
      </c>
      <c r="F20" s="3" t="s">
        <v>9</v>
      </c>
      <c r="J20">
        <f>SUM(J18:J19)</f>
        <v>17</v>
      </c>
      <c r="K20">
        <f t="shared" ref="K20:L20" si="2">SUM(K18:K19)</f>
        <v>71</v>
      </c>
      <c r="L20">
        <f t="shared" si="2"/>
        <v>11</v>
      </c>
      <c r="Q20">
        <f>SUM(Q18:Q19)</f>
        <v>5</v>
      </c>
      <c r="R20">
        <f t="shared" ref="R20:S20" si="3">SUM(R18:R19)</f>
        <v>27</v>
      </c>
      <c r="S20">
        <f t="shared" si="3"/>
        <v>6</v>
      </c>
      <c r="W20" s="40" t="s">
        <v>269</v>
      </c>
      <c r="X20" s="40"/>
      <c r="Y20" s="40"/>
      <c r="Z20" s="40"/>
      <c r="AA20" s="29"/>
    </row>
    <row r="21" spans="2:27" x14ac:dyDescent="0.35">
      <c r="B21" s="1" t="s">
        <v>41</v>
      </c>
      <c r="C21" s="7" t="s">
        <v>11</v>
      </c>
      <c r="E21" s="1" t="s">
        <v>41</v>
      </c>
      <c r="F21" s="3" t="s">
        <v>9</v>
      </c>
      <c r="I21" s="39" t="s">
        <v>232</v>
      </c>
      <c r="J21" s="39"/>
      <c r="K21" s="39"/>
      <c r="L21" s="39"/>
      <c r="M21" s="39"/>
      <c r="N21" s="35"/>
      <c r="P21" s="39" t="s">
        <v>252</v>
      </c>
      <c r="Q21" s="39"/>
      <c r="R21" s="39"/>
      <c r="S21" s="39"/>
      <c r="T21" s="39"/>
      <c r="W21" s="39" t="s">
        <v>233</v>
      </c>
      <c r="X21" s="39"/>
      <c r="Y21" s="39"/>
      <c r="Z21" s="39"/>
      <c r="AA21" s="29"/>
    </row>
    <row r="22" spans="2:27" x14ac:dyDescent="0.35">
      <c r="B22" s="1" t="s">
        <v>42</v>
      </c>
      <c r="C22" s="3" t="s">
        <v>9</v>
      </c>
      <c r="E22" s="1" t="s">
        <v>42</v>
      </c>
      <c r="F22" s="3" t="s">
        <v>9</v>
      </c>
      <c r="I22" s="1"/>
      <c r="J22" s="1" t="s">
        <v>8</v>
      </c>
      <c r="K22" s="1" t="s">
        <v>9</v>
      </c>
      <c r="L22" s="1" t="s">
        <v>11</v>
      </c>
      <c r="P22" s="1" t="s">
        <v>27</v>
      </c>
      <c r="Q22" s="1" t="s">
        <v>8</v>
      </c>
      <c r="R22" s="1" t="s">
        <v>9</v>
      </c>
      <c r="S22" s="1" t="s">
        <v>11</v>
      </c>
      <c r="T22" s="1"/>
      <c r="X22" s="1" t="s">
        <v>8</v>
      </c>
      <c r="Y22" s="1" t="s">
        <v>9</v>
      </c>
      <c r="Z22" s="1" t="s">
        <v>11</v>
      </c>
      <c r="AA22" s="28"/>
    </row>
    <row r="23" spans="2:27" x14ac:dyDescent="0.35">
      <c r="B23" s="1" t="s">
        <v>43</v>
      </c>
      <c r="C23" s="2" t="s">
        <v>8</v>
      </c>
      <c r="E23" s="1" t="s">
        <v>43</v>
      </c>
      <c r="I23" s="1" t="s">
        <v>19</v>
      </c>
      <c r="J23" s="8">
        <f>J18/J20*100</f>
        <v>70.588235294117652</v>
      </c>
      <c r="K23" s="8">
        <f>K18/K20*100</f>
        <v>61.971830985915489</v>
      </c>
      <c r="L23" s="8">
        <f>L18/L20*100</f>
        <v>45.454545454545453</v>
      </c>
      <c r="P23" s="1" t="s">
        <v>70</v>
      </c>
      <c r="Q23" s="8">
        <f>Q18/Q20*100</f>
        <v>60</v>
      </c>
      <c r="R23" s="8">
        <f>R18/R20*100</f>
        <v>48.148148148148145</v>
      </c>
      <c r="S23" s="8">
        <f>S18/S20*100</f>
        <v>50</v>
      </c>
      <c r="W23" s="1" t="s">
        <v>24</v>
      </c>
      <c r="X23" s="8">
        <f>J13/(J13+J11)*100</f>
        <v>91.666666666666657</v>
      </c>
      <c r="Y23" s="8">
        <f>K13/(K13+K11)*100</f>
        <v>52.272727272727273</v>
      </c>
      <c r="Z23" s="8">
        <f>L13/(L13+L11)*100</f>
        <v>20</v>
      </c>
    </row>
    <row r="24" spans="2:27" x14ac:dyDescent="0.35">
      <c r="B24" s="1" t="s">
        <v>44</v>
      </c>
      <c r="C24" s="3" t="s">
        <v>9</v>
      </c>
      <c r="E24" s="1" t="s">
        <v>44</v>
      </c>
      <c r="F24" s="3" t="s">
        <v>9</v>
      </c>
      <c r="I24" s="1" t="s">
        <v>22</v>
      </c>
      <c r="J24" s="8">
        <f>J19/J20*100</f>
        <v>29.411764705882355</v>
      </c>
      <c r="K24" s="8">
        <f>K19/K20*100</f>
        <v>38.028169014084504</v>
      </c>
      <c r="L24" s="8">
        <f>L19/L20*100</f>
        <v>54.54545454545454</v>
      </c>
      <c r="P24" s="1" t="s">
        <v>72</v>
      </c>
      <c r="Q24" s="8">
        <f>Q19/Q20*100</f>
        <v>40</v>
      </c>
      <c r="R24" s="8">
        <f>R19/R20*100</f>
        <v>51.851851851851848</v>
      </c>
      <c r="S24" s="8">
        <f>S19/S20*100</f>
        <v>50</v>
      </c>
      <c r="W24" s="1" t="s">
        <v>18</v>
      </c>
      <c r="X24" s="8">
        <f>J11/(J11+J13)*100</f>
        <v>8.3333333333333321</v>
      </c>
      <c r="Y24" s="8">
        <f>K11/(K11+K13)*100</f>
        <v>47.727272727272727</v>
      </c>
      <c r="Z24" s="8">
        <f>L11/(L11+L13)*100</f>
        <v>80</v>
      </c>
    </row>
    <row r="25" spans="2:27" x14ac:dyDescent="0.35">
      <c r="B25" s="1" t="s">
        <v>45</v>
      </c>
      <c r="E25" s="1" t="s">
        <v>45</v>
      </c>
      <c r="F25" s="3" t="s">
        <v>9</v>
      </c>
      <c r="J25" s="8">
        <f>SUM(J23:J24)</f>
        <v>100</v>
      </c>
      <c r="K25" s="8">
        <f t="shared" ref="K25:L25" si="4">SUM(K23:K24)</f>
        <v>100</v>
      </c>
      <c r="L25" s="8">
        <f t="shared" si="4"/>
        <v>100</v>
      </c>
      <c r="P25" s="1" t="s">
        <v>12</v>
      </c>
      <c r="Q25" s="8">
        <f>SUM(Q23:Q24)</f>
        <v>100</v>
      </c>
      <c r="R25" s="8">
        <f t="shared" ref="R25:S25" si="5">SUM(R23:R24)</f>
        <v>100</v>
      </c>
      <c r="S25" s="8">
        <f t="shared" si="5"/>
        <v>100</v>
      </c>
      <c r="W25" s="1" t="s">
        <v>12</v>
      </c>
      <c r="X25" s="8">
        <f>SUM(X23:X24)</f>
        <v>99.999999999999986</v>
      </c>
      <c r="Y25" s="8">
        <f t="shared" ref="Y25:Z25" si="6">SUM(Y23:Y24)</f>
        <v>100</v>
      </c>
      <c r="Z25" s="8">
        <f t="shared" si="6"/>
        <v>100</v>
      </c>
    </row>
    <row r="26" spans="2:27" x14ac:dyDescent="0.35">
      <c r="B26" s="1" t="s">
        <v>46</v>
      </c>
      <c r="E26" s="1" t="s">
        <v>46</v>
      </c>
      <c r="F26" s="3" t="s">
        <v>9</v>
      </c>
    </row>
    <row r="27" spans="2:27" x14ac:dyDescent="0.35">
      <c r="B27" s="1" t="s">
        <v>47</v>
      </c>
      <c r="C27" s="2" t="s">
        <v>8</v>
      </c>
      <c r="E27" s="1" t="s">
        <v>47</v>
      </c>
      <c r="F27" s="3" t="s">
        <v>9</v>
      </c>
      <c r="I27" s="39" t="s">
        <v>232</v>
      </c>
      <c r="J27" s="39"/>
      <c r="K27" s="39"/>
      <c r="L27" s="39"/>
      <c r="M27" s="39"/>
      <c r="N27" s="35"/>
      <c r="P27" s="39" t="s">
        <v>252</v>
      </c>
      <c r="Q27" s="39"/>
      <c r="R27" s="39"/>
      <c r="S27" s="39"/>
      <c r="T27" s="39"/>
    </row>
    <row r="28" spans="2:27" x14ac:dyDescent="0.35">
      <c r="B28" s="1" t="s">
        <v>48</v>
      </c>
      <c r="C28" s="3" t="s">
        <v>9</v>
      </c>
      <c r="E28" s="1" t="s">
        <v>48</v>
      </c>
      <c r="F28" s="3" t="s">
        <v>9</v>
      </c>
      <c r="I28" s="1" t="s">
        <v>27</v>
      </c>
      <c r="J28" s="1" t="s">
        <v>8</v>
      </c>
      <c r="K28" s="1" t="s">
        <v>9</v>
      </c>
      <c r="L28" s="1" t="s">
        <v>11</v>
      </c>
      <c r="P28" s="1" t="s">
        <v>27</v>
      </c>
      <c r="Q28" s="1" t="s">
        <v>8</v>
      </c>
      <c r="R28" s="1" t="s">
        <v>9</v>
      </c>
      <c r="S28" s="1" t="s">
        <v>11</v>
      </c>
      <c r="T28" s="1" t="s">
        <v>12</v>
      </c>
    </row>
    <row r="29" spans="2:27" x14ac:dyDescent="0.35">
      <c r="B29" s="1" t="s">
        <v>49</v>
      </c>
      <c r="C29" s="2" t="s">
        <v>8</v>
      </c>
      <c r="E29" s="1" t="s">
        <v>49</v>
      </c>
      <c r="I29" s="1" t="s">
        <v>33</v>
      </c>
      <c r="J29" s="4">
        <f>J18/M18*100</f>
        <v>19.672131147540984</v>
      </c>
      <c r="K29" s="4">
        <f>K18/M18*100</f>
        <v>72.131147540983605</v>
      </c>
      <c r="L29">
        <f>L18/M18*100</f>
        <v>8.1967213114754092</v>
      </c>
      <c r="P29" s="1" t="s">
        <v>224</v>
      </c>
      <c r="Q29" s="4">
        <f>Q18/T18*100</f>
        <v>15.789473684210526</v>
      </c>
      <c r="R29" s="4">
        <f>R18/T18*100</f>
        <v>68.421052631578945</v>
      </c>
      <c r="S29" s="4">
        <f>S18/T18*100</f>
        <v>15.789473684210526</v>
      </c>
      <c r="T29" s="4">
        <f>SUM(Q29:S29)</f>
        <v>99.999999999999986</v>
      </c>
    </row>
    <row r="30" spans="2:27" x14ac:dyDescent="0.35">
      <c r="B30" s="1" t="s">
        <v>50</v>
      </c>
      <c r="C30" s="2" t="s">
        <v>8</v>
      </c>
      <c r="E30" s="1" t="s">
        <v>50</v>
      </c>
      <c r="F30" s="3" t="s">
        <v>9</v>
      </c>
      <c r="I30" s="1" t="s">
        <v>36</v>
      </c>
      <c r="J30" s="4">
        <f>J19/M19*100</f>
        <v>13.157894736842104</v>
      </c>
      <c r="K30" s="4">
        <f>K19/M19*100</f>
        <v>71.05263157894737</v>
      </c>
      <c r="L30" s="4">
        <f>L19/M19*100</f>
        <v>15.789473684210526</v>
      </c>
      <c r="P30" s="1" t="s">
        <v>225</v>
      </c>
      <c r="Q30" s="4">
        <f>Q19/T19*100</f>
        <v>10.526315789473683</v>
      </c>
      <c r="R30" s="4">
        <f>R19/T19*100</f>
        <v>73.68421052631578</v>
      </c>
      <c r="S30" s="4">
        <f>S19/T19*100</f>
        <v>15.789473684210526</v>
      </c>
      <c r="T30" s="4">
        <f>SUM(Q30:S30)</f>
        <v>99.999999999999986</v>
      </c>
    </row>
    <row r="31" spans="2:27" x14ac:dyDescent="0.35">
      <c r="B31" s="1" t="s">
        <v>51</v>
      </c>
      <c r="C31" s="3" t="s">
        <v>9</v>
      </c>
      <c r="E31" s="1" t="s">
        <v>51</v>
      </c>
      <c r="F31" s="3" t="s">
        <v>9</v>
      </c>
    </row>
    <row r="32" spans="2:27" x14ac:dyDescent="0.35">
      <c r="B32" s="1" t="s">
        <v>52</v>
      </c>
      <c r="C32" s="3" t="s">
        <v>9</v>
      </c>
      <c r="E32" s="1" t="s">
        <v>52</v>
      </c>
      <c r="F32" s="3" t="s">
        <v>9</v>
      </c>
    </row>
    <row r="33" spans="2:28" x14ac:dyDescent="0.35">
      <c r="B33" s="1" t="s">
        <v>53</v>
      </c>
      <c r="E33" s="1" t="s">
        <v>53</v>
      </c>
      <c r="F33" s="3" t="s">
        <v>9</v>
      </c>
    </row>
    <row r="34" spans="2:28" x14ac:dyDescent="0.35">
      <c r="B34" s="1" t="s">
        <v>54</v>
      </c>
      <c r="C34" s="3" t="s">
        <v>9</v>
      </c>
      <c r="E34" s="1" t="s">
        <v>54</v>
      </c>
      <c r="F34" s="3" t="s">
        <v>9</v>
      </c>
    </row>
    <row r="35" spans="2:28" x14ac:dyDescent="0.35">
      <c r="B35" s="1" t="s">
        <v>56</v>
      </c>
      <c r="C35" s="3" t="s">
        <v>9</v>
      </c>
      <c r="E35" s="1" t="s">
        <v>56</v>
      </c>
      <c r="F35" s="3" t="s">
        <v>9</v>
      </c>
    </row>
    <row r="36" spans="2:28" x14ac:dyDescent="0.35">
      <c r="B36" s="1" t="s">
        <v>58</v>
      </c>
      <c r="C36" s="3" t="s">
        <v>9</v>
      </c>
      <c r="E36" s="1" t="s">
        <v>58</v>
      </c>
    </row>
    <row r="37" spans="2:28" x14ac:dyDescent="0.35">
      <c r="B37" s="1" t="s">
        <v>62</v>
      </c>
      <c r="C37" s="3" t="s">
        <v>9</v>
      </c>
      <c r="E37" s="1" t="s">
        <v>62</v>
      </c>
      <c r="F37" s="3" t="s">
        <v>9</v>
      </c>
    </row>
    <row r="38" spans="2:28" x14ac:dyDescent="0.35">
      <c r="B38" s="1" t="s">
        <v>65</v>
      </c>
      <c r="C38" s="2" t="s">
        <v>8</v>
      </c>
      <c r="E38" s="1" t="s">
        <v>65</v>
      </c>
      <c r="F38" s="7" t="s">
        <v>11</v>
      </c>
    </row>
    <row r="39" spans="2:28" x14ac:dyDescent="0.35">
      <c r="B39" s="1" t="s">
        <v>94</v>
      </c>
      <c r="C39" s="2" t="s">
        <v>8</v>
      </c>
      <c r="E39" s="1" t="s">
        <v>59</v>
      </c>
      <c r="F39" s="3" t="s">
        <v>9</v>
      </c>
    </row>
    <row r="40" spans="2:28" x14ac:dyDescent="0.35">
      <c r="B40" s="1" t="s">
        <v>95</v>
      </c>
      <c r="C40" s="3" t="s">
        <v>9</v>
      </c>
      <c r="E40" s="1" t="s">
        <v>63</v>
      </c>
      <c r="F40" s="3" t="s">
        <v>9</v>
      </c>
    </row>
    <row r="41" spans="2:28" x14ac:dyDescent="0.35">
      <c r="B41" s="1" t="s">
        <v>96</v>
      </c>
      <c r="C41" s="3" t="s">
        <v>9</v>
      </c>
      <c r="E41" s="1" t="s">
        <v>66</v>
      </c>
      <c r="F41" s="3" t="s">
        <v>9</v>
      </c>
      <c r="W41" s="39" t="s">
        <v>234</v>
      </c>
      <c r="X41" s="39"/>
      <c r="Y41" s="39"/>
      <c r="Z41" s="39"/>
      <c r="AA41" s="28"/>
      <c r="AB41" s="28"/>
    </row>
    <row r="42" spans="2:28" x14ac:dyDescent="0.35">
      <c r="B42" s="1" t="s">
        <v>97</v>
      </c>
      <c r="C42" s="2" t="s">
        <v>8</v>
      </c>
      <c r="E42" s="1" t="s">
        <v>67</v>
      </c>
      <c r="F42" s="3" t="s">
        <v>9</v>
      </c>
      <c r="W42" s="1" t="s">
        <v>55</v>
      </c>
      <c r="X42" s="31" t="s">
        <v>219</v>
      </c>
      <c r="Y42" s="31" t="s">
        <v>30</v>
      </c>
      <c r="Z42" s="31" t="s">
        <v>220</v>
      </c>
    </row>
    <row r="43" spans="2:28" x14ac:dyDescent="0.35">
      <c r="B43" s="1" t="s">
        <v>98</v>
      </c>
      <c r="C43" s="2" t="s">
        <v>8</v>
      </c>
      <c r="E43" s="1" t="s">
        <v>68</v>
      </c>
      <c r="F43" s="3" t="s">
        <v>9</v>
      </c>
      <c r="W43" s="1" t="s">
        <v>57</v>
      </c>
      <c r="X43" s="26">
        <v>10.62</v>
      </c>
      <c r="Y43" s="26" t="s">
        <v>162</v>
      </c>
      <c r="Z43" s="26" t="s">
        <v>61</v>
      </c>
    </row>
    <row r="44" spans="2:28" x14ac:dyDescent="0.35">
      <c r="B44" s="1" t="s">
        <v>99</v>
      </c>
      <c r="C44" s="2" t="s">
        <v>8</v>
      </c>
      <c r="E44" s="1" t="s">
        <v>69</v>
      </c>
      <c r="W44" s="1" t="s">
        <v>60</v>
      </c>
      <c r="X44" s="26">
        <v>46</v>
      </c>
      <c r="Y44" s="26" t="s">
        <v>163</v>
      </c>
      <c r="Z44" s="26" t="s">
        <v>61</v>
      </c>
    </row>
    <row r="45" spans="2:28" x14ac:dyDescent="0.35">
      <c r="B45" s="1" t="s">
        <v>100</v>
      </c>
      <c r="C45" s="2" t="s">
        <v>8</v>
      </c>
      <c r="E45" s="1" t="s">
        <v>71</v>
      </c>
      <c r="F45" s="3" t="s">
        <v>9</v>
      </c>
      <c r="I45" s="39" t="s">
        <v>235</v>
      </c>
      <c r="J45" s="39"/>
      <c r="K45" s="39"/>
      <c r="L45" s="39"/>
      <c r="P45" s="39" t="s">
        <v>236</v>
      </c>
      <c r="Q45" s="39"/>
      <c r="R45" s="39"/>
      <c r="S45" s="39"/>
      <c r="W45" s="1" t="s">
        <v>64</v>
      </c>
      <c r="X45" s="26">
        <v>4.3330000000000002</v>
      </c>
      <c r="Y45" s="26" t="s">
        <v>164</v>
      </c>
      <c r="Z45" s="26" t="s">
        <v>61</v>
      </c>
    </row>
    <row r="46" spans="2:28" x14ac:dyDescent="0.35">
      <c r="B46" s="1" t="s">
        <v>101</v>
      </c>
      <c r="C46" s="3" t="s">
        <v>9</v>
      </c>
      <c r="E46" s="1" t="s">
        <v>73</v>
      </c>
      <c r="I46" s="1"/>
      <c r="J46" s="1" t="s">
        <v>14</v>
      </c>
      <c r="K46" s="1" t="s">
        <v>15</v>
      </c>
      <c r="L46" s="1" t="s">
        <v>16</v>
      </c>
      <c r="P46" s="1"/>
      <c r="Q46" s="1" t="s">
        <v>14</v>
      </c>
      <c r="R46" s="1" t="s">
        <v>15</v>
      </c>
      <c r="S46" t="s">
        <v>12</v>
      </c>
    </row>
    <row r="47" spans="2:28" x14ac:dyDescent="0.35">
      <c r="B47" s="1" t="s">
        <v>59</v>
      </c>
      <c r="C47" s="2" t="s">
        <v>8</v>
      </c>
      <c r="E47" s="1" t="s">
        <v>74</v>
      </c>
      <c r="I47" s="1" t="s">
        <v>19</v>
      </c>
      <c r="J47" s="8">
        <f>(J18+0.5*(K18))/M18*100</f>
        <v>55.737704918032783</v>
      </c>
      <c r="K47" s="8">
        <f>(L18+0.5*(K18))/M18*100</f>
        <v>44.26229508196721</v>
      </c>
      <c r="L47">
        <f>SUM(J47:K47)</f>
        <v>100</v>
      </c>
      <c r="P47" s="1" t="s">
        <v>105</v>
      </c>
      <c r="Q47">
        <f>(Q18+0.5*(R18))/T18*100</f>
        <v>50</v>
      </c>
      <c r="R47">
        <f>(S18+0.5*(R18))/T18*100</f>
        <v>50</v>
      </c>
      <c r="S47">
        <f>SUM(Q47:R47)</f>
        <v>100</v>
      </c>
    </row>
    <row r="48" spans="2:28" x14ac:dyDescent="0.35">
      <c r="B48" s="1" t="s">
        <v>63</v>
      </c>
      <c r="C48" s="2" t="s">
        <v>8</v>
      </c>
      <c r="E48" s="1" t="s">
        <v>75</v>
      </c>
      <c r="I48" s="1" t="s">
        <v>22</v>
      </c>
      <c r="J48" s="8">
        <f>(J19+0.5*(K19))/M19*100</f>
        <v>48.684210526315788</v>
      </c>
      <c r="K48" s="8">
        <f>(L19+0.5*(K19))/M19*100</f>
        <v>51.315789473684212</v>
      </c>
      <c r="L48">
        <f>SUM(J48:K48)</f>
        <v>100</v>
      </c>
      <c r="P48" s="1" t="s">
        <v>106</v>
      </c>
      <c r="Q48" s="4">
        <f>(Q19+0.5*(R19))/T19*100</f>
        <v>47.368421052631575</v>
      </c>
      <c r="R48" s="4">
        <f>(S19+0.5*(R19))/T19*100</f>
        <v>52.631578947368418</v>
      </c>
      <c r="S48">
        <f>SUM(Q48:R48)</f>
        <v>100</v>
      </c>
    </row>
    <row r="49" spans="2:19" x14ac:dyDescent="0.35">
      <c r="B49" s="1" t="s">
        <v>66</v>
      </c>
      <c r="C49" s="3" t="s">
        <v>9</v>
      </c>
      <c r="E49" s="1" t="s">
        <v>76</v>
      </c>
      <c r="F49" s="3" t="s">
        <v>9</v>
      </c>
    </row>
    <row r="50" spans="2:19" x14ac:dyDescent="0.35">
      <c r="B50" s="1" t="s">
        <v>67</v>
      </c>
      <c r="C50" s="7" t="s">
        <v>11</v>
      </c>
      <c r="E50" s="1" t="s">
        <v>77</v>
      </c>
      <c r="F50" s="3" t="s">
        <v>9</v>
      </c>
      <c r="P50" s="1"/>
      <c r="Q50" s="1"/>
      <c r="R50" s="1"/>
      <c r="S50" s="1"/>
    </row>
    <row r="51" spans="2:19" x14ac:dyDescent="0.35">
      <c r="B51" s="1" t="s">
        <v>68</v>
      </c>
      <c r="C51" s="3" t="s">
        <v>9</v>
      </c>
      <c r="E51" s="1" t="s">
        <v>78</v>
      </c>
      <c r="F51" s="3" t="s">
        <v>9</v>
      </c>
    </row>
    <row r="52" spans="2:19" x14ac:dyDescent="0.35">
      <c r="B52" s="1" t="s">
        <v>69</v>
      </c>
      <c r="C52" s="3" t="s">
        <v>9</v>
      </c>
      <c r="E52" s="1" t="s">
        <v>79</v>
      </c>
      <c r="F52" s="3" t="s">
        <v>9</v>
      </c>
    </row>
    <row r="53" spans="2:19" x14ac:dyDescent="0.35">
      <c r="B53" s="1" t="s">
        <v>71</v>
      </c>
      <c r="C53" s="3" t="s">
        <v>9</v>
      </c>
      <c r="E53" s="1" t="s">
        <v>80</v>
      </c>
      <c r="F53" s="3" t="s">
        <v>9</v>
      </c>
    </row>
    <row r="54" spans="2:19" x14ac:dyDescent="0.35">
      <c r="B54" s="1" t="s">
        <v>73</v>
      </c>
      <c r="C54" s="2" t="s">
        <v>8</v>
      </c>
      <c r="E54" s="1" t="s">
        <v>81</v>
      </c>
      <c r="F54" s="3" t="s">
        <v>9</v>
      </c>
    </row>
    <row r="55" spans="2:19" x14ac:dyDescent="0.35">
      <c r="B55" s="1" t="s">
        <v>74</v>
      </c>
      <c r="C55" s="3" t="s">
        <v>9</v>
      </c>
      <c r="E55" s="1" t="s">
        <v>82</v>
      </c>
    </row>
    <row r="56" spans="2:19" x14ac:dyDescent="0.35">
      <c r="B56" s="1" t="s">
        <v>75</v>
      </c>
      <c r="C56" s="7" t="s">
        <v>11</v>
      </c>
      <c r="E56" s="1" t="s">
        <v>83</v>
      </c>
      <c r="F56" s="3" t="s">
        <v>9</v>
      </c>
    </row>
    <row r="57" spans="2:19" x14ac:dyDescent="0.35">
      <c r="B57" s="1" t="s">
        <v>76</v>
      </c>
      <c r="C57" s="7" t="s">
        <v>11</v>
      </c>
      <c r="E57" s="1" t="s">
        <v>84</v>
      </c>
      <c r="F57" s="7" t="s">
        <v>11</v>
      </c>
    </row>
    <row r="58" spans="2:19" x14ac:dyDescent="0.35">
      <c r="B58" s="1" t="s">
        <v>77</v>
      </c>
      <c r="C58" s="3" t="s">
        <v>9</v>
      </c>
      <c r="E58" s="1" t="s">
        <v>85</v>
      </c>
      <c r="F58" s="3" t="s">
        <v>9</v>
      </c>
    </row>
    <row r="59" spans="2:19" x14ac:dyDescent="0.35">
      <c r="B59" s="1" t="s">
        <v>78</v>
      </c>
      <c r="C59" s="3" t="s">
        <v>9</v>
      </c>
      <c r="E59" s="1" t="s">
        <v>86</v>
      </c>
    </row>
    <row r="60" spans="2:19" x14ac:dyDescent="0.35">
      <c r="B60" s="1" t="s">
        <v>79</v>
      </c>
      <c r="C60" s="3" t="s">
        <v>9</v>
      </c>
      <c r="E60" s="1" t="s">
        <v>87</v>
      </c>
      <c r="F60" s="7" t="s">
        <v>11</v>
      </c>
    </row>
    <row r="61" spans="2:19" x14ac:dyDescent="0.35">
      <c r="B61" s="1" t="s">
        <v>80</v>
      </c>
      <c r="C61" s="3" t="s">
        <v>9</v>
      </c>
      <c r="E61" s="1" t="s">
        <v>88</v>
      </c>
      <c r="F61" s="7" t="s">
        <v>11</v>
      </c>
    </row>
    <row r="62" spans="2:19" x14ac:dyDescent="0.35">
      <c r="B62" s="1" t="s">
        <v>81</v>
      </c>
      <c r="C62" s="3" t="s">
        <v>9</v>
      </c>
      <c r="E62" s="1" t="s">
        <v>89</v>
      </c>
    </row>
    <row r="63" spans="2:19" x14ac:dyDescent="0.35">
      <c r="B63" s="1" t="s">
        <v>82</v>
      </c>
      <c r="C63" s="3" t="s">
        <v>9</v>
      </c>
      <c r="E63" s="1" t="s">
        <v>90</v>
      </c>
      <c r="I63" s="39" t="s">
        <v>229</v>
      </c>
      <c r="J63" s="39"/>
      <c r="K63" s="39"/>
      <c r="L63" s="39"/>
      <c r="P63" s="39" t="s">
        <v>124</v>
      </c>
      <c r="Q63" s="39"/>
      <c r="R63" s="39"/>
      <c r="S63" s="39"/>
    </row>
    <row r="64" spans="2:19" x14ac:dyDescent="0.35">
      <c r="B64" s="1" t="s">
        <v>83</v>
      </c>
      <c r="C64" s="3" t="s">
        <v>9</v>
      </c>
      <c r="E64" s="1" t="s">
        <v>91</v>
      </c>
      <c r="F64" s="2" t="s">
        <v>8</v>
      </c>
      <c r="H64" s="1"/>
      <c r="I64" s="1" t="s">
        <v>55</v>
      </c>
      <c r="J64" s="1" t="s">
        <v>219</v>
      </c>
      <c r="K64" s="1" t="s">
        <v>30</v>
      </c>
      <c r="L64" s="1" t="s">
        <v>220</v>
      </c>
      <c r="P64" s="1" t="s">
        <v>55</v>
      </c>
      <c r="Q64" s="1" t="s">
        <v>219</v>
      </c>
      <c r="R64" s="1" t="s">
        <v>30</v>
      </c>
      <c r="S64" s="1" t="s">
        <v>220</v>
      </c>
    </row>
    <row r="65" spans="2:19" x14ac:dyDescent="0.35">
      <c r="B65" s="1" t="s">
        <v>84</v>
      </c>
      <c r="C65" s="3" t="s">
        <v>9</v>
      </c>
      <c r="E65" s="1" t="s">
        <v>92</v>
      </c>
      <c r="F65" s="2" t="s">
        <v>8</v>
      </c>
      <c r="I65" s="1" t="s">
        <v>57</v>
      </c>
      <c r="J65" s="21">
        <v>1.4410000000000001</v>
      </c>
      <c r="K65" s="21" t="s">
        <v>129</v>
      </c>
      <c r="L65" s="21">
        <v>0.43490000000000001</v>
      </c>
      <c r="P65" s="1" t="s">
        <v>57</v>
      </c>
      <c r="Q65" s="20">
        <v>1.61</v>
      </c>
      <c r="R65" s="20" t="s">
        <v>125</v>
      </c>
      <c r="S65" s="20">
        <v>0.38569999999999999</v>
      </c>
    </row>
    <row r="66" spans="2:19" x14ac:dyDescent="0.35">
      <c r="E66" s="1" t="s">
        <v>93</v>
      </c>
      <c r="I66" s="1" t="s">
        <v>60</v>
      </c>
      <c r="J66" s="21">
        <v>2.74</v>
      </c>
      <c r="K66" s="21" t="s">
        <v>130</v>
      </c>
      <c r="L66" s="21">
        <v>0.1022</v>
      </c>
      <c r="P66" s="1" t="s">
        <v>60</v>
      </c>
      <c r="Q66" s="20">
        <v>1.5</v>
      </c>
      <c r="R66" s="20" t="s">
        <v>126</v>
      </c>
      <c r="S66" s="20">
        <v>0.58809999999999996</v>
      </c>
    </row>
    <row r="67" spans="2:19" x14ac:dyDescent="0.35">
      <c r="E67" s="1" t="s">
        <v>102</v>
      </c>
      <c r="I67" s="1" t="s">
        <v>64</v>
      </c>
      <c r="J67" s="21">
        <v>1.901</v>
      </c>
      <c r="K67" s="21" t="s">
        <v>131</v>
      </c>
      <c r="L67" s="21">
        <v>0.18429999999999999</v>
      </c>
      <c r="P67" s="1" t="s">
        <v>64</v>
      </c>
      <c r="Q67" s="20">
        <v>0.93149999999999999</v>
      </c>
      <c r="R67" s="20" t="s">
        <v>128</v>
      </c>
      <c r="S67" s="20" t="s">
        <v>127</v>
      </c>
    </row>
    <row r="68" spans="2:19" x14ac:dyDescent="0.35">
      <c r="E68" s="1" t="s">
        <v>103</v>
      </c>
      <c r="I68" s="1" t="s">
        <v>34</v>
      </c>
      <c r="J68" s="21">
        <v>1.3280000000000001</v>
      </c>
      <c r="K68" s="21" t="s">
        <v>132</v>
      </c>
      <c r="L68" s="21">
        <v>0.39340000000000003</v>
      </c>
      <c r="P68" s="1" t="s">
        <v>34</v>
      </c>
      <c r="Q68" s="21">
        <v>1.1060000000000001</v>
      </c>
      <c r="R68" s="21" t="s">
        <v>133</v>
      </c>
      <c r="S68" s="21">
        <v>0.77729999999999999</v>
      </c>
    </row>
    <row r="69" spans="2:19" x14ac:dyDescent="0.35">
      <c r="E69" s="1" t="s">
        <v>104</v>
      </c>
    </row>
    <row r="70" spans="2:19" x14ac:dyDescent="0.35">
      <c r="I70" s="1" t="s">
        <v>230</v>
      </c>
    </row>
    <row r="71" spans="2:19" x14ac:dyDescent="0.35">
      <c r="I71" s="9" t="s">
        <v>152</v>
      </c>
      <c r="J71" s="6" t="s">
        <v>151</v>
      </c>
      <c r="K71" s="1"/>
      <c r="L71" s="1"/>
    </row>
    <row r="72" spans="2:19" x14ac:dyDescent="0.35">
      <c r="I72" s="9" t="s">
        <v>153</v>
      </c>
      <c r="J72" s="6" t="s">
        <v>154</v>
      </c>
      <c r="K72" s="8"/>
      <c r="L72" s="8"/>
    </row>
    <row r="73" spans="2:19" x14ac:dyDescent="0.35">
      <c r="I73" s="9" t="s">
        <v>155</v>
      </c>
      <c r="J73" s="6">
        <v>0.1905</v>
      </c>
      <c r="K73" s="8"/>
      <c r="L73" s="8"/>
    </row>
    <row r="74" spans="2:19" x14ac:dyDescent="0.35">
      <c r="I74" s="9" t="s">
        <v>156</v>
      </c>
      <c r="J74" s="6" t="s">
        <v>157</v>
      </c>
    </row>
    <row r="75" spans="2:19" x14ac:dyDescent="0.35">
      <c r="I75" s="9" t="s">
        <v>158</v>
      </c>
      <c r="J75" s="6" t="s">
        <v>159</v>
      </c>
    </row>
    <row r="76" spans="2:19" x14ac:dyDescent="0.35">
      <c r="I76" s="9" t="s">
        <v>160</v>
      </c>
      <c r="J76" s="6" t="s">
        <v>161</v>
      </c>
    </row>
  </sheetData>
  <mergeCells count="20">
    <mergeCell ref="B6:F6"/>
    <mergeCell ref="B7:C7"/>
    <mergeCell ref="E7:F7"/>
    <mergeCell ref="I8:M8"/>
    <mergeCell ref="I9:M9"/>
    <mergeCell ref="P63:S63"/>
    <mergeCell ref="I15:M15"/>
    <mergeCell ref="P15:T15"/>
    <mergeCell ref="W20:Z20"/>
    <mergeCell ref="W21:Z21"/>
    <mergeCell ref="W41:Z41"/>
    <mergeCell ref="I16:M16"/>
    <mergeCell ref="I21:M21"/>
    <mergeCell ref="I27:M27"/>
    <mergeCell ref="I45:L45"/>
    <mergeCell ref="I63:L63"/>
    <mergeCell ref="P21:T21"/>
    <mergeCell ref="P16:T16"/>
    <mergeCell ref="P27:T27"/>
    <mergeCell ref="P45:S4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2049" r:id="rId4">
          <objectPr defaultSize="0" autoPict="0" r:id="rId5">
            <anchor moveWithCells="1">
              <from>
                <xdr:col>8</xdr:col>
                <xdr:colOff>939800</xdr:colOff>
                <xdr:row>31</xdr:row>
                <xdr:rowOff>6350</xdr:rowOff>
              </from>
              <to>
                <xdr:col>11</xdr:col>
                <xdr:colOff>527050</xdr:colOff>
                <xdr:row>42</xdr:row>
                <xdr:rowOff>95250</xdr:rowOff>
              </to>
            </anchor>
          </objectPr>
        </oleObject>
      </mc:Choice>
      <mc:Fallback>
        <oleObject progId="Prism8.Document" shapeId="2049" r:id="rId4"/>
      </mc:Fallback>
    </mc:AlternateContent>
    <mc:AlternateContent xmlns:mc="http://schemas.openxmlformats.org/markup-compatibility/2006">
      <mc:Choice Requires="x14">
        <oleObject progId="Prism8.Document" shapeId="2050" r:id="rId6">
          <objectPr defaultSize="0" autoPict="0" r:id="rId7">
            <anchor moveWithCells="1">
              <from>
                <xdr:col>15</xdr:col>
                <xdr:colOff>1066800</xdr:colOff>
                <xdr:row>31</xdr:row>
                <xdr:rowOff>38100</xdr:rowOff>
              </from>
              <to>
                <xdr:col>17</xdr:col>
                <xdr:colOff>736600</xdr:colOff>
                <xdr:row>42</xdr:row>
                <xdr:rowOff>133350</xdr:rowOff>
              </to>
            </anchor>
          </objectPr>
        </oleObject>
      </mc:Choice>
      <mc:Fallback>
        <oleObject progId="Prism8.Document" shapeId="2050" r:id="rId6"/>
      </mc:Fallback>
    </mc:AlternateContent>
    <mc:AlternateContent xmlns:mc="http://schemas.openxmlformats.org/markup-compatibility/2006">
      <mc:Choice Requires="x14">
        <oleObject progId="Prism8.Document" shapeId="2052" r:id="rId8">
          <objectPr defaultSize="0" autoPict="0" r:id="rId9">
            <anchor moveWithCells="1">
              <from>
                <xdr:col>15</xdr:col>
                <xdr:colOff>679450</xdr:colOff>
                <xdr:row>49</xdr:row>
                <xdr:rowOff>107950</xdr:rowOff>
              </from>
              <to>
                <xdr:col>17</xdr:col>
                <xdr:colOff>488950</xdr:colOff>
                <xdr:row>59</xdr:row>
                <xdr:rowOff>25400</xdr:rowOff>
              </to>
            </anchor>
          </objectPr>
        </oleObject>
      </mc:Choice>
      <mc:Fallback>
        <oleObject progId="Prism8.Document" shapeId="2052" r:id="rId8"/>
      </mc:Fallback>
    </mc:AlternateContent>
    <mc:AlternateContent xmlns:mc="http://schemas.openxmlformats.org/markup-compatibility/2006">
      <mc:Choice Requires="x14">
        <oleObject progId="Prism8.Document" shapeId="2054" r:id="rId10">
          <objectPr defaultSize="0" autoPict="0" r:id="rId11">
            <anchor moveWithCells="1">
              <from>
                <xdr:col>8</xdr:col>
                <xdr:colOff>889000</xdr:colOff>
                <xdr:row>49</xdr:row>
                <xdr:rowOff>158750</xdr:rowOff>
              </from>
              <to>
                <xdr:col>11</xdr:col>
                <xdr:colOff>635000</xdr:colOff>
                <xdr:row>59</xdr:row>
                <xdr:rowOff>158750</xdr:rowOff>
              </to>
            </anchor>
          </objectPr>
        </oleObject>
      </mc:Choice>
      <mc:Fallback>
        <oleObject progId="Prism8.Document" shapeId="2054" r:id="rId10"/>
      </mc:Fallback>
    </mc:AlternateContent>
    <mc:AlternateContent xmlns:mc="http://schemas.openxmlformats.org/markup-compatibility/2006">
      <mc:Choice Requires="x14">
        <oleObject progId="Prism8.Document" shapeId="2053" r:id="rId12">
          <objectPr defaultSize="0" autoPict="0" r:id="rId13">
            <anchor moveWithCells="1">
              <from>
                <xdr:col>22</xdr:col>
                <xdr:colOff>1327150</xdr:colOff>
                <xdr:row>26</xdr:row>
                <xdr:rowOff>12700</xdr:rowOff>
              </from>
              <to>
                <xdr:col>25</xdr:col>
                <xdr:colOff>1149350</xdr:colOff>
                <xdr:row>38</xdr:row>
                <xdr:rowOff>50800</xdr:rowOff>
              </to>
            </anchor>
          </objectPr>
        </oleObject>
      </mc:Choice>
      <mc:Fallback>
        <oleObject progId="Prism8.Document" shapeId="2053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888F-5BB7-44C4-9DE2-92CBC9CAF6C9}">
  <dimension ref="B2:AE73"/>
  <sheetViews>
    <sheetView zoomScale="40" zoomScaleNormal="40" workbookViewId="0">
      <selection activeCell="U16" sqref="U16"/>
    </sheetView>
  </sheetViews>
  <sheetFormatPr defaultRowHeight="14.5" x14ac:dyDescent="0.35"/>
  <cols>
    <col min="2" max="2" width="13" customWidth="1"/>
    <col min="5" max="5" width="13.7265625" customWidth="1"/>
    <col min="9" max="9" width="15.26953125" customWidth="1"/>
    <col min="10" max="10" width="13" customWidth="1"/>
    <col min="11" max="11" width="14.81640625" customWidth="1"/>
    <col min="12" max="12" width="23.81640625" customWidth="1"/>
    <col min="13" max="13" width="12.54296875" customWidth="1"/>
    <col min="16" max="16" width="18.6328125" customWidth="1"/>
    <col min="17" max="17" width="10.81640625" customWidth="1"/>
    <col min="18" max="18" width="15.81640625" customWidth="1"/>
    <col min="19" max="19" width="23.81640625" customWidth="1"/>
    <col min="23" max="23" width="17.81640625" customWidth="1"/>
    <col min="24" max="24" width="11.54296875" customWidth="1"/>
    <col min="26" max="26" width="23.81640625" customWidth="1"/>
  </cols>
  <sheetData>
    <row r="2" spans="2:20" ht="22" x14ac:dyDescent="0.5">
      <c r="B2" s="38" t="s">
        <v>262</v>
      </c>
    </row>
    <row r="3" spans="2:20" ht="22" x14ac:dyDescent="0.5">
      <c r="B3" s="38" t="s">
        <v>259</v>
      </c>
    </row>
    <row r="5" spans="2:20" ht="22" x14ac:dyDescent="0.5">
      <c r="B5" s="41" t="s">
        <v>237</v>
      </c>
      <c r="C5" s="41"/>
      <c r="D5" s="41"/>
      <c r="E5" s="41"/>
      <c r="F5" s="41"/>
    </row>
    <row r="6" spans="2:20" x14ac:dyDescent="0.35">
      <c r="B6" s="39" t="s">
        <v>0</v>
      </c>
      <c r="C6" s="39"/>
      <c r="E6" s="39" t="s">
        <v>1</v>
      </c>
      <c r="F6" s="39"/>
    </row>
    <row r="7" spans="2:20" x14ac:dyDescent="0.35">
      <c r="B7" s="1" t="s">
        <v>2</v>
      </c>
      <c r="C7" s="1" t="s">
        <v>5</v>
      </c>
      <c r="E7" s="1" t="s">
        <v>2</v>
      </c>
      <c r="F7" s="1" t="s">
        <v>5</v>
      </c>
      <c r="I7" s="29"/>
      <c r="J7" s="29"/>
      <c r="K7" s="29"/>
      <c r="L7" s="29"/>
      <c r="M7" s="29"/>
    </row>
    <row r="8" spans="2:20" x14ac:dyDescent="0.35">
      <c r="B8" s="1" t="s">
        <v>7</v>
      </c>
      <c r="C8" s="3" t="s">
        <v>9</v>
      </c>
      <c r="E8" s="1" t="s">
        <v>7</v>
      </c>
      <c r="F8" s="2" t="s">
        <v>8</v>
      </c>
      <c r="I8" s="39" t="s">
        <v>217</v>
      </c>
      <c r="J8" s="39"/>
      <c r="K8" s="39"/>
      <c r="L8" s="39"/>
      <c r="M8" s="39"/>
    </row>
    <row r="9" spans="2:20" x14ac:dyDescent="0.35">
      <c r="B9" s="1" t="s">
        <v>10</v>
      </c>
      <c r="C9" s="3" t="s">
        <v>9</v>
      </c>
      <c r="E9" s="1" t="s">
        <v>10</v>
      </c>
      <c r="F9" s="7" t="s">
        <v>11</v>
      </c>
      <c r="J9" s="1" t="s">
        <v>8</v>
      </c>
      <c r="K9" s="1" t="s">
        <v>9</v>
      </c>
      <c r="L9" s="1" t="s">
        <v>11</v>
      </c>
      <c r="M9" s="1" t="s">
        <v>12</v>
      </c>
    </row>
    <row r="10" spans="2:20" x14ac:dyDescent="0.35">
      <c r="B10" s="1" t="s">
        <v>17</v>
      </c>
      <c r="C10" s="2" t="s">
        <v>8</v>
      </c>
      <c r="E10" s="1" t="s">
        <v>17</v>
      </c>
      <c r="F10" s="3" t="s">
        <v>9</v>
      </c>
      <c r="I10" s="1" t="s">
        <v>18</v>
      </c>
      <c r="J10">
        <f>COUNTIF(F8:F37, "RR")</f>
        <v>7</v>
      </c>
      <c r="K10">
        <f>COUNTIF(F8:F37, "RS")</f>
        <v>13</v>
      </c>
      <c r="L10">
        <f>COUNTIF(F8:F37, "SS")</f>
        <v>9</v>
      </c>
      <c r="M10">
        <f>SUM(J10:L10)</f>
        <v>29</v>
      </c>
    </row>
    <row r="11" spans="2:20" x14ac:dyDescent="0.35">
      <c r="B11" s="1" t="s">
        <v>20</v>
      </c>
      <c r="C11" s="3" t="s">
        <v>9</v>
      </c>
      <c r="E11" s="1" t="s">
        <v>20</v>
      </c>
      <c r="F11" s="7" t="s">
        <v>11</v>
      </c>
      <c r="I11" s="1" t="s">
        <v>21</v>
      </c>
      <c r="J11">
        <f>COUNTIF(F38:F68, "RR")</f>
        <v>5</v>
      </c>
      <c r="K11">
        <f>COUNTIF(F38:F68, "RS")</f>
        <v>12</v>
      </c>
      <c r="L11" s="5">
        <f>COUNTIF(F38:F68, "SS")</f>
        <v>10</v>
      </c>
      <c r="M11">
        <f>SUM(J11:L11)</f>
        <v>27</v>
      </c>
    </row>
    <row r="12" spans="2:20" x14ac:dyDescent="0.35">
      <c r="B12" s="1" t="s">
        <v>23</v>
      </c>
      <c r="C12" s="3" t="s">
        <v>9</v>
      </c>
      <c r="E12" s="1" t="s">
        <v>23</v>
      </c>
      <c r="F12" s="3" t="s">
        <v>9</v>
      </c>
      <c r="I12" s="1" t="s">
        <v>24</v>
      </c>
      <c r="J12">
        <f>COUNTIF(C8:C45, "RR")</f>
        <v>11</v>
      </c>
      <c r="K12">
        <f>COUNTIF(C8:C45, "RS")</f>
        <v>23</v>
      </c>
      <c r="L12">
        <f>COUNTIF(C8:C45, "SS")</f>
        <v>4</v>
      </c>
      <c r="M12">
        <f t="shared" ref="M12:M13" si="0">SUM(J12:L12)</f>
        <v>38</v>
      </c>
    </row>
    <row r="13" spans="2:20" x14ac:dyDescent="0.35">
      <c r="B13" s="1" t="s">
        <v>25</v>
      </c>
      <c r="C13" s="3" t="s">
        <v>9</v>
      </c>
      <c r="E13" s="1" t="s">
        <v>25</v>
      </c>
      <c r="F13" s="7" t="s">
        <v>11</v>
      </c>
      <c r="I13" s="1" t="s">
        <v>26</v>
      </c>
      <c r="J13">
        <f>COUNTIF(C46:C64, "RR")</f>
        <v>4</v>
      </c>
      <c r="K13">
        <f>COUNTIF(C46:C64, "RS")</f>
        <v>12</v>
      </c>
      <c r="L13">
        <f>COUNTIF(C46:C64, "SS")</f>
        <v>3</v>
      </c>
      <c r="M13">
        <f t="shared" si="0"/>
        <v>19</v>
      </c>
    </row>
    <row r="14" spans="2:20" x14ac:dyDescent="0.35">
      <c r="B14" s="1" t="s">
        <v>32</v>
      </c>
      <c r="C14" s="3" t="s">
        <v>9</v>
      </c>
      <c r="E14" s="1" t="s">
        <v>32</v>
      </c>
      <c r="F14" s="7" t="s">
        <v>11</v>
      </c>
      <c r="I14" s="40" t="s">
        <v>256</v>
      </c>
      <c r="J14" s="40"/>
      <c r="K14" s="40"/>
      <c r="L14" s="40"/>
      <c r="M14" s="40"/>
      <c r="P14" s="40" t="s">
        <v>257</v>
      </c>
      <c r="Q14" s="40"/>
      <c r="R14" s="40"/>
      <c r="S14" s="40"/>
      <c r="T14" s="40"/>
    </row>
    <row r="15" spans="2:20" x14ac:dyDescent="0.35">
      <c r="B15" s="1" t="s">
        <v>35</v>
      </c>
      <c r="C15" s="3" t="s">
        <v>9</v>
      </c>
      <c r="E15" s="1" t="s">
        <v>35</v>
      </c>
      <c r="F15" s="3" t="s">
        <v>9</v>
      </c>
      <c r="I15" s="39" t="s">
        <v>239</v>
      </c>
      <c r="J15" s="39"/>
      <c r="K15" s="39"/>
      <c r="L15" s="39"/>
      <c r="M15" s="39"/>
      <c r="P15" s="39" t="s">
        <v>253</v>
      </c>
      <c r="Q15" s="39"/>
      <c r="R15" s="39"/>
      <c r="S15" s="39"/>
      <c r="T15" s="39"/>
    </row>
    <row r="16" spans="2:20" x14ac:dyDescent="0.35">
      <c r="B16" s="1" t="s">
        <v>37</v>
      </c>
      <c r="C16" s="3" t="s">
        <v>9</v>
      </c>
      <c r="E16" s="1" t="s">
        <v>37</v>
      </c>
      <c r="F16" s="7" t="s">
        <v>11</v>
      </c>
      <c r="I16" s="1"/>
      <c r="J16" s="1" t="s">
        <v>8</v>
      </c>
      <c r="K16" s="1" t="s">
        <v>9</v>
      </c>
      <c r="L16" s="1" t="s">
        <v>11</v>
      </c>
      <c r="M16" s="1" t="s">
        <v>13</v>
      </c>
      <c r="P16" s="1"/>
      <c r="Q16" s="1" t="s">
        <v>8</v>
      </c>
      <c r="R16" s="1" t="s">
        <v>9</v>
      </c>
      <c r="S16" s="1" t="s">
        <v>11</v>
      </c>
    </row>
    <row r="17" spans="2:27" x14ac:dyDescent="0.35">
      <c r="B17" s="1" t="s">
        <v>38</v>
      </c>
      <c r="C17" s="3" t="s">
        <v>9</v>
      </c>
      <c r="E17" s="1" t="s">
        <v>38</v>
      </c>
      <c r="F17" s="2" t="s">
        <v>8</v>
      </c>
      <c r="I17" s="1" t="s">
        <v>19</v>
      </c>
      <c r="J17">
        <f t="shared" ref="J17:L18" si="1">J10+J12</f>
        <v>18</v>
      </c>
      <c r="K17">
        <f t="shared" si="1"/>
        <v>36</v>
      </c>
      <c r="L17">
        <f t="shared" si="1"/>
        <v>13</v>
      </c>
      <c r="M17">
        <f>SUM(J17:L17)</f>
        <v>67</v>
      </c>
      <c r="P17" s="1" t="s">
        <v>70</v>
      </c>
      <c r="Q17">
        <f>J13</f>
        <v>4</v>
      </c>
      <c r="R17">
        <f>K13</f>
        <v>12</v>
      </c>
      <c r="S17">
        <f>L13</f>
        <v>3</v>
      </c>
      <c r="T17">
        <f>SUM(Q17:S17)</f>
        <v>19</v>
      </c>
    </row>
    <row r="18" spans="2:27" x14ac:dyDescent="0.35">
      <c r="B18" s="1" t="s">
        <v>39</v>
      </c>
      <c r="C18" s="3" t="s">
        <v>9</v>
      </c>
      <c r="E18" s="1" t="s">
        <v>39</v>
      </c>
      <c r="F18" s="3" t="s">
        <v>9</v>
      </c>
      <c r="I18" s="1" t="s">
        <v>22</v>
      </c>
      <c r="J18">
        <f t="shared" si="1"/>
        <v>9</v>
      </c>
      <c r="K18">
        <f t="shared" si="1"/>
        <v>24</v>
      </c>
      <c r="L18">
        <f t="shared" si="1"/>
        <v>13</v>
      </c>
      <c r="M18">
        <f>SUM(J18:L18)</f>
        <v>46</v>
      </c>
      <c r="P18" s="1" t="s">
        <v>72</v>
      </c>
      <c r="Q18">
        <f>J11</f>
        <v>5</v>
      </c>
      <c r="R18">
        <f>K11</f>
        <v>12</v>
      </c>
      <c r="S18">
        <f>L11</f>
        <v>10</v>
      </c>
      <c r="T18">
        <f>SUM(Q18:S18)</f>
        <v>27</v>
      </c>
    </row>
    <row r="19" spans="2:27" x14ac:dyDescent="0.35">
      <c r="B19" s="1" t="s">
        <v>40</v>
      </c>
      <c r="C19" s="3" t="s">
        <v>9</v>
      </c>
      <c r="E19" s="1" t="s">
        <v>40</v>
      </c>
      <c r="F19" s="3" t="s">
        <v>9</v>
      </c>
      <c r="J19">
        <f>SUM(J17:J18)</f>
        <v>27</v>
      </c>
      <c r="K19">
        <f t="shared" ref="K19:L19" si="2">SUM(K17:K18)</f>
        <v>60</v>
      </c>
      <c r="L19">
        <f t="shared" si="2"/>
        <v>26</v>
      </c>
      <c r="Q19">
        <f>SUM(Q17:Q18)</f>
        <v>9</v>
      </c>
      <c r="R19">
        <f t="shared" ref="R19:S19" si="3">SUM(R17:R18)</f>
        <v>24</v>
      </c>
      <c r="S19">
        <f t="shared" si="3"/>
        <v>13</v>
      </c>
      <c r="W19" s="40" t="s">
        <v>269</v>
      </c>
      <c r="X19" s="40"/>
      <c r="Y19" s="40"/>
      <c r="Z19" s="40"/>
      <c r="AA19" s="40"/>
    </row>
    <row r="20" spans="2:27" x14ac:dyDescent="0.35">
      <c r="B20" s="1" t="s">
        <v>41</v>
      </c>
      <c r="C20" s="7" t="s">
        <v>11</v>
      </c>
      <c r="E20" s="1" t="s">
        <v>41</v>
      </c>
      <c r="F20" s="3" t="s">
        <v>9</v>
      </c>
      <c r="I20" s="39" t="s">
        <v>240</v>
      </c>
      <c r="J20" s="39"/>
      <c r="K20" s="39"/>
      <c r="L20" s="39"/>
      <c r="M20" s="39"/>
      <c r="P20" s="39" t="s">
        <v>254</v>
      </c>
      <c r="Q20" s="39"/>
      <c r="R20" s="39"/>
      <c r="S20" s="39"/>
      <c r="T20" s="39"/>
      <c r="W20" s="22" t="s">
        <v>246</v>
      </c>
      <c r="X20" s="22"/>
      <c r="Y20" s="22"/>
      <c r="Z20" s="22"/>
      <c r="AA20" s="22"/>
    </row>
    <row r="21" spans="2:27" x14ac:dyDescent="0.35">
      <c r="B21" s="1" t="s">
        <v>42</v>
      </c>
      <c r="C21" s="3" t="s">
        <v>9</v>
      </c>
      <c r="E21" s="1" t="s">
        <v>42</v>
      </c>
      <c r="F21" s="2" t="s">
        <v>8</v>
      </c>
      <c r="I21" s="1"/>
      <c r="J21" s="1" t="s">
        <v>8</v>
      </c>
      <c r="K21" s="1" t="s">
        <v>9</v>
      </c>
      <c r="L21" s="1" t="s">
        <v>11</v>
      </c>
      <c r="P21" s="1" t="s">
        <v>70</v>
      </c>
      <c r="Q21" s="8">
        <f>Q17/Q19*100</f>
        <v>44.444444444444443</v>
      </c>
      <c r="R21" s="8">
        <f>R17/R19*100</f>
        <v>50</v>
      </c>
      <c r="S21" s="8">
        <f>S17/S19*100</f>
        <v>23.076923076923077</v>
      </c>
      <c r="X21" s="1" t="s">
        <v>8</v>
      </c>
      <c r="Y21" s="1" t="s">
        <v>9</v>
      </c>
      <c r="Z21" s="1" t="s">
        <v>11</v>
      </c>
    </row>
    <row r="22" spans="2:27" x14ac:dyDescent="0.35">
      <c r="B22" s="1" t="s">
        <v>43</v>
      </c>
      <c r="C22" s="2" t="s">
        <v>8</v>
      </c>
      <c r="E22" s="1" t="s">
        <v>43</v>
      </c>
      <c r="F22" s="2" t="s">
        <v>8</v>
      </c>
      <c r="I22" s="1" t="s">
        <v>19</v>
      </c>
      <c r="J22" s="8">
        <f>J17/J19*100</f>
        <v>66.666666666666657</v>
      </c>
      <c r="K22">
        <f>K17/K19*100</f>
        <v>60</v>
      </c>
      <c r="L22">
        <f>L17/L19*100</f>
        <v>50</v>
      </c>
      <c r="P22" s="1" t="s">
        <v>72</v>
      </c>
      <c r="Q22" s="8">
        <f>Q18/Q19*100</f>
        <v>55.555555555555557</v>
      </c>
      <c r="R22" s="8">
        <f>R18/R19*100</f>
        <v>50</v>
      </c>
      <c r="S22" s="8">
        <f>S18/S19*100</f>
        <v>76.923076923076934</v>
      </c>
      <c r="W22" s="1" t="s">
        <v>24</v>
      </c>
      <c r="X22" s="8">
        <f>J12/(J12+J10)*100</f>
        <v>61.111111111111114</v>
      </c>
      <c r="Y22" s="8">
        <f>K12/(K12+K10)*100</f>
        <v>63.888888888888886</v>
      </c>
      <c r="Z22" s="8">
        <f>L12/(L12+L10)*100</f>
        <v>30.76923076923077</v>
      </c>
    </row>
    <row r="23" spans="2:27" x14ac:dyDescent="0.35">
      <c r="B23" s="1" t="s">
        <v>44</v>
      </c>
      <c r="C23" s="7" t="s">
        <v>11</v>
      </c>
      <c r="E23" s="1" t="s">
        <v>44</v>
      </c>
      <c r="F23" s="3" t="s">
        <v>9</v>
      </c>
      <c r="I23" s="1" t="s">
        <v>22</v>
      </c>
      <c r="J23" s="8">
        <f>J18/J19*100</f>
        <v>33.333333333333329</v>
      </c>
      <c r="K23">
        <f>K18/K19*100</f>
        <v>40</v>
      </c>
      <c r="L23">
        <f>L18/L19*100</f>
        <v>50</v>
      </c>
      <c r="W23" s="1" t="s">
        <v>18</v>
      </c>
      <c r="X23" s="8">
        <f>J10/(J10+J12)*100</f>
        <v>38.888888888888893</v>
      </c>
      <c r="Y23" s="8">
        <f>K10/(K10+K12)*100</f>
        <v>36.111111111111107</v>
      </c>
      <c r="Z23" s="8">
        <f>L10/(L10+L12)*100</f>
        <v>69.230769230769226</v>
      </c>
    </row>
    <row r="24" spans="2:27" x14ac:dyDescent="0.35">
      <c r="B24" s="1" t="s">
        <v>45</v>
      </c>
      <c r="C24" s="3" t="s">
        <v>9</v>
      </c>
      <c r="E24" s="1" t="s">
        <v>45</v>
      </c>
      <c r="F24" s="2" t="s">
        <v>8</v>
      </c>
      <c r="W24" s="1" t="s">
        <v>12</v>
      </c>
      <c r="X24" s="8">
        <f ca="1">SUM(X23:X43)</f>
        <v>100</v>
      </c>
      <c r="Y24" s="8">
        <f ca="1">SUM(Y23:Y43)</f>
        <v>100</v>
      </c>
      <c r="Z24" s="8">
        <f ca="1">SUM(Z23:Z43)</f>
        <v>100</v>
      </c>
    </row>
    <row r="25" spans="2:27" x14ac:dyDescent="0.35">
      <c r="B25" s="1" t="s">
        <v>46</v>
      </c>
      <c r="C25" s="3" t="s">
        <v>9</v>
      </c>
      <c r="E25" s="1" t="s">
        <v>46</v>
      </c>
      <c r="I25" s="39" t="s">
        <v>240</v>
      </c>
      <c r="J25" s="39"/>
      <c r="K25" s="39"/>
      <c r="L25" s="39"/>
      <c r="M25" s="39"/>
      <c r="P25" s="39" t="s">
        <v>254</v>
      </c>
      <c r="Q25" s="39"/>
      <c r="R25" s="39"/>
      <c r="S25" s="39"/>
      <c r="T25" s="39"/>
      <c r="W25" s="29"/>
      <c r="X25" s="29"/>
      <c r="Y25" s="29"/>
      <c r="Z25" s="29"/>
      <c r="AA25" s="29"/>
    </row>
    <row r="26" spans="2:27" x14ac:dyDescent="0.35">
      <c r="B26" s="1" t="s">
        <v>47</v>
      </c>
      <c r="C26" s="2" t="s">
        <v>8</v>
      </c>
      <c r="E26" s="1" t="s">
        <v>47</v>
      </c>
      <c r="F26" s="3" t="s">
        <v>9</v>
      </c>
      <c r="I26" s="1" t="s">
        <v>27</v>
      </c>
      <c r="J26" s="1" t="s">
        <v>8</v>
      </c>
      <c r="K26" s="1" t="s">
        <v>9</v>
      </c>
      <c r="L26" s="1" t="s">
        <v>11</v>
      </c>
      <c r="Q26" s="1" t="s">
        <v>8</v>
      </c>
      <c r="R26" s="1" t="s">
        <v>9</v>
      </c>
      <c r="S26" s="1" t="s">
        <v>11</v>
      </c>
      <c r="T26" s="1" t="s">
        <v>12</v>
      </c>
    </row>
    <row r="27" spans="2:27" x14ac:dyDescent="0.35">
      <c r="B27" s="1" t="s">
        <v>48</v>
      </c>
      <c r="C27" s="3" t="s">
        <v>9</v>
      </c>
      <c r="E27" s="1" t="s">
        <v>48</v>
      </c>
      <c r="F27" s="2" t="s">
        <v>8</v>
      </c>
      <c r="I27" s="1" t="s">
        <v>33</v>
      </c>
      <c r="J27" s="4">
        <f>J17/M17*100</f>
        <v>26.865671641791046</v>
      </c>
      <c r="K27" s="4">
        <f>K17/M17*100</f>
        <v>53.731343283582092</v>
      </c>
      <c r="L27">
        <f>L17/M17*100</f>
        <v>19.402985074626866</v>
      </c>
      <c r="P27" s="1" t="s">
        <v>224</v>
      </c>
      <c r="Q27" s="4">
        <f>Q17/T17*100</f>
        <v>21.052631578947366</v>
      </c>
      <c r="R27" s="4">
        <f>R17/T17*100</f>
        <v>63.157894736842103</v>
      </c>
      <c r="S27" s="4">
        <f>S17/T17*100</f>
        <v>15.789473684210526</v>
      </c>
      <c r="T27" s="4">
        <f>SUM(Q27:S27)</f>
        <v>99.999999999999986</v>
      </c>
    </row>
    <row r="28" spans="2:27" x14ac:dyDescent="0.35">
      <c r="B28" s="1" t="s">
        <v>49</v>
      </c>
      <c r="C28" s="3" t="s">
        <v>9</v>
      </c>
      <c r="E28" s="1" t="s">
        <v>49</v>
      </c>
      <c r="F28" s="3" t="s">
        <v>9</v>
      </c>
      <c r="I28" s="1" t="s">
        <v>36</v>
      </c>
      <c r="J28" s="4">
        <f>J18/M18*100</f>
        <v>19.565217391304348</v>
      </c>
      <c r="K28" s="4">
        <f>K18/M18*100</f>
        <v>52.173913043478258</v>
      </c>
      <c r="L28" s="4">
        <f>L18/M18*100</f>
        <v>28.260869565217391</v>
      </c>
      <c r="P28" s="1" t="s">
        <v>225</v>
      </c>
      <c r="Q28" s="4">
        <f>Q18/T18*100</f>
        <v>18.518518518518519</v>
      </c>
      <c r="R28" s="4">
        <f>R18/T18*100</f>
        <v>44.444444444444443</v>
      </c>
      <c r="S28" s="4">
        <f>S18/T18*100</f>
        <v>37.037037037037038</v>
      </c>
      <c r="T28" s="4">
        <f>SUM(Q28:S28)</f>
        <v>100</v>
      </c>
    </row>
    <row r="29" spans="2:27" x14ac:dyDescent="0.35">
      <c r="B29" s="1" t="s">
        <v>50</v>
      </c>
      <c r="C29" s="7" t="s">
        <v>11</v>
      </c>
      <c r="E29" s="1" t="s">
        <v>50</v>
      </c>
      <c r="F29" s="3" t="s">
        <v>9</v>
      </c>
    </row>
    <row r="30" spans="2:27" x14ac:dyDescent="0.35">
      <c r="B30" s="1" t="s">
        <v>51</v>
      </c>
      <c r="C30" s="2" t="s">
        <v>8</v>
      </c>
      <c r="E30" s="1" t="s">
        <v>51</v>
      </c>
      <c r="F30" s="7" t="s">
        <v>11</v>
      </c>
    </row>
    <row r="31" spans="2:27" x14ac:dyDescent="0.35">
      <c r="B31" s="1" t="s">
        <v>52</v>
      </c>
      <c r="C31" s="2" t="s">
        <v>8</v>
      </c>
      <c r="E31" s="1" t="s">
        <v>52</v>
      </c>
      <c r="F31" s="7" t="s">
        <v>11</v>
      </c>
    </row>
    <row r="32" spans="2:27" x14ac:dyDescent="0.35">
      <c r="B32" s="1" t="s">
        <v>53</v>
      </c>
      <c r="C32" s="3" t="s">
        <v>9</v>
      </c>
      <c r="E32" s="1" t="s">
        <v>53</v>
      </c>
      <c r="F32" s="2" t="s">
        <v>8</v>
      </c>
      <c r="P32" s="1"/>
      <c r="Q32" s="1"/>
      <c r="R32" s="1"/>
      <c r="S32" s="1"/>
    </row>
    <row r="33" spans="2:31" x14ac:dyDescent="0.35">
      <c r="B33" s="1" t="s">
        <v>54</v>
      </c>
      <c r="C33" s="3" t="s">
        <v>9</v>
      </c>
      <c r="E33" s="1" t="s">
        <v>54</v>
      </c>
      <c r="F33" s="7" t="s">
        <v>11</v>
      </c>
    </row>
    <row r="34" spans="2:31" x14ac:dyDescent="0.35">
      <c r="B34" s="1" t="s">
        <v>56</v>
      </c>
      <c r="C34" s="2" t="s">
        <v>8</v>
      </c>
      <c r="E34" s="1" t="s">
        <v>56</v>
      </c>
      <c r="F34" s="7" t="s">
        <v>11</v>
      </c>
    </row>
    <row r="35" spans="2:31" x14ac:dyDescent="0.35">
      <c r="B35" s="1" t="s">
        <v>58</v>
      </c>
      <c r="C35" s="3" t="s">
        <v>9</v>
      </c>
      <c r="E35" s="1" t="s">
        <v>58</v>
      </c>
      <c r="F35" s="3" t="s">
        <v>9</v>
      </c>
    </row>
    <row r="36" spans="2:31" x14ac:dyDescent="0.35">
      <c r="B36" s="1" t="s">
        <v>62</v>
      </c>
      <c r="C36" s="3" t="s">
        <v>9</v>
      </c>
      <c r="E36" s="1" t="s">
        <v>62</v>
      </c>
      <c r="F36" s="3" t="s">
        <v>9</v>
      </c>
    </row>
    <row r="37" spans="2:31" x14ac:dyDescent="0.35">
      <c r="B37" s="1" t="s">
        <v>65</v>
      </c>
      <c r="C37" s="3" t="s">
        <v>9</v>
      </c>
      <c r="E37" s="1" t="s">
        <v>65</v>
      </c>
      <c r="F37" s="3" t="s">
        <v>9</v>
      </c>
    </row>
    <row r="38" spans="2:31" x14ac:dyDescent="0.35">
      <c r="B38" s="1" t="s">
        <v>94</v>
      </c>
      <c r="C38" s="7" t="s">
        <v>11</v>
      </c>
      <c r="E38" s="1" t="s">
        <v>59</v>
      </c>
      <c r="F38" s="3" t="s">
        <v>9</v>
      </c>
    </row>
    <row r="39" spans="2:31" x14ac:dyDescent="0.35">
      <c r="B39" s="1" t="s">
        <v>95</v>
      </c>
      <c r="C39" s="2" t="s">
        <v>8</v>
      </c>
      <c r="E39" s="1" t="s">
        <v>63</v>
      </c>
      <c r="F39" s="3" t="s">
        <v>9</v>
      </c>
      <c r="N39" s="1"/>
    </row>
    <row r="40" spans="2:31" x14ac:dyDescent="0.35">
      <c r="B40" s="1" t="s">
        <v>96</v>
      </c>
      <c r="C40" s="2" t="s">
        <v>8</v>
      </c>
      <c r="E40" s="1" t="s">
        <v>66</v>
      </c>
      <c r="F40" s="7" t="s">
        <v>11</v>
      </c>
      <c r="N40" s="8"/>
      <c r="W40" s="22" t="s">
        <v>241</v>
      </c>
      <c r="X40" s="22"/>
      <c r="Y40" s="22"/>
      <c r="Z40" s="22"/>
      <c r="AA40" s="22"/>
      <c r="AB40" s="23"/>
      <c r="AC40" s="23"/>
      <c r="AD40" s="23"/>
      <c r="AE40" s="23"/>
    </row>
    <row r="41" spans="2:31" x14ac:dyDescent="0.35">
      <c r="B41" s="1" t="s">
        <v>97</v>
      </c>
      <c r="C41" s="3" t="s">
        <v>9</v>
      </c>
      <c r="E41" s="1" t="s">
        <v>67</v>
      </c>
      <c r="F41" s="2" t="s">
        <v>8</v>
      </c>
      <c r="N41" s="8"/>
      <c r="W41" s="1" t="s">
        <v>55</v>
      </c>
      <c r="X41" s="1" t="s">
        <v>219</v>
      </c>
      <c r="Y41" s="1" t="s">
        <v>30</v>
      </c>
      <c r="Z41" s="1" t="s">
        <v>242</v>
      </c>
    </row>
    <row r="42" spans="2:31" x14ac:dyDescent="0.35">
      <c r="B42" s="1" t="s">
        <v>98</v>
      </c>
      <c r="C42" s="3" t="s">
        <v>9</v>
      </c>
      <c r="E42" s="1" t="s">
        <v>68</v>
      </c>
      <c r="F42" s="7" t="s">
        <v>11</v>
      </c>
      <c r="I42" s="39" t="s">
        <v>238</v>
      </c>
      <c r="J42" s="39"/>
      <c r="K42" s="39"/>
      <c r="L42" s="39"/>
      <c r="P42" s="22" t="s">
        <v>255</v>
      </c>
      <c r="Q42" s="22"/>
      <c r="R42" s="22"/>
      <c r="S42" s="22"/>
      <c r="T42" s="23"/>
      <c r="W42" s="1" t="s">
        <v>57</v>
      </c>
      <c r="X42" s="26">
        <v>0.87980000000000003</v>
      </c>
      <c r="Y42" s="26" t="s">
        <v>168</v>
      </c>
      <c r="Z42" s="26">
        <v>0.77029999999999998</v>
      </c>
    </row>
    <row r="43" spans="2:31" x14ac:dyDescent="0.35">
      <c r="B43" s="1" t="s">
        <v>99</v>
      </c>
      <c r="C43" s="2" t="s">
        <v>8</v>
      </c>
      <c r="E43" s="1" t="s">
        <v>69</v>
      </c>
      <c r="F43" s="7" t="s">
        <v>11</v>
      </c>
      <c r="I43" s="1"/>
      <c r="J43" s="1" t="s">
        <v>14</v>
      </c>
      <c r="K43" s="1" t="s">
        <v>15</v>
      </c>
      <c r="L43" s="1" t="s">
        <v>16</v>
      </c>
      <c r="N43" s="6"/>
      <c r="P43" s="1"/>
      <c r="Q43" s="1" t="s">
        <v>14</v>
      </c>
      <c r="R43" s="1" t="s">
        <v>15</v>
      </c>
      <c r="S43" t="s">
        <v>12</v>
      </c>
      <c r="W43" s="1" t="s">
        <v>60</v>
      </c>
      <c r="X43" s="26">
        <v>3.4809999999999999</v>
      </c>
      <c r="Y43" s="26" t="s">
        <v>169</v>
      </c>
      <c r="Z43" s="26" t="s">
        <v>61</v>
      </c>
      <c r="AA43" s="1"/>
    </row>
    <row r="44" spans="2:31" x14ac:dyDescent="0.35">
      <c r="B44" s="1" t="s">
        <v>100</v>
      </c>
      <c r="C44" s="2" t="s">
        <v>8</v>
      </c>
      <c r="E44" s="1" t="s">
        <v>71</v>
      </c>
      <c r="F44" s="7" t="s">
        <v>11</v>
      </c>
      <c r="I44" s="1" t="s">
        <v>19</v>
      </c>
      <c r="J44" s="8">
        <f>(J17+0.5*(K17))/M17*100</f>
        <v>53.731343283582092</v>
      </c>
      <c r="K44" s="8">
        <f>(L17+0.5*(K17))/M17*100</f>
        <v>46.268656716417908</v>
      </c>
      <c r="L44">
        <f>SUM(J44:K44)</f>
        <v>100</v>
      </c>
      <c r="N44" s="6"/>
      <c r="P44" s="1" t="s">
        <v>105</v>
      </c>
      <c r="Q44" s="8">
        <f>(Q17+0.5*(R17))/T17*100</f>
        <v>52.631578947368418</v>
      </c>
      <c r="R44" s="8">
        <f>(S17+0.5*(R17))/T17*100</f>
        <v>47.368421052631575</v>
      </c>
      <c r="S44">
        <f>SUM(Q44:R44)</f>
        <v>100</v>
      </c>
      <c r="W44" s="1" t="s">
        <v>64</v>
      </c>
      <c r="X44" s="26">
        <v>3.9569999999999999</v>
      </c>
      <c r="Y44" s="26" t="s">
        <v>170</v>
      </c>
      <c r="Z44" s="26" t="s">
        <v>61</v>
      </c>
      <c r="AA44" s="8"/>
    </row>
    <row r="45" spans="2:31" x14ac:dyDescent="0.35">
      <c r="B45" s="1" t="s">
        <v>101</v>
      </c>
      <c r="C45" s="2" t="s">
        <v>8</v>
      </c>
      <c r="E45" s="1" t="s">
        <v>73</v>
      </c>
      <c r="I45" s="1" t="s">
        <v>22</v>
      </c>
      <c r="J45" s="8">
        <f>(J18+0.5*(K18))/M18*100</f>
        <v>45.652173913043477</v>
      </c>
      <c r="K45" s="8">
        <f>(L18+0.5*(K18))/M18*100</f>
        <v>54.347826086956516</v>
      </c>
      <c r="L45">
        <f>SUM(J45:K45)</f>
        <v>100</v>
      </c>
      <c r="N45" s="6"/>
      <c r="P45" s="1" t="s">
        <v>106</v>
      </c>
      <c r="Q45" s="8">
        <f>(Q18+0.5*(R18))/T18*100</f>
        <v>40.74074074074074</v>
      </c>
      <c r="R45" s="8">
        <f>(S18+0.5*(R18))/T18*100</f>
        <v>59.259259259259252</v>
      </c>
      <c r="S45">
        <f>SUM(Q45:R45)</f>
        <v>100</v>
      </c>
      <c r="X45" s="1"/>
      <c r="Z45" s="8"/>
      <c r="AA45" s="8"/>
    </row>
    <row r="46" spans="2:31" x14ac:dyDescent="0.35">
      <c r="B46" s="1" t="s">
        <v>59</v>
      </c>
      <c r="C46" s="3" t="s">
        <v>9</v>
      </c>
      <c r="E46" s="1" t="s">
        <v>74</v>
      </c>
      <c r="F46" s="2" t="s">
        <v>8</v>
      </c>
      <c r="N46" s="6"/>
    </row>
    <row r="47" spans="2:31" x14ac:dyDescent="0.35">
      <c r="B47" s="1" t="s">
        <v>63</v>
      </c>
      <c r="C47" s="2" t="s">
        <v>8</v>
      </c>
      <c r="E47" s="1" t="s">
        <v>75</v>
      </c>
      <c r="F47" s="7" t="s">
        <v>11</v>
      </c>
      <c r="I47" s="1"/>
      <c r="J47" s="1"/>
      <c r="K47" s="1"/>
      <c r="L47" s="1"/>
      <c r="P47" s="1"/>
      <c r="Q47" s="1"/>
      <c r="R47" s="1"/>
      <c r="S47" s="1"/>
      <c r="AA47" s="9"/>
    </row>
    <row r="48" spans="2:31" x14ac:dyDescent="0.35">
      <c r="B48" s="1" t="s">
        <v>66</v>
      </c>
      <c r="C48" s="2" t="s">
        <v>8</v>
      </c>
      <c r="E48" s="1" t="s">
        <v>76</v>
      </c>
      <c r="F48" s="3" t="s">
        <v>9</v>
      </c>
      <c r="AA48" s="9"/>
    </row>
    <row r="49" spans="2:27" x14ac:dyDescent="0.35">
      <c r="B49" s="1" t="s">
        <v>67</v>
      </c>
      <c r="C49" s="3" t="s">
        <v>9</v>
      </c>
      <c r="E49" s="1" t="s">
        <v>77</v>
      </c>
      <c r="F49" s="7" t="s">
        <v>11</v>
      </c>
      <c r="AA49" s="9"/>
    </row>
    <row r="50" spans="2:27" x14ac:dyDescent="0.35">
      <c r="B50" s="1" t="s">
        <v>68</v>
      </c>
      <c r="C50" s="7" t="s">
        <v>11</v>
      </c>
      <c r="E50" s="1" t="s">
        <v>78</v>
      </c>
      <c r="F50" s="3" t="s">
        <v>9</v>
      </c>
      <c r="AA50" s="9"/>
    </row>
    <row r="51" spans="2:27" x14ac:dyDescent="0.35">
      <c r="B51" s="1" t="s">
        <v>69</v>
      </c>
      <c r="C51" s="3" t="s">
        <v>9</v>
      </c>
      <c r="E51" s="1" t="s">
        <v>79</v>
      </c>
      <c r="F51" s="3" t="s">
        <v>9</v>
      </c>
    </row>
    <row r="52" spans="2:27" x14ac:dyDescent="0.35">
      <c r="B52" s="1" t="s">
        <v>71</v>
      </c>
      <c r="C52" s="3" t="s">
        <v>9</v>
      </c>
      <c r="E52" s="1" t="s">
        <v>80</v>
      </c>
    </row>
    <row r="53" spans="2:27" x14ac:dyDescent="0.35">
      <c r="B53" s="1" t="s">
        <v>73</v>
      </c>
      <c r="C53" s="3" t="s">
        <v>9</v>
      </c>
      <c r="E53" s="1" t="s">
        <v>81</v>
      </c>
      <c r="F53" s="3" t="s">
        <v>9</v>
      </c>
    </row>
    <row r="54" spans="2:27" x14ac:dyDescent="0.35">
      <c r="B54" s="1" t="s">
        <v>74</v>
      </c>
      <c r="C54" s="2" t="s">
        <v>8</v>
      </c>
      <c r="E54" s="1" t="s">
        <v>82</v>
      </c>
      <c r="F54" s="7" t="s">
        <v>11</v>
      </c>
    </row>
    <row r="55" spans="2:27" x14ac:dyDescent="0.35">
      <c r="B55" s="1" t="s">
        <v>75</v>
      </c>
      <c r="C55" s="7" t="s">
        <v>11</v>
      </c>
      <c r="E55" s="1" t="s">
        <v>83</v>
      </c>
    </row>
    <row r="56" spans="2:27" x14ac:dyDescent="0.35">
      <c r="B56" s="1" t="s">
        <v>76</v>
      </c>
      <c r="C56" s="3" t="s">
        <v>9</v>
      </c>
      <c r="E56" s="1" t="s">
        <v>84</v>
      </c>
    </row>
    <row r="57" spans="2:27" x14ac:dyDescent="0.35">
      <c r="B57" s="1" t="s">
        <v>77</v>
      </c>
      <c r="C57" s="7" t="s">
        <v>11</v>
      </c>
      <c r="E57" s="1" t="s">
        <v>85</v>
      </c>
      <c r="F57" s="3" t="s">
        <v>9</v>
      </c>
    </row>
    <row r="58" spans="2:27" x14ac:dyDescent="0.35">
      <c r="B58" s="1" t="s">
        <v>78</v>
      </c>
      <c r="C58" s="3" t="s">
        <v>9</v>
      </c>
      <c r="E58" s="1" t="s">
        <v>86</v>
      </c>
      <c r="F58" s="3" t="s">
        <v>9</v>
      </c>
    </row>
    <row r="59" spans="2:27" x14ac:dyDescent="0.35">
      <c r="B59" s="1" t="s">
        <v>79</v>
      </c>
      <c r="C59" s="3" t="s">
        <v>9</v>
      </c>
      <c r="E59" s="1" t="s">
        <v>87</v>
      </c>
      <c r="F59" s="2" t="s">
        <v>8</v>
      </c>
    </row>
    <row r="60" spans="2:27" x14ac:dyDescent="0.35">
      <c r="B60" s="1" t="s">
        <v>80</v>
      </c>
      <c r="C60" s="3" t="s">
        <v>9</v>
      </c>
      <c r="E60" s="1" t="s">
        <v>88</v>
      </c>
      <c r="F60" s="3" t="s">
        <v>9</v>
      </c>
    </row>
    <row r="61" spans="2:27" x14ac:dyDescent="0.35">
      <c r="B61" s="1" t="s">
        <v>81</v>
      </c>
      <c r="C61" s="3" t="s">
        <v>9</v>
      </c>
      <c r="E61" s="1" t="s">
        <v>89</v>
      </c>
      <c r="F61" s="3" t="s">
        <v>9</v>
      </c>
      <c r="I61" s="22" t="s">
        <v>117</v>
      </c>
      <c r="J61" s="22"/>
      <c r="K61" s="22"/>
      <c r="L61" s="22"/>
      <c r="M61" s="23"/>
      <c r="P61" s="22" t="s">
        <v>118</v>
      </c>
      <c r="Q61" s="22"/>
      <c r="R61" s="22"/>
      <c r="S61" s="22"/>
      <c r="T61" s="23"/>
    </row>
    <row r="62" spans="2:27" x14ac:dyDescent="0.35">
      <c r="B62" s="1" t="s">
        <v>82</v>
      </c>
      <c r="C62" s="2" t="s">
        <v>8</v>
      </c>
      <c r="E62" s="1" t="s">
        <v>90</v>
      </c>
      <c r="F62" s="7" t="s">
        <v>11</v>
      </c>
      <c r="I62" s="1" t="s">
        <v>55</v>
      </c>
      <c r="J62" s="1" t="s">
        <v>219</v>
      </c>
      <c r="K62" s="1" t="s">
        <v>30</v>
      </c>
      <c r="L62" s="1" t="s">
        <v>220</v>
      </c>
      <c r="P62" s="1" t="s">
        <v>28</v>
      </c>
      <c r="Q62" s="1" t="s">
        <v>219</v>
      </c>
      <c r="R62" s="1" t="s">
        <v>30</v>
      </c>
      <c r="S62" s="1" t="s">
        <v>220</v>
      </c>
    </row>
    <row r="63" spans="2:27" x14ac:dyDescent="0.35">
      <c r="B63" s="1" t="s">
        <v>83</v>
      </c>
      <c r="C63" s="3" t="s">
        <v>9</v>
      </c>
      <c r="E63" s="1" t="s">
        <v>91</v>
      </c>
      <c r="F63" s="3" t="s">
        <v>9</v>
      </c>
      <c r="I63" s="1" t="s">
        <v>57</v>
      </c>
      <c r="J63" s="21">
        <v>1.343</v>
      </c>
      <c r="K63" s="21" t="s">
        <v>119</v>
      </c>
      <c r="L63" s="21">
        <v>0.47689999999999999</v>
      </c>
      <c r="P63" s="1" t="s">
        <v>57</v>
      </c>
      <c r="Q63" s="21">
        <v>0.81479999999999997</v>
      </c>
      <c r="R63" s="21" t="s">
        <v>121</v>
      </c>
      <c r="S63" s="21">
        <v>0.70540000000000003</v>
      </c>
    </row>
    <row r="64" spans="2:27" x14ac:dyDescent="0.35">
      <c r="B64" s="1" t="s">
        <v>84</v>
      </c>
      <c r="C64" s="3" t="s">
        <v>9</v>
      </c>
      <c r="E64" s="1" t="s">
        <v>92</v>
      </c>
      <c r="F64" s="7" t="s">
        <v>11</v>
      </c>
      <c r="I64" s="1" t="s">
        <v>60</v>
      </c>
      <c r="J64" s="21">
        <v>2.0169999999999999</v>
      </c>
      <c r="K64" s="21" t="s">
        <v>120</v>
      </c>
      <c r="L64" s="21">
        <v>0.14380000000000001</v>
      </c>
      <c r="P64" s="1" t="s">
        <v>60</v>
      </c>
      <c r="Q64" s="21">
        <v>2.8780000000000001</v>
      </c>
      <c r="R64" s="21" t="s">
        <v>122</v>
      </c>
      <c r="S64" s="21">
        <v>1.8599999999999998E-2</v>
      </c>
    </row>
    <row r="65" spans="5:19" x14ac:dyDescent="0.35">
      <c r="E65" s="1" t="s">
        <v>93</v>
      </c>
      <c r="F65" s="3" t="s">
        <v>9</v>
      </c>
      <c r="I65" s="1" t="s">
        <v>64</v>
      </c>
      <c r="J65" s="21">
        <v>1.343</v>
      </c>
      <c r="K65" s="21" t="s">
        <v>119</v>
      </c>
      <c r="L65" s="21">
        <v>0.47689999999999999</v>
      </c>
      <c r="P65" s="1" t="s">
        <v>64</v>
      </c>
      <c r="Q65" s="21">
        <v>3.532</v>
      </c>
      <c r="R65" s="21" t="s">
        <v>123</v>
      </c>
      <c r="S65" s="21">
        <v>4.0000000000000002E-4</v>
      </c>
    </row>
    <row r="66" spans="5:19" x14ac:dyDescent="0.35">
      <c r="E66" s="1" t="s">
        <v>102</v>
      </c>
      <c r="F66" s="7" t="s">
        <v>11</v>
      </c>
      <c r="I66" s="1" t="s">
        <v>34</v>
      </c>
      <c r="J66" s="21">
        <v>1.383</v>
      </c>
      <c r="K66" s="21" t="s">
        <v>115</v>
      </c>
      <c r="L66" s="21">
        <v>0.31979999999999997</v>
      </c>
      <c r="P66" s="1" t="s">
        <v>34</v>
      </c>
      <c r="Q66" s="21">
        <v>1.6319999999999999</v>
      </c>
      <c r="R66" s="21" t="s">
        <v>116</v>
      </c>
      <c r="S66" s="21">
        <v>0.1168</v>
      </c>
    </row>
    <row r="67" spans="5:19" x14ac:dyDescent="0.35">
      <c r="E67" s="1" t="s">
        <v>103</v>
      </c>
      <c r="F67" s="2" t="s">
        <v>8</v>
      </c>
      <c r="P67" s="27" t="s">
        <v>172</v>
      </c>
      <c r="Q67" s="10"/>
    </row>
    <row r="68" spans="5:19" x14ac:dyDescent="0.35">
      <c r="E68" s="1" t="s">
        <v>104</v>
      </c>
      <c r="F68" s="2" t="s">
        <v>8</v>
      </c>
      <c r="P68" s="11" t="s">
        <v>152</v>
      </c>
      <c r="Q68" s="10" t="s">
        <v>151</v>
      </c>
    </row>
    <row r="69" spans="5:19" x14ac:dyDescent="0.35">
      <c r="P69" s="11" t="s">
        <v>153</v>
      </c>
      <c r="Q69" s="10" t="s">
        <v>176</v>
      </c>
    </row>
    <row r="70" spans="5:19" x14ac:dyDescent="0.35">
      <c r="P70" s="11" t="s">
        <v>155</v>
      </c>
      <c r="Q70" s="10">
        <v>2.0000000000000001E-4</v>
      </c>
    </row>
    <row r="71" spans="5:19" x14ac:dyDescent="0.35">
      <c r="P71" s="11" t="s">
        <v>156</v>
      </c>
      <c r="Q71" s="10" t="s">
        <v>171</v>
      </c>
    </row>
    <row r="72" spans="5:19" x14ac:dyDescent="0.35">
      <c r="P72" s="11" t="s">
        <v>158</v>
      </c>
      <c r="Q72" s="10" t="s">
        <v>159</v>
      </c>
    </row>
    <row r="73" spans="5:19" x14ac:dyDescent="0.35">
      <c r="P73" s="11" t="s">
        <v>160</v>
      </c>
      <c r="Q73" s="10" t="s">
        <v>175</v>
      </c>
    </row>
  </sheetData>
  <mergeCells count="14">
    <mergeCell ref="B5:F5"/>
    <mergeCell ref="B6:C6"/>
    <mergeCell ref="E6:F6"/>
    <mergeCell ref="I8:M8"/>
    <mergeCell ref="I25:M25"/>
    <mergeCell ref="I42:L42"/>
    <mergeCell ref="P20:T20"/>
    <mergeCell ref="P15:T15"/>
    <mergeCell ref="P25:T25"/>
    <mergeCell ref="W19:AA19"/>
    <mergeCell ref="I14:M14"/>
    <mergeCell ref="P14:T14"/>
    <mergeCell ref="I15:M15"/>
    <mergeCell ref="I20:M2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3093" r:id="rId3">
          <objectPr defaultSize="0" autoPict="0" r:id="rId4">
            <anchor moveWithCells="1">
              <from>
                <xdr:col>8</xdr:col>
                <xdr:colOff>723900</xdr:colOff>
                <xdr:row>28</xdr:row>
                <xdr:rowOff>101600</xdr:rowOff>
              </from>
              <to>
                <xdr:col>11</xdr:col>
                <xdr:colOff>1060450</xdr:colOff>
                <xdr:row>40</xdr:row>
                <xdr:rowOff>107950</xdr:rowOff>
              </to>
            </anchor>
          </objectPr>
        </oleObject>
      </mc:Choice>
      <mc:Fallback>
        <oleObject progId="Prism8.Document" shapeId="3093" r:id="rId3"/>
      </mc:Fallback>
    </mc:AlternateContent>
    <mc:AlternateContent xmlns:mc="http://schemas.openxmlformats.org/markup-compatibility/2006">
      <mc:Choice Requires="x14">
        <oleObject progId="Prism8.Document" shapeId="3114" r:id="rId5">
          <objectPr defaultSize="0" autoPict="0" r:id="rId6">
            <anchor moveWithCells="1">
              <from>
                <xdr:col>15</xdr:col>
                <xdr:colOff>742950</xdr:colOff>
                <xdr:row>45</xdr:row>
                <xdr:rowOff>152400</xdr:rowOff>
              </from>
              <to>
                <xdr:col>18</xdr:col>
                <xdr:colOff>736600</xdr:colOff>
                <xdr:row>56</xdr:row>
                <xdr:rowOff>165100</xdr:rowOff>
              </to>
            </anchor>
          </objectPr>
        </oleObject>
      </mc:Choice>
      <mc:Fallback>
        <oleObject progId="Prism8.Document" shapeId="3114" r:id="rId5"/>
      </mc:Fallback>
    </mc:AlternateContent>
    <mc:AlternateContent xmlns:mc="http://schemas.openxmlformats.org/markup-compatibility/2006">
      <mc:Choice Requires="x14">
        <oleObject progId="Prism8.Document" shapeId="3372" r:id="rId7">
          <objectPr defaultSize="0" autoPict="0" r:id="rId8">
            <anchor moveWithCells="1">
              <from>
                <xdr:col>8</xdr:col>
                <xdr:colOff>488950</xdr:colOff>
                <xdr:row>46</xdr:row>
                <xdr:rowOff>0</xdr:rowOff>
              </from>
              <to>
                <xdr:col>11</xdr:col>
                <xdr:colOff>412750</xdr:colOff>
                <xdr:row>56</xdr:row>
                <xdr:rowOff>152400</xdr:rowOff>
              </to>
            </anchor>
          </objectPr>
        </oleObject>
      </mc:Choice>
      <mc:Fallback>
        <oleObject progId="Prism8.Document" shapeId="3372" r:id="rId7"/>
      </mc:Fallback>
    </mc:AlternateContent>
    <mc:AlternateContent xmlns:mc="http://schemas.openxmlformats.org/markup-compatibility/2006">
      <mc:Choice Requires="x14">
        <oleObject progId="Prism8.Document" shapeId="3085" r:id="rId9">
          <objectPr defaultSize="0" autoPict="0" r:id="rId10">
            <anchor moveWithCells="1">
              <from>
                <xdr:col>15</xdr:col>
                <xdr:colOff>831850</xdr:colOff>
                <xdr:row>29</xdr:row>
                <xdr:rowOff>0</xdr:rowOff>
              </from>
              <to>
                <xdr:col>18</xdr:col>
                <xdr:colOff>723900</xdr:colOff>
                <xdr:row>40</xdr:row>
                <xdr:rowOff>12700</xdr:rowOff>
              </to>
            </anchor>
          </objectPr>
        </oleObject>
      </mc:Choice>
      <mc:Fallback>
        <oleObject progId="Prism8.Document" shapeId="3085" r:id="rId9"/>
      </mc:Fallback>
    </mc:AlternateContent>
    <mc:AlternateContent xmlns:mc="http://schemas.openxmlformats.org/markup-compatibility/2006">
      <mc:Choice Requires="x14">
        <oleObject progId="Prism8.Document" shapeId="3124" r:id="rId11">
          <objectPr defaultSize="0" autoPict="0" r:id="rId12">
            <anchor moveWithCells="1">
              <from>
                <xdr:col>22</xdr:col>
                <xdr:colOff>431800</xdr:colOff>
                <xdr:row>24</xdr:row>
                <xdr:rowOff>139700</xdr:rowOff>
              </from>
              <to>
                <xdr:col>25</xdr:col>
                <xdr:colOff>977900</xdr:colOff>
                <xdr:row>36</xdr:row>
                <xdr:rowOff>133350</xdr:rowOff>
              </to>
            </anchor>
          </objectPr>
        </oleObject>
      </mc:Choice>
      <mc:Fallback>
        <oleObject progId="Prism8.Document" shapeId="3124" r:id="rId1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7F7F-70E0-417A-94FF-8C91EAC3C1F7}">
  <dimension ref="B2:AT70"/>
  <sheetViews>
    <sheetView tabSelected="1" zoomScale="19" zoomScaleNormal="10" workbookViewId="0">
      <selection activeCell="AL49" sqref="AL49"/>
    </sheetView>
  </sheetViews>
  <sheetFormatPr defaultRowHeight="14.5" x14ac:dyDescent="0.35"/>
  <cols>
    <col min="13" max="13" width="15.7265625" customWidth="1"/>
    <col min="14" max="14" width="11.7265625" customWidth="1"/>
    <col min="15" max="15" width="15.54296875" customWidth="1"/>
    <col min="16" max="16" width="16.26953125" customWidth="1"/>
    <col min="17" max="17" width="12.6328125" customWidth="1"/>
    <col min="18" max="18" width="13.08984375" customWidth="1"/>
    <col min="19" max="19" width="13.7265625" customWidth="1"/>
    <col min="20" max="20" width="16.26953125" customWidth="1"/>
    <col min="21" max="21" width="15.54296875" customWidth="1"/>
    <col min="23" max="23" width="11.26953125" customWidth="1"/>
    <col min="25" max="25" width="2" customWidth="1"/>
    <col min="26" max="26" width="17.1796875" customWidth="1"/>
    <col min="27" max="27" width="36.453125" customWidth="1"/>
    <col min="28" max="28" width="21.90625" customWidth="1"/>
    <col min="29" max="29" width="21.453125" customWidth="1"/>
    <col min="30" max="30" width="35.81640625" customWidth="1"/>
    <col min="31" max="31" width="14.453125" customWidth="1"/>
    <col min="32" max="32" width="14" customWidth="1"/>
    <col min="33" max="34" width="14.453125" customWidth="1"/>
    <col min="35" max="36" width="32.7265625" customWidth="1"/>
    <col min="37" max="37" width="12.36328125" customWidth="1"/>
    <col min="38" max="38" width="39.1796875" customWidth="1"/>
    <col min="39" max="39" width="23.54296875" customWidth="1"/>
    <col min="40" max="40" width="18.26953125" customWidth="1"/>
    <col min="41" max="41" width="37" customWidth="1"/>
    <col min="42" max="42" width="13.26953125" customWidth="1"/>
    <col min="43" max="43" width="17.36328125" customWidth="1"/>
    <col min="44" max="44" width="16" customWidth="1"/>
    <col min="45" max="45" width="18.08984375" customWidth="1"/>
  </cols>
  <sheetData>
    <row r="2" spans="2:29" ht="22" x14ac:dyDescent="0.5">
      <c r="B2" s="38" t="s">
        <v>263</v>
      </c>
    </row>
    <row r="3" spans="2:29" ht="22" x14ac:dyDescent="0.5">
      <c r="B3" s="38" t="s">
        <v>259</v>
      </c>
    </row>
    <row r="5" spans="2:29" ht="22" x14ac:dyDescent="0.5">
      <c r="B5" s="41" t="s">
        <v>250</v>
      </c>
      <c r="C5" s="41"/>
      <c r="D5" s="41"/>
      <c r="E5" s="41"/>
      <c r="F5" s="41"/>
      <c r="G5" s="41"/>
      <c r="H5" s="41"/>
      <c r="I5" s="41"/>
      <c r="J5" s="41"/>
    </row>
    <row r="6" spans="2:29" x14ac:dyDescent="0.35">
      <c r="B6" s="39" t="s">
        <v>0</v>
      </c>
      <c r="C6" s="39"/>
      <c r="D6" s="39"/>
      <c r="E6" s="39"/>
      <c r="G6" s="39" t="s">
        <v>1</v>
      </c>
      <c r="H6" s="39"/>
      <c r="I6" s="39"/>
      <c r="J6" s="39"/>
    </row>
    <row r="7" spans="2:29" x14ac:dyDescent="0.35">
      <c r="B7" s="1" t="s">
        <v>2</v>
      </c>
      <c r="C7" s="1" t="s">
        <v>3</v>
      </c>
      <c r="D7" s="1" t="s">
        <v>4</v>
      </c>
      <c r="E7" s="1" t="s">
        <v>5</v>
      </c>
      <c r="G7" s="1" t="s">
        <v>2</v>
      </c>
      <c r="H7" s="1" t="s">
        <v>3</v>
      </c>
      <c r="I7" s="1" t="s">
        <v>4</v>
      </c>
      <c r="J7" s="1" t="s">
        <v>5</v>
      </c>
    </row>
    <row r="8" spans="2:29" x14ac:dyDescent="0.35">
      <c r="B8" s="1" t="s">
        <v>7</v>
      </c>
      <c r="C8" s="2" t="s">
        <v>8</v>
      </c>
      <c r="D8" s="3" t="s">
        <v>9</v>
      </c>
      <c r="E8" s="3" t="s">
        <v>9</v>
      </c>
      <c r="G8" s="1" t="s">
        <v>7</v>
      </c>
      <c r="H8" s="2" t="s">
        <v>8</v>
      </c>
      <c r="I8" s="3" t="s">
        <v>9</v>
      </c>
      <c r="J8" s="2" t="s">
        <v>8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138</v>
      </c>
      <c r="S8" s="1" t="s">
        <v>139</v>
      </c>
      <c r="T8" s="1" t="s">
        <v>140</v>
      </c>
      <c r="U8" s="1" t="s">
        <v>141</v>
      </c>
      <c r="V8" s="1" t="s">
        <v>142</v>
      </c>
      <c r="W8" s="1" t="s">
        <v>143</v>
      </c>
      <c r="X8" s="1" t="s">
        <v>144</v>
      </c>
      <c r="Y8" s="1" t="s">
        <v>145</v>
      </c>
      <c r="Z8" s="1" t="s">
        <v>146</v>
      </c>
      <c r="AA8" s="1" t="s">
        <v>147</v>
      </c>
      <c r="AB8" s="1" t="s">
        <v>148</v>
      </c>
      <c r="AC8" s="1" t="s">
        <v>12</v>
      </c>
    </row>
    <row r="9" spans="2:29" x14ac:dyDescent="0.35">
      <c r="B9" s="1" t="s">
        <v>10</v>
      </c>
      <c r="C9" s="3" t="s">
        <v>9</v>
      </c>
      <c r="D9" s="3" t="s">
        <v>9</v>
      </c>
      <c r="E9" s="3" t="s">
        <v>9</v>
      </c>
      <c r="G9" s="1" t="s">
        <v>10</v>
      </c>
      <c r="H9" s="3" t="s">
        <v>9</v>
      </c>
      <c r="I9" s="3" t="s">
        <v>9</v>
      </c>
      <c r="J9" s="7" t="s">
        <v>11</v>
      </c>
      <c r="M9" s="1" t="s">
        <v>18</v>
      </c>
      <c r="N9">
        <f>COUNTIFS(H8:H37, "RR",I8:I37, "RR",J8:J37, "RR")</f>
        <v>0</v>
      </c>
      <c r="O9">
        <f>COUNTIFS(H8:H37, "RR",I8:I37, "RR",J8:J37, "RS")</f>
        <v>0</v>
      </c>
      <c r="P9">
        <f>COUNTIFS(H8:H37, "RS",I8:I37, "RS",J8:J37, "RS")</f>
        <v>2</v>
      </c>
      <c r="Q9">
        <f>COUNTIFS(H8:H37, "RR",I8:I37, "RS",J8:J37, "RR")</f>
        <v>3</v>
      </c>
      <c r="R9">
        <f>COUNTIFS(H8:H37, "RS",I8:I37, "RS",J8:J37, "RR")</f>
        <v>1</v>
      </c>
      <c r="S9">
        <f>COUNTIFS(H8:H37, "RR",I8:I37, "RS",J8:J37, "SS")</f>
        <v>1</v>
      </c>
      <c r="T9">
        <f>COUNTIFS(H8:H37, "RR",I8:I37, "RS",J8:J37, "RS")</f>
        <v>4</v>
      </c>
      <c r="U9">
        <f>COUNTIFS(H8:H37, "RR",I8:I37, "SS",J8:J37, "RR")</f>
        <v>1</v>
      </c>
      <c r="V9">
        <f>COUNTIFS(H8:H37, "RS",I8:I37, "RR",J8:J37, "RS")</f>
        <v>1</v>
      </c>
      <c r="W9">
        <f>COUNTIFS(H8:H37, "RR",I8:I37, "SS",J8:J37, "SS")</f>
        <v>0</v>
      </c>
      <c r="X9">
        <f>COUNTIFS(H8:H37, "SS",I8:I37, "SS",J8:J37, "SS")</f>
        <v>0</v>
      </c>
      <c r="Y9">
        <f>COUNTIFS(H8:H37, "SS",I8:I37, "RS",J8:J37, "RR")</f>
        <v>1</v>
      </c>
      <c r="Z9">
        <f>COUNTIFS(H8:H37, "RR",I8:I37, "SS",J8:J37, "RS")</f>
        <v>1</v>
      </c>
      <c r="AA9">
        <f>COUNTIFS(H8:H37, "SS",I8:I37, "RS",J8:J37, "RS")</f>
        <v>1</v>
      </c>
      <c r="AB9">
        <f>COUNTIFS(H8:H37, "RS",I8:I37, "SS",J8:J37, "RS")</f>
        <v>2</v>
      </c>
      <c r="AC9">
        <f>SUM(N9:AB9)</f>
        <v>18</v>
      </c>
    </row>
    <row r="10" spans="2:29" x14ac:dyDescent="0.35">
      <c r="B10" s="1" t="s">
        <v>17</v>
      </c>
      <c r="C10" s="2" t="s">
        <v>8</v>
      </c>
      <c r="D10" s="2" t="s">
        <v>8</v>
      </c>
      <c r="E10" s="2" t="s">
        <v>8</v>
      </c>
      <c r="G10" s="1" t="s">
        <v>17</v>
      </c>
      <c r="H10" s="2" t="s">
        <v>8</v>
      </c>
      <c r="I10" s="3" t="s">
        <v>9</v>
      </c>
      <c r="J10" s="3" t="s">
        <v>9</v>
      </c>
      <c r="M10" s="1" t="s">
        <v>21</v>
      </c>
      <c r="N10">
        <f>COUNTIFS(H38:H68, "RR",I38:I68, "RR",J38:J68, "RR")</f>
        <v>0</v>
      </c>
      <c r="O10">
        <f>COUNTIFS(H38:H67, "RR",I38:I67, "RR",J38:J67, "RS")</f>
        <v>0</v>
      </c>
      <c r="P10">
        <f>COUNTIFS(H38:H67, "RS",I38:I67, "RS",J38:J67, "RS")</f>
        <v>6</v>
      </c>
      <c r="Q10">
        <f>COUNTIFS(H38:H67, "RR",I38:I67, "RS",J38:J67, "RR")</f>
        <v>1</v>
      </c>
      <c r="R10">
        <f>COUNTIFS(H38:H67, "RS",I38:I67, "RS",J38:J67, "RR")</f>
        <v>0</v>
      </c>
      <c r="S10">
        <f>COUNTIFS(H38:H67, "RR",I38:I67, "RS",J38:J67, "SS")</f>
        <v>0</v>
      </c>
      <c r="T10">
        <f>COUNTIFS(H38:H67, "RR",I38:I67, "RS",J38:J67, "RS")</f>
        <v>0</v>
      </c>
      <c r="U10">
        <f>COUNTIFS(H38:H67, "RR",I38:I67, "SS",J38:J67, "RR")</f>
        <v>0</v>
      </c>
      <c r="V10">
        <f>COUNTIFS(H38:H67, "RS",I38:I67, "RR",J38:J67, "RS")</f>
        <v>1</v>
      </c>
      <c r="W10">
        <f>COUNTIFS(H38:H67, "RR",I38:I67, "SS",J38:J67, "SS")</f>
        <v>0</v>
      </c>
      <c r="X10">
        <f>COUNTIFS(H38:H67, "SS",I38:I67, "SS",J38:J67, "SS")</f>
        <v>0</v>
      </c>
      <c r="Y10">
        <f>COUNTIFS(H38:H67, "SS",I38:I67, "RS",J38:J67, "RR")</f>
        <v>0</v>
      </c>
      <c r="Z10">
        <f>COUNTIFS(H38:H67, "RR",I38:I67, "SS",J38:J67, "RS")</f>
        <v>0</v>
      </c>
      <c r="AA10">
        <f>COUNTIFS(H38:H67, "SS",I38:I67, "RS",J38:J67, "RS")</f>
        <v>1</v>
      </c>
      <c r="AB10">
        <f>COUNTIFS(H38:H67, "RS",I38:I67, "SS",J38:J67, "RS")</f>
        <v>1</v>
      </c>
      <c r="AC10">
        <f>SUM(N10:AB10)</f>
        <v>10</v>
      </c>
    </row>
    <row r="11" spans="2:29" x14ac:dyDescent="0.35">
      <c r="B11" s="1" t="s">
        <v>20</v>
      </c>
      <c r="C11" s="2" t="s">
        <v>8</v>
      </c>
      <c r="D11" s="3" t="s">
        <v>9</v>
      </c>
      <c r="E11" s="3" t="s">
        <v>9</v>
      </c>
      <c r="G11" s="1" t="s">
        <v>20</v>
      </c>
      <c r="H11" s="3" t="s">
        <v>9</v>
      </c>
      <c r="I11" s="3" t="s">
        <v>9</v>
      </c>
      <c r="J11" s="7" t="s">
        <v>11</v>
      </c>
      <c r="M11" s="1" t="s">
        <v>24</v>
      </c>
      <c r="N11">
        <f>COUNTIFS(C8:C45, "RR",D8:D45, "RR",E8:E45, "RR")</f>
        <v>5</v>
      </c>
      <c r="O11">
        <f>COUNTIFS(C8:C45, "RR",D8:D45, "RR",E8:E45, "RS")</f>
        <v>1</v>
      </c>
      <c r="P11">
        <f>COUNTIFS(C8:C45, "RS",D8:D45, "RS",E8:E45, "RS")</f>
        <v>5</v>
      </c>
      <c r="Q11">
        <f>COUNTIFS(C8:C45, "RR",D8:D45, "RS",E8:E45, "RR")</f>
        <v>4</v>
      </c>
      <c r="R11">
        <f>COUNTIFS(C8:C37, "RS",D8:D37, "RS",E8:E37, "RR")</f>
        <v>1</v>
      </c>
      <c r="S11">
        <f>COUNTIFS(C8:C45, "RR",D8:D45, "RS",E8:E45, "SS")</f>
        <v>0</v>
      </c>
      <c r="T11">
        <f>COUNTIFS(C8:C45, "RR",D8:D45, "RS",E8:E45, "RS")</f>
        <v>11</v>
      </c>
      <c r="U11">
        <f>COUNTIFS(C8:C45, "RR",D8:D45, "SS",E8:E45, "RR")</f>
        <v>0</v>
      </c>
      <c r="V11">
        <f>COUNTIFS(C8:C45, "RS",D8:D45, "RR",E8:E45, "RS")</f>
        <v>2</v>
      </c>
      <c r="W11">
        <f>COUNTIFS(C8:C45, "RR",D8:D45, "SS",E8:E45, "SS")</f>
        <v>0</v>
      </c>
      <c r="X11">
        <f>COUNTIFS(C8:C45, "SS",D8:D45, "SS",E8:E45, "SS")</f>
        <v>1</v>
      </c>
      <c r="Y11">
        <f>COUNTIFS(C8:C45, "SS",D8:D45, "RS",E8:E45, "RR")</f>
        <v>0</v>
      </c>
      <c r="Z11">
        <f>COUNTIFS(C8:C45, "RR",D8:D45, "SS",E8:E45, "RS")</f>
        <v>0</v>
      </c>
      <c r="AA11">
        <f>COUNTIFS(C8:C45, "SS",D8:D45, "RS",E8:E45, "RS")</f>
        <v>0</v>
      </c>
      <c r="AB11">
        <f>COUNTIFS(C8:C45, "RS",D8:D45, "SS",E8:E45, "RS")</f>
        <v>0</v>
      </c>
      <c r="AC11">
        <f>SUM(N11:AB11)</f>
        <v>30</v>
      </c>
    </row>
    <row r="12" spans="2:29" x14ac:dyDescent="0.35">
      <c r="B12" s="1" t="s">
        <v>23</v>
      </c>
      <c r="C12" s="3" t="s">
        <v>9</v>
      </c>
      <c r="D12" s="3" t="s">
        <v>9</v>
      </c>
      <c r="E12" s="3" t="s">
        <v>9</v>
      </c>
      <c r="G12" s="1" t="s">
        <v>23</v>
      </c>
      <c r="H12" s="2" t="s">
        <v>8</v>
      </c>
      <c r="I12" s="7" t="s">
        <v>11</v>
      </c>
      <c r="J12" s="3" t="s">
        <v>9</v>
      </c>
      <c r="M12" s="1" t="s">
        <v>26</v>
      </c>
      <c r="N12">
        <f>COUNTIFS(C46:C83, "RR",D46:D83, "RR",E46:E83, "RR")</f>
        <v>1</v>
      </c>
      <c r="O12">
        <f>COUNTIFS(C46:C83, "RR",D46:D83, "RR",E46:E83, "RS")</f>
        <v>0</v>
      </c>
      <c r="P12">
        <f>COUNTIFS(C46:C83, "RS",D46:D83, "RS",E46:E83, "RS")</f>
        <v>4</v>
      </c>
      <c r="Q12">
        <f>COUNTIFS(C46:C83, "RR",D46:D83, "RS",E46:E83, "RR")</f>
        <v>3</v>
      </c>
      <c r="R12">
        <f>COUNTIFS(C46:C75, "RS",D46:D75, "RS",E46:E75, "RR")</f>
        <v>0</v>
      </c>
      <c r="S12">
        <f>COUNTIFS(C46:C83, "RR",D46:D83, "RS",E46:E83, "SS")</f>
        <v>0</v>
      </c>
      <c r="T12">
        <f>COUNTIFS(C46:C83, "RR",D46:D83, "RS",E46:E83, "RS")</f>
        <v>3</v>
      </c>
      <c r="U12">
        <f>COUNTIFS(C46:C83, "RR",D46:D83, "SS",E46:E83, "RR")</f>
        <v>0</v>
      </c>
      <c r="V12">
        <f>COUNTIFS(C46:C83, "RS",D46:D83, "RR",E46:E83, "RS")</f>
        <v>2</v>
      </c>
      <c r="W12">
        <f>COUNTIFS(C46:C83, "RR",D46:D83, "SS",E46:E83, "SS")</f>
        <v>1</v>
      </c>
      <c r="X12">
        <f>COUNTIFS(C46:C83, "SS",D46:D83, "SS",E46:E83, "SS")</f>
        <v>0</v>
      </c>
      <c r="Y12">
        <f>COUNTIFS(C46:C83, "SS",D46:D83, "RS",E46:E83, "RR")</f>
        <v>0</v>
      </c>
      <c r="Z12">
        <f>COUNTIFS(C46:C83, "RR",D46:D83, "SS",E46:E83, "RS")</f>
        <v>0</v>
      </c>
      <c r="AA12">
        <f>COUNTIFS(C46:C83, "SS",D46:D83, "RS",E46:E83, "RS")</f>
        <v>0</v>
      </c>
      <c r="AB12">
        <f>COUNTIFS(C46:C83, "RS",D46:D83, "SS",E46:E83, "RS")</f>
        <v>2</v>
      </c>
      <c r="AC12">
        <f>SUM(N12:AB12)</f>
        <v>16</v>
      </c>
    </row>
    <row r="13" spans="2:29" x14ac:dyDescent="0.35">
      <c r="B13" s="1" t="s">
        <v>25</v>
      </c>
      <c r="C13" s="3" t="s">
        <v>9</v>
      </c>
      <c r="D13" s="3" t="s">
        <v>9</v>
      </c>
      <c r="E13" s="3" t="s">
        <v>9</v>
      </c>
      <c r="G13" s="1" t="s">
        <v>25</v>
      </c>
      <c r="I13" s="3" t="s">
        <v>9</v>
      </c>
      <c r="J13" s="7" t="s">
        <v>11</v>
      </c>
    </row>
    <row r="14" spans="2:29" x14ac:dyDescent="0.35">
      <c r="B14" s="1" t="s">
        <v>32</v>
      </c>
      <c r="C14" s="2" t="s">
        <v>8</v>
      </c>
      <c r="D14" s="3" t="s">
        <v>9</v>
      </c>
      <c r="E14" s="3" t="s">
        <v>9</v>
      </c>
      <c r="G14" s="1" t="s">
        <v>32</v>
      </c>
      <c r="H14" s="7" t="s">
        <v>11</v>
      </c>
      <c r="J14" s="7" t="s">
        <v>11</v>
      </c>
      <c r="M14" s="39" t="s">
        <v>245</v>
      </c>
      <c r="N14" s="39"/>
      <c r="O14" s="39"/>
      <c r="P14" s="39"/>
      <c r="Q14" s="39"/>
      <c r="R14" s="39"/>
      <c r="S14" s="39"/>
      <c r="T14" s="39"/>
      <c r="U14" s="39"/>
      <c r="V14" s="39"/>
    </row>
    <row r="15" spans="2:29" x14ac:dyDescent="0.35">
      <c r="B15" s="1" t="s">
        <v>35</v>
      </c>
      <c r="C15" s="2" t="s">
        <v>8</v>
      </c>
      <c r="D15" s="3" t="s">
        <v>9</v>
      </c>
      <c r="E15" s="3" t="s">
        <v>9</v>
      </c>
      <c r="G15" s="1" t="s">
        <v>35</v>
      </c>
      <c r="H15" s="3" t="s">
        <v>9</v>
      </c>
      <c r="I15" s="7" t="s">
        <v>11</v>
      </c>
      <c r="J15" s="3" t="s">
        <v>9</v>
      </c>
      <c r="N15" s="1" t="s">
        <v>134</v>
      </c>
      <c r="O15" s="1" t="s">
        <v>135</v>
      </c>
      <c r="P15" s="1" t="s">
        <v>136</v>
      </c>
      <c r="Q15" s="1" t="s">
        <v>139</v>
      </c>
      <c r="R15" s="1" t="s">
        <v>148</v>
      </c>
      <c r="S15" s="1" t="s">
        <v>143</v>
      </c>
      <c r="T15" s="1" t="s">
        <v>147</v>
      </c>
      <c r="U15" s="1" t="s">
        <v>144</v>
      </c>
      <c r="V15" s="1" t="s">
        <v>12</v>
      </c>
    </row>
    <row r="16" spans="2:29" x14ac:dyDescent="0.35">
      <c r="B16" s="1" t="s">
        <v>37</v>
      </c>
      <c r="C16" s="3" t="s">
        <v>9</v>
      </c>
      <c r="D16" s="3" t="s">
        <v>9</v>
      </c>
      <c r="E16" s="3" t="s">
        <v>9</v>
      </c>
      <c r="G16" s="1" t="s">
        <v>37</v>
      </c>
      <c r="H16" s="7" t="s">
        <v>11</v>
      </c>
      <c r="I16" s="3" t="s">
        <v>9</v>
      </c>
      <c r="J16" s="7" t="s">
        <v>11</v>
      </c>
      <c r="M16" s="1" t="s">
        <v>18</v>
      </c>
      <c r="N16">
        <v>0</v>
      </c>
      <c r="O16">
        <f>SUM(O9,Q9,T9)</f>
        <v>7</v>
      </c>
      <c r="P16">
        <f>SUM(P9,R9,V9)</f>
        <v>4</v>
      </c>
      <c r="Q16">
        <f>SUM(Z9,U9,S9)</f>
        <v>3</v>
      </c>
      <c r="R16">
        <f>SUM(AB9)</f>
        <v>2</v>
      </c>
      <c r="S16">
        <f>SUM(W9)</f>
        <v>0</v>
      </c>
      <c r="T16">
        <f>SUM(AA9,Y9)</f>
        <v>2</v>
      </c>
      <c r="U16">
        <f>SUM(X9)</f>
        <v>0</v>
      </c>
      <c r="V16">
        <f>SUM(N16:U16)</f>
        <v>18</v>
      </c>
    </row>
    <row r="17" spans="2:46" x14ac:dyDescent="0.35">
      <c r="B17" s="1" t="s">
        <v>38</v>
      </c>
      <c r="C17" s="2" t="s">
        <v>8</v>
      </c>
      <c r="D17" s="3" t="s">
        <v>9</v>
      </c>
      <c r="E17" s="3" t="s">
        <v>9</v>
      </c>
      <c r="G17" s="1" t="s">
        <v>38</v>
      </c>
      <c r="H17" s="2" t="s">
        <v>8</v>
      </c>
      <c r="I17" s="7" t="s">
        <v>11</v>
      </c>
      <c r="J17" s="2" t="s">
        <v>8</v>
      </c>
      <c r="M17" s="1" t="s">
        <v>21</v>
      </c>
      <c r="N17">
        <v>0</v>
      </c>
      <c r="O17">
        <f>SUM(O10,Q10,T10)</f>
        <v>1</v>
      </c>
      <c r="P17">
        <f>SUM(P10,R10,V10)</f>
        <v>7</v>
      </c>
      <c r="Q17">
        <f>SUM(Z10,U10,S10)</f>
        <v>0</v>
      </c>
      <c r="R17">
        <f>SUM(AB10)</f>
        <v>1</v>
      </c>
      <c r="S17">
        <f>SUM(W10)</f>
        <v>0</v>
      </c>
      <c r="T17">
        <f>SUM(AA10,Y10)</f>
        <v>1</v>
      </c>
      <c r="U17">
        <f>SUM(X10)</f>
        <v>0</v>
      </c>
      <c r="V17">
        <f>SUM(N17:U17)</f>
        <v>10</v>
      </c>
    </row>
    <row r="18" spans="2:46" x14ac:dyDescent="0.35">
      <c r="B18" s="1" t="s">
        <v>39</v>
      </c>
      <c r="C18" s="2" t="s">
        <v>8</v>
      </c>
      <c r="D18" s="3" t="s">
        <v>9</v>
      </c>
      <c r="E18" s="3" t="s">
        <v>9</v>
      </c>
      <c r="G18" s="1" t="s">
        <v>39</v>
      </c>
      <c r="H18" s="3" t="s">
        <v>9</v>
      </c>
      <c r="I18" s="2" t="s">
        <v>8</v>
      </c>
      <c r="J18" s="3" t="s">
        <v>9</v>
      </c>
      <c r="M18" s="1" t="s">
        <v>24</v>
      </c>
      <c r="N18">
        <v>5</v>
      </c>
      <c r="O18">
        <f>SUM(O11,Q11,T11)</f>
        <v>16</v>
      </c>
      <c r="P18">
        <f>SUM(P11,R11,V11)</f>
        <v>8</v>
      </c>
      <c r="Q18">
        <f>SUM(Z11,U11,S11)</f>
        <v>0</v>
      </c>
      <c r="R18">
        <f>SUM(AB11)</f>
        <v>0</v>
      </c>
      <c r="S18">
        <f>SUM(W11)</f>
        <v>0</v>
      </c>
      <c r="T18">
        <f>SUM(AA11,Y11)</f>
        <v>0</v>
      </c>
      <c r="U18">
        <f>SUM(X11)</f>
        <v>1</v>
      </c>
      <c r="V18">
        <f>SUM(N18:U18)</f>
        <v>30</v>
      </c>
      <c r="AM18" s="1"/>
    </row>
    <row r="19" spans="2:46" x14ac:dyDescent="0.35">
      <c r="B19" s="1" t="s">
        <v>40</v>
      </c>
      <c r="C19" s="3" t="s">
        <v>9</v>
      </c>
      <c r="D19" s="3" t="s">
        <v>9</v>
      </c>
      <c r="E19" s="3" t="s">
        <v>9</v>
      </c>
      <c r="G19" s="1" t="s">
        <v>40</v>
      </c>
      <c r="H19" s="3" t="s">
        <v>9</v>
      </c>
      <c r="I19" s="3" t="s">
        <v>9</v>
      </c>
      <c r="J19" s="3" t="s">
        <v>9</v>
      </c>
      <c r="M19" s="1" t="s">
        <v>26</v>
      </c>
      <c r="N19">
        <v>1</v>
      </c>
      <c r="O19">
        <f>SUM(O12,Q12,T12)</f>
        <v>6</v>
      </c>
      <c r="P19">
        <f>SUM(P12,R12,V12)</f>
        <v>6</v>
      </c>
      <c r="Q19">
        <f>SUM(Z12,U12,S12)</f>
        <v>0</v>
      </c>
      <c r="R19">
        <f>SUM(AB12)</f>
        <v>2</v>
      </c>
      <c r="S19">
        <f>SUM(W12)</f>
        <v>1</v>
      </c>
      <c r="T19">
        <f>SUM(AA12,Y12)</f>
        <v>0</v>
      </c>
      <c r="U19">
        <f>SUM(X12)</f>
        <v>0</v>
      </c>
      <c r="V19">
        <f>SUM(N19:U19)</f>
        <v>16</v>
      </c>
    </row>
    <row r="20" spans="2:46" x14ac:dyDescent="0.35">
      <c r="B20" s="1" t="s">
        <v>41</v>
      </c>
      <c r="C20" s="7" t="s">
        <v>11</v>
      </c>
      <c r="D20" s="7" t="s">
        <v>11</v>
      </c>
      <c r="E20" s="7" t="s">
        <v>11</v>
      </c>
      <c r="G20" s="1" t="s">
        <v>41</v>
      </c>
      <c r="H20" s="2" t="s">
        <v>8</v>
      </c>
      <c r="I20" s="3" t="s">
        <v>9</v>
      </c>
      <c r="J20" s="3" t="s">
        <v>9</v>
      </c>
    </row>
    <row r="21" spans="2:46" x14ac:dyDescent="0.35">
      <c r="B21" s="1" t="s">
        <v>42</v>
      </c>
      <c r="C21" s="2" t="s">
        <v>8</v>
      </c>
      <c r="D21" s="3" t="s">
        <v>9</v>
      </c>
      <c r="E21" s="3" t="s">
        <v>9</v>
      </c>
      <c r="G21" s="1" t="s">
        <v>42</v>
      </c>
      <c r="H21" s="3" t="s">
        <v>9</v>
      </c>
      <c r="I21" s="3" t="s">
        <v>9</v>
      </c>
      <c r="J21" s="2" t="s">
        <v>8</v>
      </c>
      <c r="M21" s="40" t="s">
        <v>265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29"/>
      <c r="Y21" s="29"/>
      <c r="AA21" s="40" t="s">
        <v>266</v>
      </c>
      <c r="AB21" s="40"/>
      <c r="AC21" s="40"/>
      <c r="AD21" s="40"/>
      <c r="AE21" s="40"/>
      <c r="AF21" s="40"/>
      <c r="AG21" s="40"/>
      <c r="AH21" s="40"/>
      <c r="AI21" s="40"/>
      <c r="AJ21" s="35"/>
    </row>
    <row r="22" spans="2:46" x14ac:dyDescent="0.35">
      <c r="B22" s="1" t="s">
        <v>43</v>
      </c>
      <c r="C22" s="2" t="s">
        <v>8</v>
      </c>
      <c r="D22" s="2" t="s">
        <v>8</v>
      </c>
      <c r="E22" s="2" t="s">
        <v>8</v>
      </c>
      <c r="G22" s="1" t="s">
        <v>43</v>
      </c>
      <c r="H22" s="2" t="s">
        <v>8</v>
      </c>
      <c r="J22" s="2" t="s">
        <v>8</v>
      </c>
      <c r="M22" s="39" t="s">
        <v>243</v>
      </c>
      <c r="N22" s="39"/>
      <c r="O22" s="39"/>
      <c r="P22" s="39"/>
      <c r="Q22" s="39"/>
      <c r="R22" s="39"/>
      <c r="S22" s="39"/>
      <c r="T22" s="39"/>
      <c r="U22" s="39"/>
      <c r="V22" s="39"/>
      <c r="W22" s="22"/>
      <c r="X22" s="29"/>
      <c r="Y22" s="29"/>
      <c r="AA22" s="39" t="s">
        <v>247</v>
      </c>
      <c r="AB22" s="39"/>
      <c r="AC22" s="39"/>
      <c r="AD22" s="39"/>
      <c r="AE22" s="39"/>
      <c r="AF22" s="39"/>
      <c r="AG22" s="39"/>
      <c r="AH22" s="39"/>
      <c r="AI22" s="39"/>
      <c r="AJ22" s="35"/>
    </row>
    <row r="23" spans="2:46" x14ac:dyDescent="0.35">
      <c r="B23" s="1" t="s">
        <v>44</v>
      </c>
      <c r="D23" s="3" t="s">
        <v>9</v>
      </c>
      <c r="E23" s="7" t="s">
        <v>11</v>
      </c>
      <c r="G23" s="1" t="s">
        <v>44</v>
      </c>
      <c r="H23" s="2" t="s">
        <v>8</v>
      </c>
      <c r="I23" s="3" t="s">
        <v>9</v>
      </c>
      <c r="J23" s="3" t="s">
        <v>9</v>
      </c>
      <c r="N23" s="1" t="s">
        <v>134</v>
      </c>
      <c r="O23" s="1" t="s">
        <v>135</v>
      </c>
      <c r="P23" s="1" t="s">
        <v>136</v>
      </c>
      <c r="Q23" s="1" t="s">
        <v>139</v>
      </c>
      <c r="R23" s="1" t="s">
        <v>148</v>
      </c>
      <c r="S23" s="1" t="s">
        <v>143</v>
      </c>
      <c r="T23" s="1" t="s">
        <v>147</v>
      </c>
      <c r="U23" s="1" t="s">
        <v>144</v>
      </c>
      <c r="V23" s="1" t="s">
        <v>12</v>
      </c>
      <c r="AB23" s="1" t="s">
        <v>134</v>
      </c>
      <c r="AC23" s="1" t="s">
        <v>135</v>
      </c>
      <c r="AD23" s="1" t="s">
        <v>136</v>
      </c>
      <c r="AE23" s="1" t="s">
        <v>148</v>
      </c>
      <c r="AF23" s="1" t="s">
        <v>143</v>
      </c>
      <c r="AG23" s="1" t="s">
        <v>147</v>
      </c>
      <c r="AH23" s="1" t="s">
        <v>144</v>
      </c>
      <c r="AI23" s="1" t="s">
        <v>12</v>
      </c>
      <c r="AJ23" s="30"/>
    </row>
    <row r="24" spans="2:46" x14ac:dyDescent="0.35">
      <c r="B24" s="1" t="s">
        <v>45</v>
      </c>
      <c r="C24" s="3" t="s">
        <v>9</v>
      </c>
      <c r="E24" s="3" t="s">
        <v>9</v>
      </c>
      <c r="G24" s="1" t="s">
        <v>45</v>
      </c>
      <c r="H24" s="2" t="s">
        <v>8</v>
      </c>
      <c r="I24" s="3" t="s">
        <v>9</v>
      </c>
      <c r="J24" s="2" t="s">
        <v>8</v>
      </c>
      <c r="M24" s="1" t="s">
        <v>149</v>
      </c>
      <c r="N24">
        <f t="shared" ref="N24:P25" si="0">N16+N18</f>
        <v>5</v>
      </c>
      <c r="O24">
        <f t="shared" si="0"/>
        <v>23</v>
      </c>
      <c r="P24">
        <f t="shared" si="0"/>
        <v>12</v>
      </c>
      <c r="Q24">
        <f>SUM(Q16,Q18)</f>
        <v>3</v>
      </c>
      <c r="R24">
        <f t="shared" ref="R24:U25" si="1">R16+R18</f>
        <v>2</v>
      </c>
      <c r="S24">
        <f t="shared" si="1"/>
        <v>0</v>
      </c>
      <c r="T24">
        <f t="shared" si="1"/>
        <v>2</v>
      </c>
      <c r="U24">
        <f t="shared" si="1"/>
        <v>1</v>
      </c>
      <c r="V24">
        <f>SUM(N24:U24)</f>
        <v>48</v>
      </c>
      <c r="AA24" s="1" t="s">
        <v>26</v>
      </c>
      <c r="AB24">
        <v>1</v>
      </c>
      <c r="AC24">
        <v>6</v>
      </c>
      <c r="AD24">
        <v>6</v>
      </c>
      <c r="AE24">
        <v>2</v>
      </c>
      <c r="AF24">
        <v>1</v>
      </c>
      <c r="AG24">
        <v>0</v>
      </c>
      <c r="AH24">
        <v>0</v>
      </c>
      <c r="AI24">
        <f>SUM(AB24:AH24)</f>
        <v>16</v>
      </c>
      <c r="AJ24" s="28"/>
    </row>
    <row r="25" spans="2:46" x14ac:dyDescent="0.35">
      <c r="B25" s="1" t="s">
        <v>46</v>
      </c>
      <c r="C25" s="2" t="s">
        <v>8</v>
      </c>
      <c r="E25" s="3" t="s">
        <v>9</v>
      </c>
      <c r="G25" s="1" t="s">
        <v>46</v>
      </c>
      <c r="H25" s="3" t="s">
        <v>9</v>
      </c>
      <c r="I25" s="3" t="s">
        <v>9</v>
      </c>
      <c r="M25" s="1" t="s">
        <v>150</v>
      </c>
      <c r="N25">
        <f t="shared" si="0"/>
        <v>1</v>
      </c>
      <c r="O25">
        <f t="shared" si="0"/>
        <v>7</v>
      </c>
      <c r="P25">
        <f t="shared" si="0"/>
        <v>13</v>
      </c>
      <c r="Q25">
        <f>SUM(Q17,Q19)</f>
        <v>0</v>
      </c>
      <c r="R25">
        <f t="shared" si="1"/>
        <v>3</v>
      </c>
      <c r="S25">
        <f t="shared" si="1"/>
        <v>1</v>
      </c>
      <c r="T25">
        <f t="shared" si="1"/>
        <v>1</v>
      </c>
      <c r="U25">
        <f t="shared" si="1"/>
        <v>0</v>
      </c>
      <c r="V25">
        <f>SUM(N25:U25)</f>
        <v>26</v>
      </c>
      <c r="AA25" s="1" t="s">
        <v>21</v>
      </c>
      <c r="AB25">
        <v>0</v>
      </c>
      <c r="AC25">
        <v>1</v>
      </c>
      <c r="AD25">
        <v>7</v>
      </c>
      <c r="AE25">
        <v>1</v>
      </c>
      <c r="AF25">
        <v>0</v>
      </c>
      <c r="AG25">
        <v>1</v>
      </c>
      <c r="AH25">
        <v>0</v>
      </c>
      <c r="AI25">
        <f>SUM(AB25:AH25)</f>
        <v>10</v>
      </c>
      <c r="AJ25" s="28"/>
    </row>
    <row r="26" spans="2:46" x14ac:dyDescent="0.35">
      <c r="B26" s="1" t="s">
        <v>47</v>
      </c>
      <c r="C26" s="2" t="s">
        <v>8</v>
      </c>
      <c r="D26" s="2" t="s">
        <v>8</v>
      </c>
      <c r="E26" s="2" t="s">
        <v>8</v>
      </c>
      <c r="G26" s="1" t="s">
        <v>47</v>
      </c>
      <c r="H26" s="2" t="s">
        <v>8</v>
      </c>
      <c r="I26" s="3" t="s">
        <v>9</v>
      </c>
      <c r="J26" s="3" t="s">
        <v>9</v>
      </c>
      <c r="N26">
        <f>SUM(N24:N25)</f>
        <v>6</v>
      </c>
      <c r="O26">
        <f t="shared" ref="O26:U26" si="2">SUM(O24:O25)</f>
        <v>30</v>
      </c>
      <c r="P26">
        <f t="shared" si="2"/>
        <v>25</v>
      </c>
      <c r="Q26">
        <f t="shared" si="2"/>
        <v>3</v>
      </c>
      <c r="R26">
        <f t="shared" si="2"/>
        <v>5</v>
      </c>
      <c r="S26">
        <f t="shared" si="2"/>
        <v>1</v>
      </c>
      <c r="T26">
        <f t="shared" si="2"/>
        <v>3</v>
      </c>
      <c r="U26">
        <f t="shared" si="2"/>
        <v>1</v>
      </c>
      <c r="AB26">
        <f>SUM(AB24:AB25)</f>
        <v>1</v>
      </c>
      <c r="AC26">
        <f t="shared" ref="AC26:AH26" si="3">SUM(AC24:AC25)</f>
        <v>7</v>
      </c>
      <c r="AD26">
        <f t="shared" si="3"/>
        <v>13</v>
      </c>
      <c r="AE26">
        <f t="shared" si="3"/>
        <v>3</v>
      </c>
      <c r="AF26">
        <f t="shared" si="3"/>
        <v>1</v>
      </c>
      <c r="AG26">
        <f t="shared" si="3"/>
        <v>1</v>
      </c>
      <c r="AH26">
        <f t="shared" si="3"/>
        <v>0</v>
      </c>
      <c r="AJ26" s="28"/>
    </row>
    <row r="27" spans="2:46" x14ac:dyDescent="0.35">
      <c r="B27" s="1" t="s">
        <v>48</v>
      </c>
      <c r="C27" s="2" t="s">
        <v>8</v>
      </c>
      <c r="D27" s="3" t="s">
        <v>9</v>
      </c>
      <c r="E27" s="3" t="s">
        <v>9</v>
      </c>
      <c r="G27" s="1" t="s">
        <v>48</v>
      </c>
      <c r="H27" s="2" t="s">
        <v>8</v>
      </c>
      <c r="I27" s="3" t="s">
        <v>9</v>
      </c>
      <c r="J27" s="2" t="s">
        <v>8</v>
      </c>
      <c r="AJ27" s="28"/>
      <c r="AL27" s="40" t="s">
        <v>268</v>
      </c>
      <c r="AM27" s="40"/>
      <c r="AN27" s="40"/>
      <c r="AO27" s="40"/>
      <c r="AP27" s="40"/>
      <c r="AQ27" s="40"/>
      <c r="AR27" s="40"/>
      <c r="AS27" s="40"/>
    </row>
    <row r="28" spans="2:46" x14ac:dyDescent="0.35">
      <c r="B28" s="1" t="s">
        <v>49</v>
      </c>
      <c r="C28" s="3" t="s">
        <v>9</v>
      </c>
      <c r="D28" s="2" t="s">
        <v>8</v>
      </c>
      <c r="E28" s="3" t="s">
        <v>9</v>
      </c>
      <c r="G28" s="1" t="s">
        <v>49</v>
      </c>
      <c r="H28" s="3" t="s">
        <v>9</v>
      </c>
      <c r="J28" s="3" t="s">
        <v>9</v>
      </c>
      <c r="M28" s="39" t="s">
        <v>244</v>
      </c>
      <c r="N28" s="39"/>
      <c r="O28" s="39"/>
      <c r="P28" s="39"/>
      <c r="Q28" s="39"/>
      <c r="R28" s="39"/>
      <c r="S28" s="39"/>
      <c r="T28" s="39"/>
      <c r="U28" s="39"/>
      <c r="V28" s="39"/>
      <c r="W28" s="29"/>
      <c r="X28" s="29"/>
      <c r="Y28" s="29"/>
      <c r="Z28" s="28"/>
      <c r="AA28" s="39" t="s">
        <v>248</v>
      </c>
      <c r="AB28" s="39"/>
      <c r="AC28" s="39"/>
      <c r="AD28" s="39"/>
      <c r="AE28" s="39"/>
      <c r="AF28" s="39"/>
      <c r="AG28" s="39"/>
      <c r="AH28" s="39"/>
      <c r="AI28" s="39"/>
      <c r="AJ28" s="35"/>
      <c r="AL28" s="39" t="s">
        <v>249</v>
      </c>
      <c r="AM28" s="39"/>
      <c r="AN28" s="39"/>
      <c r="AO28" s="39"/>
      <c r="AP28" s="39"/>
      <c r="AQ28" s="39"/>
      <c r="AR28" s="39"/>
      <c r="AS28" s="39"/>
      <c r="AT28" s="29"/>
    </row>
    <row r="29" spans="2:46" x14ac:dyDescent="0.35">
      <c r="B29" s="1" t="s">
        <v>50</v>
      </c>
      <c r="C29" s="2" t="s">
        <v>8</v>
      </c>
      <c r="D29" s="2" t="s">
        <v>8</v>
      </c>
      <c r="E29" s="7" t="s">
        <v>11</v>
      </c>
      <c r="G29" s="1" t="s">
        <v>50</v>
      </c>
      <c r="H29" s="7" t="s">
        <v>11</v>
      </c>
      <c r="I29" s="3" t="s">
        <v>9</v>
      </c>
      <c r="J29" s="3" t="s">
        <v>9</v>
      </c>
      <c r="N29" s="1" t="s">
        <v>134</v>
      </c>
      <c r="O29" s="1" t="s">
        <v>135</v>
      </c>
      <c r="P29" s="1" t="s">
        <v>136</v>
      </c>
      <c r="Q29" s="1" t="s">
        <v>139</v>
      </c>
      <c r="R29" s="1" t="s">
        <v>148</v>
      </c>
      <c r="S29" s="1" t="s">
        <v>143</v>
      </c>
      <c r="T29" s="1" t="s">
        <v>147</v>
      </c>
      <c r="U29" s="1" t="s">
        <v>144</v>
      </c>
      <c r="AB29" s="1" t="s">
        <v>134</v>
      </c>
      <c r="AC29" s="1" t="s">
        <v>135</v>
      </c>
      <c r="AD29" s="1" t="s">
        <v>136</v>
      </c>
      <c r="AE29" s="1" t="s">
        <v>148</v>
      </c>
      <c r="AF29" s="12" t="s">
        <v>143</v>
      </c>
      <c r="AG29" s="13" t="s">
        <v>147</v>
      </c>
      <c r="AM29" s="1" t="s">
        <v>134</v>
      </c>
      <c r="AN29" s="1" t="s">
        <v>135</v>
      </c>
      <c r="AO29" s="1" t="s">
        <v>136</v>
      </c>
      <c r="AP29" s="1" t="s">
        <v>139</v>
      </c>
      <c r="AQ29" s="1" t="s">
        <v>148</v>
      </c>
      <c r="AR29" s="1" t="s">
        <v>147</v>
      </c>
      <c r="AS29" s="14" t="s">
        <v>144</v>
      </c>
    </row>
    <row r="30" spans="2:46" x14ac:dyDescent="0.35">
      <c r="B30" s="1" t="s">
        <v>51</v>
      </c>
      <c r="C30" s="2" t="s">
        <v>8</v>
      </c>
      <c r="D30" s="3" t="s">
        <v>9</v>
      </c>
      <c r="E30" s="2" t="s">
        <v>8</v>
      </c>
      <c r="G30" s="1" t="s">
        <v>51</v>
      </c>
      <c r="H30" s="7" t="s">
        <v>11</v>
      </c>
      <c r="I30" s="3" t="s">
        <v>9</v>
      </c>
      <c r="J30" s="7" t="s">
        <v>11</v>
      </c>
      <c r="M30" s="1" t="s">
        <v>149</v>
      </c>
      <c r="N30" s="8">
        <f t="shared" ref="N30:U30" si="4">N24/N26*100</f>
        <v>83.333333333333343</v>
      </c>
      <c r="O30" s="8">
        <f t="shared" si="4"/>
        <v>76.666666666666671</v>
      </c>
      <c r="P30">
        <f t="shared" si="4"/>
        <v>48</v>
      </c>
      <c r="Q30">
        <f t="shared" si="4"/>
        <v>100</v>
      </c>
      <c r="R30">
        <f t="shared" si="4"/>
        <v>40</v>
      </c>
      <c r="S30">
        <f t="shared" si="4"/>
        <v>0</v>
      </c>
      <c r="T30" s="8">
        <f t="shared" si="4"/>
        <v>66.666666666666657</v>
      </c>
      <c r="U30">
        <f t="shared" si="4"/>
        <v>100</v>
      </c>
      <c r="AA30" s="1" t="s">
        <v>26</v>
      </c>
      <c r="AB30">
        <f t="shared" ref="AB30:AG30" si="5">AB24/AB26*100</f>
        <v>100</v>
      </c>
      <c r="AC30" s="8">
        <f t="shared" si="5"/>
        <v>85.714285714285708</v>
      </c>
      <c r="AD30" s="8">
        <f t="shared" si="5"/>
        <v>46.153846153846153</v>
      </c>
      <c r="AE30" s="8">
        <f t="shared" si="5"/>
        <v>66.666666666666657</v>
      </c>
      <c r="AF30" s="5">
        <f t="shared" si="5"/>
        <v>100</v>
      </c>
      <c r="AG30" s="13">
        <f t="shared" si="5"/>
        <v>0</v>
      </c>
      <c r="AL30" s="1" t="s">
        <v>18</v>
      </c>
      <c r="AM30">
        <f>N16/(N16+N18)*100</f>
        <v>0</v>
      </c>
      <c r="AN30" s="8">
        <f>O16/(O16+O18)*100</f>
        <v>30.434782608695656</v>
      </c>
      <c r="AO30" s="8">
        <f>P16/(P16+P18)*100</f>
        <v>33.333333333333329</v>
      </c>
      <c r="AP30">
        <f>Q16/(Q16+Q18)*100</f>
        <v>100</v>
      </c>
      <c r="AQ30">
        <f>R16/(R16+R18)*100</f>
        <v>100</v>
      </c>
      <c r="AR30">
        <f>T16/(T16+T18)*100</f>
        <v>100</v>
      </c>
      <c r="AS30" s="15">
        <f>U16/(U16+U18)*100</f>
        <v>0</v>
      </c>
    </row>
    <row r="31" spans="2:46" x14ac:dyDescent="0.35">
      <c r="B31" s="1" t="s">
        <v>52</v>
      </c>
      <c r="C31" s="3" t="s">
        <v>9</v>
      </c>
      <c r="D31" s="3" t="s">
        <v>9</v>
      </c>
      <c r="E31" s="2" t="s">
        <v>8</v>
      </c>
      <c r="G31" s="1" t="s">
        <v>52</v>
      </c>
      <c r="H31" s="2" t="s">
        <v>8</v>
      </c>
      <c r="I31" s="3" t="s">
        <v>9</v>
      </c>
      <c r="J31" s="7" t="s">
        <v>11</v>
      </c>
      <c r="M31" s="1" t="s">
        <v>150</v>
      </c>
      <c r="N31" s="8">
        <f t="shared" ref="N31:U31" si="6">N25/N26*100</f>
        <v>16.666666666666664</v>
      </c>
      <c r="O31" s="8">
        <f t="shared" si="6"/>
        <v>23.333333333333332</v>
      </c>
      <c r="P31">
        <f t="shared" si="6"/>
        <v>52</v>
      </c>
      <c r="Q31">
        <f t="shared" si="6"/>
        <v>0</v>
      </c>
      <c r="R31">
        <f t="shared" si="6"/>
        <v>60</v>
      </c>
      <c r="S31">
        <f t="shared" si="6"/>
        <v>100</v>
      </c>
      <c r="T31" s="8">
        <f t="shared" si="6"/>
        <v>33.333333333333329</v>
      </c>
      <c r="U31">
        <f t="shared" si="6"/>
        <v>0</v>
      </c>
      <c r="AA31" s="1" t="s">
        <v>21</v>
      </c>
      <c r="AB31">
        <f t="shared" ref="AB31:AG31" si="7">AB25/AB26*100</f>
        <v>0</v>
      </c>
      <c r="AC31" s="8">
        <f t="shared" si="7"/>
        <v>14.285714285714285</v>
      </c>
      <c r="AD31" s="8">
        <f t="shared" si="7"/>
        <v>53.846153846153847</v>
      </c>
      <c r="AE31" s="8">
        <f t="shared" si="7"/>
        <v>33.333333333333329</v>
      </c>
      <c r="AF31" s="5">
        <f t="shared" si="7"/>
        <v>0</v>
      </c>
      <c r="AG31" s="13">
        <f t="shared" si="7"/>
        <v>100</v>
      </c>
      <c r="AL31" s="1" t="s">
        <v>24</v>
      </c>
      <c r="AM31">
        <f>N18/(N16+N18)*100</f>
        <v>100</v>
      </c>
      <c r="AN31" s="8">
        <f>O18/(O16+O18)*100</f>
        <v>69.565217391304344</v>
      </c>
      <c r="AO31" s="8">
        <f>P18/(P16+P18)*100</f>
        <v>66.666666666666657</v>
      </c>
      <c r="AP31">
        <f>Q18/(Q16+Q18)*100</f>
        <v>0</v>
      </c>
      <c r="AQ31">
        <f>R18/(R16+R18)*100</f>
        <v>0</v>
      </c>
      <c r="AR31">
        <f>T18/(T16+T18)*100</f>
        <v>0</v>
      </c>
      <c r="AS31" s="15">
        <f>U18/(U16+U18)*100</f>
        <v>100</v>
      </c>
    </row>
    <row r="32" spans="2:46" x14ac:dyDescent="0.35">
      <c r="B32" s="1" t="s">
        <v>53</v>
      </c>
      <c r="C32" s="2" t="s">
        <v>8</v>
      </c>
      <c r="E32" s="3" t="s">
        <v>9</v>
      </c>
      <c r="G32" s="1" t="s">
        <v>53</v>
      </c>
      <c r="H32" s="7" t="s">
        <v>11</v>
      </c>
      <c r="I32" s="3" t="s">
        <v>9</v>
      </c>
      <c r="J32" s="2" t="s">
        <v>8</v>
      </c>
    </row>
    <row r="33" spans="2:42" x14ac:dyDescent="0.35">
      <c r="B33" s="1" t="s">
        <v>54</v>
      </c>
      <c r="C33" s="2" t="s">
        <v>8</v>
      </c>
      <c r="D33" s="3" t="s">
        <v>9</v>
      </c>
      <c r="E33" s="3" t="s">
        <v>9</v>
      </c>
      <c r="G33" s="1" t="s">
        <v>54</v>
      </c>
      <c r="H33" s="7" t="s">
        <v>11</v>
      </c>
      <c r="I33" s="3" t="s">
        <v>9</v>
      </c>
      <c r="J33" s="7" t="s">
        <v>11</v>
      </c>
    </row>
    <row r="34" spans="2:42" x14ac:dyDescent="0.35">
      <c r="B34" s="1" t="s">
        <v>56</v>
      </c>
      <c r="C34" s="2" t="s">
        <v>8</v>
      </c>
      <c r="D34" s="3" t="s">
        <v>9</v>
      </c>
      <c r="E34" s="2" t="s">
        <v>8</v>
      </c>
      <c r="G34" s="1" t="s">
        <v>56</v>
      </c>
      <c r="H34" s="3" t="s">
        <v>9</v>
      </c>
      <c r="I34" s="3" t="s">
        <v>9</v>
      </c>
      <c r="J34" s="7" t="s">
        <v>11</v>
      </c>
      <c r="AL34" s="1"/>
    </row>
    <row r="35" spans="2:42" x14ac:dyDescent="0.35">
      <c r="B35" s="1" t="s">
        <v>58</v>
      </c>
      <c r="C35" s="2" t="s">
        <v>8</v>
      </c>
      <c r="D35" s="3" t="s">
        <v>9</v>
      </c>
      <c r="E35" s="3" t="s">
        <v>9</v>
      </c>
      <c r="G35" s="1" t="s">
        <v>58</v>
      </c>
      <c r="H35" s="3" t="s">
        <v>9</v>
      </c>
      <c r="J35" s="3" t="s">
        <v>9</v>
      </c>
    </row>
    <row r="36" spans="2:42" x14ac:dyDescent="0.35">
      <c r="B36" s="1" t="s">
        <v>62</v>
      </c>
      <c r="C36" s="2" t="s">
        <v>8</v>
      </c>
      <c r="D36" s="3" t="s">
        <v>9</v>
      </c>
      <c r="E36" s="3" t="s">
        <v>9</v>
      </c>
      <c r="G36" s="1" t="s">
        <v>62</v>
      </c>
      <c r="H36" s="3" t="s">
        <v>9</v>
      </c>
      <c r="I36" s="3" t="s">
        <v>9</v>
      </c>
      <c r="J36" s="3" t="s">
        <v>9</v>
      </c>
    </row>
    <row r="37" spans="2:42" x14ac:dyDescent="0.35">
      <c r="B37" s="1" t="s">
        <v>65</v>
      </c>
      <c r="D37" s="2" t="s">
        <v>8</v>
      </c>
      <c r="E37" s="3" t="s">
        <v>9</v>
      </c>
      <c r="G37" s="1" t="s">
        <v>65</v>
      </c>
      <c r="H37" s="3" t="s">
        <v>9</v>
      </c>
      <c r="I37" s="7" t="s">
        <v>11</v>
      </c>
      <c r="J37" s="3" t="s">
        <v>9</v>
      </c>
    </row>
    <row r="38" spans="2:42" x14ac:dyDescent="0.35">
      <c r="B38" s="1" t="s">
        <v>94</v>
      </c>
      <c r="C38" s="2" t="s">
        <v>8</v>
      </c>
      <c r="D38" s="2" t="s">
        <v>8</v>
      </c>
      <c r="E38" s="7" t="s">
        <v>11</v>
      </c>
      <c r="G38" s="1" t="s">
        <v>59</v>
      </c>
      <c r="H38" s="3" t="s">
        <v>9</v>
      </c>
      <c r="I38" s="3" t="s">
        <v>9</v>
      </c>
      <c r="J38" s="3" t="s">
        <v>9</v>
      </c>
    </row>
    <row r="39" spans="2:42" x14ac:dyDescent="0.35">
      <c r="B39" s="1" t="s">
        <v>95</v>
      </c>
      <c r="C39" s="2" t="s">
        <v>8</v>
      </c>
      <c r="D39" s="3" t="s">
        <v>9</v>
      </c>
      <c r="E39" s="2" t="s">
        <v>8</v>
      </c>
      <c r="G39" s="1" t="s">
        <v>63</v>
      </c>
      <c r="H39" s="3" t="s">
        <v>9</v>
      </c>
      <c r="I39" s="3" t="s">
        <v>9</v>
      </c>
      <c r="J39" s="3" t="s">
        <v>9</v>
      </c>
    </row>
    <row r="40" spans="2:42" x14ac:dyDescent="0.35">
      <c r="B40" s="1" t="s">
        <v>96</v>
      </c>
      <c r="C40" s="3" t="s">
        <v>9</v>
      </c>
      <c r="D40" s="3" t="s">
        <v>9</v>
      </c>
      <c r="E40" s="2" t="s">
        <v>8</v>
      </c>
      <c r="G40" s="1" t="s">
        <v>66</v>
      </c>
      <c r="H40" s="7" t="s">
        <v>11</v>
      </c>
      <c r="I40" s="3" t="s">
        <v>9</v>
      </c>
      <c r="J40" s="7" t="s">
        <v>11</v>
      </c>
    </row>
    <row r="41" spans="2:42" x14ac:dyDescent="0.35">
      <c r="B41" s="1" t="s">
        <v>97</v>
      </c>
      <c r="C41" s="3" t="s">
        <v>9</v>
      </c>
      <c r="D41" s="2" t="s">
        <v>8</v>
      </c>
      <c r="E41" s="3" t="s">
        <v>9</v>
      </c>
      <c r="G41" s="1" t="s">
        <v>67</v>
      </c>
      <c r="H41" s="2" t="s">
        <v>8</v>
      </c>
      <c r="I41" s="3" t="s">
        <v>9</v>
      </c>
      <c r="J41" s="2" t="s">
        <v>8</v>
      </c>
    </row>
    <row r="42" spans="2:42" x14ac:dyDescent="0.35">
      <c r="B42" s="1" t="s">
        <v>98</v>
      </c>
      <c r="C42" s="2" t="s">
        <v>8</v>
      </c>
      <c r="D42" s="2" t="s">
        <v>8</v>
      </c>
      <c r="E42" s="3" t="s">
        <v>9</v>
      </c>
      <c r="G42" s="1" t="s">
        <v>68</v>
      </c>
      <c r="H42" s="7" t="s">
        <v>11</v>
      </c>
      <c r="I42" s="3" t="s">
        <v>9</v>
      </c>
      <c r="J42" s="7" t="s">
        <v>11</v>
      </c>
    </row>
    <row r="43" spans="2:42" x14ac:dyDescent="0.35">
      <c r="B43" s="1" t="s">
        <v>99</v>
      </c>
      <c r="C43" s="2" t="s">
        <v>8</v>
      </c>
      <c r="D43" s="2" t="s">
        <v>8</v>
      </c>
      <c r="E43" s="2" t="s">
        <v>8</v>
      </c>
      <c r="G43" s="1" t="s">
        <v>69</v>
      </c>
      <c r="H43" s="7" t="s">
        <v>11</v>
      </c>
      <c r="J43" s="7" t="s">
        <v>11</v>
      </c>
      <c r="V43" s="16"/>
      <c r="W43" s="16"/>
    </row>
    <row r="44" spans="2:42" x14ac:dyDescent="0.35">
      <c r="B44" s="1" t="s">
        <v>100</v>
      </c>
      <c r="C44" s="2" t="s">
        <v>8</v>
      </c>
      <c r="D44" s="2" t="s">
        <v>8</v>
      </c>
      <c r="E44" s="2" t="s">
        <v>8</v>
      </c>
      <c r="G44" s="1" t="s">
        <v>71</v>
      </c>
      <c r="H44" s="7" t="s">
        <v>11</v>
      </c>
      <c r="I44" s="3" t="s">
        <v>9</v>
      </c>
      <c r="J44" s="7" t="s">
        <v>11</v>
      </c>
    </row>
    <row r="45" spans="2:42" x14ac:dyDescent="0.35">
      <c r="B45" s="1" t="s">
        <v>101</v>
      </c>
      <c r="C45" s="2" t="s">
        <v>8</v>
      </c>
      <c r="D45" s="3" t="s">
        <v>9</v>
      </c>
      <c r="E45" s="2" t="s">
        <v>8</v>
      </c>
      <c r="G45" s="1" t="s">
        <v>73</v>
      </c>
      <c r="H45" s="2" t="s">
        <v>8</v>
      </c>
    </row>
    <row r="46" spans="2:42" x14ac:dyDescent="0.35">
      <c r="B46" s="1" t="s">
        <v>59</v>
      </c>
      <c r="C46" s="3" t="s">
        <v>9</v>
      </c>
      <c r="D46" s="2" t="s">
        <v>8</v>
      </c>
      <c r="E46" s="3" t="s">
        <v>9</v>
      </c>
      <c r="G46" s="1" t="s">
        <v>74</v>
      </c>
      <c r="H46" s="2" t="s">
        <v>8</v>
      </c>
      <c r="J46" s="2" t="s">
        <v>8</v>
      </c>
    </row>
    <row r="47" spans="2:42" x14ac:dyDescent="0.35">
      <c r="B47" s="1" t="s">
        <v>63</v>
      </c>
      <c r="C47" s="2" t="s">
        <v>8</v>
      </c>
      <c r="D47" s="2" t="s">
        <v>8</v>
      </c>
      <c r="E47" s="2" t="s">
        <v>8</v>
      </c>
      <c r="G47" s="1" t="s">
        <v>75</v>
      </c>
      <c r="H47" s="7" t="s">
        <v>11</v>
      </c>
      <c r="J47" s="7" t="s">
        <v>11</v>
      </c>
    </row>
    <row r="48" spans="2:42" x14ac:dyDescent="0.35">
      <c r="B48" s="1" t="s">
        <v>66</v>
      </c>
      <c r="C48" s="2" t="s">
        <v>8</v>
      </c>
      <c r="D48" s="3" t="s">
        <v>9</v>
      </c>
      <c r="E48" s="2" t="s">
        <v>8</v>
      </c>
      <c r="G48" s="1" t="s">
        <v>76</v>
      </c>
      <c r="H48" s="2" t="s">
        <v>9</v>
      </c>
      <c r="I48" s="3" t="s">
        <v>9</v>
      </c>
      <c r="J48" s="3" t="s">
        <v>9</v>
      </c>
      <c r="AA48" s="39" t="s">
        <v>267</v>
      </c>
      <c r="AB48" s="39"/>
      <c r="AC48" s="39"/>
      <c r="AD48" s="39"/>
      <c r="AE48" s="35"/>
      <c r="AF48" s="35"/>
      <c r="AG48" s="35"/>
      <c r="AL48" s="39" t="s">
        <v>241</v>
      </c>
      <c r="AM48" s="39"/>
      <c r="AN48" s="39"/>
      <c r="AO48" s="39"/>
      <c r="AP48" s="35"/>
    </row>
    <row r="49" spans="2:41" x14ac:dyDescent="0.35">
      <c r="B49" s="1" t="s">
        <v>67</v>
      </c>
      <c r="C49" s="3" t="s">
        <v>9</v>
      </c>
      <c r="D49" s="7" t="s">
        <v>11</v>
      </c>
      <c r="E49" s="3" t="s">
        <v>9</v>
      </c>
      <c r="G49" s="1" t="s">
        <v>77</v>
      </c>
      <c r="H49" s="7" t="s">
        <v>11</v>
      </c>
      <c r="I49" s="3" t="s">
        <v>9</v>
      </c>
      <c r="J49" s="7" t="s">
        <v>11</v>
      </c>
      <c r="AB49" s="1" t="s">
        <v>219</v>
      </c>
      <c r="AC49" s="1" t="s">
        <v>30</v>
      </c>
      <c r="AD49" s="1" t="s">
        <v>220</v>
      </c>
      <c r="AM49" s="1" t="s">
        <v>219</v>
      </c>
      <c r="AN49" s="1" t="s">
        <v>30</v>
      </c>
      <c r="AO49" s="1" t="s">
        <v>220</v>
      </c>
    </row>
    <row r="50" spans="2:41" x14ac:dyDescent="0.35">
      <c r="B50" s="1" t="s">
        <v>68</v>
      </c>
      <c r="C50" s="7" t="s">
        <v>11</v>
      </c>
      <c r="D50" s="3" t="s">
        <v>9</v>
      </c>
      <c r="E50" s="7" t="s">
        <v>11</v>
      </c>
      <c r="G50" s="1" t="s">
        <v>78</v>
      </c>
      <c r="H50" s="3" t="s">
        <v>9</v>
      </c>
      <c r="I50" s="3" t="s">
        <v>9</v>
      </c>
      <c r="J50" s="3" t="s">
        <v>9</v>
      </c>
      <c r="AA50" s="16" t="s">
        <v>197</v>
      </c>
      <c r="AB50" s="33" t="s">
        <v>200</v>
      </c>
      <c r="AC50" s="33" t="s">
        <v>201</v>
      </c>
      <c r="AD50" s="33" t="s">
        <v>61</v>
      </c>
      <c r="AL50" s="16" t="s">
        <v>177</v>
      </c>
      <c r="AM50" s="34"/>
      <c r="AN50" s="34"/>
      <c r="AO50" s="34"/>
    </row>
    <row r="51" spans="2:41" x14ac:dyDescent="0.35">
      <c r="B51" s="1" t="s">
        <v>69</v>
      </c>
      <c r="C51" s="2" t="s">
        <v>8</v>
      </c>
      <c r="D51" s="3" t="s">
        <v>9</v>
      </c>
      <c r="E51" s="3" t="s">
        <v>9</v>
      </c>
      <c r="G51" s="1" t="s">
        <v>79</v>
      </c>
      <c r="H51" s="3" t="s">
        <v>9</v>
      </c>
      <c r="I51" s="3" t="s">
        <v>9</v>
      </c>
      <c r="J51" s="3" t="s">
        <v>9</v>
      </c>
      <c r="AA51" s="16" t="s">
        <v>179</v>
      </c>
      <c r="AB51" s="33" t="s">
        <v>200</v>
      </c>
      <c r="AC51" s="33" t="s">
        <v>202</v>
      </c>
      <c r="AD51" s="33" t="s">
        <v>61</v>
      </c>
      <c r="AL51" s="16" t="s">
        <v>178</v>
      </c>
      <c r="AM51" s="34" t="s">
        <v>200</v>
      </c>
      <c r="AN51" s="34" t="s">
        <v>201</v>
      </c>
      <c r="AO51" s="33" t="s">
        <v>61</v>
      </c>
    </row>
    <row r="52" spans="2:41" x14ac:dyDescent="0.35">
      <c r="B52" s="1" t="s">
        <v>71</v>
      </c>
      <c r="C52" s="3" t="s">
        <v>9</v>
      </c>
      <c r="D52" s="3" t="s">
        <v>9</v>
      </c>
      <c r="E52" s="3" t="s">
        <v>9</v>
      </c>
      <c r="G52" s="1" t="s">
        <v>80</v>
      </c>
      <c r="H52" s="2" t="s">
        <v>8</v>
      </c>
      <c r="I52" s="3" t="s">
        <v>9</v>
      </c>
      <c r="AA52" s="16" t="s">
        <v>181</v>
      </c>
      <c r="AB52" s="33" t="s">
        <v>200</v>
      </c>
      <c r="AC52" s="33" t="s">
        <v>203</v>
      </c>
      <c r="AD52" s="33" t="s">
        <v>61</v>
      </c>
      <c r="AL52" s="16" t="s">
        <v>179</v>
      </c>
      <c r="AM52" s="34" t="s">
        <v>200</v>
      </c>
      <c r="AN52" s="34" t="s">
        <v>201</v>
      </c>
      <c r="AO52" s="33" t="s">
        <v>61</v>
      </c>
    </row>
    <row r="53" spans="2:41" x14ac:dyDescent="0.35">
      <c r="B53" s="1" t="s">
        <v>73</v>
      </c>
      <c r="C53" s="3" t="s">
        <v>9</v>
      </c>
      <c r="D53" s="2" t="s">
        <v>8</v>
      </c>
      <c r="E53" s="3" t="s">
        <v>9</v>
      </c>
      <c r="G53" s="1" t="s">
        <v>81</v>
      </c>
      <c r="H53" s="7" t="s">
        <v>11</v>
      </c>
      <c r="I53" s="3" t="s">
        <v>9</v>
      </c>
      <c r="J53" s="3" t="s">
        <v>9</v>
      </c>
      <c r="AA53" s="16" t="s">
        <v>182</v>
      </c>
      <c r="AB53" s="33" t="s">
        <v>200</v>
      </c>
      <c r="AC53" s="33" t="s">
        <v>204</v>
      </c>
      <c r="AD53" s="33" t="s">
        <v>61</v>
      </c>
      <c r="AL53" s="16" t="s">
        <v>180</v>
      </c>
      <c r="AM53" s="34" t="s">
        <v>200</v>
      </c>
      <c r="AN53" s="34" t="s">
        <v>201</v>
      </c>
      <c r="AO53" s="33" t="s">
        <v>61</v>
      </c>
    </row>
    <row r="54" spans="2:41" x14ac:dyDescent="0.35">
      <c r="B54" s="1" t="s">
        <v>74</v>
      </c>
      <c r="C54" s="2" t="s">
        <v>8</v>
      </c>
      <c r="D54" s="3" t="s">
        <v>9</v>
      </c>
      <c r="E54" s="2" t="s">
        <v>8</v>
      </c>
      <c r="G54" s="1" t="s">
        <v>82</v>
      </c>
      <c r="H54" s="3" t="s">
        <v>9</v>
      </c>
      <c r="J54" s="7" t="s">
        <v>11</v>
      </c>
      <c r="AA54" s="16" t="s">
        <v>184</v>
      </c>
      <c r="AB54" s="33" t="s">
        <v>200</v>
      </c>
      <c r="AC54" s="33" t="s">
        <v>205</v>
      </c>
      <c r="AD54" s="33" t="s">
        <v>61</v>
      </c>
      <c r="AL54" s="16" t="s">
        <v>181</v>
      </c>
      <c r="AM54" s="34" t="s">
        <v>200</v>
      </c>
      <c r="AN54" s="34" t="s">
        <v>203</v>
      </c>
      <c r="AO54" s="33" t="s">
        <v>61</v>
      </c>
    </row>
    <row r="55" spans="2:41" x14ac:dyDescent="0.35">
      <c r="B55" s="1" t="s">
        <v>75</v>
      </c>
      <c r="C55" s="2" t="s">
        <v>8</v>
      </c>
      <c r="D55" s="7" t="s">
        <v>11</v>
      </c>
      <c r="E55" s="7" t="s">
        <v>11</v>
      </c>
      <c r="G55" s="1" t="s">
        <v>83</v>
      </c>
      <c r="H55" s="3" t="s">
        <v>9</v>
      </c>
      <c r="I55" s="3" t="s">
        <v>9</v>
      </c>
      <c r="AA55" s="16" t="s">
        <v>185</v>
      </c>
      <c r="AB55" s="33">
        <v>3.0259999999999998</v>
      </c>
      <c r="AC55" s="33" t="s">
        <v>213</v>
      </c>
      <c r="AD55" s="33">
        <v>2.5000000000000001E-3</v>
      </c>
      <c r="AL55" s="16" t="s">
        <v>182</v>
      </c>
      <c r="AM55" s="34" t="s">
        <v>200</v>
      </c>
      <c r="AN55" s="34" t="s">
        <v>210</v>
      </c>
      <c r="AO55" s="33" t="s">
        <v>61</v>
      </c>
    </row>
    <row r="56" spans="2:41" x14ac:dyDescent="0.35">
      <c r="B56" s="1" t="s">
        <v>76</v>
      </c>
      <c r="C56" s="3" t="s">
        <v>9</v>
      </c>
      <c r="D56" s="7" t="s">
        <v>11</v>
      </c>
      <c r="E56" s="3" t="s">
        <v>9</v>
      </c>
      <c r="G56" s="1" t="s">
        <v>84</v>
      </c>
      <c r="H56" s="2" t="s">
        <v>8</v>
      </c>
      <c r="I56" s="7" t="s">
        <v>11</v>
      </c>
      <c r="AA56" s="16" t="s">
        <v>187</v>
      </c>
      <c r="AB56" s="33">
        <v>7.2</v>
      </c>
      <c r="AC56" s="33" t="s">
        <v>206</v>
      </c>
      <c r="AD56" s="33" t="s">
        <v>61</v>
      </c>
      <c r="AL56" s="16" t="s">
        <v>183</v>
      </c>
      <c r="AM56" s="34"/>
      <c r="AN56" s="34"/>
      <c r="AO56" s="33"/>
    </row>
    <row r="57" spans="2:41" x14ac:dyDescent="0.35">
      <c r="B57" s="1" t="s">
        <v>77</v>
      </c>
      <c r="C57" s="3" t="s">
        <v>9</v>
      </c>
      <c r="D57" s="3" t="s">
        <v>9</v>
      </c>
      <c r="E57" s="7" t="s">
        <v>11</v>
      </c>
      <c r="G57" s="1" t="s">
        <v>85</v>
      </c>
      <c r="H57" s="3" t="s">
        <v>9</v>
      </c>
      <c r="I57" s="3" t="s">
        <v>9</v>
      </c>
      <c r="J57" s="3" t="s">
        <v>9</v>
      </c>
      <c r="AA57" s="16" t="s">
        <v>198</v>
      </c>
      <c r="AB57" s="33" t="s">
        <v>200</v>
      </c>
      <c r="AC57" s="33" t="s">
        <v>207</v>
      </c>
      <c r="AD57" s="33" t="s">
        <v>61</v>
      </c>
      <c r="AL57" s="16" t="s">
        <v>184</v>
      </c>
      <c r="AM57" s="34" t="s">
        <v>200</v>
      </c>
      <c r="AN57" s="34" t="s">
        <v>211</v>
      </c>
      <c r="AO57" s="33" t="s">
        <v>61</v>
      </c>
    </row>
    <row r="58" spans="2:41" x14ac:dyDescent="0.35">
      <c r="B58" s="1" t="s">
        <v>78</v>
      </c>
      <c r="C58" s="3" t="s">
        <v>9</v>
      </c>
      <c r="D58" s="3" t="s">
        <v>9</v>
      </c>
      <c r="E58" s="3" t="s">
        <v>9</v>
      </c>
      <c r="G58" s="1" t="s">
        <v>86</v>
      </c>
      <c r="H58" s="7" t="s">
        <v>11</v>
      </c>
      <c r="J58" s="3" t="s">
        <v>9</v>
      </c>
      <c r="AA58" s="16" t="s">
        <v>199</v>
      </c>
      <c r="AB58" s="33">
        <v>2.38</v>
      </c>
      <c r="AC58" s="33" t="s">
        <v>208</v>
      </c>
      <c r="AD58" s="33">
        <v>4.1999999999999997E-3</v>
      </c>
      <c r="AL58" s="16" t="s">
        <v>185</v>
      </c>
      <c r="AM58" s="34" t="s">
        <v>200</v>
      </c>
      <c r="AN58" s="34" t="s">
        <v>211</v>
      </c>
      <c r="AO58" s="33" t="s">
        <v>61</v>
      </c>
    </row>
    <row r="59" spans="2:41" x14ac:dyDescent="0.35">
      <c r="B59" s="1" t="s">
        <v>79</v>
      </c>
      <c r="C59" s="3" t="s">
        <v>9</v>
      </c>
      <c r="D59" s="3" t="s">
        <v>9</v>
      </c>
      <c r="E59" s="3" t="s">
        <v>9</v>
      </c>
      <c r="G59" s="1" t="s">
        <v>87</v>
      </c>
      <c r="H59" s="7" t="s">
        <v>11</v>
      </c>
      <c r="I59" s="7" t="s">
        <v>11</v>
      </c>
      <c r="J59" s="2" t="s">
        <v>8</v>
      </c>
      <c r="AA59" s="16" t="s">
        <v>196</v>
      </c>
      <c r="AB59" s="33" t="s">
        <v>200</v>
      </c>
      <c r="AC59" s="33" t="s">
        <v>209</v>
      </c>
      <c r="AD59" s="33" t="s">
        <v>61</v>
      </c>
      <c r="AL59" s="16" t="s">
        <v>186</v>
      </c>
      <c r="AM59" s="34" t="s">
        <v>200</v>
      </c>
      <c r="AN59" s="34" t="s">
        <v>211</v>
      </c>
      <c r="AO59" s="33" t="s">
        <v>61</v>
      </c>
    </row>
    <row r="60" spans="2:41" x14ac:dyDescent="0.35">
      <c r="B60" s="1" t="s">
        <v>80</v>
      </c>
      <c r="D60" s="3" t="s">
        <v>9</v>
      </c>
      <c r="E60" s="3" t="s">
        <v>9</v>
      </c>
      <c r="G60" s="1" t="s">
        <v>88</v>
      </c>
      <c r="H60" s="3" t="s">
        <v>9</v>
      </c>
      <c r="I60" s="7" t="s">
        <v>11</v>
      </c>
      <c r="J60" s="3" t="s">
        <v>9</v>
      </c>
      <c r="AL60" s="16" t="s">
        <v>187</v>
      </c>
      <c r="AM60" s="33">
        <v>1.1499999999999999</v>
      </c>
      <c r="AN60" s="34" t="s">
        <v>212</v>
      </c>
      <c r="AO60" s="33">
        <v>0.76090000000000002</v>
      </c>
    </row>
    <row r="61" spans="2:41" x14ac:dyDescent="0.35">
      <c r="B61" s="1" t="s">
        <v>81</v>
      </c>
      <c r="C61" s="2" t="s">
        <v>8</v>
      </c>
      <c r="D61" s="3" t="s">
        <v>9</v>
      </c>
      <c r="E61" s="3" t="s">
        <v>9</v>
      </c>
      <c r="G61" s="1" t="s">
        <v>89</v>
      </c>
      <c r="H61" s="7" t="s">
        <v>11</v>
      </c>
      <c r="J61" s="3" t="s">
        <v>9</v>
      </c>
      <c r="AL61" s="16" t="s">
        <v>188</v>
      </c>
      <c r="AM61" s="34"/>
      <c r="AN61" s="34"/>
      <c r="AO61" s="33"/>
    </row>
    <row r="62" spans="2:41" x14ac:dyDescent="0.35">
      <c r="B62" s="1" t="s">
        <v>82</v>
      </c>
      <c r="C62" s="2" t="s">
        <v>8</v>
      </c>
      <c r="D62" s="3" t="s">
        <v>9</v>
      </c>
      <c r="E62" s="2" t="s">
        <v>8</v>
      </c>
      <c r="G62" s="1" t="s">
        <v>90</v>
      </c>
      <c r="H62" s="3" t="s">
        <v>9</v>
      </c>
      <c r="J62" s="7" t="s">
        <v>11</v>
      </c>
      <c r="AL62" s="16" t="s">
        <v>189</v>
      </c>
      <c r="AM62" s="34" t="s">
        <v>200</v>
      </c>
      <c r="AN62" s="34" t="s">
        <v>207</v>
      </c>
      <c r="AO62" s="33" t="s">
        <v>61</v>
      </c>
    </row>
    <row r="63" spans="2:41" x14ac:dyDescent="0.35">
      <c r="B63" s="1" t="s">
        <v>83</v>
      </c>
      <c r="C63" s="3" t="s">
        <v>9</v>
      </c>
      <c r="D63" s="3" t="s">
        <v>9</v>
      </c>
      <c r="E63" s="3" t="s">
        <v>9</v>
      </c>
      <c r="G63" s="1" t="s">
        <v>91</v>
      </c>
      <c r="H63" s="3" t="s">
        <v>9</v>
      </c>
      <c r="I63" s="2" t="s">
        <v>8</v>
      </c>
      <c r="J63" s="3" t="s">
        <v>9</v>
      </c>
      <c r="AL63" s="16" t="s">
        <v>190</v>
      </c>
      <c r="AM63" s="34" t="s">
        <v>200</v>
      </c>
      <c r="AN63" s="34" t="s">
        <v>207</v>
      </c>
      <c r="AO63" s="33" t="s">
        <v>61</v>
      </c>
    </row>
    <row r="64" spans="2:41" x14ac:dyDescent="0.35">
      <c r="B64" s="1" t="s">
        <v>84</v>
      </c>
      <c r="C64" s="2" t="s">
        <v>8</v>
      </c>
      <c r="D64" s="3" t="s">
        <v>9</v>
      </c>
      <c r="E64" s="3" t="s">
        <v>9</v>
      </c>
      <c r="G64" s="1" t="s">
        <v>92</v>
      </c>
      <c r="H64" s="7" t="s">
        <v>11</v>
      </c>
      <c r="I64" s="2" t="s">
        <v>8</v>
      </c>
      <c r="J64" s="7" t="s">
        <v>11</v>
      </c>
      <c r="AL64" s="16" t="s">
        <v>191</v>
      </c>
      <c r="AM64" s="34" t="s">
        <v>200</v>
      </c>
      <c r="AN64" s="34" t="s">
        <v>207</v>
      </c>
      <c r="AO64" s="33" t="s">
        <v>61</v>
      </c>
    </row>
    <row r="65" spans="7:41" x14ac:dyDescent="0.35">
      <c r="G65" s="1" t="s">
        <v>93</v>
      </c>
      <c r="H65" s="2" t="s">
        <v>8</v>
      </c>
      <c r="J65" s="3" t="s">
        <v>9</v>
      </c>
      <c r="AL65" s="16" t="s">
        <v>192</v>
      </c>
      <c r="AM65" s="34"/>
      <c r="AN65" s="34"/>
      <c r="AO65" s="33"/>
    </row>
    <row r="66" spans="7:41" x14ac:dyDescent="0.35">
      <c r="G66" s="1" t="s">
        <v>102</v>
      </c>
      <c r="H66" s="2" t="s">
        <v>8</v>
      </c>
      <c r="J66" s="7" t="s">
        <v>11</v>
      </c>
      <c r="AL66" s="16" t="s">
        <v>193</v>
      </c>
      <c r="AM66" s="34"/>
      <c r="AN66" s="34"/>
      <c r="AO66" s="33" t="s">
        <v>127</v>
      </c>
    </row>
    <row r="67" spans="7:41" x14ac:dyDescent="0.35">
      <c r="G67" s="1" t="s">
        <v>103</v>
      </c>
      <c r="H67" s="7" t="s">
        <v>11</v>
      </c>
      <c r="J67" s="2" t="s">
        <v>8</v>
      </c>
      <c r="AL67" s="16" t="s">
        <v>194</v>
      </c>
      <c r="AM67" s="34"/>
      <c r="AN67" s="34"/>
      <c r="AO67" s="33" t="s">
        <v>127</v>
      </c>
    </row>
    <row r="68" spans="7:41" x14ac:dyDescent="0.35">
      <c r="G68" s="1" t="s">
        <v>104</v>
      </c>
      <c r="H68" s="2" t="s">
        <v>8</v>
      </c>
      <c r="J68" s="2" t="s">
        <v>8</v>
      </c>
      <c r="AL68" s="16" t="s">
        <v>195</v>
      </c>
      <c r="AM68" s="34"/>
      <c r="AN68" s="34"/>
      <c r="AO68" s="33"/>
    </row>
    <row r="69" spans="7:41" x14ac:dyDescent="0.35">
      <c r="AL69" s="16" t="s">
        <v>196</v>
      </c>
      <c r="AM69" s="34"/>
      <c r="AN69" s="34"/>
      <c r="AO69" s="33" t="s">
        <v>127</v>
      </c>
    </row>
    <row r="70" spans="7:41" x14ac:dyDescent="0.35">
      <c r="AO70" s="32"/>
    </row>
  </sheetData>
  <mergeCells count="14">
    <mergeCell ref="M28:V28"/>
    <mergeCell ref="M14:V14"/>
    <mergeCell ref="M21:W21"/>
    <mergeCell ref="B5:J5"/>
    <mergeCell ref="B6:E6"/>
    <mergeCell ref="G6:J6"/>
    <mergeCell ref="M22:V22"/>
    <mergeCell ref="AA48:AD48"/>
    <mergeCell ref="AL28:AS28"/>
    <mergeCell ref="AL27:AS27"/>
    <mergeCell ref="AL48:AO48"/>
    <mergeCell ref="AA21:AI21"/>
    <mergeCell ref="AA22:AI22"/>
    <mergeCell ref="AA28:AI28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4098" r:id="rId4">
          <objectPr defaultSize="0" autoPict="0" r:id="rId5">
            <anchor moveWithCells="1">
              <from>
                <xdr:col>15</xdr:col>
                <xdr:colOff>342900</xdr:colOff>
                <xdr:row>33</xdr:row>
                <xdr:rowOff>6350</xdr:rowOff>
              </from>
              <to>
                <xdr:col>18</xdr:col>
                <xdr:colOff>234950</xdr:colOff>
                <xdr:row>47</xdr:row>
                <xdr:rowOff>114300</xdr:rowOff>
              </to>
            </anchor>
          </objectPr>
        </oleObject>
      </mc:Choice>
      <mc:Fallback>
        <oleObject progId="Prism8.Document" shapeId="4098" r:id="rId4"/>
      </mc:Fallback>
    </mc:AlternateContent>
    <mc:AlternateContent xmlns:mc="http://schemas.openxmlformats.org/markup-compatibility/2006">
      <mc:Choice Requires="x14">
        <oleObject progId="Prism8.Document" shapeId="4097" r:id="rId6">
          <objectPr defaultSize="0" autoPict="0" r:id="rId7">
            <anchor moveWithCells="1">
              <from>
                <xdr:col>28</xdr:col>
                <xdr:colOff>69850</xdr:colOff>
                <xdr:row>31</xdr:row>
                <xdr:rowOff>171450</xdr:rowOff>
              </from>
              <to>
                <xdr:col>29</xdr:col>
                <xdr:colOff>1250950</xdr:colOff>
                <xdr:row>44</xdr:row>
                <xdr:rowOff>95250</xdr:rowOff>
              </to>
            </anchor>
          </objectPr>
        </oleObject>
      </mc:Choice>
      <mc:Fallback>
        <oleObject progId="Prism8.Document" shapeId="4097" r:id="rId6"/>
      </mc:Fallback>
    </mc:AlternateContent>
    <mc:AlternateContent xmlns:mc="http://schemas.openxmlformats.org/markup-compatibility/2006">
      <mc:Choice Requires="x14">
        <oleObject progId="Prism8.Document" shapeId="4099" r:id="rId8">
          <objectPr defaultSize="0" autoPict="0" r:id="rId9">
            <anchor moveWithCells="1">
              <from>
                <xdr:col>38</xdr:col>
                <xdr:colOff>1270000</xdr:colOff>
                <xdr:row>32</xdr:row>
                <xdr:rowOff>44450</xdr:rowOff>
              </from>
              <to>
                <xdr:col>40</xdr:col>
                <xdr:colOff>1136650</xdr:colOff>
                <xdr:row>45</xdr:row>
                <xdr:rowOff>44450</xdr:rowOff>
              </to>
            </anchor>
          </objectPr>
        </oleObject>
      </mc:Choice>
      <mc:Fallback>
        <oleObject progId="Prism8.Document" shapeId="409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6.5 kb</vt:lpstr>
      <vt:lpstr>6p9a</vt:lpstr>
      <vt:lpstr>6p9b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</dc:creator>
  <cp:lastModifiedBy>TheoFelix Tekoh</cp:lastModifiedBy>
  <dcterms:created xsi:type="dcterms:W3CDTF">2021-10-23T10:16:31Z</dcterms:created>
  <dcterms:modified xsi:type="dcterms:W3CDTF">2025-05-02T14:08:53Z</dcterms:modified>
</cp:coreProperties>
</file>