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0157685425d7bdfd/Desktop/RI article stuff/Article submission/BMC Peds/"/>
    </mc:Choice>
  </mc:AlternateContent>
  <xr:revisionPtr revIDLastSave="15" documentId="8_{2582865A-EFFA-45FB-9918-FB400845EE9C}" xr6:coauthVersionLast="47" xr6:coauthVersionMax="47" xr10:uidLastSave="{DBCB217D-1AAD-4BD8-A5CC-8C76C355BC0A}"/>
  <bookViews>
    <workbookView xWindow="1152" yWindow="1152" windowWidth="17280" windowHeight="9960" tabRatio="449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2" i="1" l="1"/>
  <c r="C10" i="1" l="1"/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C31" i="1" l="1"/>
  <c r="AY3" i="1" l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2" i="1"/>
  <c r="AX3" i="1"/>
  <c r="AZ3" i="1" s="1"/>
  <c r="AX4" i="1"/>
  <c r="AZ4" i="1" s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Z19" i="1" s="1"/>
  <c r="AX20" i="1"/>
  <c r="AZ20" i="1" s="1"/>
  <c r="AX21" i="1"/>
  <c r="AX22" i="1"/>
  <c r="AX23" i="1"/>
  <c r="AX24" i="1"/>
  <c r="AX25" i="1"/>
  <c r="AX26" i="1"/>
  <c r="AX27" i="1"/>
  <c r="AX28" i="1"/>
  <c r="AX29" i="1"/>
  <c r="AX30" i="1"/>
  <c r="AX31" i="1"/>
  <c r="AX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I23" i="1" s="1"/>
  <c r="AG24" i="1"/>
  <c r="AG25" i="1"/>
  <c r="AG26" i="1"/>
  <c r="AG27" i="1"/>
  <c r="AG28" i="1"/>
  <c r="AG29" i="1"/>
  <c r="AG30" i="1"/>
  <c r="AG31" i="1"/>
  <c r="AG2" i="1"/>
  <c r="AZ24" i="1" l="1"/>
  <c r="AZ28" i="1"/>
  <c r="AZ23" i="1"/>
  <c r="AI11" i="1"/>
  <c r="AZ12" i="1"/>
  <c r="AI27" i="1"/>
  <c r="AZ7" i="1"/>
  <c r="AI3" i="1"/>
  <c r="AZ31" i="1"/>
  <c r="AZ11" i="1"/>
  <c r="AZ16" i="1"/>
  <c r="AI19" i="1"/>
  <c r="AZ8" i="1"/>
  <c r="AZ2" i="1"/>
  <c r="AI2" i="1"/>
  <c r="AZ15" i="1"/>
  <c r="AI15" i="1"/>
  <c r="AI7" i="1"/>
  <c r="AZ27" i="1"/>
  <c r="AI31" i="1"/>
  <c r="AI24" i="1"/>
  <c r="AI20" i="1"/>
  <c r="AI16" i="1"/>
  <c r="AI12" i="1"/>
  <c r="AI8" i="1"/>
  <c r="AI4" i="1"/>
  <c r="AI30" i="1"/>
  <c r="AI26" i="1"/>
  <c r="AI22" i="1"/>
  <c r="AI18" i="1"/>
  <c r="AI14" i="1"/>
  <c r="AI10" i="1"/>
  <c r="AI6" i="1"/>
  <c r="AZ30" i="1"/>
  <c r="AZ26" i="1"/>
  <c r="AZ22" i="1"/>
  <c r="AZ18" i="1"/>
  <c r="AZ14" i="1"/>
  <c r="AZ10" i="1"/>
  <c r="AZ6" i="1"/>
  <c r="AZ29" i="1"/>
  <c r="AZ25" i="1"/>
  <c r="AZ21" i="1"/>
  <c r="AZ17" i="1"/>
  <c r="AZ13" i="1"/>
  <c r="AZ9" i="1"/>
  <c r="AZ5" i="1"/>
  <c r="AI29" i="1"/>
  <c r="AI25" i="1"/>
  <c r="AI21" i="1"/>
  <c r="AI17" i="1"/>
  <c r="AI13" i="1"/>
  <c r="AI9" i="1"/>
  <c r="AI5" i="1"/>
  <c r="AI28" i="1"/>
  <c r="C30" i="1"/>
  <c r="C29" i="1"/>
  <c r="C28" i="1"/>
  <c r="C27" i="1"/>
  <c r="C26" i="1"/>
  <c r="C25" i="1"/>
  <c r="C24" i="1"/>
  <c r="C23" i="1" l="1"/>
  <c r="C22" i="1"/>
  <c r="AK6" i="1"/>
  <c r="AL6" i="1" s="1"/>
  <c r="AK7" i="1"/>
  <c r="AL7" i="1" s="1"/>
  <c r="AK8" i="1"/>
  <c r="AL8" i="1" s="1"/>
  <c r="AK9" i="1"/>
  <c r="AL9" i="1" s="1"/>
  <c r="AK10" i="1"/>
  <c r="AL10" i="1" s="1"/>
  <c r="AK11" i="1"/>
  <c r="AL11" i="1" s="1"/>
  <c r="AK12" i="1"/>
  <c r="AL12" i="1" s="1"/>
  <c r="AK13" i="1"/>
  <c r="AL13" i="1" s="1"/>
  <c r="AK14" i="1"/>
  <c r="AL14" i="1" s="1"/>
  <c r="AK15" i="1"/>
  <c r="AL15" i="1" s="1"/>
  <c r="AK16" i="1"/>
  <c r="AL16" i="1" s="1"/>
  <c r="AK17" i="1"/>
  <c r="AL17" i="1" s="1"/>
  <c r="AK18" i="1"/>
  <c r="AL18" i="1" s="1"/>
  <c r="AK19" i="1"/>
  <c r="AL19" i="1" s="1"/>
  <c r="AK20" i="1"/>
  <c r="AL20" i="1" s="1"/>
  <c r="AK21" i="1"/>
  <c r="AL21" i="1" s="1"/>
  <c r="AK22" i="1"/>
  <c r="AL22" i="1" s="1"/>
  <c r="AK23" i="1"/>
  <c r="AL23" i="1" s="1"/>
  <c r="AK24" i="1"/>
  <c r="AL24" i="1" s="1"/>
  <c r="AK25" i="1"/>
  <c r="AL25" i="1" s="1"/>
  <c r="AK26" i="1"/>
  <c r="AL26" i="1" s="1"/>
  <c r="AK27" i="1"/>
  <c r="AL27" i="1" s="1"/>
  <c r="AK28" i="1"/>
  <c r="AL28" i="1" s="1"/>
  <c r="AK29" i="1"/>
  <c r="AL29" i="1" s="1"/>
  <c r="AK30" i="1"/>
  <c r="AL30" i="1" s="1"/>
  <c r="AK31" i="1"/>
  <c r="AL31" i="1" s="1"/>
  <c r="AK5" i="1"/>
  <c r="AL5" i="1" s="1"/>
  <c r="AK3" i="1"/>
  <c r="AL3" i="1" s="1"/>
  <c r="AK4" i="1"/>
  <c r="AL4" i="1" s="1"/>
  <c r="C9" i="1" l="1"/>
  <c r="C21" i="1"/>
  <c r="C20" i="1"/>
  <c r="C19" i="1"/>
  <c r="C18" i="1"/>
  <c r="C17" i="1"/>
  <c r="C16" i="1"/>
  <c r="C15" i="1"/>
  <c r="C14" i="1"/>
  <c r="C13" i="1"/>
  <c r="C12" i="1"/>
  <c r="C11" i="1"/>
  <c r="C8" i="1"/>
  <c r="C7" i="1"/>
  <c r="C6" i="1"/>
  <c r="C5" i="1"/>
  <c r="C4" i="1"/>
  <c r="C3" i="1"/>
  <c r="C2" i="1"/>
  <c r="BF23" i="1"/>
  <c r="BG23" i="1" s="1"/>
  <c r="BF24" i="1"/>
  <c r="BG24" i="1" s="1"/>
  <c r="BF25" i="1"/>
  <c r="BG25" i="1" s="1"/>
  <c r="BF26" i="1"/>
  <c r="BG26" i="1" s="1"/>
  <c r="BF27" i="1"/>
  <c r="BG27" i="1" s="1"/>
  <c r="BF28" i="1"/>
  <c r="BG28" i="1" s="1"/>
  <c r="BF29" i="1"/>
  <c r="BG29" i="1" s="1"/>
  <c r="BF30" i="1"/>
  <c r="BG30" i="1" s="1"/>
  <c r="BF31" i="1"/>
  <c r="BG31" i="1" s="1"/>
  <c r="BF4" i="1"/>
  <c r="BG4" i="1" s="1"/>
  <c r="BF5" i="1"/>
  <c r="BG5" i="1" s="1"/>
  <c r="BF6" i="1"/>
  <c r="BG6" i="1" s="1"/>
  <c r="BF7" i="1"/>
  <c r="BG7" i="1" s="1"/>
  <c r="BF8" i="1"/>
  <c r="BG8" i="1" s="1"/>
  <c r="BF9" i="1"/>
  <c r="BG9" i="1" s="1"/>
  <c r="BF10" i="1"/>
  <c r="BG10" i="1" s="1"/>
  <c r="BF11" i="1"/>
  <c r="BG11" i="1" s="1"/>
  <c r="BF12" i="1"/>
  <c r="BG12" i="1" s="1"/>
  <c r="BF13" i="1"/>
  <c r="BG13" i="1" s="1"/>
  <c r="BF14" i="1"/>
  <c r="BG14" i="1" s="1"/>
  <c r="BF15" i="1"/>
  <c r="BG15" i="1" s="1"/>
  <c r="BF16" i="1"/>
  <c r="BG16" i="1" s="1"/>
  <c r="BF17" i="1"/>
  <c r="BG17" i="1" s="1"/>
  <c r="BF18" i="1"/>
  <c r="BG18" i="1" s="1"/>
  <c r="BF19" i="1"/>
  <c r="BG19" i="1" s="1"/>
  <c r="BF20" i="1"/>
  <c r="BG20" i="1" s="1"/>
  <c r="BF21" i="1"/>
  <c r="BG21" i="1" s="1"/>
  <c r="BF22" i="1"/>
  <c r="BG22" i="1" s="1"/>
  <c r="BF3" i="1"/>
  <c r="BG3" i="1" s="1"/>
  <c r="AV31" i="1" l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  <c r="AV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E2" i="1"/>
  <c r="CA19" i="1"/>
  <c r="BZ19" i="1"/>
  <c r="BY19" i="1"/>
  <c r="BW19" i="1"/>
  <c r="BV19" i="1"/>
  <c r="BU19" i="1"/>
  <c r="BT19" i="1"/>
  <c r="BS19" i="1"/>
  <c r="BR19" i="1"/>
  <c r="AS19" i="1"/>
  <c r="AP19" i="1"/>
  <c r="AB19" i="1"/>
  <c r="Y19" i="1"/>
  <c r="CA18" i="1"/>
  <c r="BZ18" i="1"/>
  <c r="BY18" i="1"/>
  <c r="BW18" i="1"/>
  <c r="BV18" i="1"/>
  <c r="BU18" i="1"/>
  <c r="BT18" i="1"/>
  <c r="BS18" i="1"/>
  <c r="BR18" i="1"/>
  <c r="AS18" i="1"/>
  <c r="AP18" i="1"/>
  <c r="AB18" i="1"/>
  <c r="Y18" i="1"/>
  <c r="CA17" i="1"/>
  <c r="BZ17" i="1"/>
  <c r="BY17" i="1"/>
  <c r="BW17" i="1"/>
  <c r="BV17" i="1"/>
  <c r="BU17" i="1"/>
  <c r="BT17" i="1"/>
  <c r="BS17" i="1"/>
  <c r="BR17" i="1"/>
  <c r="AS17" i="1"/>
  <c r="AP17" i="1"/>
  <c r="AB17" i="1"/>
  <c r="Y17" i="1"/>
  <c r="CA16" i="1"/>
  <c r="BZ16" i="1"/>
  <c r="BY16" i="1"/>
  <c r="BW16" i="1"/>
  <c r="BV16" i="1"/>
  <c r="BU16" i="1"/>
  <c r="BT16" i="1"/>
  <c r="BS16" i="1"/>
  <c r="BR16" i="1"/>
  <c r="AS16" i="1"/>
  <c r="AP16" i="1"/>
  <c r="AB16" i="1"/>
  <c r="Y16" i="1"/>
  <c r="CA15" i="1"/>
  <c r="BY15" i="1"/>
  <c r="BW15" i="1"/>
  <c r="BV15" i="1"/>
  <c r="BU15" i="1"/>
  <c r="BT15" i="1"/>
  <c r="BS15" i="1"/>
  <c r="BR15" i="1"/>
  <c r="AS15" i="1"/>
  <c r="AP15" i="1"/>
  <c r="AB15" i="1"/>
  <c r="Y15" i="1"/>
  <c r="BF2" i="1"/>
  <c r="BG2" i="1" s="1"/>
  <c r="AW19" i="1" l="1"/>
  <c r="AF19" i="1"/>
  <c r="AW18" i="1"/>
  <c r="AF18" i="1"/>
  <c r="AW17" i="1"/>
  <c r="AF17" i="1"/>
  <c r="AW16" i="1"/>
  <c r="AF16" i="1"/>
  <c r="AW15" i="1"/>
  <c r="AF15" i="1"/>
  <c r="BX15" i="1"/>
  <c r="CB15" i="1" s="1"/>
  <c r="BX17" i="1"/>
  <c r="CB17" i="1" s="1"/>
  <c r="BX19" i="1"/>
  <c r="CB19" i="1" s="1"/>
  <c r="BX16" i="1"/>
  <c r="CB16" i="1" s="1"/>
  <c r="BX18" i="1"/>
  <c r="CB18" i="1" s="1"/>
  <c r="CA2" i="1" l="1"/>
  <c r="BZ2" i="1"/>
  <c r="BY2" i="1"/>
  <c r="BW2" i="1"/>
  <c r="BV2" i="1"/>
  <c r="BU2" i="1"/>
  <c r="BS2" i="1"/>
  <c r="BR2" i="1"/>
  <c r="AS2" i="1"/>
  <c r="AW2" i="1" s="1"/>
  <c r="AP2" i="1"/>
  <c r="AK2" i="1"/>
  <c r="AL2" i="1" s="1"/>
  <c r="AB2" i="1"/>
  <c r="AF2" i="1" s="1"/>
  <c r="Y2" i="1"/>
  <c r="U2" i="1"/>
  <c r="BX2" i="1" l="1"/>
  <c r="CB2" i="1" s="1"/>
  <c r="BZ3" i="1"/>
  <c r="BZ4" i="1"/>
  <c r="BZ5" i="1"/>
  <c r="BZ6" i="1"/>
  <c r="BZ7" i="1"/>
  <c r="BZ8" i="1"/>
  <c r="BZ9" i="1"/>
  <c r="BZ10" i="1"/>
  <c r="BZ11" i="1"/>
  <c r="BZ12" i="1"/>
  <c r="BZ13" i="1"/>
  <c r="BZ14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Y3" i="1"/>
  <c r="BY4" i="1"/>
  <c r="BY5" i="1"/>
  <c r="BY6" i="1"/>
  <c r="BY7" i="1"/>
  <c r="BY8" i="1"/>
  <c r="BY9" i="1"/>
  <c r="BY10" i="1"/>
  <c r="BY11" i="1"/>
  <c r="BY12" i="1"/>
  <c r="BY13" i="1"/>
  <c r="BY14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R3" i="1"/>
  <c r="BS3" i="1"/>
  <c r="BT3" i="1"/>
  <c r="BU3" i="1"/>
  <c r="BV3" i="1"/>
  <c r="BW3" i="1"/>
  <c r="CA3" i="1"/>
  <c r="BR4" i="1"/>
  <c r="BS4" i="1"/>
  <c r="BT4" i="1"/>
  <c r="BU4" i="1"/>
  <c r="BV4" i="1"/>
  <c r="BW4" i="1"/>
  <c r="CA4" i="1"/>
  <c r="BR5" i="1"/>
  <c r="BS5" i="1"/>
  <c r="BT5" i="1"/>
  <c r="BU5" i="1"/>
  <c r="BV5" i="1"/>
  <c r="BW5" i="1"/>
  <c r="CA5" i="1"/>
  <c r="BR6" i="1"/>
  <c r="BS6" i="1"/>
  <c r="BT6" i="1"/>
  <c r="BU6" i="1"/>
  <c r="BV6" i="1"/>
  <c r="BW6" i="1"/>
  <c r="CA6" i="1"/>
  <c r="BR7" i="1"/>
  <c r="BS7" i="1"/>
  <c r="BT7" i="1"/>
  <c r="BU7" i="1"/>
  <c r="BV7" i="1"/>
  <c r="BW7" i="1"/>
  <c r="CA7" i="1"/>
  <c r="BR8" i="1"/>
  <c r="BS8" i="1"/>
  <c r="BT8" i="1"/>
  <c r="BU8" i="1"/>
  <c r="BV8" i="1"/>
  <c r="BW8" i="1"/>
  <c r="CA8" i="1"/>
  <c r="BR9" i="1"/>
  <c r="BS9" i="1"/>
  <c r="BT9" i="1"/>
  <c r="BU9" i="1"/>
  <c r="BV9" i="1"/>
  <c r="BW9" i="1"/>
  <c r="CA9" i="1"/>
  <c r="BR10" i="1"/>
  <c r="BS10" i="1"/>
  <c r="BT10" i="1"/>
  <c r="BU10" i="1"/>
  <c r="BV10" i="1"/>
  <c r="BW10" i="1"/>
  <c r="CA10" i="1"/>
  <c r="BR11" i="1"/>
  <c r="BS11" i="1"/>
  <c r="BT11" i="1"/>
  <c r="BU11" i="1"/>
  <c r="BV11" i="1"/>
  <c r="BW11" i="1"/>
  <c r="CA11" i="1"/>
  <c r="BR12" i="1"/>
  <c r="BS12" i="1"/>
  <c r="BT12" i="1"/>
  <c r="BU12" i="1"/>
  <c r="BV12" i="1"/>
  <c r="BW12" i="1"/>
  <c r="CA12" i="1"/>
  <c r="BR13" i="1"/>
  <c r="BS13" i="1"/>
  <c r="BT13" i="1"/>
  <c r="BU13" i="1"/>
  <c r="BV13" i="1"/>
  <c r="BW13" i="1"/>
  <c r="CA13" i="1"/>
  <c r="BR14" i="1"/>
  <c r="BS14" i="1"/>
  <c r="BT14" i="1"/>
  <c r="BU14" i="1"/>
  <c r="BV14" i="1"/>
  <c r="BW14" i="1"/>
  <c r="CA14" i="1"/>
  <c r="BR20" i="1"/>
  <c r="BS20" i="1"/>
  <c r="BT20" i="1"/>
  <c r="BU20" i="1"/>
  <c r="BV20" i="1"/>
  <c r="BW20" i="1"/>
  <c r="CA20" i="1"/>
  <c r="BR21" i="1"/>
  <c r="BS21" i="1"/>
  <c r="BT21" i="1"/>
  <c r="BU21" i="1"/>
  <c r="BV21" i="1"/>
  <c r="BW21" i="1"/>
  <c r="CA21" i="1"/>
  <c r="BR22" i="1"/>
  <c r="BS22" i="1"/>
  <c r="BT22" i="1"/>
  <c r="BU22" i="1"/>
  <c r="BV22" i="1"/>
  <c r="BW22" i="1"/>
  <c r="CA22" i="1"/>
  <c r="BR23" i="1"/>
  <c r="BS23" i="1"/>
  <c r="BT23" i="1"/>
  <c r="BU23" i="1"/>
  <c r="BV23" i="1"/>
  <c r="BW23" i="1"/>
  <c r="CA23" i="1"/>
  <c r="BR24" i="1"/>
  <c r="BS24" i="1"/>
  <c r="BT24" i="1"/>
  <c r="BU24" i="1"/>
  <c r="BV24" i="1"/>
  <c r="BW24" i="1"/>
  <c r="CA24" i="1"/>
  <c r="BR25" i="1"/>
  <c r="BS25" i="1"/>
  <c r="BT25" i="1"/>
  <c r="BU25" i="1"/>
  <c r="BV25" i="1"/>
  <c r="BW25" i="1"/>
  <c r="CA25" i="1"/>
  <c r="BR26" i="1"/>
  <c r="BS26" i="1"/>
  <c r="BT26" i="1"/>
  <c r="BU26" i="1"/>
  <c r="BV26" i="1"/>
  <c r="BW26" i="1"/>
  <c r="CA26" i="1"/>
  <c r="BR27" i="1"/>
  <c r="BS27" i="1"/>
  <c r="BT27" i="1"/>
  <c r="BU27" i="1"/>
  <c r="BV27" i="1"/>
  <c r="BW27" i="1"/>
  <c r="CA27" i="1"/>
  <c r="BR28" i="1"/>
  <c r="BS28" i="1"/>
  <c r="BT28" i="1"/>
  <c r="BU28" i="1"/>
  <c r="BV28" i="1"/>
  <c r="BW28" i="1"/>
  <c r="CA28" i="1"/>
  <c r="BR29" i="1"/>
  <c r="BS29" i="1"/>
  <c r="BT29" i="1"/>
  <c r="BU29" i="1"/>
  <c r="BV29" i="1"/>
  <c r="BW29" i="1"/>
  <c r="CA29" i="1"/>
  <c r="BR30" i="1"/>
  <c r="BS30" i="1"/>
  <c r="BT30" i="1"/>
  <c r="BU30" i="1"/>
  <c r="BV30" i="1"/>
  <c r="BW30" i="1"/>
  <c r="CA30" i="1"/>
  <c r="BR31" i="1"/>
  <c r="BS31" i="1"/>
  <c r="BT31" i="1"/>
  <c r="BU31" i="1"/>
  <c r="BV31" i="1"/>
  <c r="BW31" i="1"/>
  <c r="CA31" i="1"/>
  <c r="AS21" i="1"/>
  <c r="AW21" i="1" s="1"/>
  <c r="AS22" i="1"/>
  <c r="AW22" i="1" s="1"/>
  <c r="AS23" i="1"/>
  <c r="AW23" i="1" s="1"/>
  <c r="AS24" i="1"/>
  <c r="AW24" i="1" s="1"/>
  <c r="AS25" i="1"/>
  <c r="AW25" i="1" s="1"/>
  <c r="AS26" i="1"/>
  <c r="AW26" i="1" s="1"/>
  <c r="AS27" i="1"/>
  <c r="AW27" i="1" s="1"/>
  <c r="AS28" i="1"/>
  <c r="AW28" i="1" s="1"/>
  <c r="AS29" i="1"/>
  <c r="AW29" i="1" s="1"/>
  <c r="AS30" i="1"/>
  <c r="AW30" i="1" s="1"/>
  <c r="AS31" i="1"/>
  <c r="AW31" i="1" s="1"/>
  <c r="BX26" i="1" l="1"/>
  <c r="CB26" i="1" s="1"/>
  <c r="BX24" i="1"/>
  <c r="CB24" i="1" s="1"/>
  <c r="BX14" i="1"/>
  <c r="CB14" i="1" s="1"/>
  <c r="BX6" i="1"/>
  <c r="CB6" i="1" s="1"/>
  <c r="BX20" i="1"/>
  <c r="CB20" i="1" s="1"/>
  <c r="BX8" i="1"/>
  <c r="CB8" i="1" s="1"/>
  <c r="BX22" i="1"/>
  <c r="CB22" i="1" s="1"/>
  <c r="BX9" i="1"/>
  <c r="CB9" i="1" s="1"/>
  <c r="BX12" i="1"/>
  <c r="CB12" i="1" s="1"/>
  <c r="BX10" i="1"/>
  <c r="CB10" i="1" s="1"/>
  <c r="BX4" i="1"/>
  <c r="CB4" i="1" s="1"/>
  <c r="BX23" i="1"/>
  <c r="CB23" i="1" s="1"/>
  <c r="BX28" i="1"/>
  <c r="CB28" i="1" s="1"/>
  <c r="BX25" i="1"/>
  <c r="CB25" i="1" s="1"/>
  <c r="BX11" i="1"/>
  <c r="CB11" i="1" s="1"/>
  <c r="BX31" i="1"/>
  <c r="CB31" i="1" s="1"/>
  <c r="BX27" i="1"/>
  <c r="CB27" i="1" s="1"/>
  <c r="BX13" i="1"/>
  <c r="CB13" i="1" s="1"/>
  <c r="BX5" i="1"/>
  <c r="CB5" i="1" s="1"/>
  <c r="BX29" i="1"/>
  <c r="CB29" i="1" s="1"/>
  <c r="BX30" i="1"/>
  <c r="CB30" i="1" s="1"/>
  <c r="BX21" i="1"/>
  <c r="CB21" i="1" s="1"/>
  <c r="BX7" i="1"/>
  <c r="CB7" i="1" s="1"/>
  <c r="BX3" i="1"/>
  <c r="CB3" i="1" s="1"/>
  <c r="AB3" i="1" l="1"/>
  <c r="AF3" i="1" s="1"/>
  <c r="AB4" i="1"/>
  <c r="AF4" i="1" s="1"/>
  <c r="AB5" i="1"/>
  <c r="AF5" i="1" s="1"/>
  <c r="AB6" i="1"/>
  <c r="AF6" i="1" s="1"/>
  <c r="AB7" i="1"/>
  <c r="AF7" i="1" s="1"/>
  <c r="AB8" i="1"/>
  <c r="AF8" i="1" s="1"/>
  <c r="AB9" i="1"/>
  <c r="AF9" i="1" s="1"/>
  <c r="AB10" i="1"/>
  <c r="AF10" i="1" s="1"/>
  <c r="AB11" i="1"/>
  <c r="AF11" i="1" s="1"/>
  <c r="AB12" i="1"/>
  <c r="AF12" i="1" s="1"/>
  <c r="AB13" i="1"/>
  <c r="AF13" i="1" s="1"/>
  <c r="AB14" i="1"/>
  <c r="AF14" i="1" s="1"/>
  <c r="AB20" i="1"/>
  <c r="AF20" i="1" s="1"/>
  <c r="AB21" i="1"/>
  <c r="AF21" i="1" s="1"/>
  <c r="AB22" i="1"/>
  <c r="AF22" i="1" s="1"/>
  <c r="AB23" i="1"/>
  <c r="AF23" i="1" s="1"/>
  <c r="AB24" i="1"/>
  <c r="AF24" i="1" s="1"/>
  <c r="AB25" i="1"/>
  <c r="AF25" i="1" s="1"/>
  <c r="AB26" i="1"/>
  <c r="AF26" i="1" s="1"/>
  <c r="AB27" i="1"/>
  <c r="AF27" i="1" s="1"/>
  <c r="AB28" i="1"/>
  <c r="AF28" i="1" s="1"/>
  <c r="AB29" i="1"/>
  <c r="AF29" i="1" s="1"/>
  <c r="AB30" i="1"/>
  <c r="AF30" i="1" s="1"/>
  <c r="AB31" i="1"/>
  <c r="AF31" i="1" s="1"/>
  <c r="AS3" i="1"/>
  <c r="AW3" i="1" s="1"/>
  <c r="AS4" i="1"/>
  <c r="AW4" i="1" s="1"/>
  <c r="AS5" i="1"/>
  <c r="AW5" i="1" s="1"/>
  <c r="AS6" i="1"/>
  <c r="AW6" i="1" s="1"/>
  <c r="AS7" i="1"/>
  <c r="AW7" i="1" s="1"/>
  <c r="AS8" i="1"/>
  <c r="AW8" i="1" s="1"/>
  <c r="AS9" i="1"/>
  <c r="AW9" i="1" s="1"/>
  <c r="AS10" i="1"/>
  <c r="AW10" i="1" s="1"/>
  <c r="AS11" i="1"/>
  <c r="AW11" i="1" s="1"/>
  <c r="AS12" i="1"/>
  <c r="AW12" i="1" s="1"/>
  <c r="AS13" i="1"/>
  <c r="AW13" i="1" s="1"/>
  <c r="AS14" i="1"/>
  <c r="AW14" i="1" s="1"/>
  <c r="AS20" i="1"/>
  <c r="AW20" i="1" s="1"/>
  <c r="Y3" i="1"/>
  <c r="Y4" i="1"/>
  <c r="Y5" i="1"/>
  <c r="Y6" i="1"/>
  <c r="Y7" i="1"/>
  <c r="Y8" i="1"/>
  <c r="Y9" i="1"/>
  <c r="Y10" i="1"/>
  <c r="Y11" i="1"/>
  <c r="Y12" i="1"/>
  <c r="Y13" i="1"/>
  <c r="Y14" i="1"/>
  <c r="Y20" i="1"/>
  <c r="Y21" i="1"/>
  <c r="Y22" i="1"/>
  <c r="Y23" i="1"/>
  <c r="Y24" i="1"/>
  <c r="Y25" i="1"/>
  <c r="Y26" i="1"/>
  <c r="Y27" i="1"/>
  <c r="Y28" i="1"/>
  <c r="Y29" i="1"/>
  <c r="Y30" i="1"/>
  <c r="Y31" i="1"/>
  <c r="AP3" i="1"/>
  <c r="AP4" i="1"/>
  <c r="AP5" i="1"/>
  <c r="AP6" i="1"/>
  <c r="AP7" i="1"/>
  <c r="AP8" i="1"/>
  <c r="AP9" i="1"/>
  <c r="AP10" i="1"/>
  <c r="AP11" i="1"/>
  <c r="AP12" i="1"/>
  <c r="AP13" i="1"/>
  <c r="AP14" i="1"/>
  <c r="AP20" i="1"/>
  <c r="AP21" i="1"/>
  <c r="AP22" i="1"/>
  <c r="AP23" i="1"/>
  <c r="AP24" i="1"/>
  <c r="AP25" i="1"/>
  <c r="AP26" i="1"/>
  <c r="AP27" i="1"/>
  <c r="AP28" i="1"/>
  <c r="AP29" i="1"/>
  <c r="AP30" i="1"/>
  <c r="AP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NeoNatal</author>
  </authors>
  <commentList>
    <comment ref="M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NeoNatal:</t>
        </r>
        <r>
          <rPr>
            <sz val="9"/>
            <color indexed="81"/>
            <rFont val="Tahoma"/>
            <family val="2"/>
          </rPr>
          <t xml:space="preserve">
mother received cefazolin however no diagnosis of chorio and neo h and p doesn’t mention chorio)</t>
        </r>
      </text>
    </comment>
    <comment ref="BD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NeoNatal:</t>
        </r>
        <r>
          <rPr>
            <sz val="9"/>
            <color indexed="81"/>
            <rFont val="Tahoma"/>
            <family val="2"/>
          </rPr>
          <t xml:space="preserve">
first not present, then present and got rx</t>
        </r>
      </text>
    </comment>
  </commentList>
</comments>
</file>

<file path=xl/sharedStrings.xml><?xml version="1.0" encoding="utf-8"?>
<sst xmlns="http://schemas.openxmlformats.org/spreadsheetml/2006/main" count="164" uniqueCount="118">
  <si>
    <t>Drugs used during pregnancy</t>
  </si>
  <si>
    <t>ID#</t>
  </si>
  <si>
    <t>Scan date/time</t>
  </si>
  <si>
    <t>GA</t>
  </si>
  <si>
    <t>Sex 0=m;1=f</t>
  </si>
  <si>
    <t>Date/time 2nd Dopper</t>
  </si>
  <si>
    <t>Age1(hrs)</t>
  </si>
  <si>
    <t>Age2 (hrs)</t>
  </si>
  <si>
    <t>Pulse pressure (pp 1)</t>
  </si>
  <si>
    <t>Pulse pressure (pp2)</t>
  </si>
  <si>
    <t>APGAR-1</t>
  </si>
  <si>
    <t>APGAR-5</t>
  </si>
  <si>
    <t>APGAR-10</t>
  </si>
  <si>
    <t>Mag sulfate (0=n; 1=y)</t>
  </si>
  <si>
    <t>IUGR (0=n; 1=y)</t>
  </si>
  <si>
    <t>PVL (0=n; 1=y)</t>
  </si>
  <si>
    <t>Age2 (days)</t>
  </si>
  <si>
    <t>Maternal Age</t>
  </si>
  <si>
    <t>BP Systolic 1</t>
  </si>
  <si>
    <t>BP Diastolic 1</t>
  </si>
  <si>
    <t>BP Systolic 2</t>
  </si>
  <si>
    <t>BP Diastolic 2</t>
  </si>
  <si>
    <t>Pressors 2 (0=n;1=y)</t>
  </si>
  <si>
    <t>Pressors 1 (0=n;1=y)</t>
  </si>
  <si>
    <t>Maternal Chorio (o=n; 1=yes)</t>
  </si>
  <si>
    <t>Maternal PIH/ Pre-eclampsia (0=n; 1=y)</t>
  </si>
  <si>
    <t>PPROM &gt;24h (0=n; 1=y)</t>
  </si>
  <si>
    <t>Delayed cord clamping 0=n;1=y</t>
  </si>
  <si>
    <t>Fluid bolus in first 24 hours (o=n;1=y)</t>
  </si>
  <si>
    <t>Transfusion within first 24 hours (o=n;1=y)</t>
  </si>
  <si>
    <t>Birth Weight (g)</t>
  </si>
  <si>
    <t>24+1</t>
  </si>
  <si>
    <t>?</t>
  </si>
  <si>
    <t xml:space="preserve">heroin, methamphetamine, </t>
  </si>
  <si>
    <t>Mean BP 1</t>
  </si>
  <si>
    <t>Mean BP 2</t>
  </si>
  <si>
    <t>PDA in the first 7 days of life (0=none/unknown; 1= present and significant, 2=present and insignificant)</t>
  </si>
  <si>
    <t>SNAPPE-II Score</t>
  </si>
  <si>
    <t xml:space="preserve">12 h Lowest MBP </t>
  </si>
  <si>
    <t>12 h lowest temp</t>
  </si>
  <si>
    <t xml:space="preserve">12 h Lowest PO2/FiO2 Ratio </t>
  </si>
  <si>
    <t>12 h Lowest serum pH</t>
  </si>
  <si>
    <t>Score for BW (&lt; 750 g=17; 750-999= 10; &gt;1000= 0)</t>
  </si>
  <si>
    <t>APGAR score at 5 min &lt; 7 = +18 otherwise 0</t>
  </si>
  <si>
    <t>12 hour UOP</t>
  </si>
  <si>
    <t>If SGA &lt;3%, gets 12 otherwise 0</t>
  </si>
  <si>
    <t>Scoring for MBP</t>
  </si>
  <si>
    <t>Scoring for temp</t>
  </si>
  <si>
    <t xml:space="preserve">Scoring for PO2/FiO2 ratio </t>
  </si>
  <si>
    <t>Scoring for pH</t>
  </si>
  <si>
    <t>Scoring for seizures</t>
  </si>
  <si>
    <t>Scoring for urine output</t>
  </si>
  <si>
    <t>SNAP-II points</t>
  </si>
  <si>
    <t>Seizures (0=no, 1=yes)</t>
  </si>
  <si>
    <t>27+5</t>
  </si>
  <si>
    <t>Date and Time of ECHO</t>
  </si>
  <si>
    <t>Age at ECHO (hours)</t>
  </si>
  <si>
    <t>Age at ECHO (days)</t>
  </si>
  <si>
    <t>25+4</t>
  </si>
  <si>
    <t>methadone, THC, zofran, PNVs - after admission: indomethacin, ibuprofen, pepcid, iron PNV, azithromycin ,kefzol, penicillin, Vit C, Vit D</t>
  </si>
  <si>
    <t>26+2</t>
  </si>
  <si>
    <t>Albuterol and PNVs</t>
  </si>
  <si>
    <t>28+2</t>
  </si>
  <si>
    <t>PNVs, Insulin</t>
  </si>
  <si>
    <t>x</t>
  </si>
  <si>
    <t>26+6</t>
  </si>
  <si>
    <t>NONE</t>
  </si>
  <si>
    <t>Average RI (R1)</t>
  </si>
  <si>
    <t>Average RI-2 (RI2)</t>
  </si>
  <si>
    <t>RIGHT End Systolic Velocity (RS1)</t>
  </si>
  <si>
    <t>RIGHT End Diastolic Velocity (RD1)</t>
  </si>
  <si>
    <t>Left End Systolic Velocity (LS1)</t>
  </si>
  <si>
    <t>Left End Diastolic Velocity (LD1)</t>
  </si>
  <si>
    <t>Left Resistive Index (LR1)</t>
  </si>
  <si>
    <t>RIGHT Resistive Index (RR1)</t>
  </si>
  <si>
    <t>Right End Sytolic Velocity (RS2)</t>
  </si>
  <si>
    <t>Right End Diastolic Velocity (RD2)</t>
  </si>
  <si>
    <t>Right RRI-2</t>
  </si>
  <si>
    <t>Left End Sytolic Velocity (LS2)</t>
  </si>
  <si>
    <t>Left End Diastolic Velocity (LD2)</t>
  </si>
  <si>
    <t>Left LRI-2</t>
  </si>
  <si>
    <t>26+3</t>
  </si>
  <si>
    <t>nicotine</t>
  </si>
  <si>
    <t xml:space="preserve">nicotine </t>
  </si>
  <si>
    <t>27+1</t>
  </si>
  <si>
    <t>27+6</t>
  </si>
  <si>
    <t>28+3</t>
  </si>
  <si>
    <t>OPIOD, NICOTINE</t>
  </si>
  <si>
    <t>X</t>
  </si>
  <si>
    <t>24+3</t>
  </si>
  <si>
    <t>23+6</t>
  </si>
  <si>
    <t>MARIJUANA</t>
  </si>
  <si>
    <t>Any IVH &lt; DOL 7 (0=n; 1=y)</t>
  </si>
  <si>
    <t>Grade of IVH at the time of discharge</t>
  </si>
  <si>
    <t>pnvS, ALBUTEROL, singulair</t>
  </si>
  <si>
    <t>GestationalAgeInDecimals</t>
  </si>
  <si>
    <t>none</t>
  </si>
  <si>
    <t>26+1</t>
  </si>
  <si>
    <t>24+5</t>
  </si>
  <si>
    <t>26+5</t>
  </si>
  <si>
    <t>BW(&lt;750=0, &gt;750,1)</t>
  </si>
  <si>
    <t>AVERGAGE S1</t>
  </si>
  <si>
    <t>avergage d1</t>
  </si>
  <si>
    <t>S/D 1</t>
  </si>
  <si>
    <t>AVERAGE S2</t>
  </si>
  <si>
    <t>AVERAGE D2</t>
  </si>
  <si>
    <t>AVERAGE S/D 2</t>
  </si>
  <si>
    <t>28+1</t>
  </si>
  <si>
    <t>placental pathology</t>
  </si>
  <si>
    <t>chorioamnionitis</t>
  </si>
  <si>
    <t>marijuana</t>
  </si>
  <si>
    <t>NORMAL</t>
  </si>
  <si>
    <t>Chronic uteroplacental insufficiency</t>
  </si>
  <si>
    <t>PRE-ECLAMPSIA</t>
  </si>
  <si>
    <t>MILD ACUTE CHORIOAMNIONITIS</t>
  </si>
  <si>
    <t>MARGINAL INSERTION OF CORD</t>
  </si>
  <si>
    <t>ACUTE ABRUPTION</t>
  </si>
  <si>
    <r>
      <t xml:space="preserve">Antenatal Steroids </t>
    </r>
    <r>
      <rPr>
        <sz val="11"/>
        <color rgb="FFFF0000"/>
        <rFont val="Calibri (Body)"/>
      </rPr>
      <t xml:space="preserve">(BMZ x2 doses &gt; 24 hours prior to delivery) </t>
    </r>
    <r>
      <rPr>
        <sz val="11"/>
        <color rgb="FFFF0000"/>
        <rFont val="Calibri"/>
        <family val="2"/>
        <scheme val="minor"/>
      </rPr>
      <t>(0=n; 1=y)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</si>
</sst>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;@"/>
    <numFmt numFmtId="165" formatCode="0.0"/>
  </numFmts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 (Body)"/>
    </font>
    <font>
      <sz val="11"/>
      <color rgb="FFFF0000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0" fontId="1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164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 applyAlignment="1">
      <alignment wrapText="1"/>
    </xf>
    <xf numFmtId="4" fontId="0" fillId="0" borderId="1" xfId="0" applyNumberFormat="1" applyBorder="1"/>
    <xf numFmtId="0" fontId="6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50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8.6640625" defaultRowHeight="14.4"/>
  <cols>
    <col min="1" max="1" width="8.6640625" style="1"/>
    <col min="2" max="3" width="7.44140625" style="1" customWidth="1"/>
    <col min="4" max="4" width="10" style="8" bestFit="1" customWidth="1"/>
    <col min="5" max="5" width="7.44140625" style="8" customWidth="1"/>
    <col min="6" max="6" width="8.6640625" style="1" customWidth="1"/>
    <col min="7" max="7" width="9.6640625" style="1" customWidth="1"/>
    <col min="8" max="8" width="8.88671875" style="1" customWidth="1"/>
    <col min="9" max="9" width="9.44140625" style="1" customWidth="1"/>
    <col min="10" max="10" width="18.44140625" style="1" customWidth="1"/>
    <col min="11" max="11" width="8.5546875" style="1" customWidth="1"/>
    <col min="12" max="15" width="15.6640625" style="1" customWidth="1"/>
    <col min="16" max="16" width="14.5546875" style="1" customWidth="1"/>
    <col min="17" max="17" width="14" style="1" customWidth="1"/>
    <col min="18" max="18" width="26.5546875" style="1" bestFit="1" customWidth="1"/>
    <col min="19" max="19" width="35.109375" style="1" bestFit="1" customWidth="1"/>
    <col min="20" max="20" width="14.5546875" style="2" bestFit="1" customWidth="1"/>
    <col min="21" max="21" width="8" style="3" bestFit="1" customWidth="1"/>
    <col min="22" max="24" width="15.33203125" style="1" customWidth="1"/>
    <col min="25" max="25" width="14.109375" style="1" customWidth="1"/>
    <col min="26" max="26" width="13.6640625" style="1" customWidth="1"/>
    <col min="27" max="28" width="14" style="1" customWidth="1"/>
    <col min="29" max="29" width="13.6640625" style="1" customWidth="1"/>
    <col min="30" max="33" width="14" style="1" customWidth="1"/>
    <col min="34" max="35" width="14" style="16" customWidth="1"/>
    <col min="36" max="36" width="14.88671875" style="2" bestFit="1" customWidth="1"/>
    <col min="37" max="37" width="10.44140625" style="1" customWidth="1"/>
    <col min="38" max="38" width="10.44140625" style="4" customWidth="1"/>
    <col min="39" max="41" width="8.5546875" style="1" customWidth="1"/>
    <col min="42" max="42" width="12.44140625" style="1" customWidth="1"/>
    <col min="43" max="43" width="18.44140625" style="1" customWidth="1"/>
    <col min="44" max="45" width="10.6640625" style="1" customWidth="1"/>
    <col min="46" max="46" width="18.44140625" style="1" customWidth="1"/>
    <col min="47" max="49" width="10.6640625" style="1" customWidth="1"/>
    <col min="50" max="51" width="10.6640625" style="16" customWidth="1"/>
    <col min="52" max="52" width="10.6640625" style="1" customWidth="1"/>
    <col min="53" max="53" width="12.44140625" style="1" customWidth="1"/>
    <col min="54" max="54" width="11.33203125" style="1" customWidth="1"/>
    <col min="55" max="55" width="7.6640625" style="1" customWidth="1"/>
    <col min="56" max="56" width="14.5546875" style="1" bestFit="1" customWidth="1"/>
    <col min="57" max="57" width="14.44140625" style="1" customWidth="1"/>
    <col min="58" max="59" width="14.44140625" style="4" customWidth="1"/>
    <col min="60" max="77" width="8.6640625" style="1"/>
    <col min="78" max="78" width="12.6640625" style="1" customWidth="1"/>
    <col min="79" max="79" width="8.6640625" style="1"/>
    <col min="80" max="80" width="10.33203125" style="1" customWidth="1"/>
    <col min="81" max="81" width="9.6640625" style="1" customWidth="1"/>
    <col min="82" max="16384" width="8.6640625" style="1"/>
  </cols>
  <sheetData>
    <row r="1" spans="1:80" s="5" customFormat="1" ht="115.2">
      <c r="A1" s="5" t="s">
        <v>1</v>
      </c>
      <c r="B1" s="5" t="s">
        <v>3</v>
      </c>
      <c r="C1" s="14" t="s">
        <v>95</v>
      </c>
      <c r="D1" s="15" t="s">
        <v>30</v>
      </c>
      <c r="E1" s="17" t="s">
        <v>100</v>
      </c>
      <c r="F1" s="14" t="s">
        <v>4</v>
      </c>
      <c r="G1" s="5" t="s">
        <v>10</v>
      </c>
      <c r="H1" s="14" t="s">
        <v>11</v>
      </c>
      <c r="I1" s="5" t="s">
        <v>12</v>
      </c>
      <c r="J1" s="14" t="s">
        <v>27</v>
      </c>
      <c r="K1" s="5" t="s">
        <v>14</v>
      </c>
      <c r="L1" s="5" t="s">
        <v>17</v>
      </c>
      <c r="M1" s="14" t="s">
        <v>24</v>
      </c>
      <c r="N1" s="5" t="s">
        <v>25</v>
      </c>
      <c r="O1" s="5" t="s">
        <v>26</v>
      </c>
      <c r="P1" s="14" t="s">
        <v>117</v>
      </c>
      <c r="Q1" s="5" t="s">
        <v>13</v>
      </c>
      <c r="R1" s="5" t="s">
        <v>0</v>
      </c>
      <c r="S1" s="5" t="s">
        <v>108</v>
      </c>
      <c r="T1" s="9" t="s">
        <v>2</v>
      </c>
      <c r="U1" s="10" t="s">
        <v>6</v>
      </c>
      <c r="V1" s="5" t="s">
        <v>18</v>
      </c>
      <c r="W1" s="5" t="s">
        <v>19</v>
      </c>
      <c r="X1" s="5" t="s">
        <v>34</v>
      </c>
      <c r="Y1" s="5" t="s">
        <v>8</v>
      </c>
      <c r="Z1" s="5" t="s">
        <v>69</v>
      </c>
      <c r="AA1" s="5" t="s">
        <v>70</v>
      </c>
      <c r="AB1" s="5" t="s">
        <v>74</v>
      </c>
      <c r="AC1" s="5" t="s">
        <v>71</v>
      </c>
      <c r="AD1" s="5" t="s">
        <v>72</v>
      </c>
      <c r="AE1" s="5" t="s">
        <v>73</v>
      </c>
      <c r="AF1" s="14" t="s">
        <v>67</v>
      </c>
      <c r="AG1" s="5" t="s">
        <v>101</v>
      </c>
      <c r="AH1" s="5" t="s">
        <v>102</v>
      </c>
      <c r="AI1" s="14" t="s">
        <v>103</v>
      </c>
      <c r="AJ1" s="9" t="s">
        <v>5</v>
      </c>
      <c r="AK1" s="5" t="s">
        <v>7</v>
      </c>
      <c r="AL1" s="11" t="s">
        <v>16</v>
      </c>
      <c r="AM1" s="5" t="s">
        <v>20</v>
      </c>
      <c r="AN1" s="5" t="s">
        <v>21</v>
      </c>
      <c r="AO1" s="5" t="s">
        <v>35</v>
      </c>
      <c r="AP1" s="5" t="s">
        <v>9</v>
      </c>
      <c r="AQ1" s="5" t="s">
        <v>75</v>
      </c>
      <c r="AR1" s="5" t="s">
        <v>76</v>
      </c>
      <c r="AS1" s="5" t="s">
        <v>77</v>
      </c>
      <c r="AT1" s="5" t="s">
        <v>78</v>
      </c>
      <c r="AU1" s="5" t="s">
        <v>79</v>
      </c>
      <c r="AV1" s="5" t="s">
        <v>80</v>
      </c>
      <c r="AW1" s="14" t="s">
        <v>68</v>
      </c>
      <c r="AX1" s="5" t="s">
        <v>104</v>
      </c>
      <c r="AY1" s="5" t="s">
        <v>105</v>
      </c>
      <c r="AZ1" s="14" t="s">
        <v>106</v>
      </c>
      <c r="BA1" s="14" t="s">
        <v>92</v>
      </c>
      <c r="BB1" s="5" t="s">
        <v>93</v>
      </c>
      <c r="BC1" s="5" t="s">
        <v>15</v>
      </c>
      <c r="BD1" s="14" t="s">
        <v>36</v>
      </c>
      <c r="BE1" s="12" t="s">
        <v>55</v>
      </c>
      <c r="BF1" s="13" t="s">
        <v>56</v>
      </c>
      <c r="BG1" s="13" t="s">
        <v>57</v>
      </c>
      <c r="BH1" s="5" t="s">
        <v>23</v>
      </c>
      <c r="BI1" s="5" t="s">
        <v>22</v>
      </c>
      <c r="BJ1" s="5" t="s">
        <v>28</v>
      </c>
      <c r="BK1" s="14" t="s">
        <v>29</v>
      </c>
      <c r="BL1" s="12" t="s">
        <v>38</v>
      </c>
      <c r="BM1" s="12" t="s">
        <v>39</v>
      </c>
      <c r="BN1" s="12" t="s">
        <v>40</v>
      </c>
      <c r="BO1" s="5" t="s">
        <v>41</v>
      </c>
      <c r="BP1" s="5" t="s">
        <v>53</v>
      </c>
      <c r="BQ1" s="12" t="s">
        <v>44</v>
      </c>
      <c r="BR1" s="12" t="s">
        <v>46</v>
      </c>
      <c r="BS1" s="12" t="s">
        <v>47</v>
      </c>
      <c r="BT1" s="12" t="s">
        <v>48</v>
      </c>
      <c r="BU1" s="12" t="s">
        <v>49</v>
      </c>
      <c r="BV1" s="12" t="s">
        <v>50</v>
      </c>
      <c r="BW1" s="12" t="s">
        <v>51</v>
      </c>
      <c r="BX1" s="12" t="s">
        <v>52</v>
      </c>
      <c r="BY1" s="5" t="s">
        <v>42</v>
      </c>
      <c r="BZ1" s="5" t="s">
        <v>45</v>
      </c>
      <c r="CA1" s="5" t="s">
        <v>43</v>
      </c>
      <c r="CB1" s="19" t="s">
        <v>37</v>
      </c>
    </row>
    <row r="2" spans="1:80">
      <c r="A2" s="1">
        <v>1</v>
      </c>
      <c r="B2" s="7" t="s">
        <v>31</v>
      </c>
      <c r="C2" s="7">
        <f>24+1/7</f>
        <v>24.142857142857142</v>
      </c>
      <c r="D2" s="6">
        <v>460</v>
      </c>
      <c r="E2" s="6">
        <v>0</v>
      </c>
      <c r="F2" s="1">
        <v>1</v>
      </c>
      <c r="G2" s="1">
        <v>3</v>
      </c>
      <c r="H2" s="1">
        <v>8</v>
      </c>
      <c r="J2" s="1">
        <v>0</v>
      </c>
      <c r="K2" s="1">
        <v>1</v>
      </c>
      <c r="L2" s="1">
        <v>24</v>
      </c>
      <c r="M2" s="1" t="s">
        <v>32</v>
      </c>
      <c r="N2" s="1">
        <v>0</v>
      </c>
      <c r="O2" s="1">
        <v>0</v>
      </c>
      <c r="P2" s="1">
        <v>1</v>
      </c>
      <c r="Q2" s="1">
        <v>0</v>
      </c>
      <c r="R2" s="1" t="s">
        <v>33</v>
      </c>
      <c r="T2" s="2">
        <v>42992.484027777777</v>
      </c>
      <c r="U2" s="3" t="e">
        <f>24*(T2-#REF!)</f>
        <v>#REF!</v>
      </c>
      <c r="V2" s="1">
        <v>38</v>
      </c>
      <c r="W2" s="1">
        <v>24</v>
      </c>
      <c r="X2" s="1">
        <v>30</v>
      </c>
      <c r="Y2" s="1">
        <f t="shared" ref="Y2" si="0">V2-W2</f>
        <v>14</v>
      </c>
      <c r="Z2" s="1">
        <v>10.5</v>
      </c>
      <c r="AA2" s="1">
        <v>4.8</v>
      </c>
      <c r="AB2" s="1">
        <f>(Z2-AA2)/Z2</f>
        <v>0.54285714285714293</v>
      </c>
      <c r="AC2" s="1">
        <v>10.5</v>
      </c>
      <c r="AD2" s="1">
        <v>4.8</v>
      </c>
      <c r="AE2" s="1">
        <f>(AC2-AD2)/AC2</f>
        <v>0.54285714285714293</v>
      </c>
      <c r="AF2" s="1">
        <f>(AB2+AE2)/2</f>
        <v>0.54285714285714293</v>
      </c>
      <c r="AG2" s="1">
        <f>(Z2+AC2)/2</f>
        <v>10.5</v>
      </c>
      <c r="AH2" s="16">
        <f>(AA2+AD2)/2</f>
        <v>4.8</v>
      </c>
      <c r="AI2" s="16">
        <f>AG2/AH2</f>
        <v>2.1875</v>
      </c>
      <c r="AJ2" s="2">
        <v>42996.243055555555</v>
      </c>
      <c r="AK2" s="18" t="e">
        <f>24*(AJ2-#REF!)</f>
        <v>#REF!</v>
      </c>
      <c r="AL2" s="4" t="e">
        <f>AK2/24</f>
        <v>#REF!</v>
      </c>
      <c r="AM2" s="1">
        <v>35</v>
      </c>
      <c r="AN2" s="1">
        <v>22</v>
      </c>
      <c r="AO2" s="1">
        <v>25</v>
      </c>
      <c r="AP2" s="1">
        <f>AM2-AN2</f>
        <v>13</v>
      </c>
      <c r="AQ2" s="1">
        <v>9.43</v>
      </c>
      <c r="AR2" s="1">
        <v>3.02</v>
      </c>
      <c r="AS2" s="8">
        <f>(AQ2-AR2)/AQ2</f>
        <v>0.67974549310710497</v>
      </c>
      <c r="AT2" s="1">
        <v>9.43</v>
      </c>
      <c r="AU2" s="1">
        <v>3.02</v>
      </c>
      <c r="AV2" s="8">
        <f>(AT2-AU2)/AT2</f>
        <v>0.67974549310710497</v>
      </c>
      <c r="AW2" s="1">
        <f>(AS2+AV2)/2</f>
        <v>0.67974549310710497</v>
      </c>
      <c r="AX2" s="16">
        <f>(AQ2+AT2)/2</f>
        <v>9.43</v>
      </c>
      <c r="AY2" s="16">
        <f>(AR2+AU2)/2</f>
        <v>3.02</v>
      </c>
      <c r="AZ2" s="1">
        <f>AX2/AY2</f>
        <v>3.1225165562913908</v>
      </c>
      <c r="BA2" s="1">
        <v>0</v>
      </c>
      <c r="BB2" s="1">
        <v>0</v>
      </c>
      <c r="BC2" s="1">
        <v>0</v>
      </c>
      <c r="BD2" s="1">
        <v>1</v>
      </c>
      <c r="BE2" s="2">
        <v>43012.412499999999</v>
      </c>
      <c r="BF2" s="4" t="e">
        <f>24*(BE2-#REF!)</f>
        <v>#REF!</v>
      </c>
      <c r="BG2" s="4" t="e">
        <f t="shared" ref="BG2:BG31" si="1">BF2/24</f>
        <v>#REF!</v>
      </c>
      <c r="BH2" s="1">
        <v>0</v>
      </c>
      <c r="BI2" s="1">
        <v>1</v>
      </c>
      <c r="BJ2" s="1">
        <v>0</v>
      </c>
      <c r="BK2" s="1">
        <v>0</v>
      </c>
      <c r="BL2" s="1">
        <v>23</v>
      </c>
      <c r="BM2" s="1">
        <v>98.2</v>
      </c>
      <c r="BN2" s="1">
        <v>2.2000000000000002</v>
      </c>
      <c r="BO2" s="1">
        <v>7.28</v>
      </c>
      <c r="BP2" s="1">
        <v>0</v>
      </c>
      <c r="BQ2" s="1">
        <v>0.8</v>
      </c>
      <c r="BR2" s="1">
        <f>IF(BL2&gt;=30,0,IF(BL2&gt;=20,9,19))</f>
        <v>9</v>
      </c>
      <c r="BS2" s="1">
        <f>IF(BM2&gt;=96.1,0,IF(BM2&gt;=95,8,15))</f>
        <v>0</v>
      </c>
      <c r="BT2" s="1">
        <f t="shared" ref="BT2:BT31" si="2">IF(BN2&gt;=2.5,0,IF(BN2&gt;=1,5,IF(BN2&gt;=0.3,16,28)))</f>
        <v>5</v>
      </c>
      <c r="BU2" s="1">
        <f>IF(BO2&gt;=7.2,0,IF(BO2&gt;=7.1,7,16))</f>
        <v>0</v>
      </c>
      <c r="BV2" s="1">
        <f>IF(BP2=1,19,0)</f>
        <v>0</v>
      </c>
      <c r="BW2" s="1">
        <f>IF(BQ2&gt;=1,0,IF(BQ2&gt;=0.1,5,18))</f>
        <v>5</v>
      </c>
      <c r="BX2" s="1">
        <f>BR2+BS2+BT2+BU2+BV2+BW2</f>
        <v>19</v>
      </c>
      <c r="BY2" s="1">
        <f>IF(D2&gt;=1000,0,IF(D2&gt;=750,10,17))</f>
        <v>17</v>
      </c>
      <c r="BZ2" s="1">
        <f>IF(K2=1,12,0)</f>
        <v>12</v>
      </c>
      <c r="CA2" s="1">
        <f>IF(H2&gt;=7,0,18)</f>
        <v>0</v>
      </c>
      <c r="CB2" s="1">
        <f>BX2+BY2+BZ2+CA2</f>
        <v>48</v>
      </c>
    </row>
    <row r="3" spans="1:80">
      <c r="A3" s="1">
        <v>2</v>
      </c>
      <c r="B3" s="1" t="s">
        <v>54</v>
      </c>
      <c r="C3" s="1">
        <f>27+5/7</f>
        <v>27.714285714285715</v>
      </c>
      <c r="D3" s="8">
        <v>800</v>
      </c>
      <c r="E3" s="8">
        <v>1</v>
      </c>
      <c r="F3" s="1">
        <v>1</v>
      </c>
      <c r="G3" s="1">
        <v>4</v>
      </c>
      <c r="H3" s="1">
        <v>9</v>
      </c>
      <c r="J3" s="1">
        <v>0</v>
      </c>
      <c r="K3" s="1">
        <v>0</v>
      </c>
      <c r="L3" s="1">
        <v>33</v>
      </c>
      <c r="M3" s="1">
        <v>0</v>
      </c>
      <c r="N3" s="1">
        <v>1</v>
      </c>
      <c r="O3" s="1">
        <v>0</v>
      </c>
      <c r="P3" s="1">
        <v>1</v>
      </c>
      <c r="Q3" s="1">
        <v>1</v>
      </c>
      <c r="R3" s="1" t="s">
        <v>66</v>
      </c>
      <c r="T3" s="2">
        <v>42999.541666666664</v>
      </c>
      <c r="U3" s="3" t="e">
        <f>24*(T3-#REF!)</f>
        <v>#REF!</v>
      </c>
      <c r="V3" s="1">
        <v>68</v>
      </c>
      <c r="W3" s="1">
        <v>56</v>
      </c>
      <c r="X3" s="1">
        <v>60</v>
      </c>
      <c r="Y3" s="1">
        <f t="shared" ref="Y3:Y31" si="3">V3-W3</f>
        <v>12</v>
      </c>
      <c r="Z3" s="1">
        <v>13.34</v>
      </c>
      <c r="AA3" s="1">
        <v>4.45</v>
      </c>
      <c r="AB3" s="1">
        <f t="shared" ref="AB3:AB31" si="4">(Z3-AA3)/Z3</f>
        <v>0.66641679160419798</v>
      </c>
      <c r="AC3" s="1">
        <v>13.34</v>
      </c>
      <c r="AD3" s="1">
        <v>4.45</v>
      </c>
      <c r="AE3" s="1">
        <f t="shared" ref="AE3:AE31" si="5">(AC3-AD3)/AC3</f>
        <v>0.66641679160419798</v>
      </c>
      <c r="AF3" s="1">
        <f t="shared" ref="AF3:AF31" si="6">(AB3+AE3)/2</f>
        <v>0.66641679160419798</v>
      </c>
      <c r="AG3" s="1">
        <f t="shared" ref="AG3:AG31" si="7">(Z3+AC3)/2</f>
        <v>13.34</v>
      </c>
      <c r="AH3" s="16">
        <f t="shared" ref="AH3:AH31" si="8">(AA3+AD3)/2</f>
        <v>4.45</v>
      </c>
      <c r="AI3" s="16">
        <f t="shared" ref="AI3:AI31" si="9">AG3/AH3</f>
        <v>2.9977528089887637</v>
      </c>
      <c r="AJ3" s="2">
        <v>43003.583333333336</v>
      </c>
      <c r="AK3" s="18" t="e">
        <f>24*(AJ3-#REF!)</f>
        <v>#REF!</v>
      </c>
      <c r="AL3" s="4" t="e">
        <f t="shared" ref="AL3:AL31" si="10">AK3/24</f>
        <v>#REF!</v>
      </c>
      <c r="AM3" s="1">
        <v>70</v>
      </c>
      <c r="AN3" s="1">
        <v>54</v>
      </c>
      <c r="AO3" s="1">
        <v>59</v>
      </c>
      <c r="AP3" s="1">
        <f t="shared" ref="AP3:AP31" si="11">AM3-AN3</f>
        <v>16</v>
      </c>
      <c r="AQ3" s="1">
        <v>16.5</v>
      </c>
      <c r="AR3" s="1">
        <v>3.7</v>
      </c>
      <c r="AS3" s="8">
        <f t="shared" ref="AS3:AS31" si="12">(AQ3-AR3)/AQ3</f>
        <v>0.77575757575757576</v>
      </c>
      <c r="AT3" s="1">
        <v>16.5</v>
      </c>
      <c r="AU3" s="1">
        <v>3.7</v>
      </c>
      <c r="AV3" s="8">
        <f t="shared" ref="AV3:AV31" si="13">(AT3-AU3)/AT3</f>
        <v>0.77575757575757576</v>
      </c>
      <c r="AW3" s="1">
        <f t="shared" ref="AW3:AW31" si="14">(AS3+AV3)/2</f>
        <v>0.77575757575757576</v>
      </c>
      <c r="AX3" s="16">
        <f t="shared" ref="AX3:AX31" si="15">(AQ3+AT3)/2</f>
        <v>16.5</v>
      </c>
      <c r="AY3" s="16">
        <f t="shared" ref="AY3:AY31" si="16">(AR3+AU3)/2</f>
        <v>3.7</v>
      </c>
      <c r="AZ3" s="1">
        <f t="shared" ref="AZ3:AZ31" si="17">AX3/AY3</f>
        <v>4.4594594594594597</v>
      </c>
      <c r="BA3" s="1">
        <v>0</v>
      </c>
      <c r="BC3" s="1">
        <v>0</v>
      </c>
      <c r="BD3" s="1">
        <v>2</v>
      </c>
      <c r="BE3" s="2">
        <v>43001.311111111114</v>
      </c>
      <c r="BF3" s="4" t="e">
        <f>24*(BE3-#REF!)</f>
        <v>#REF!</v>
      </c>
      <c r="BG3" s="4" t="e">
        <f t="shared" si="1"/>
        <v>#REF!</v>
      </c>
      <c r="BH3" s="1">
        <v>0</v>
      </c>
      <c r="BI3" s="1">
        <v>0</v>
      </c>
      <c r="BJ3" s="1">
        <v>0</v>
      </c>
      <c r="BK3" s="1">
        <v>0</v>
      </c>
      <c r="BL3" s="1">
        <v>22</v>
      </c>
      <c r="BM3" s="1">
        <v>98.1</v>
      </c>
      <c r="BN3" s="1">
        <v>2.2999999999999998</v>
      </c>
      <c r="BO3" s="1">
        <v>7.25</v>
      </c>
      <c r="BP3" s="1">
        <v>0</v>
      </c>
      <c r="BQ3" s="1">
        <v>1.7</v>
      </c>
      <c r="BR3" s="1">
        <f t="shared" ref="BR3:BR31" si="18">IF(BL3&gt;=30,0,IF(BL3&gt;=20,9,19))</f>
        <v>9</v>
      </c>
      <c r="BS3" s="1">
        <f t="shared" ref="BS3:BS31" si="19">IF(BM3&gt;=96.1,0,IF(BM3&gt;=95,8,15))</f>
        <v>0</v>
      </c>
      <c r="BT3" s="1">
        <f t="shared" si="2"/>
        <v>5</v>
      </c>
      <c r="BU3" s="1">
        <f t="shared" ref="BU3:BU31" si="20">IF(BO3&gt;=7.2,0,IF(BO3&gt;=7.1,7,16))</f>
        <v>0</v>
      </c>
      <c r="BV3" s="1">
        <f t="shared" ref="BV3:BV31" si="21">IF(BP3=1,19,0)</f>
        <v>0</v>
      </c>
      <c r="BW3" s="1">
        <f t="shared" ref="BW3:BW31" si="22">IF(BQ3&gt;=1,0,IF(BQ3&gt;=0.1,5,18))</f>
        <v>0</v>
      </c>
      <c r="BX3" s="1">
        <f t="shared" ref="BX3:BX31" si="23">BR3+BS3+BT3+BU3+BV3+BW3</f>
        <v>14</v>
      </c>
      <c r="BY3" s="1">
        <f>IF(D3&gt;=1000,0,IF(D3&gt;=750,10,17))</f>
        <v>10</v>
      </c>
      <c r="BZ3" s="1">
        <f>IF(K3=1,12,0)</f>
        <v>0</v>
      </c>
      <c r="CA3" s="1">
        <f>IF(H3&gt;=7,0,18)</f>
        <v>0</v>
      </c>
      <c r="CB3" s="1">
        <f t="shared" ref="CB3:CB31" si="24">BX3+BY3+BZ3+CA3</f>
        <v>24</v>
      </c>
    </row>
    <row r="4" spans="1:80">
      <c r="A4" s="1">
        <v>3</v>
      </c>
      <c r="B4" s="1" t="s">
        <v>65</v>
      </c>
      <c r="C4" s="1">
        <f>26+6/7</f>
        <v>26.857142857142858</v>
      </c>
      <c r="D4" s="8">
        <v>995</v>
      </c>
      <c r="E4" s="8">
        <v>1</v>
      </c>
      <c r="F4" s="1">
        <v>1</v>
      </c>
      <c r="G4" s="1">
        <v>7</v>
      </c>
      <c r="H4" s="1">
        <v>9</v>
      </c>
      <c r="J4" s="1">
        <v>0</v>
      </c>
      <c r="K4" s="1">
        <v>0</v>
      </c>
      <c r="L4" s="1">
        <v>26</v>
      </c>
      <c r="M4" s="1">
        <v>0</v>
      </c>
      <c r="N4" s="1">
        <v>0</v>
      </c>
      <c r="O4" s="1">
        <v>1</v>
      </c>
      <c r="P4" s="1">
        <v>0</v>
      </c>
      <c r="Q4" s="1">
        <v>0</v>
      </c>
      <c r="R4" s="1" t="s">
        <v>66</v>
      </c>
      <c r="T4" s="2">
        <v>42999.660416666666</v>
      </c>
      <c r="U4" s="3" t="e">
        <f>24*(T4-#REF!)</f>
        <v>#REF!</v>
      </c>
      <c r="V4" s="1">
        <v>55</v>
      </c>
      <c r="W4" s="1">
        <v>37</v>
      </c>
      <c r="X4" s="1">
        <v>43</v>
      </c>
      <c r="Y4" s="1">
        <f t="shared" si="3"/>
        <v>18</v>
      </c>
      <c r="Z4" s="1">
        <v>8.4</v>
      </c>
      <c r="AA4" s="1">
        <v>3.1</v>
      </c>
      <c r="AB4" s="1">
        <f t="shared" si="4"/>
        <v>0.63095238095238104</v>
      </c>
      <c r="AC4" s="1">
        <v>13.2</v>
      </c>
      <c r="AD4" s="1">
        <v>4.7</v>
      </c>
      <c r="AE4" s="1">
        <f t="shared" si="5"/>
        <v>0.64393939393939392</v>
      </c>
      <c r="AF4" s="1">
        <f t="shared" si="6"/>
        <v>0.63744588744588748</v>
      </c>
      <c r="AG4" s="1">
        <f t="shared" si="7"/>
        <v>10.8</v>
      </c>
      <c r="AH4" s="16">
        <f t="shared" si="8"/>
        <v>3.9000000000000004</v>
      </c>
      <c r="AI4" s="16">
        <f t="shared" si="9"/>
        <v>2.7692307692307692</v>
      </c>
      <c r="AJ4" s="2">
        <v>43004.368055555555</v>
      </c>
      <c r="AK4" s="18" t="e">
        <f>24*(AJ4-#REF!)</f>
        <v>#REF!</v>
      </c>
      <c r="AL4" s="4" t="e">
        <f t="shared" si="10"/>
        <v>#REF!</v>
      </c>
      <c r="AM4" s="1">
        <v>55</v>
      </c>
      <c r="AN4" s="1">
        <v>29</v>
      </c>
      <c r="AO4" s="1">
        <v>38</v>
      </c>
      <c r="AP4" s="1">
        <f t="shared" si="11"/>
        <v>26</v>
      </c>
      <c r="AQ4" s="1">
        <v>9.7899999999999991</v>
      </c>
      <c r="AR4" s="1">
        <v>2.31</v>
      </c>
      <c r="AS4" s="8">
        <f t="shared" si="12"/>
        <v>0.7640449438202247</v>
      </c>
      <c r="AT4" s="1">
        <v>10.85</v>
      </c>
      <c r="AU4" s="1">
        <v>3.38</v>
      </c>
      <c r="AV4" s="8">
        <f t="shared" si="13"/>
        <v>0.68847926267281101</v>
      </c>
      <c r="AW4" s="1">
        <f t="shared" si="14"/>
        <v>0.72626210324651785</v>
      </c>
      <c r="AX4" s="16">
        <f t="shared" si="15"/>
        <v>10.32</v>
      </c>
      <c r="AY4" s="16">
        <f t="shared" si="16"/>
        <v>2.8449999999999998</v>
      </c>
      <c r="AZ4" s="1">
        <f t="shared" si="17"/>
        <v>3.6274165202108968</v>
      </c>
      <c r="BA4" s="1">
        <v>0</v>
      </c>
      <c r="BC4" s="1">
        <v>0</v>
      </c>
      <c r="BD4" s="1">
        <v>2</v>
      </c>
      <c r="BE4" s="2">
        <v>43004.509722222225</v>
      </c>
      <c r="BF4" s="4" t="e">
        <f>24*(BE4-#REF!)</f>
        <v>#REF!</v>
      </c>
      <c r="BG4" s="4" t="e">
        <f t="shared" si="1"/>
        <v>#REF!</v>
      </c>
      <c r="BH4" s="1">
        <v>0</v>
      </c>
      <c r="BI4" s="1">
        <v>0</v>
      </c>
      <c r="BJ4" s="1">
        <v>1</v>
      </c>
      <c r="BK4" s="1">
        <v>1</v>
      </c>
      <c r="BL4" s="1">
        <v>27</v>
      </c>
      <c r="BM4" s="1">
        <v>97.9</v>
      </c>
      <c r="BN4" s="1">
        <v>2.2999999999999998</v>
      </c>
      <c r="BO4" s="1">
        <v>7.06</v>
      </c>
      <c r="BP4" s="1">
        <v>0</v>
      </c>
      <c r="BQ4" s="1">
        <v>2.6</v>
      </c>
      <c r="BR4" s="1">
        <f t="shared" si="18"/>
        <v>9</v>
      </c>
      <c r="BS4" s="1">
        <f t="shared" si="19"/>
        <v>0</v>
      </c>
      <c r="BT4" s="1">
        <f t="shared" si="2"/>
        <v>5</v>
      </c>
      <c r="BU4" s="1">
        <f t="shared" si="20"/>
        <v>16</v>
      </c>
      <c r="BV4" s="1">
        <f t="shared" si="21"/>
        <v>0</v>
      </c>
      <c r="BW4" s="1">
        <f t="shared" si="22"/>
        <v>0</v>
      </c>
      <c r="BX4" s="1">
        <f t="shared" si="23"/>
        <v>30</v>
      </c>
      <c r="BY4" s="1">
        <f>IF(D4&gt;=1000,0,IF(D4&gt;=750,10,17))</f>
        <v>10</v>
      </c>
      <c r="BZ4" s="1">
        <f>IF(K4=1,12,0)</f>
        <v>0</v>
      </c>
      <c r="CA4" s="1">
        <f>IF(H4&gt;=7,0,18)</f>
        <v>0</v>
      </c>
      <c r="CB4" s="1">
        <f t="shared" si="24"/>
        <v>40</v>
      </c>
    </row>
    <row r="5" spans="1:80">
      <c r="A5" s="1">
        <v>4</v>
      </c>
      <c r="B5" s="1" t="s">
        <v>81</v>
      </c>
      <c r="C5" s="1">
        <f>26+3/7</f>
        <v>26.428571428571427</v>
      </c>
      <c r="D5" s="8">
        <v>901</v>
      </c>
      <c r="E5" s="8">
        <v>1</v>
      </c>
      <c r="F5" s="1">
        <v>0</v>
      </c>
      <c r="G5" s="1">
        <v>4</v>
      </c>
      <c r="H5" s="1">
        <v>9</v>
      </c>
      <c r="J5" s="1">
        <v>1</v>
      </c>
      <c r="K5" s="1">
        <v>0</v>
      </c>
      <c r="L5" s="1">
        <v>35</v>
      </c>
      <c r="M5" s="1">
        <v>0</v>
      </c>
      <c r="N5" s="1">
        <v>0</v>
      </c>
      <c r="O5" s="1">
        <v>1</v>
      </c>
      <c r="P5" s="1">
        <v>1</v>
      </c>
      <c r="Q5" s="1">
        <v>1</v>
      </c>
      <c r="R5" s="1" t="s">
        <v>82</v>
      </c>
      <c r="T5" s="2">
        <v>43006.39166666667</v>
      </c>
      <c r="U5" s="3" t="e">
        <f>24*(T5-#REF!)</f>
        <v>#REF!</v>
      </c>
      <c r="V5" s="1">
        <v>58</v>
      </c>
      <c r="W5" s="1">
        <v>37</v>
      </c>
      <c r="X5" s="1">
        <v>44</v>
      </c>
      <c r="Y5" s="1">
        <f t="shared" si="3"/>
        <v>21</v>
      </c>
      <c r="Z5" s="1">
        <v>9.07</v>
      </c>
      <c r="AA5" s="1">
        <v>2.67</v>
      </c>
      <c r="AB5" s="1">
        <f t="shared" si="4"/>
        <v>0.70562293274531429</v>
      </c>
      <c r="AC5" s="1">
        <v>7.65</v>
      </c>
      <c r="AD5" s="1">
        <v>3.38</v>
      </c>
      <c r="AE5" s="1">
        <f t="shared" si="5"/>
        <v>0.55816993464052289</v>
      </c>
      <c r="AF5" s="1">
        <f t="shared" si="6"/>
        <v>0.63189643369291859</v>
      </c>
      <c r="AG5" s="1">
        <f t="shared" si="7"/>
        <v>8.36</v>
      </c>
      <c r="AH5" s="16">
        <f t="shared" si="8"/>
        <v>3.0249999999999999</v>
      </c>
      <c r="AI5" s="16">
        <f t="shared" si="9"/>
        <v>2.7636363636363637</v>
      </c>
      <c r="AJ5" s="2">
        <v>43012.333333333336</v>
      </c>
      <c r="AK5" s="18" t="e">
        <f>24*(AJ5-#REF!)</f>
        <v>#REF!</v>
      </c>
      <c r="AL5" s="4" t="e">
        <f t="shared" si="10"/>
        <v>#REF!</v>
      </c>
      <c r="AM5" s="1">
        <v>64</v>
      </c>
      <c r="AN5" s="1">
        <v>42</v>
      </c>
      <c r="AO5" s="1">
        <v>31</v>
      </c>
      <c r="AP5" s="1">
        <f t="shared" si="11"/>
        <v>22</v>
      </c>
      <c r="AQ5" s="1">
        <v>12.28</v>
      </c>
      <c r="AR5" s="1">
        <v>3.74</v>
      </c>
      <c r="AS5" s="8">
        <f t="shared" si="12"/>
        <v>0.69543973941368076</v>
      </c>
      <c r="AT5" s="1">
        <v>14.61</v>
      </c>
      <c r="AU5" s="1">
        <v>4.58</v>
      </c>
      <c r="AV5" s="8">
        <f t="shared" si="13"/>
        <v>0.68651608487337434</v>
      </c>
      <c r="AW5" s="1">
        <f t="shared" si="14"/>
        <v>0.69097791214352755</v>
      </c>
      <c r="AX5" s="16">
        <f t="shared" si="15"/>
        <v>13.445</v>
      </c>
      <c r="AY5" s="16">
        <f t="shared" si="16"/>
        <v>4.16</v>
      </c>
      <c r="AZ5" s="1">
        <f t="shared" si="17"/>
        <v>3.2319711538461537</v>
      </c>
      <c r="BA5" s="1">
        <v>0</v>
      </c>
      <c r="BB5" s="1">
        <v>0</v>
      </c>
      <c r="BC5" s="1">
        <v>0</v>
      </c>
      <c r="BD5" s="1">
        <v>0</v>
      </c>
      <c r="BE5" s="2">
        <v>43008.416666666664</v>
      </c>
      <c r="BF5" s="4" t="e">
        <f>24*(BE5-#REF!)</f>
        <v>#REF!</v>
      </c>
      <c r="BG5" s="4" t="e">
        <f t="shared" si="1"/>
        <v>#REF!</v>
      </c>
      <c r="BH5" s="1">
        <v>0</v>
      </c>
      <c r="BI5" s="1">
        <v>0</v>
      </c>
      <c r="BJ5" s="1">
        <v>0</v>
      </c>
      <c r="BL5" s="1">
        <v>26</v>
      </c>
      <c r="BM5" s="1">
        <v>97.6</v>
      </c>
      <c r="BN5" s="1">
        <v>1.7</v>
      </c>
      <c r="BO5" s="1">
        <v>7.16</v>
      </c>
      <c r="BP5" s="1">
        <v>0</v>
      </c>
      <c r="BQ5" s="1">
        <v>1.37</v>
      </c>
      <c r="BR5" s="1">
        <f t="shared" si="18"/>
        <v>9</v>
      </c>
      <c r="BS5" s="1">
        <f t="shared" si="19"/>
        <v>0</v>
      </c>
      <c r="BT5" s="1">
        <f t="shared" si="2"/>
        <v>5</v>
      </c>
      <c r="BU5" s="1">
        <f t="shared" si="20"/>
        <v>7</v>
      </c>
      <c r="BV5" s="1">
        <f t="shared" si="21"/>
        <v>0</v>
      </c>
      <c r="BW5" s="1">
        <f t="shared" si="22"/>
        <v>0</v>
      </c>
      <c r="BX5" s="1">
        <f t="shared" si="23"/>
        <v>21</v>
      </c>
      <c r="BY5" s="1">
        <f>IF(D5&gt;=1000,0,IF(D5&gt;=750,10,17))</f>
        <v>10</v>
      </c>
      <c r="BZ5" s="1">
        <f>IF(K5=1,12,0)</f>
        <v>0</v>
      </c>
      <c r="CA5" s="1">
        <f>IF(H5&gt;=7,0,18)</f>
        <v>0</v>
      </c>
      <c r="CB5" s="1">
        <f t="shared" si="24"/>
        <v>31</v>
      </c>
    </row>
    <row r="6" spans="1:80">
      <c r="A6" s="1">
        <v>5</v>
      </c>
      <c r="B6" s="1" t="s">
        <v>81</v>
      </c>
      <c r="C6" s="1">
        <f>26+3/7</f>
        <v>26.428571428571427</v>
      </c>
      <c r="D6" s="8">
        <v>876</v>
      </c>
      <c r="E6" s="8">
        <v>1</v>
      </c>
      <c r="F6" s="1">
        <v>0</v>
      </c>
      <c r="G6" s="1">
        <v>7</v>
      </c>
      <c r="H6" s="1">
        <v>9</v>
      </c>
      <c r="J6" s="1">
        <v>1</v>
      </c>
      <c r="K6" s="1">
        <v>0</v>
      </c>
      <c r="L6" s="1">
        <v>35</v>
      </c>
      <c r="M6" s="1">
        <v>0</v>
      </c>
      <c r="N6" s="1">
        <v>0</v>
      </c>
      <c r="O6" s="1">
        <v>1</v>
      </c>
      <c r="P6" s="1">
        <v>1</v>
      </c>
      <c r="Q6" s="1">
        <v>1</v>
      </c>
      <c r="R6" s="1" t="s">
        <v>83</v>
      </c>
      <c r="T6" s="2">
        <v>43005.572222222225</v>
      </c>
      <c r="U6" s="3" t="e">
        <f>24*(T6-#REF!)</f>
        <v>#REF!</v>
      </c>
      <c r="V6" s="1">
        <v>43</v>
      </c>
      <c r="W6" s="1">
        <v>27</v>
      </c>
      <c r="X6" s="1">
        <v>33</v>
      </c>
      <c r="Y6" s="1">
        <f t="shared" si="3"/>
        <v>16</v>
      </c>
      <c r="Z6" s="1">
        <v>6.23</v>
      </c>
      <c r="AA6" s="1">
        <v>3.02</v>
      </c>
      <c r="AB6" s="1">
        <f t="shared" si="4"/>
        <v>0.51524879614767261</v>
      </c>
      <c r="AC6" s="1">
        <v>6.1</v>
      </c>
      <c r="AD6" s="1">
        <v>3.05</v>
      </c>
      <c r="AE6" s="1">
        <f t="shared" si="5"/>
        <v>0.5</v>
      </c>
      <c r="AF6" s="1">
        <f t="shared" si="6"/>
        <v>0.5076243980738363</v>
      </c>
      <c r="AG6" s="1">
        <f t="shared" si="7"/>
        <v>6.165</v>
      </c>
      <c r="AH6" s="16">
        <f t="shared" si="8"/>
        <v>3.0350000000000001</v>
      </c>
      <c r="AI6" s="16">
        <f t="shared" si="9"/>
        <v>2.0313014827018123</v>
      </c>
      <c r="AJ6" s="2">
        <v>43010.666666666664</v>
      </c>
      <c r="AK6" s="18" t="e">
        <f>24*(AJ6-#REF!)</f>
        <v>#REF!</v>
      </c>
      <c r="AL6" s="4" t="e">
        <f t="shared" si="10"/>
        <v>#REF!</v>
      </c>
      <c r="AM6" s="1">
        <v>52</v>
      </c>
      <c r="AN6" s="1">
        <v>24</v>
      </c>
      <c r="AO6" s="1">
        <v>30</v>
      </c>
      <c r="AP6" s="1">
        <f t="shared" si="11"/>
        <v>28</v>
      </c>
      <c r="AQ6" s="1">
        <v>18.68</v>
      </c>
      <c r="AR6" s="1">
        <v>5.51</v>
      </c>
      <c r="AS6" s="8">
        <f t="shared" si="12"/>
        <v>0.70503211991434689</v>
      </c>
      <c r="AT6" s="1">
        <v>13.7</v>
      </c>
      <c r="AU6" s="1">
        <v>3.74</v>
      </c>
      <c r="AV6" s="8">
        <f t="shared" si="13"/>
        <v>0.72700729927007302</v>
      </c>
      <c r="AW6" s="1">
        <f t="shared" si="14"/>
        <v>0.71601970959220995</v>
      </c>
      <c r="AX6" s="16">
        <f t="shared" si="15"/>
        <v>16.189999999999998</v>
      </c>
      <c r="AY6" s="16">
        <f t="shared" si="16"/>
        <v>4.625</v>
      </c>
      <c r="AZ6" s="1">
        <f t="shared" si="17"/>
        <v>3.5005405405405399</v>
      </c>
      <c r="BA6" s="1">
        <v>0</v>
      </c>
      <c r="BB6" s="1">
        <v>1</v>
      </c>
      <c r="BC6" s="1">
        <v>0</v>
      </c>
      <c r="BD6" s="1">
        <v>1</v>
      </c>
      <c r="BE6" s="2">
        <v>43008.407638888886</v>
      </c>
      <c r="BF6" s="4" t="e">
        <f>24*(BE6-#REF!)</f>
        <v>#REF!</v>
      </c>
      <c r="BG6" s="4" t="e">
        <f t="shared" si="1"/>
        <v>#REF!</v>
      </c>
      <c r="BH6" s="1">
        <v>0</v>
      </c>
      <c r="BI6" s="1">
        <v>0</v>
      </c>
      <c r="BJ6" s="1">
        <v>0</v>
      </c>
      <c r="BK6" s="1">
        <v>0</v>
      </c>
      <c r="BL6" s="1">
        <v>32</v>
      </c>
      <c r="BM6" s="1">
        <v>98.4</v>
      </c>
      <c r="BN6" s="1">
        <v>3.8</v>
      </c>
      <c r="BO6" s="1">
        <v>7.3</v>
      </c>
      <c r="BP6" s="1">
        <v>0</v>
      </c>
      <c r="BQ6" s="1">
        <v>2.1</v>
      </c>
      <c r="BR6" s="1">
        <f t="shared" si="18"/>
        <v>0</v>
      </c>
      <c r="BS6" s="1">
        <f t="shared" si="19"/>
        <v>0</v>
      </c>
      <c r="BT6" s="1">
        <f t="shared" si="2"/>
        <v>0</v>
      </c>
      <c r="BU6" s="1">
        <f t="shared" si="20"/>
        <v>0</v>
      </c>
      <c r="BV6" s="1">
        <f t="shared" si="21"/>
        <v>0</v>
      </c>
      <c r="BW6" s="1">
        <f t="shared" si="22"/>
        <v>0</v>
      </c>
      <c r="BX6" s="1">
        <f t="shared" si="23"/>
        <v>0</v>
      </c>
      <c r="BY6" s="1">
        <f>IF(D6&gt;=1000,0,IF(D6&gt;=750,10,17))</f>
        <v>10</v>
      </c>
      <c r="BZ6" s="1">
        <f>IF(K6=1,12,0)</f>
        <v>0</v>
      </c>
      <c r="CA6" s="1">
        <f>IF(H6&gt;=7,0,18)</f>
        <v>0</v>
      </c>
      <c r="CB6" s="1">
        <f t="shared" si="24"/>
        <v>10</v>
      </c>
    </row>
    <row r="7" spans="1:80">
      <c r="A7" s="1">
        <v>6</v>
      </c>
      <c r="B7" s="1" t="s">
        <v>84</v>
      </c>
      <c r="C7" s="1">
        <f>27+1/7</f>
        <v>27.142857142857142</v>
      </c>
      <c r="D7" s="8">
        <v>1135</v>
      </c>
      <c r="E7" s="8">
        <v>1</v>
      </c>
      <c r="F7" s="1">
        <v>1</v>
      </c>
      <c r="G7" s="1">
        <v>5</v>
      </c>
      <c r="H7" s="1">
        <v>6</v>
      </c>
      <c r="I7" s="1">
        <v>8</v>
      </c>
      <c r="J7" s="1">
        <v>1</v>
      </c>
      <c r="K7" s="1">
        <v>0</v>
      </c>
      <c r="L7" s="1">
        <v>32</v>
      </c>
      <c r="M7" s="1">
        <v>1</v>
      </c>
      <c r="N7" s="1">
        <v>0</v>
      </c>
      <c r="O7" s="1">
        <v>1</v>
      </c>
      <c r="P7" s="1">
        <v>1</v>
      </c>
      <c r="Q7" s="1">
        <v>1</v>
      </c>
      <c r="R7" s="1" t="s">
        <v>66</v>
      </c>
      <c r="T7" s="2">
        <v>43013.625</v>
      </c>
      <c r="U7" s="3" t="e">
        <f>24*(T7-#REF!)</f>
        <v>#REF!</v>
      </c>
      <c r="V7" s="1">
        <v>45</v>
      </c>
      <c r="W7" s="1">
        <v>19</v>
      </c>
      <c r="X7" s="1">
        <v>29</v>
      </c>
      <c r="Y7" s="1">
        <f t="shared" si="3"/>
        <v>26</v>
      </c>
      <c r="Z7" s="1">
        <v>8</v>
      </c>
      <c r="AA7" s="1">
        <v>2.7</v>
      </c>
      <c r="AB7" s="1">
        <f t="shared" si="4"/>
        <v>0.66249999999999998</v>
      </c>
      <c r="AC7" s="1">
        <v>10.5</v>
      </c>
      <c r="AD7" s="1">
        <v>3.38</v>
      </c>
      <c r="AE7" s="1">
        <f t="shared" si="5"/>
        <v>0.67809523809523808</v>
      </c>
      <c r="AF7" s="1">
        <f t="shared" si="6"/>
        <v>0.67029761904761909</v>
      </c>
      <c r="AG7" s="1">
        <f t="shared" si="7"/>
        <v>9.25</v>
      </c>
      <c r="AH7" s="16">
        <f t="shared" si="8"/>
        <v>3.04</v>
      </c>
      <c r="AI7" s="16">
        <f t="shared" si="9"/>
        <v>3.0427631578947367</v>
      </c>
      <c r="AJ7" s="2">
        <v>43019.604166666664</v>
      </c>
      <c r="AK7" s="18" t="e">
        <f>24*(AJ7-#REF!)</f>
        <v>#REF!</v>
      </c>
      <c r="AL7" s="4" t="e">
        <f t="shared" si="10"/>
        <v>#REF!</v>
      </c>
      <c r="AM7" s="1">
        <v>59</v>
      </c>
      <c r="AN7" s="1">
        <v>31</v>
      </c>
      <c r="AO7" s="1">
        <v>40</v>
      </c>
      <c r="AP7" s="1">
        <f t="shared" si="11"/>
        <v>28</v>
      </c>
      <c r="AQ7" s="1">
        <v>9.7899999999999991</v>
      </c>
      <c r="AR7" s="1">
        <v>3.02</v>
      </c>
      <c r="AS7" s="8">
        <f t="shared" si="12"/>
        <v>0.69152196118488252</v>
      </c>
      <c r="AT7" s="1">
        <v>10.85</v>
      </c>
      <c r="AU7" s="1">
        <v>3.38</v>
      </c>
      <c r="AV7" s="8">
        <f t="shared" si="13"/>
        <v>0.68847926267281101</v>
      </c>
      <c r="AW7" s="1">
        <f t="shared" si="14"/>
        <v>0.69000061192884676</v>
      </c>
      <c r="AX7" s="16">
        <f t="shared" si="15"/>
        <v>10.32</v>
      </c>
      <c r="AY7" s="16">
        <f t="shared" si="16"/>
        <v>3.2</v>
      </c>
      <c r="AZ7" s="1">
        <f t="shared" si="17"/>
        <v>3.2250000000000001</v>
      </c>
      <c r="BA7" s="1">
        <v>0</v>
      </c>
      <c r="BC7" s="1">
        <v>0</v>
      </c>
      <c r="BD7" s="1">
        <v>0</v>
      </c>
      <c r="BE7" s="2">
        <v>43016.342361111114</v>
      </c>
      <c r="BF7" s="4" t="e">
        <f>24*(BE7-#REF!)</f>
        <v>#REF!</v>
      </c>
      <c r="BG7" s="4" t="e">
        <f t="shared" si="1"/>
        <v>#REF!</v>
      </c>
      <c r="BH7" s="1">
        <v>0</v>
      </c>
      <c r="BI7" s="1">
        <v>0</v>
      </c>
      <c r="BJ7" s="1">
        <v>0</v>
      </c>
      <c r="BK7" s="1">
        <v>0</v>
      </c>
      <c r="BL7" s="1">
        <v>29</v>
      </c>
      <c r="BM7" s="1">
        <v>97.8</v>
      </c>
      <c r="BN7" s="1">
        <v>4</v>
      </c>
      <c r="BO7" s="1">
        <v>7.33</v>
      </c>
      <c r="BP7" s="1">
        <v>0</v>
      </c>
      <c r="BQ7" s="1">
        <v>2.9</v>
      </c>
      <c r="BR7" s="1">
        <f t="shared" si="18"/>
        <v>9</v>
      </c>
      <c r="BS7" s="1">
        <f t="shared" si="19"/>
        <v>0</v>
      </c>
      <c r="BT7" s="1">
        <f t="shared" si="2"/>
        <v>0</v>
      </c>
      <c r="BU7" s="1">
        <f t="shared" si="20"/>
        <v>0</v>
      </c>
      <c r="BV7" s="1">
        <f t="shared" si="21"/>
        <v>0</v>
      </c>
      <c r="BW7" s="1">
        <f t="shared" si="22"/>
        <v>0</v>
      </c>
      <c r="BX7" s="1">
        <f t="shared" si="23"/>
        <v>9</v>
      </c>
      <c r="BY7" s="1">
        <f>IF(D7&gt;=1000,0,IF(D7&gt;=750,10,17))</f>
        <v>0</v>
      </c>
      <c r="BZ7" s="1">
        <f>IF(K7=1,12,0)</f>
        <v>0</v>
      </c>
      <c r="CA7" s="1">
        <f>IF(H7&gt;=7,0,18)</f>
        <v>18</v>
      </c>
      <c r="CB7" s="1">
        <f t="shared" si="24"/>
        <v>27</v>
      </c>
    </row>
    <row r="8" spans="1:80">
      <c r="A8" s="1">
        <v>7</v>
      </c>
      <c r="B8" s="1" t="s">
        <v>85</v>
      </c>
      <c r="C8" s="1">
        <f>27+6/7</f>
        <v>27.857142857142858</v>
      </c>
      <c r="D8" s="8">
        <v>1070</v>
      </c>
      <c r="E8" s="8">
        <v>1</v>
      </c>
      <c r="F8" s="1">
        <v>1</v>
      </c>
      <c r="G8" s="1">
        <v>4</v>
      </c>
      <c r="H8" s="1">
        <v>7</v>
      </c>
      <c r="J8" s="1">
        <v>1</v>
      </c>
      <c r="K8" s="1">
        <v>0</v>
      </c>
      <c r="L8" s="1">
        <v>35</v>
      </c>
      <c r="M8" s="1">
        <v>0</v>
      </c>
      <c r="N8" s="1">
        <v>0</v>
      </c>
      <c r="O8" s="1">
        <v>1</v>
      </c>
      <c r="P8" s="1">
        <v>1</v>
      </c>
      <c r="Q8" s="1">
        <v>1</v>
      </c>
      <c r="R8" s="1" t="s">
        <v>66</v>
      </c>
      <c r="T8" s="2">
        <v>43014.950694444444</v>
      </c>
      <c r="U8" s="3" t="e">
        <f>24*(T8-#REF!)</f>
        <v>#REF!</v>
      </c>
      <c r="V8" s="1">
        <v>48</v>
      </c>
      <c r="W8" s="1">
        <v>28</v>
      </c>
      <c r="X8" s="1">
        <v>31</v>
      </c>
      <c r="Y8" s="1">
        <f t="shared" si="3"/>
        <v>20</v>
      </c>
      <c r="Z8" s="1">
        <v>8.7200000000000006</v>
      </c>
      <c r="AA8" s="1">
        <v>2.67</v>
      </c>
      <c r="AB8" s="1">
        <f t="shared" si="4"/>
        <v>0.69380733944954132</v>
      </c>
      <c r="AC8" s="1">
        <v>8.01</v>
      </c>
      <c r="AD8" s="1">
        <v>2.67</v>
      </c>
      <c r="AE8" s="1">
        <f t="shared" si="5"/>
        <v>0.66666666666666663</v>
      </c>
      <c r="AF8" s="1">
        <f t="shared" si="6"/>
        <v>0.68023700305810397</v>
      </c>
      <c r="AG8" s="1">
        <f t="shared" si="7"/>
        <v>8.3650000000000002</v>
      </c>
      <c r="AH8" s="16">
        <f t="shared" si="8"/>
        <v>2.67</v>
      </c>
      <c r="AI8" s="16">
        <f t="shared" si="9"/>
        <v>3.1329588014981273</v>
      </c>
      <c r="AJ8" s="2">
        <v>43019.590277777781</v>
      </c>
      <c r="AK8" s="18" t="e">
        <f>24*(AJ8-#REF!)</f>
        <v>#REF!</v>
      </c>
      <c r="AL8" s="4" t="e">
        <f t="shared" si="10"/>
        <v>#REF!</v>
      </c>
      <c r="AM8" s="1">
        <v>52</v>
      </c>
      <c r="AN8" s="1">
        <v>28</v>
      </c>
      <c r="AO8" s="1">
        <v>35</v>
      </c>
      <c r="AP8" s="1">
        <f t="shared" si="11"/>
        <v>24</v>
      </c>
      <c r="AQ8" s="1">
        <v>13.34</v>
      </c>
      <c r="AR8" s="1">
        <v>4.09</v>
      </c>
      <c r="AS8" s="8">
        <f t="shared" si="12"/>
        <v>0.69340329835082459</v>
      </c>
      <c r="AT8" s="1">
        <v>12.6</v>
      </c>
      <c r="AU8" s="1">
        <v>4.09</v>
      </c>
      <c r="AV8" s="8">
        <f t="shared" si="13"/>
        <v>0.67539682539682544</v>
      </c>
      <c r="AW8" s="1">
        <f t="shared" si="14"/>
        <v>0.68440006187382507</v>
      </c>
      <c r="AX8" s="16">
        <f t="shared" si="15"/>
        <v>12.969999999999999</v>
      </c>
      <c r="AY8" s="16">
        <f t="shared" si="16"/>
        <v>4.09</v>
      </c>
      <c r="AZ8" s="1">
        <f t="shared" si="17"/>
        <v>3.1711491442542785</v>
      </c>
      <c r="BA8" s="1">
        <v>0</v>
      </c>
      <c r="BC8" s="1">
        <v>0</v>
      </c>
      <c r="BD8" s="1">
        <v>1</v>
      </c>
      <c r="BE8" s="2">
        <v>43017.44027777778</v>
      </c>
      <c r="BF8" s="4" t="e">
        <f>24*(BE8-#REF!)</f>
        <v>#REF!</v>
      </c>
      <c r="BG8" s="4" t="e">
        <f t="shared" si="1"/>
        <v>#REF!</v>
      </c>
      <c r="BH8" s="1">
        <v>0</v>
      </c>
      <c r="BI8" s="1">
        <v>0</v>
      </c>
      <c r="BJ8" s="1">
        <v>0</v>
      </c>
      <c r="BK8" s="1">
        <v>0</v>
      </c>
      <c r="BL8" s="1">
        <v>23</v>
      </c>
      <c r="BM8" s="1">
        <v>97.7</v>
      </c>
      <c r="BN8" s="1">
        <v>4.5999999999999996</v>
      </c>
      <c r="BO8" s="1">
        <v>7.39</v>
      </c>
      <c r="BP8" s="1">
        <v>0</v>
      </c>
      <c r="BQ8" s="1">
        <v>2.67</v>
      </c>
      <c r="BR8" s="1">
        <f t="shared" si="18"/>
        <v>9</v>
      </c>
      <c r="BS8" s="1">
        <f t="shared" si="19"/>
        <v>0</v>
      </c>
      <c r="BT8" s="1">
        <f t="shared" si="2"/>
        <v>0</v>
      </c>
      <c r="BU8" s="1">
        <f t="shared" si="20"/>
        <v>0</v>
      </c>
      <c r="BV8" s="1">
        <f t="shared" si="21"/>
        <v>0</v>
      </c>
      <c r="BW8" s="1">
        <f t="shared" si="22"/>
        <v>0</v>
      </c>
      <c r="BX8" s="1">
        <f t="shared" si="23"/>
        <v>9</v>
      </c>
      <c r="BY8" s="1">
        <f>IF(D8&gt;=1000,0,IF(D8&gt;=750,10,17))</f>
        <v>0</v>
      </c>
      <c r="BZ8" s="1">
        <f>IF(K8=1,12,0)</f>
        <v>0</v>
      </c>
      <c r="CA8" s="1">
        <f>IF(H8&gt;=7,0,18)</f>
        <v>0</v>
      </c>
      <c r="CB8" s="1">
        <f t="shared" si="24"/>
        <v>9</v>
      </c>
    </row>
    <row r="9" spans="1:80">
      <c r="A9" s="1">
        <v>8</v>
      </c>
      <c r="B9" s="1" t="s">
        <v>86</v>
      </c>
      <c r="C9" s="1">
        <f>28+3/7</f>
        <v>28.428571428571427</v>
      </c>
      <c r="D9" s="8">
        <v>1000</v>
      </c>
      <c r="E9" s="8">
        <v>1</v>
      </c>
      <c r="F9" s="1">
        <v>0</v>
      </c>
      <c r="G9" s="1">
        <v>7</v>
      </c>
      <c r="H9" s="1">
        <v>8</v>
      </c>
      <c r="J9" s="1">
        <v>1</v>
      </c>
      <c r="K9" s="1">
        <v>0</v>
      </c>
      <c r="L9" s="1">
        <v>34</v>
      </c>
      <c r="M9" s="1">
        <v>0</v>
      </c>
      <c r="N9" s="1">
        <v>0</v>
      </c>
      <c r="O9" s="1">
        <v>1</v>
      </c>
      <c r="P9" s="1">
        <v>1</v>
      </c>
      <c r="Q9" s="1">
        <v>1</v>
      </c>
      <c r="R9" s="1" t="s">
        <v>87</v>
      </c>
      <c r="T9" s="2">
        <v>43019.634027777778</v>
      </c>
      <c r="U9" s="3" t="e">
        <f>24*(T9-#REF!)</f>
        <v>#REF!</v>
      </c>
      <c r="V9" s="1">
        <v>63</v>
      </c>
      <c r="W9" s="1">
        <v>42</v>
      </c>
      <c r="X9" s="1">
        <v>51</v>
      </c>
      <c r="Y9" s="1">
        <f t="shared" si="3"/>
        <v>21</v>
      </c>
      <c r="Z9" s="1">
        <v>9.43</v>
      </c>
      <c r="AA9" s="1">
        <v>3.38</v>
      </c>
      <c r="AB9" s="1">
        <f t="shared" si="4"/>
        <v>0.64156945917285257</v>
      </c>
      <c r="AC9" s="1">
        <v>11.21</v>
      </c>
      <c r="AD9" s="1">
        <v>3.38</v>
      </c>
      <c r="AE9" s="1">
        <f t="shared" si="5"/>
        <v>0.69848349687778777</v>
      </c>
      <c r="AF9" s="1">
        <f t="shared" si="6"/>
        <v>0.67002647802532023</v>
      </c>
      <c r="AG9" s="1">
        <f t="shared" si="7"/>
        <v>10.32</v>
      </c>
      <c r="AH9" s="16">
        <f t="shared" si="8"/>
        <v>3.38</v>
      </c>
      <c r="AI9" s="16">
        <f t="shared" si="9"/>
        <v>3.0532544378698225</v>
      </c>
      <c r="AJ9" s="2">
        <v>43023.935416666667</v>
      </c>
      <c r="AK9" s="18" t="e">
        <f>24*(AJ9-#REF!)</f>
        <v>#REF!</v>
      </c>
      <c r="AL9" s="4" t="e">
        <f t="shared" si="10"/>
        <v>#REF!</v>
      </c>
      <c r="AM9" s="1">
        <v>70</v>
      </c>
      <c r="AN9" s="1">
        <v>53</v>
      </c>
      <c r="AO9" s="1">
        <v>57</v>
      </c>
      <c r="AP9" s="1">
        <f t="shared" si="11"/>
        <v>17</v>
      </c>
      <c r="AQ9" s="1">
        <v>11.57</v>
      </c>
      <c r="AR9" s="1">
        <v>4.09</v>
      </c>
      <c r="AS9" s="8">
        <f t="shared" si="12"/>
        <v>0.64649956784788243</v>
      </c>
      <c r="AT9" s="1">
        <v>14.77</v>
      </c>
      <c r="AU9" s="1">
        <v>5.5</v>
      </c>
      <c r="AV9" s="8">
        <f t="shared" si="13"/>
        <v>0.62762356127285035</v>
      </c>
      <c r="AW9" s="1">
        <f t="shared" si="14"/>
        <v>0.63706156456036633</v>
      </c>
      <c r="AX9" s="16">
        <f t="shared" si="15"/>
        <v>13.17</v>
      </c>
      <c r="AY9" s="16">
        <f t="shared" si="16"/>
        <v>4.7949999999999999</v>
      </c>
      <c r="AZ9" s="1">
        <f t="shared" si="17"/>
        <v>2.7466110531803962</v>
      </c>
      <c r="BA9" s="1">
        <v>0</v>
      </c>
      <c r="BC9" s="1">
        <v>0</v>
      </c>
      <c r="BD9" s="1">
        <v>2</v>
      </c>
      <c r="BE9" s="2">
        <v>43021.458333333336</v>
      </c>
      <c r="BF9" s="4" t="e">
        <f>24*(BE9-#REF!)</f>
        <v>#REF!</v>
      </c>
      <c r="BG9" s="4" t="e">
        <f t="shared" si="1"/>
        <v>#REF!</v>
      </c>
      <c r="BH9" s="1">
        <v>0</v>
      </c>
      <c r="BI9" s="1">
        <v>0</v>
      </c>
      <c r="BJ9" s="1">
        <v>0</v>
      </c>
      <c r="BK9" s="1">
        <v>0</v>
      </c>
      <c r="BL9" s="1">
        <v>30</v>
      </c>
      <c r="BM9" s="1">
        <v>97.6</v>
      </c>
      <c r="BN9" s="1">
        <v>2.44</v>
      </c>
      <c r="BO9" s="1">
        <v>7.36</v>
      </c>
      <c r="BP9" s="1">
        <v>0</v>
      </c>
      <c r="BQ9" s="1">
        <v>3.8</v>
      </c>
      <c r="BR9" s="1">
        <f t="shared" si="18"/>
        <v>0</v>
      </c>
      <c r="BS9" s="1">
        <f t="shared" si="19"/>
        <v>0</v>
      </c>
      <c r="BT9" s="1">
        <f t="shared" si="2"/>
        <v>5</v>
      </c>
      <c r="BU9" s="1">
        <f t="shared" si="20"/>
        <v>0</v>
      </c>
      <c r="BV9" s="1">
        <f t="shared" si="21"/>
        <v>0</v>
      </c>
      <c r="BW9" s="1">
        <f t="shared" si="22"/>
        <v>0</v>
      </c>
      <c r="BX9" s="1">
        <f t="shared" si="23"/>
        <v>5</v>
      </c>
      <c r="BY9" s="1">
        <f>IF(D9&gt;=1000,0,IF(D9&gt;=750,10,17))</f>
        <v>0</v>
      </c>
      <c r="BZ9" s="1">
        <f>IF(K9=1,12,0)</f>
        <v>0</v>
      </c>
      <c r="CA9" s="1">
        <f>IF(H9&gt;=7,0,18)</f>
        <v>0</v>
      </c>
      <c r="CB9" s="1">
        <f t="shared" si="24"/>
        <v>5</v>
      </c>
    </row>
    <row r="10" spans="1:80">
      <c r="A10" s="1">
        <v>9</v>
      </c>
      <c r="B10" s="1" t="s">
        <v>85</v>
      </c>
      <c r="C10" s="1">
        <f>27+ 6/7</f>
        <v>27.857142857142858</v>
      </c>
      <c r="D10" s="8">
        <v>1010</v>
      </c>
      <c r="E10" s="8">
        <v>1</v>
      </c>
      <c r="F10" s="1">
        <v>0</v>
      </c>
      <c r="G10" s="1">
        <v>7</v>
      </c>
      <c r="H10" s="1">
        <v>9</v>
      </c>
      <c r="J10" s="1">
        <v>1</v>
      </c>
      <c r="K10" s="1">
        <v>0</v>
      </c>
      <c r="L10" s="1">
        <v>28</v>
      </c>
      <c r="M10" s="1">
        <v>0</v>
      </c>
      <c r="N10" s="1">
        <v>1</v>
      </c>
      <c r="O10" s="1">
        <v>0</v>
      </c>
      <c r="P10" s="1">
        <v>1</v>
      </c>
      <c r="Q10" s="1">
        <v>1</v>
      </c>
      <c r="R10" s="1" t="s">
        <v>66</v>
      </c>
      <c r="T10" s="2">
        <v>43019.572222222225</v>
      </c>
      <c r="U10" s="3" t="e">
        <f>24*(T10-#REF!)</f>
        <v>#REF!</v>
      </c>
      <c r="V10" s="1">
        <v>63</v>
      </c>
      <c r="W10" s="1">
        <v>38</v>
      </c>
      <c r="X10" s="1">
        <v>46</v>
      </c>
      <c r="Y10" s="1">
        <f t="shared" si="3"/>
        <v>25</v>
      </c>
      <c r="Z10" s="1">
        <v>9.7899999999999991</v>
      </c>
      <c r="AA10" s="1">
        <v>3.02</v>
      </c>
      <c r="AB10" s="1">
        <f t="shared" si="4"/>
        <v>0.69152196118488252</v>
      </c>
      <c r="AC10" s="1">
        <v>12.99</v>
      </c>
      <c r="AD10" s="1">
        <v>4.45</v>
      </c>
      <c r="AE10" s="1">
        <f t="shared" si="5"/>
        <v>0.65742879137798294</v>
      </c>
      <c r="AF10" s="1">
        <f t="shared" si="6"/>
        <v>0.67447537628143273</v>
      </c>
      <c r="AG10" s="1">
        <f t="shared" si="7"/>
        <v>11.39</v>
      </c>
      <c r="AH10" s="16">
        <f t="shared" si="8"/>
        <v>3.7350000000000003</v>
      </c>
      <c r="AI10" s="16">
        <f t="shared" si="9"/>
        <v>3.0495314591700131</v>
      </c>
      <c r="AJ10" s="2">
        <v>43023.916666666664</v>
      </c>
      <c r="AK10" s="18" t="e">
        <f>24*(AJ10-#REF!)</f>
        <v>#REF!</v>
      </c>
      <c r="AL10" s="4" t="e">
        <f t="shared" si="10"/>
        <v>#REF!</v>
      </c>
      <c r="AM10" s="1">
        <v>74</v>
      </c>
      <c r="AN10" s="1">
        <v>44</v>
      </c>
      <c r="AO10" s="1">
        <v>53</v>
      </c>
      <c r="AP10" s="1">
        <f t="shared" si="11"/>
        <v>30</v>
      </c>
      <c r="AQ10" s="1">
        <v>17.600000000000001</v>
      </c>
      <c r="AR10" s="1">
        <v>4.45</v>
      </c>
      <c r="AS10" s="8">
        <f t="shared" si="12"/>
        <v>0.74715909090909094</v>
      </c>
      <c r="AT10" s="1">
        <v>14.77</v>
      </c>
      <c r="AU10" s="1">
        <v>4.09</v>
      </c>
      <c r="AV10" s="8">
        <f t="shared" si="13"/>
        <v>0.72308733920108326</v>
      </c>
      <c r="AW10" s="1">
        <f t="shared" si="14"/>
        <v>0.73512321505508704</v>
      </c>
      <c r="AX10" s="16">
        <f t="shared" si="15"/>
        <v>16.185000000000002</v>
      </c>
      <c r="AY10" s="16">
        <f t="shared" si="16"/>
        <v>4.2699999999999996</v>
      </c>
      <c r="AZ10" s="1">
        <f t="shared" si="17"/>
        <v>3.790398126463701</v>
      </c>
      <c r="BA10" s="1">
        <v>0</v>
      </c>
      <c r="BC10" s="1">
        <v>0</v>
      </c>
      <c r="BD10" s="1" t="s">
        <v>88</v>
      </c>
      <c r="BE10" s="2" t="s">
        <v>88</v>
      </c>
      <c r="BF10" s="4" t="e">
        <f>24*(BE10-#REF!)</f>
        <v>#VALUE!</v>
      </c>
      <c r="BG10" s="4" t="e">
        <f t="shared" si="1"/>
        <v>#VALUE!</v>
      </c>
      <c r="BH10" s="1">
        <v>0</v>
      </c>
      <c r="BI10" s="1">
        <v>0</v>
      </c>
      <c r="BJ10" s="1">
        <v>0</v>
      </c>
      <c r="BK10" s="1">
        <v>0</v>
      </c>
      <c r="BL10" s="1">
        <v>33</v>
      </c>
      <c r="BM10" s="1">
        <v>97.7</v>
      </c>
      <c r="BN10" s="1">
        <v>2.9</v>
      </c>
      <c r="BO10" s="1">
        <v>7.34</v>
      </c>
      <c r="BP10" s="1">
        <v>0</v>
      </c>
      <c r="BQ10" s="1">
        <v>2.6</v>
      </c>
      <c r="BR10" s="1">
        <f t="shared" si="18"/>
        <v>0</v>
      </c>
      <c r="BS10" s="1">
        <f t="shared" si="19"/>
        <v>0</v>
      </c>
      <c r="BT10" s="1">
        <f t="shared" si="2"/>
        <v>0</v>
      </c>
      <c r="BU10" s="1">
        <f t="shared" si="20"/>
        <v>0</v>
      </c>
      <c r="BV10" s="1">
        <f t="shared" si="21"/>
        <v>0</v>
      </c>
      <c r="BW10" s="1">
        <f t="shared" si="22"/>
        <v>0</v>
      </c>
      <c r="BX10" s="1">
        <f t="shared" si="23"/>
        <v>0</v>
      </c>
      <c r="BY10" s="1">
        <f>IF(D10&gt;=1000,0,IF(D10&gt;=750,10,17))</f>
        <v>0</v>
      </c>
      <c r="BZ10" s="1">
        <f>IF(K10=1,12,0)</f>
        <v>0</v>
      </c>
      <c r="CA10" s="1">
        <f>IF(H10&gt;=7,0,18)</f>
        <v>0</v>
      </c>
      <c r="CB10" s="1">
        <f t="shared" si="24"/>
        <v>0</v>
      </c>
    </row>
    <row r="11" spans="1:80">
      <c r="A11" s="1">
        <v>10</v>
      </c>
      <c r="B11" s="1" t="s">
        <v>86</v>
      </c>
      <c r="C11" s="1">
        <f>28+3/7</f>
        <v>28.428571428571427</v>
      </c>
      <c r="D11" s="8">
        <v>1440</v>
      </c>
      <c r="E11" s="8">
        <v>1</v>
      </c>
      <c r="F11" s="1">
        <v>0</v>
      </c>
      <c r="G11" s="1">
        <v>8</v>
      </c>
      <c r="H11" s="1">
        <v>9</v>
      </c>
      <c r="J11" s="1">
        <v>1</v>
      </c>
      <c r="K11" s="1">
        <v>0</v>
      </c>
      <c r="L11" s="1">
        <v>20</v>
      </c>
      <c r="M11" s="1">
        <v>0</v>
      </c>
      <c r="N11" s="1">
        <v>0</v>
      </c>
      <c r="O11" s="1">
        <v>1</v>
      </c>
      <c r="P11" s="1">
        <v>1</v>
      </c>
      <c r="Q11" s="1">
        <v>1</v>
      </c>
      <c r="R11" s="1" t="s">
        <v>66</v>
      </c>
      <c r="T11" s="2">
        <v>43021.395833333336</v>
      </c>
      <c r="U11" s="3" t="e">
        <f>24*(T11-#REF!)</f>
        <v>#REF!</v>
      </c>
      <c r="V11" s="1">
        <v>50</v>
      </c>
      <c r="W11" s="1">
        <v>24</v>
      </c>
      <c r="X11" s="1">
        <v>34</v>
      </c>
      <c r="Y11" s="1">
        <f t="shared" si="3"/>
        <v>26</v>
      </c>
      <c r="Z11" s="1">
        <v>10.5</v>
      </c>
      <c r="AA11" s="1">
        <v>3.38</v>
      </c>
      <c r="AB11" s="1">
        <f t="shared" si="4"/>
        <v>0.67809523809523808</v>
      </c>
      <c r="AC11" s="1">
        <v>13.3</v>
      </c>
      <c r="AD11" s="1">
        <v>4.45</v>
      </c>
      <c r="AE11" s="1">
        <f t="shared" si="5"/>
        <v>0.66541353383458657</v>
      </c>
      <c r="AF11" s="1">
        <f t="shared" si="6"/>
        <v>0.67175438596491233</v>
      </c>
      <c r="AG11" s="1">
        <f t="shared" si="7"/>
        <v>11.9</v>
      </c>
      <c r="AH11" s="16">
        <f t="shared" si="8"/>
        <v>3.915</v>
      </c>
      <c r="AI11" s="16">
        <f t="shared" si="9"/>
        <v>3.0395913154533845</v>
      </c>
      <c r="AJ11" s="2">
        <v>43026.56527777778</v>
      </c>
      <c r="AK11" s="18" t="e">
        <f>24*(AJ11-#REF!)</f>
        <v>#REF!</v>
      </c>
      <c r="AL11" s="4" t="e">
        <f t="shared" si="10"/>
        <v>#REF!</v>
      </c>
      <c r="AM11" s="1">
        <v>71</v>
      </c>
      <c r="AN11" s="1">
        <v>42</v>
      </c>
      <c r="AO11" s="1">
        <v>52</v>
      </c>
      <c r="AP11" s="1">
        <f t="shared" si="11"/>
        <v>29</v>
      </c>
      <c r="AQ11" s="1">
        <v>13.7</v>
      </c>
      <c r="AR11" s="1">
        <v>5.16</v>
      </c>
      <c r="AS11" s="8">
        <f t="shared" si="12"/>
        <v>0.62335766423357664</v>
      </c>
      <c r="AT11" s="1">
        <v>16.190000000000001</v>
      </c>
      <c r="AU11" s="1">
        <v>5.8</v>
      </c>
      <c r="AV11" s="8">
        <f t="shared" si="13"/>
        <v>0.64175416924027173</v>
      </c>
      <c r="AW11" s="1">
        <f t="shared" si="14"/>
        <v>0.63255591673692413</v>
      </c>
      <c r="AX11" s="16">
        <f t="shared" si="15"/>
        <v>14.945</v>
      </c>
      <c r="AY11" s="16">
        <f t="shared" si="16"/>
        <v>5.48</v>
      </c>
      <c r="AZ11" s="1">
        <f t="shared" si="17"/>
        <v>2.7271897810218975</v>
      </c>
      <c r="BA11" s="1">
        <v>0</v>
      </c>
      <c r="BC11" s="1">
        <v>0</v>
      </c>
      <c r="BD11" s="1">
        <v>2</v>
      </c>
      <c r="BE11" s="2">
        <v>43024.367361111108</v>
      </c>
      <c r="BF11" s="4" t="e">
        <f>24*(BE11-#REF!)</f>
        <v>#REF!</v>
      </c>
      <c r="BG11" s="4" t="e">
        <f t="shared" si="1"/>
        <v>#REF!</v>
      </c>
      <c r="BH11" s="1">
        <v>0</v>
      </c>
      <c r="BI11" s="1">
        <v>0</v>
      </c>
      <c r="BJ11" s="1">
        <v>0</v>
      </c>
      <c r="BK11" s="1">
        <v>0</v>
      </c>
      <c r="BL11" s="1">
        <v>26</v>
      </c>
      <c r="BM11" s="1">
        <v>97.7</v>
      </c>
      <c r="BN11" s="1" t="s">
        <v>88</v>
      </c>
      <c r="BO11" s="1">
        <v>7.26</v>
      </c>
      <c r="BP11" s="1">
        <v>0</v>
      </c>
      <c r="BQ11" s="1">
        <v>8</v>
      </c>
      <c r="BR11" s="1">
        <f t="shared" si="18"/>
        <v>9</v>
      </c>
      <c r="BS11" s="1">
        <f t="shared" si="19"/>
        <v>0</v>
      </c>
      <c r="BT11" s="1">
        <f t="shared" si="2"/>
        <v>0</v>
      </c>
      <c r="BU11" s="1">
        <f t="shared" si="20"/>
        <v>0</v>
      </c>
      <c r="BV11" s="1">
        <f t="shared" si="21"/>
        <v>0</v>
      </c>
      <c r="BW11" s="1">
        <f t="shared" si="22"/>
        <v>0</v>
      </c>
      <c r="BX11" s="1">
        <f t="shared" si="23"/>
        <v>9</v>
      </c>
      <c r="BY11" s="1">
        <f>IF(D11&gt;=1000,0,IF(D11&gt;=750,10,17))</f>
        <v>0</v>
      </c>
      <c r="BZ11" s="1">
        <f>IF(K11=1,12,0)</f>
        <v>0</v>
      </c>
      <c r="CA11" s="1">
        <f>IF(H11&gt;=7,0,18)</f>
        <v>0</v>
      </c>
      <c r="CB11" s="1">
        <f t="shared" si="24"/>
        <v>9</v>
      </c>
    </row>
    <row r="12" spans="1:80">
      <c r="A12" s="1">
        <v>11</v>
      </c>
      <c r="B12" s="1" t="s">
        <v>86</v>
      </c>
      <c r="C12" s="1">
        <f>28+3/7</f>
        <v>28.428571428571427</v>
      </c>
      <c r="D12" s="8">
        <v>865</v>
      </c>
      <c r="E12" s="8">
        <v>1</v>
      </c>
      <c r="F12" s="1">
        <v>0</v>
      </c>
      <c r="G12" s="1">
        <v>8</v>
      </c>
      <c r="H12" s="1">
        <v>9</v>
      </c>
      <c r="J12" s="1">
        <v>1</v>
      </c>
      <c r="K12" s="1">
        <v>0</v>
      </c>
      <c r="L12" s="1">
        <v>20</v>
      </c>
      <c r="M12" s="1">
        <v>0</v>
      </c>
      <c r="N12" s="1">
        <v>0</v>
      </c>
      <c r="O12" s="1">
        <v>1</v>
      </c>
      <c r="P12" s="1">
        <v>1</v>
      </c>
      <c r="Q12" s="1">
        <v>1</v>
      </c>
      <c r="R12" s="1" t="s">
        <v>66</v>
      </c>
      <c r="T12" s="2">
        <v>43021.381944444445</v>
      </c>
      <c r="U12" s="3" t="e">
        <f>24*(T12-#REF!)</f>
        <v>#REF!</v>
      </c>
      <c r="V12" s="1">
        <v>57</v>
      </c>
      <c r="W12" s="1">
        <v>30</v>
      </c>
      <c r="X12" s="1">
        <v>41</v>
      </c>
      <c r="Y12" s="1">
        <f t="shared" si="3"/>
        <v>27</v>
      </c>
      <c r="Z12" s="1">
        <v>9.08</v>
      </c>
      <c r="AA12" s="1">
        <v>3.38</v>
      </c>
      <c r="AB12" s="1">
        <f t="shared" si="4"/>
        <v>0.6277533039647577</v>
      </c>
      <c r="AC12" s="1">
        <v>9.08</v>
      </c>
      <c r="AD12" s="1">
        <v>3.74</v>
      </c>
      <c r="AE12" s="1">
        <f t="shared" si="5"/>
        <v>0.58810572687224671</v>
      </c>
      <c r="AF12" s="1">
        <f t="shared" si="6"/>
        <v>0.60792951541850226</v>
      </c>
      <c r="AG12" s="1">
        <f t="shared" si="7"/>
        <v>9.08</v>
      </c>
      <c r="AH12" s="16">
        <f t="shared" si="8"/>
        <v>3.56</v>
      </c>
      <c r="AI12" s="16">
        <f t="shared" si="9"/>
        <v>2.5505617977528088</v>
      </c>
      <c r="AJ12" s="2">
        <v>43026.597222222219</v>
      </c>
      <c r="AK12" s="18" t="e">
        <f>24*(AJ12-#REF!)</f>
        <v>#REF!</v>
      </c>
      <c r="AL12" s="4" t="e">
        <f t="shared" si="10"/>
        <v>#REF!</v>
      </c>
      <c r="AM12" s="1">
        <v>69</v>
      </c>
      <c r="AN12" s="1">
        <v>35</v>
      </c>
      <c r="AO12" s="1">
        <v>43</v>
      </c>
      <c r="AP12" s="1">
        <f t="shared" si="11"/>
        <v>34</v>
      </c>
      <c r="AQ12" s="1">
        <v>22.6</v>
      </c>
      <c r="AR12" s="1">
        <v>5.52</v>
      </c>
      <c r="AS12" s="8">
        <f t="shared" si="12"/>
        <v>0.75575221238938062</v>
      </c>
      <c r="AT12" s="1">
        <v>14.56</v>
      </c>
      <c r="AU12" s="1">
        <v>3.57</v>
      </c>
      <c r="AV12" s="8">
        <f t="shared" si="13"/>
        <v>0.75480769230769229</v>
      </c>
      <c r="AW12" s="1">
        <f t="shared" si="14"/>
        <v>0.75527995234853651</v>
      </c>
      <c r="AX12" s="16">
        <f t="shared" si="15"/>
        <v>18.580000000000002</v>
      </c>
      <c r="AY12" s="16">
        <f t="shared" si="16"/>
        <v>4.5449999999999999</v>
      </c>
      <c r="AZ12" s="1">
        <f t="shared" si="17"/>
        <v>4.0880088008800888</v>
      </c>
      <c r="BA12" s="1">
        <v>0</v>
      </c>
      <c r="BC12" s="1">
        <v>0</v>
      </c>
      <c r="BD12" s="1">
        <v>1</v>
      </c>
      <c r="BE12" s="2">
        <v>43024.367361111108</v>
      </c>
      <c r="BF12" s="4" t="e">
        <f>24*(BE12-#REF!)</f>
        <v>#REF!</v>
      </c>
      <c r="BG12" s="4" t="e">
        <f t="shared" si="1"/>
        <v>#REF!</v>
      </c>
      <c r="BH12" s="1">
        <v>0</v>
      </c>
      <c r="BI12" s="1">
        <v>0</v>
      </c>
      <c r="BJ12" s="1">
        <v>0</v>
      </c>
      <c r="BK12" s="1">
        <v>0</v>
      </c>
      <c r="BL12" s="1">
        <v>37</v>
      </c>
      <c r="BM12" s="1">
        <v>98.9</v>
      </c>
      <c r="BN12" s="1">
        <v>1.57</v>
      </c>
      <c r="BO12" s="1">
        <v>7.3</v>
      </c>
      <c r="BP12" s="1">
        <v>0</v>
      </c>
      <c r="BQ12" s="1">
        <v>2.1</v>
      </c>
      <c r="BR12" s="1">
        <f t="shared" si="18"/>
        <v>0</v>
      </c>
      <c r="BS12" s="1">
        <f t="shared" si="19"/>
        <v>0</v>
      </c>
      <c r="BT12" s="1">
        <f t="shared" si="2"/>
        <v>5</v>
      </c>
      <c r="BU12" s="1">
        <f t="shared" si="20"/>
        <v>0</v>
      </c>
      <c r="BV12" s="1">
        <f t="shared" si="21"/>
        <v>0</v>
      </c>
      <c r="BW12" s="1">
        <f t="shared" si="22"/>
        <v>0</v>
      </c>
      <c r="BX12" s="1">
        <f t="shared" si="23"/>
        <v>5</v>
      </c>
      <c r="BY12" s="1">
        <f>IF(D12&gt;=1000,0,IF(D12&gt;=750,10,17))</f>
        <v>10</v>
      </c>
      <c r="BZ12" s="1">
        <f>IF(K12=1,12,0)</f>
        <v>0</v>
      </c>
      <c r="CA12" s="1">
        <f>IF(H12&gt;=7,0,18)</f>
        <v>0</v>
      </c>
      <c r="CB12" s="1">
        <f t="shared" si="24"/>
        <v>15</v>
      </c>
    </row>
    <row r="13" spans="1:80">
      <c r="A13" s="1">
        <v>12</v>
      </c>
      <c r="B13" s="1" t="s">
        <v>89</v>
      </c>
      <c r="C13" s="1">
        <f>24+3/7</f>
        <v>24.428571428571427</v>
      </c>
      <c r="D13" s="8">
        <v>650</v>
      </c>
      <c r="E13" s="8">
        <v>0</v>
      </c>
      <c r="F13" s="1">
        <v>0</v>
      </c>
      <c r="G13" s="1">
        <v>5</v>
      </c>
      <c r="H13" s="1">
        <v>5</v>
      </c>
      <c r="I13" s="1">
        <v>6</v>
      </c>
      <c r="J13" s="1">
        <v>1</v>
      </c>
      <c r="K13" s="1">
        <v>0</v>
      </c>
      <c r="L13" s="1">
        <v>30</v>
      </c>
      <c r="M13" s="1">
        <v>1</v>
      </c>
      <c r="N13" s="1">
        <v>0</v>
      </c>
      <c r="O13" s="1">
        <v>1</v>
      </c>
      <c r="P13" s="1">
        <v>1</v>
      </c>
      <c r="Q13" s="1">
        <v>1</v>
      </c>
      <c r="R13" s="1" t="s">
        <v>66</v>
      </c>
      <c r="T13" s="2">
        <v>43081.636805555558</v>
      </c>
      <c r="U13" s="3" t="e">
        <f>24*(T13-#REF!)</f>
        <v>#REF!</v>
      </c>
      <c r="V13" s="1">
        <v>39</v>
      </c>
      <c r="W13" s="1">
        <v>13</v>
      </c>
      <c r="X13" s="1">
        <v>21</v>
      </c>
      <c r="Y13" s="1">
        <f t="shared" si="3"/>
        <v>26</v>
      </c>
      <c r="Z13" s="1">
        <v>11.9</v>
      </c>
      <c r="AA13" s="1">
        <v>3.38</v>
      </c>
      <c r="AB13" s="1">
        <f t="shared" si="4"/>
        <v>0.71596638655462175</v>
      </c>
      <c r="AC13" s="1">
        <v>14.4</v>
      </c>
      <c r="AD13" s="1">
        <v>4.09</v>
      </c>
      <c r="AE13" s="1">
        <f t="shared" si="5"/>
        <v>0.71597222222222223</v>
      </c>
      <c r="AF13" s="1">
        <f t="shared" si="6"/>
        <v>0.71596930438842199</v>
      </c>
      <c r="AG13" s="1">
        <f t="shared" si="7"/>
        <v>13.15</v>
      </c>
      <c r="AH13" s="16">
        <f t="shared" si="8"/>
        <v>3.7349999999999999</v>
      </c>
      <c r="AI13" s="16">
        <f t="shared" si="9"/>
        <v>3.5207496653279788</v>
      </c>
      <c r="AJ13" s="2">
        <v>43087.355555555558</v>
      </c>
      <c r="AK13" s="18" t="e">
        <f>24*(AJ13-#REF!)</f>
        <v>#REF!</v>
      </c>
      <c r="AL13" s="4" t="e">
        <f t="shared" si="10"/>
        <v>#REF!</v>
      </c>
      <c r="AM13" s="1">
        <v>73</v>
      </c>
      <c r="AN13" s="1">
        <v>59</v>
      </c>
      <c r="AO13" s="1">
        <v>62</v>
      </c>
      <c r="AP13" s="1">
        <f t="shared" si="11"/>
        <v>14</v>
      </c>
      <c r="AQ13" s="1">
        <v>9.7899999999999991</v>
      </c>
      <c r="AR13" s="1">
        <v>3.38</v>
      </c>
      <c r="AS13" s="8">
        <f t="shared" si="12"/>
        <v>0.65474974463738511</v>
      </c>
      <c r="AT13" s="1">
        <v>10.5</v>
      </c>
      <c r="AU13" s="1">
        <v>3.38</v>
      </c>
      <c r="AV13" s="8">
        <f t="shared" si="13"/>
        <v>0.67809523809523808</v>
      </c>
      <c r="AW13" s="1">
        <f t="shared" si="14"/>
        <v>0.6664224913663116</v>
      </c>
      <c r="AX13" s="16">
        <f t="shared" si="15"/>
        <v>10.145</v>
      </c>
      <c r="AY13" s="16">
        <f t="shared" si="16"/>
        <v>3.38</v>
      </c>
      <c r="AZ13" s="1">
        <f t="shared" si="17"/>
        <v>3.0014792899408285</v>
      </c>
      <c r="BA13" s="1">
        <v>0</v>
      </c>
      <c r="BC13" s="1">
        <v>0</v>
      </c>
      <c r="BD13" s="1">
        <v>1</v>
      </c>
      <c r="BE13" s="2">
        <v>43083.375</v>
      </c>
      <c r="BF13" s="4" t="e">
        <f>24*(BE13-#REF!)</f>
        <v>#REF!</v>
      </c>
      <c r="BG13" s="4" t="e">
        <f t="shared" si="1"/>
        <v>#REF!</v>
      </c>
      <c r="BH13" s="1">
        <v>1</v>
      </c>
      <c r="BI13" s="1">
        <v>0</v>
      </c>
      <c r="BJ13" s="1">
        <v>0</v>
      </c>
      <c r="BK13" s="1">
        <v>0</v>
      </c>
      <c r="BL13" s="1">
        <v>21</v>
      </c>
      <c r="BM13" s="1">
        <v>98.1</v>
      </c>
      <c r="BN13" s="1">
        <v>0.48</v>
      </c>
      <c r="BO13" s="1">
        <v>7.1</v>
      </c>
      <c r="BP13" s="1">
        <v>0</v>
      </c>
      <c r="BQ13" s="1">
        <v>4.5999999999999996</v>
      </c>
      <c r="BR13" s="1">
        <f t="shared" si="18"/>
        <v>9</v>
      </c>
      <c r="BS13" s="1">
        <f t="shared" si="19"/>
        <v>0</v>
      </c>
      <c r="BT13" s="1">
        <f t="shared" si="2"/>
        <v>16</v>
      </c>
      <c r="BU13" s="1">
        <f t="shared" si="20"/>
        <v>7</v>
      </c>
      <c r="BV13" s="1">
        <f t="shared" si="21"/>
        <v>0</v>
      </c>
      <c r="BW13" s="1">
        <f t="shared" si="22"/>
        <v>0</v>
      </c>
      <c r="BX13" s="1">
        <f t="shared" si="23"/>
        <v>32</v>
      </c>
      <c r="BY13" s="1">
        <f>IF(D13&gt;=1000,0,IF(D13&gt;=750,10,17))</f>
        <v>17</v>
      </c>
      <c r="BZ13" s="1">
        <f>IF(K13=1,12,0)</f>
        <v>0</v>
      </c>
      <c r="CA13" s="1">
        <f>IF(H13&gt;=7,0,18)</f>
        <v>18</v>
      </c>
      <c r="CB13" s="1">
        <f t="shared" si="24"/>
        <v>67</v>
      </c>
    </row>
    <row r="14" spans="1:80">
      <c r="A14" s="1">
        <v>13</v>
      </c>
      <c r="B14" s="1" t="s">
        <v>90</v>
      </c>
      <c r="C14" s="1">
        <f>23+6/7</f>
        <v>23.857142857142858</v>
      </c>
      <c r="D14" s="8">
        <v>760</v>
      </c>
      <c r="E14" s="8">
        <v>1</v>
      </c>
      <c r="F14" s="1">
        <v>1</v>
      </c>
      <c r="G14" s="1">
        <v>5</v>
      </c>
      <c r="H14" s="1">
        <v>6</v>
      </c>
      <c r="I14" s="1">
        <v>7</v>
      </c>
      <c r="J14" s="1">
        <v>1</v>
      </c>
      <c r="K14" s="1">
        <v>0</v>
      </c>
      <c r="L14" s="1">
        <v>32</v>
      </c>
      <c r="M14" s="1">
        <v>1</v>
      </c>
      <c r="N14" s="1">
        <v>0</v>
      </c>
      <c r="O14" s="1">
        <v>0</v>
      </c>
      <c r="P14" s="1">
        <v>1</v>
      </c>
      <c r="Q14" s="1">
        <v>1</v>
      </c>
      <c r="R14" s="1" t="s">
        <v>91</v>
      </c>
      <c r="T14" s="2">
        <v>43102.647222222222</v>
      </c>
      <c r="U14" s="3" t="e">
        <f>24*(T14-#REF!)</f>
        <v>#REF!</v>
      </c>
      <c r="V14" s="1">
        <v>49</v>
      </c>
      <c r="W14" s="1">
        <v>25</v>
      </c>
      <c r="X14" s="1">
        <v>33</v>
      </c>
      <c r="Y14" s="1">
        <f t="shared" si="3"/>
        <v>24</v>
      </c>
      <c r="Z14" s="1">
        <v>9.7899999999999991</v>
      </c>
      <c r="AA14" s="1">
        <v>3.02</v>
      </c>
      <c r="AB14" s="1">
        <f t="shared" si="4"/>
        <v>0.69152196118488252</v>
      </c>
      <c r="AC14" s="1">
        <v>11.57</v>
      </c>
      <c r="AD14" s="1">
        <v>4.45</v>
      </c>
      <c r="AE14" s="1">
        <f t="shared" si="5"/>
        <v>0.61538461538461542</v>
      </c>
      <c r="AF14" s="1">
        <f t="shared" si="6"/>
        <v>0.65345328828474902</v>
      </c>
      <c r="AG14" s="1">
        <f t="shared" si="7"/>
        <v>10.68</v>
      </c>
      <c r="AH14" s="16">
        <f t="shared" si="8"/>
        <v>3.7350000000000003</v>
      </c>
      <c r="AI14" s="16">
        <f t="shared" si="9"/>
        <v>2.8594377510040156</v>
      </c>
      <c r="AJ14" s="2">
        <v>43108.495833333334</v>
      </c>
      <c r="AK14" s="18" t="e">
        <f>24*(AJ14-#REF!)</f>
        <v>#REF!</v>
      </c>
      <c r="AL14" s="4" t="e">
        <f t="shared" si="10"/>
        <v>#REF!</v>
      </c>
      <c r="AM14" s="1">
        <v>50</v>
      </c>
      <c r="AN14" s="1">
        <v>42</v>
      </c>
      <c r="AO14" s="1">
        <v>45</v>
      </c>
      <c r="AP14" s="1">
        <f t="shared" si="11"/>
        <v>8</v>
      </c>
      <c r="AQ14" s="1">
        <v>25.5</v>
      </c>
      <c r="AR14" s="1">
        <v>6.3</v>
      </c>
      <c r="AS14" s="8">
        <f t="shared" si="12"/>
        <v>0.75294117647058822</v>
      </c>
      <c r="AT14" s="1">
        <v>22.8</v>
      </c>
      <c r="AU14" s="1">
        <v>6.3</v>
      </c>
      <c r="AV14" s="8">
        <f t="shared" si="13"/>
        <v>0.72368421052631582</v>
      </c>
      <c r="AW14" s="1">
        <f t="shared" si="14"/>
        <v>0.73831269349845208</v>
      </c>
      <c r="AX14" s="16">
        <f t="shared" si="15"/>
        <v>24.15</v>
      </c>
      <c r="AY14" s="16">
        <f t="shared" si="16"/>
        <v>6.3</v>
      </c>
      <c r="AZ14" s="1">
        <f t="shared" si="17"/>
        <v>3.833333333333333</v>
      </c>
      <c r="BA14" s="1">
        <v>1</v>
      </c>
      <c r="BC14" s="1">
        <v>0</v>
      </c>
      <c r="BD14" s="1">
        <v>1</v>
      </c>
      <c r="BE14" s="2">
        <v>43104.490277777775</v>
      </c>
      <c r="BF14" s="4" t="e">
        <f>24*(BE14-#REF!)</f>
        <v>#REF!</v>
      </c>
      <c r="BG14" s="4" t="e">
        <f t="shared" si="1"/>
        <v>#REF!</v>
      </c>
      <c r="BH14" s="1">
        <v>0</v>
      </c>
      <c r="BI14" s="1">
        <v>0</v>
      </c>
      <c r="BJ14" s="1">
        <v>0</v>
      </c>
      <c r="BK14" s="1">
        <v>0</v>
      </c>
      <c r="BL14" s="1">
        <v>24</v>
      </c>
      <c r="BM14" s="1">
        <v>98.3</v>
      </c>
      <c r="BN14" s="1">
        <v>0.8</v>
      </c>
      <c r="BO14" s="1">
        <v>7.05</v>
      </c>
      <c r="BP14" s="1">
        <v>0</v>
      </c>
      <c r="BQ14" s="1">
        <v>3.2</v>
      </c>
      <c r="BR14" s="1">
        <f t="shared" si="18"/>
        <v>9</v>
      </c>
      <c r="BS14" s="1">
        <f t="shared" si="19"/>
        <v>0</v>
      </c>
      <c r="BT14" s="1">
        <f t="shared" si="2"/>
        <v>16</v>
      </c>
      <c r="BU14" s="1">
        <f t="shared" si="20"/>
        <v>16</v>
      </c>
      <c r="BV14" s="1">
        <f t="shared" si="21"/>
        <v>0</v>
      </c>
      <c r="BW14" s="1">
        <f t="shared" si="22"/>
        <v>0</v>
      </c>
      <c r="BX14" s="1">
        <f t="shared" si="23"/>
        <v>41</v>
      </c>
      <c r="BY14" s="1">
        <f>IF(D14&gt;=1000,0,IF(D14&gt;=750,10,17))</f>
        <v>10</v>
      </c>
      <c r="BZ14" s="1">
        <f>IF(K14=1,12,0)</f>
        <v>0</v>
      </c>
      <c r="CA14" s="1">
        <f>IF(H14&gt;=7,0,18)</f>
        <v>18</v>
      </c>
      <c r="CB14" s="1">
        <f t="shared" si="24"/>
        <v>69</v>
      </c>
    </row>
    <row r="15" spans="1:80">
      <c r="A15" s="1">
        <v>14</v>
      </c>
      <c r="B15" s="1" t="s">
        <v>58</v>
      </c>
      <c r="C15" s="1">
        <f>25+4/7</f>
        <v>25.571428571428573</v>
      </c>
      <c r="D15" s="8">
        <v>720</v>
      </c>
      <c r="E15" s="8">
        <v>0</v>
      </c>
      <c r="F15" s="1">
        <v>0</v>
      </c>
      <c r="G15" s="1">
        <v>4</v>
      </c>
      <c r="H15" s="1">
        <v>7</v>
      </c>
      <c r="J15" s="1">
        <v>0</v>
      </c>
      <c r="K15" s="1">
        <v>0</v>
      </c>
      <c r="L15" s="1">
        <v>31</v>
      </c>
      <c r="M15" s="1">
        <v>0</v>
      </c>
      <c r="N15" s="1">
        <v>0</v>
      </c>
      <c r="O15" s="1">
        <v>0</v>
      </c>
      <c r="P15" s="1">
        <v>1</v>
      </c>
      <c r="Q15" s="1">
        <v>1</v>
      </c>
      <c r="R15" s="1" t="s">
        <v>59</v>
      </c>
      <c r="T15" s="2">
        <v>43109.666666666664</v>
      </c>
      <c r="U15" s="3" t="e">
        <f>24*(T15-#REF!)</f>
        <v>#REF!</v>
      </c>
      <c r="V15" s="1">
        <v>40</v>
      </c>
      <c r="W15" s="1">
        <v>21</v>
      </c>
      <c r="X15" s="1">
        <v>34</v>
      </c>
      <c r="Y15" s="1">
        <f t="shared" si="3"/>
        <v>19</v>
      </c>
      <c r="Z15" s="1">
        <v>8</v>
      </c>
      <c r="AA15" s="1">
        <v>3.38</v>
      </c>
      <c r="AB15" s="1">
        <f t="shared" si="4"/>
        <v>0.57750000000000001</v>
      </c>
      <c r="AC15" s="1">
        <v>7.7</v>
      </c>
      <c r="AD15" s="1">
        <v>3.38</v>
      </c>
      <c r="AE15" s="1">
        <f t="shared" si="5"/>
        <v>0.56103896103896111</v>
      </c>
      <c r="AF15" s="1">
        <f t="shared" si="6"/>
        <v>0.56926948051948056</v>
      </c>
      <c r="AG15" s="1">
        <f t="shared" si="7"/>
        <v>7.85</v>
      </c>
      <c r="AH15" s="16">
        <f t="shared" si="8"/>
        <v>3.38</v>
      </c>
      <c r="AI15" s="16">
        <f t="shared" si="9"/>
        <v>2.3224852071005917</v>
      </c>
      <c r="AJ15" s="2">
        <v>43114.416666666664</v>
      </c>
      <c r="AK15" s="18" t="e">
        <f>24*(AJ15-#REF!)</f>
        <v>#REF!</v>
      </c>
      <c r="AL15" s="4" t="e">
        <f t="shared" si="10"/>
        <v>#REF!</v>
      </c>
      <c r="AM15" s="1">
        <v>46</v>
      </c>
      <c r="AN15" s="1">
        <v>22</v>
      </c>
      <c r="AO15" s="1">
        <v>31</v>
      </c>
      <c r="AP15" s="1">
        <f t="shared" si="11"/>
        <v>24</v>
      </c>
      <c r="AQ15" s="1">
        <v>9.7899999999999991</v>
      </c>
      <c r="AR15" s="1">
        <v>3.02</v>
      </c>
      <c r="AS15" s="8">
        <f t="shared" si="12"/>
        <v>0.69152196118488252</v>
      </c>
      <c r="AT15" s="1">
        <v>12.28</v>
      </c>
      <c r="AU15" s="1">
        <v>4.09</v>
      </c>
      <c r="AV15" s="8">
        <f t="shared" si="13"/>
        <v>0.66693811074918563</v>
      </c>
      <c r="AW15" s="1">
        <f t="shared" si="14"/>
        <v>0.67923003596703402</v>
      </c>
      <c r="AX15" s="16">
        <f t="shared" si="15"/>
        <v>11.035</v>
      </c>
      <c r="AY15" s="16">
        <f t="shared" si="16"/>
        <v>3.5549999999999997</v>
      </c>
      <c r="AZ15" s="1">
        <f t="shared" si="17"/>
        <v>3.1040787623066106</v>
      </c>
      <c r="BA15" s="1">
        <v>0</v>
      </c>
      <c r="BD15" s="1">
        <v>0</v>
      </c>
      <c r="BE15" s="2">
        <v>43111.523611111108</v>
      </c>
      <c r="BF15" s="4" t="e">
        <f>24*(BE15-#REF!)</f>
        <v>#REF!</v>
      </c>
      <c r="BG15" s="4" t="e">
        <f t="shared" si="1"/>
        <v>#REF!</v>
      </c>
      <c r="BH15" s="1">
        <v>0</v>
      </c>
      <c r="BI15" s="1">
        <v>0</v>
      </c>
      <c r="BJ15" s="1">
        <v>0</v>
      </c>
      <c r="BK15" s="1">
        <v>0</v>
      </c>
      <c r="BL15" s="1">
        <v>27</v>
      </c>
      <c r="BM15" s="1">
        <v>98.1</v>
      </c>
      <c r="BN15" s="1">
        <v>2.5</v>
      </c>
      <c r="BO15" s="1">
        <v>7.3</v>
      </c>
      <c r="BP15" s="1">
        <v>0</v>
      </c>
      <c r="BQ15" s="1">
        <v>0.6</v>
      </c>
      <c r="BR15" s="1">
        <f t="shared" si="18"/>
        <v>9</v>
      </c>
      <c r="BS15" s="1">
        <f t="shared" si="19"/>
        <v>0</v>
      </c>
      <c r="BT15" s="1">
        <f t="shared" si="2"/>
        <v>0</v>
      </c>
      <c r="BU15" s="1">
        <f t="shared" si="20"/>
        <v>0</v>
      </c>
      <c r="BV15" s="1">
        <f t="shared" si="21"/>
        <v>0</v>
      </c>
      <c r="BW15" s="1">
        <f t="shared" si="22"/>
        <v>5</v>
      </c>
      <c r="BX15" s="1">
        <f t="shared" si="23"/>
        <v>14</v>
      </c>
      <c r="BY15" s="1">
        <f>IF(D15&gt;=1000,0,IF(D15&gt;=750,10,17))</f>
        <v>17</v>
      </c>
      <c r="BZ15" s="1">
        <v>0</v>
      </c>
      <c r="CA15" s="1">
        <f>IF(H15&gt;=7,0,18)</f>
        <v>0</v>
      </c>
      <c r="CB15" s="1">
        <f t="shared" si="24"/>
        <v>31</v>
      </c>
    </row>
    <row r="16" spans="1:80">
      <c r="A16" s="1">
        <v>15</v>
      </c>
      <c r="B16" s="1" t="s">
        <v>58</v>
      </c>
      <c r="C16" s="1">
        <f>25+4/7</f>
        <v>25.571428571428573</v>
      </c>
      <c r="D16" s="8">
        <v>640</v>
      </c>
      <c r="E16" s="8">
        <v>0</v>
      </c>
      <c r="F16" s="1">
        <v>1</v>
      </c>
      <c r="G16" s="1">
        <v>3</v>
      </c>
      <c r="H16" s="1">
        <v>8</v>
      </c>
      <c r="J16" s="1">
        <v>0</v>
      </c>
      <c r="K16" s="1">
        <v>0</v>
      </c>
      <c r="L16" s="1">
        <v>31</v>
      </c>
      <c r="M16" s="1">
        <v>0</v>
      </c>
      <c r="N16" s="1">
        <v>0</v>
      </c>
      <c r="O16" s="1">
        <v>0</v>
      </c>
      <c r="P16" s="1">
        <v>1</v>
      </c>
      <c r="Q16" s="1">
        <v>1</v>
      </c>
      <c r="R16" s="1" t="s">
        <v>59</v>
      </c>
      <c r="T16" s="2">
        <v>43109.666666666664</v>
      </c>
      <c r="U16" s="3" t="e">
        <f>24*(T16-#REF!)</f>
        <v>#REF!</v>
      </c>
      <c r="V16" s="1">
        <v>34</v>
      </c>
      <c r="W16" s="1">
        <v>17</v>
      </c>
      <c r="X16" s="1">
        <v>25</v>
      </c>
      <c r="Y16" s="1">
        <f t="shared" si="3"/>
        <v>17</v>
      </c>
      <c r="Z16" s="1">
        <v>10.85</v>
      </c>
      <c r="AA16" s="1">
        <v>3.38</v>
      </c>
      <c r="AB16" s="1">
        <f t="shared" si="4"/>
        <v>0.68847926267281101</v>
      </c>
      <c r="AC16" s="1">
        <v>14.06</v>
      </c>
      <c r="AD16" s="1">
        <v>3.38</v>
      </c>
      <c r="AE16" s="1">
        <f t="shared" si="5"/>
        <v>0.75960170697012797</v>
      </c>
      <c r="AF16" s="1">
        <f t="shared" si="6"/>
        <v>0.72404048482146943</v>
      </c>
      <c r="AG16" s="1">
        <f t="shared" si="7"/>
        <v>12.455</v>
      </c>
      <c r="AH16" s="16">
        <f t="shared" si="8"/>
        <v>3.38</v>
      </c>
      <c r="AI16" s="16">
        <f t="shared" si="9"/>
        <v>3.6849112426035506</v>
      </c>
      <c r="AJ16" s="2">
        <v>43114.416666666664</v>
      </c>
      <c r="AK16" s="18" t="e">
        <f>24*(AJ16-#REF!)</f>
        <v>#REF!</v>
      </c>
      <c r="AL16" s="4" t="e">
        <f t="shared" si="10"/>
        <v>#REF!</v>
      </c>
      <c r="AM16" s="1">
        <v>78</v>
      </c>
      <c r="AN16" s="1">
        <v>35</v>
      </c>
      <c r="AO16" s="1">
        <v>48</v>
      </c>
      <c r="AP16" s="1">
        <f t="shared" si="11"/>
        <v>43</v>
      </c>
      <c r="AQ16" s="1">
        <v>12.63</v>
      </c>
      <c r="AR16" s="1">
        <v>3.38</v>
      </c>
      <c r="AS16" s="8">
        <f t="shared" si="12"/>
        <v>0.73238321456848765</v>
      </c>
      <c r="AT16" s="1">
        <v>17.260000000000002</v>
      </c>
      <c r="AU16" s="1">
        <v>3.74</v>
      </c>
      <c r="AV16" s="8">
        <f t="shared" si="13"/>
        <v>0.78331402085747392</v>
      </c>
      <c r="AW16" s="1">
        <f t="shared" si="14"/>
        <v>0.75784861771298084</v>
      </c>
      <c r="AX16" s="16">
        <f t="shared" si="15"/>
        <v>14.945</v>
      </c>
      <c r="AY16" s="16">
        <f t="shared" si="16"/>
        <v>3.56</v>
      </c>
      <c r="AZ16" s="1">
        <f t="shared" si="17"/>
        <v>4.1980337078651688</v>
      </c>
      <c r="BA16" s="1">
        <v>0</v>
      </c>
      <c r="BD16" s="1">
        <v>1</v>
      </c>
      <c r="BE16" s="2">
        <v>43111.523611111108</v>
      </c>
      <c r="BF16" s="4" t="e">
        <f>24*(BE16-#REF!)</f>
        <v>#REF!</v>
      </c>
      <c r="BG16" s="4" t="e">
        <f t="shared" si="1"/>
        <v>#REF!</v>
      </c>
      <c r="BH16" s="1">
        <v>0</v>
      </c>
      <c r="BI16" s="1">
        <v>0</v>
      </c>
      <c r="BJ16" s="1">
        <v>0</v>
      </c>
      <c r="BK16" s="1">
        <v>0</v>
      </c>
      <c r="BL16" s="1">
        <v>23</v>
      </c>
      <c r="BM16" s="1">
        <v>98.1</v>
      </c>
      <c r="BN16" s="1">
        <v>2</v>
      </c>
      <c r="BO16" s="1">
        <v>7.37</v>
      </c>
      <c r="BP16" s="1">
        <v>0</v>
      </c>
      <c r="BQ16" s="1">
        <v>1.4</v>
      </c>
      <c r="BR16" s="1">
        <f t="shared" si="18"/>
        <v>9</v>
      </c>
      <c r="BS16" s="1">
        <f t="shared" si="19"/>
        <v>0</v>
      </c>
      <c r="BT16" s="1">
        <f t="shared" si="2"/>
        <v>5</v>
      </c>
      <c r="BU16" s="1">
        <f t="shared" si="20"/>
        <v>0</v>
      </c>
      <c r="BV16" s="1">
        <f t="shared" si="21"/>
        <v>0</v>
      </c>
      <c r="BW16" s="1">
        <f t="shared" si="22"/>
        <v>0</v>
      </c>
      <c r="BX16" s="1">
        <f t="shared" si="23"/>
        <v>14</v>
      </c>
      <c r="BY16" s="1">
        <f>IF(D16&gt;=1000,0,IF(D16&gt;=750,10,17))</f>
        <v>17</v>
      </c>
      <c r="BZ16" s="1">
        <f>IF(K16=1,12,0)</f>
        <v>0</v>
      </c>
      <c r="CA16" s="1">
        <f>IF(H16&gt;=7,0,18)</f>
        <v>0</v>
      </c>
      <c r="CB16" s="1">
        <f t="shared" si="24"/>
        <v>31</v>
      </c>
    </row>
    <row r="17" spans="1:80" ht="15.75" customHeight="1">
      <c r="A17" s="1">
        <v>16</v>
      </c>
      <c r="B17" s="1" t="s">
        <v>60</v>
      </c>
      <c r="C17" s="1">
        <f>26+2/7</f>
        <v>26.285714285714285</v>
      </c>
      <c r="D17" s="8">
        <v>870</v>
      </c>
      <c r="E17" s="8">
        <v>1</v>
      </c>
      <c r="F17" s="1">
        <v>0</v>
      </c>
      <c r="G17" s="1">
        <v>3</v>
      </c>
      <c r="H17" s="1">
        <v>7</v>
      </c>
      <c r="J17" s="1">
        <v>0</v>
      </c>
      <c r="K17" s="1">
        <v>0</v>
      </c>
      <c r="L17" s="1">
        <v>23</v>
      </c>
      <c r="M17" s="1">
        <v>0</v>
      </c>
      <c r="N17" s="1">
        <v>0</v>
      </c>
      <c r="O17" s="1">
        <v>0</v>
      </c>
      <c r="P17" s="1">
        <v>0</v>
      </c>
      <c r="Q17" s="1">
        <v>1</v>
      </c>
      <c r="R17" s="1" t="s">
        <v>61</v>
      </c>
      <c r="T17" s="2">
        <v>43118.458333333336</v>
      </c>
      <c r="U17" s="3" t="e">
        <f>24*(T17-#REF!)</f>
        <v>#REF!</v>
      </c>
      <c r="V17" s="1">
        <v>41</v>
      </c>
      <c r="W17" s="1">
        <v>21</v>
      </c>
      <c r="X17" s="1">
        <v>30</v>
      </c>
      <c r="Y17" s="1">
        <f t="shared" si="3"/>
        <v>20</v>
      </c>
      <c r="Z17" s="1">
        <v>9.7899999999999991</v>
      </c>
      <c r="AA17" s="1">
        <v>3.02</v>
      </c>
      <c r="AB17" s="1">
        <f t="shared" si="4"/>
        <v>0.69152196118488252</v>
      </c>
      <c r="AC17" s="1">
        <v>11.57</v>
      </c>
      <c r="AD17" s="1">
        <v>4.45</v>
      </c>
      <c r="AE17" s="1">
        <f t="shared" si="5"/>
        <v>0.61538461538461542</v>
      </c>
      <c r="AF17" s="1">
        <f t="shared" si="6"/>
        <v>0.65345328828474902</v>
      </c>
      <c r="AG17" s="1">
        <f t="shared" si="7"/>
        <v>10.68</v>
      </c>
      <c r="AH17" s="16">
        <f t="shared" si="8"/>
        <v>3.7350000000000003</v>
      </c>
      <c r="AI17" s="16">
        <f t="shared" si="9"/>
        <v>2.8594377510040156</v>
      </c>
      <c r="AJ17" s="2">
        <v>43123.625</v>
      </c>
      <c r="AK17" s="18" t="e">
        <f>24*(AJ17-#REF!)</f>
        <v>#REF!</v>
      </c>
      <c r="AL17" s="4" t="e">
        <f t="shared" si="10"/>
        <v>#REF!</v>
      </c>
      <c r="AM17" s="1">
        <v>55</v>
      </c>
      <c r="AN17" s="1">
        <v>23</v>
      </c>
      <c r="AO17" s="1">
        <v>37</v>
      </c>
      <c r="AP17" s="1">
        <f t="shared" si="11"/>
        <v>32</v>
      </c>
      <c r="AQ17" s="1">
        <v>14.06</v>
      </c>
      <c r="AR17" s="1">
        <v>3.38</v>
      </c>
      <c r="AS17" s="8">
        <f t="shared" si="12"/>
        <v>0.75960170697012797</v>
      </c>
      <c r="AT17" s="1">
        <v>17.600000000000001</v>
      </c>
      <c r="AU17" s="1">
        <v>4.1399999999999997</v>
      </c>
      <c r="AV17" s="8">
        <f t="shared" si="13"/>
        <v>0.76477272727272727</v>
      </c>
      <c r="AW17" s="1">
        <f t="shared" si="14"/>
        <v>0.76218721712142767</v>
      </c>
      <c r="AX17" s="16">
        <f t="shared" si="15"/>
        <v>15.830000000000002</v>
      </c>
      <c r="AY17" s="16">
        <f t="shared" si="16"/>
        <v>3.76</v>
      </c>
      <c r="AZ17" s="1">
        <f t="shared" si="17"/>
        <v>4.210106382978724</v>
      </c>
      <c r="BA17" s="1">
        <v>1</v>
      </c>
      <c r="BD17" s="1">
        <v>1</v>
      </c>
      <c r="BE17" s="2">
        <v>43123.629861111112</v>
      </c>
      <c r="BF17" s="4" t="e">
        <f>24*(BE17-#REF!)</f>
        <v>#REF!</v>
      </c>
      <c r="BG17" s="4" t="e">
        <f t="shared" si="1"/>
        <v>#REF!</v>
      </c>
      <c r="BH17" s="1">
        <v>0</v>
      </c>
      <c r="BI17" s="1">
        <v>0</v>
      </c>
      <c r="BJ17" s="1">
        <v>0</v>
      </c>
      <c r="BK17" s="1">
        <v>0</v>
      </c>
      <c r="BL17" s="1">
        <v>25</v>
      </c>
      <c r="BM17" s="1">
        <v>97.5</v>
      </c>
      <c r="BN17" s="1">
        <v>2.2000000000000002</v>
      </c>
      <c r="BO17" s="1">
        <v>7.33</v>
      </c>
      <c r="BP17" s="1">
        <v>0</v>
      </c>
      <c r="BQ17" s="1">
        <v>6</v>
      </c>
      <c r="BR17" s="1">
        <f t="shared" si="18"/>
        <v>9</v>
      </c>
      <c r="BS17" s="1">
        <f t="shared" si="19"/>
        <v>0</v>
      </c>
      <c r="BT17" s="1">
        <f t="shared" si="2"/>
        <v>5</v>
      </c>
      <c r="BU17" s="1">
        <f t="shared" si="20"/>
        <v>0</v>
      </c>
      <c r="BV17" s="1">
        <f t="shared" si="21"/>
        <v>0</v>
      </c>
      <c r="BW17" s="1">
        <f t="shared" si="22"/>
        <v>0</v>
      </c>
      <c r="BX17" s="1">
        <f t="shared" si="23"/>
        <v>14</v>
      </c>
      <c r="BY17" s="1">
        <f>IF(D17&gt;=1000,0,IF(D17&gt;=750,10,17))</f>
        <v>10</v>
      </c>
      <c r="BZ17" s="1">
        <f>IF(K17=1,12,0)</f>
        <v>0</v>
      </c>
      <c r="CA17" s="1">
        <f>IF(H17&gt;=7,0,18)</f>
        <v>0</v>
      </c>
      <c r="CB17" s="1">
        <f t="shared" si="24"/>
        <v>24</v>
      </c>
    </row>
    <row r="18" spans="1:80">
      <c r="A18" s="1">
        <v>17</v>
      </c>
      <c r="B18" s="1" t="s">
        <v>60</v>
      </c>
      <c r="C18" s="1">
        <f>26+2/7</f>
        <v>26.285714285714285</v>
      </c>
      <c r="D18" s="8">
        <v>825</v>
      </c>
      <c r="E18" s="8">
        <v>1</v>
      </c>
      <c r="F18" s="1">
        <v>1</v>
      </c>
      <c r="G18" s="1">
        <v>5</v>
      </c>
      <c r="H18" s="1">
        <v>9</v>
      </c>
      <c r="J18" s="1">
        <v>0</v>
      </c>
      <c r="K18" s="1">
        <v>0</v>
      </c>
      <c r="L18" s="1">
        <v>23</v>
      </c>
      <c r="M18" s="1">
        <v>0</v>
      </c>
      <c r="N18" s="1">
        <v>0</v>
      </c>
      <c r="O18" s="1">
        <v>0</v>
      </c>
      <c r="P18" s="1">
        <v>0</v>
      </c>
      <c r="Q18" s="1">
        <v>1</v>
      </c>
      <c r="R18" s="1" t="s">
        <v>61</v>
      </c>
      <c r="T18" s="2">
        <v>43118.458333333336</v>
      </c>
      <c r="U18" s="3" t="e">
        <f>24*(T18-#REF!)</f>
        <v>#REF!</v>
      </c>
      <c r="V18" s="1">
        <v>33</v>
      </c>
      <c r="W18" s="1">
        <v>17</v>
      </c>
      <c r="X18" s="1">
        <v>24</v>
      </c>
      <c r="Y18" s="1">
        <f t="shared" si="3"/>
        <v>16</v>
      </c>
      <c r="Z18" s="1">
        <v>13.34</v>
      </c>
      <c r="AA18" s="1">
        <v>3.02</v>
      </c>
      <c r="AB18" s="1">
        <f t="shared" si="4"/>
        <v>0.77361319340329837</v>
      </c>
      <c r="AC18" s="1">
        <v>12.99</v>
      </c>
      <c r="AD18" s="1">
        <v>4.08</v>
      </c>
      <c r="AE18" s="1">
        <f t="shared" si="5"/>
        <v>0.68591224018475749</v>
      </c>
      <c r="AF18" s="1">
        <f t="shared" si="6"/>
        <v>0.72976271679402793</v>
      </c>
      <c r="AG18" s="1">
        <f t="shared" si="7"/>
        <v>13.164999999999999</v>
      </c>
      <c r="AH18" s="16">
        <f t="shared" si="8"/>
        <v>3.55</v>
      </c>
      <c r="AI18" s="16">
        <f t="shared" si="9"/>
        <v>3.7084507042253523</v>
      </c>
      <c r="AJ18" s="2">
        <v>43123.625</v>
      </c>
      <c r="AK18" s="18" t="e">
        <f>24*(AJ18-#REF!)</f>
        <v>#REF!</v>
      </c>
      <c r="AL18" s="4" t="e">
        <f t="shared" si="10"/>
        <v>#REF!</v>
      </c>
      <c r="AM18" s="1">
        <v>45</v>
      </c>
      <c r="AN18" s="1">
        <v>25</v>
      </c>
      <c r="AO18" s="1">
        <v>34</v>
      </c>
      <c r="AP18" s="1">
        <f t="shared" si="11"/>
        <v>20</v>
      </c>
      <c r="AQ18" s="1">
        <v>11.21</v>
      </c>
      <c r="AR18" s="1">
        <v>3.74</v>
      </c>
      <c r="AS18" s="8">
        <f t="shared" si="12"/>
        <v>0.66636931311329173</v>
      </c>
      <c r="AT18" s="1">
        <v>12.63</v>
      </c>
      <c r="AU18" s="1">
        <v>4.09</v>
      </c>
      <c r="AV18" s="8">
        <f t="shared" si="13"/>
        <v>0.67616785431512272</v>
      </c>
      <c r="AW18" s="1">
        <f t="shared" si="14"/>
        <v>0.67126858371420717</v>
      </c>
      <c r="AX18" s="16">
        <f t="shared" si="15"/>
        <v>11.920000000000002</v>
      </c>
      <c r="AY18" s="16">
        <f t="shared" si="16"/>
        <v>3.915</v>
      </c>
      <c r="AZ18" s="1">
        <f t="shared" si="17"/>
        <v>3.0446998722860794</v>
      </c>
      <c r="BA18" s="1">
        <v>1</v>
      </c>
      <c r="BD18" s="1">
        <v>1</v>
      </c>
      <c r="BE18" s="2">
        <v>43122.400694444441</v>
      </c>
      <c r="BF18" s="4" t="e">
        <f>24*(BE18-#REF!)</f>
        <v>#REF!</v>
      </c>
      <c r="BG18" s="4" t="e">
        <f t="shared" si="1"/>
        <v>#REF!</v>
      </c>
      <c r="BH18" s="1">
        <v>0</v>
      </c>
      <c r="BI18" s="1">
        <v>1</v>
      </c>
      <c r="BJ18" s="1">
        <v>0</v>
      </c>
      <c r="BK18" s="1">
        <v>0</v>
      </c>
      <c r="BL18" s="1">
        <v>22</v>
      </c>
      <c r="BM18" s="1">
        <v>97.9</v>
      </c>
      <c r="BN18" s="1">
        <v>1.4</v>
      </c>
      <c r="BO18" s="1">
        <v>7.33</v>
      </c>
      <c r="BP18" s="1">
        <v>0</v>
      </c>
      <c r="BQ18" s="1">
        <v>6.35</v>
      </c>
      <c r="BR18" s="1">
        <f t="shared" si="18"/>
        <v>9</v>
      </c>
      <c r="BS18" s="1">
        <f t="shared" si="19"/>
        <v>0</v>
      </c>
      <c r="BT18" s="1">
        <f t="shared" si="2"/>
        <v>5</v>
      </c>
      <c r="BU18" s="1">
        <f t="shared" si="20"/>
        <v>0</v>
      </c>
      <c r="BV18" s="1">
        <f t="shared" si="21"/>
        <v>0</v>
      </c>
      <c r="BW18" s="1">
        <f t="shared" si="22"/>
        <v>0</v>
      </c>
      <c r="BX18" s="1">
        <f t="shared" si="23"/>
        <v>14</v>
      </c>
      <c r="BY18" s="1">
        <f>IF(D18&gt;=1000,0,IF(D18&gt;=750,10,17))</f>
        <v>10</v>
      </c>
      <c r="BZ18" s="1">
        <f>IF(K18=1,12,0)</f>
        <v>0</v>
      </c>
      <c r="CA18" s="1">
        <f>IF(H18&gt;=7,0,18)</f>
        <v>0</v>
      </c>
      <c r="CB18" s="1">
        <f t="shared" si="24"/>
        <v>24</v>
      </c>
    </row>
    <row r="19" spans="1:80">
      <c r="A19" s="1">
        <v>18</v>
      </c>
      <c r="B19" s="1" t="s">
        <v>62</v>
      </c>
      <c r="C19" s="1">
        <f>28+2/7</f>
        <v>28.285714285714285</v>
      </c>
      <c r="D19" s="8">
        <v>1000</v>
      </c>
      <c r="E19" s="8">
        <v>1</v>
      </c>
      <c r="F19" s="1">
        <v>0</v>
      </c>
      <c r="G19" s="1">
        <v>8</v>
      </c>
      <c r="H19" s="1">
        <v>9</v>
      </c>
      <c r="J19" s="1">
        <v>1</v>
      </c>
      <c r="K19" s="1">
        <v>0</v>
      </c>
      <c r="L19" s="1">
        <v>28</v>
      </c>
      <c r="M19" s="1">
        <v>0</v>
      </c>
      <c r="N19" s="1">
        <v>1</v>
      </c>
      <c r="O19" s="1">
        <v>0</v>
      </c>
      <c r="P19" s="1">
        <v>0</v>
      </c>
      <c r="Q19" s="1">
        <v>1</v>
      </c>
      <c r="R19" s="1" t="s">
        <v>63</v>
      </c>
      <c r="T19" s="2">
        <v>43119.666666666664</v>
      </c>
      <c r="U19" s="3" t="e">
        <f>24*(T19-#REF!)</f>
        <v>#REF!</v>
      </c>
      <c r="V19" s="1">
        <v>44</v>
      </c>
      <c r="W19" s="1">
        <v>30</v>
      </c>
      <c r="X19" s="1">
        <v>33</v>
      </c>
      <c r="Y19" s="1">
        <f t="shared" si="3"/>
        <v>14</v>
      </c>
      <c r="Z19" s="1">
        <v>9.07</v>
      </c>
      <c r="AA19" s="1">
        <v>3.38</v>
      </c>
      <c r="AB19" s="1">
        <f t="shared" si="4"/>
        <v>0.62734288864388099</v>
      </c>
      <c r="AC19" s="1">
        <v>10.85</v>
      </c>
      <c r="AD19" s="1">
        <v>3.74</v>
      </c>
      <c r="AE19" s="1">
        <f t="shared" si="5"/>
        <v>0.65529953917050687</v>
      </c>
      <c r="AF19" s="1">
        <f t="shared" si="6"/>
        <v>0.64132121390719399</v>
      </c>
      <c r="AG19" s="1">
        <f t="shared" si="7"/>
        <v>9.9600000000000009</v>
      </c>
      <c r="AH19" s="16">
        <f t="shared" si="8"/>
        <v>3.56</v>
      </c>
      <c r="AI19" s="16">
        <f t="shared" si="9"/>
        <v>2.7977528089887644</v>
      </c>
      <c r="AJ19" s="2">
        <v>43125.458333333336</v>
      </c>
      <c r="AK19" s="18" t="e">
        <f>24*(AJ19-#REF!)</f>
        <v>#REF!</v>
      </c>
      <c r="AL19" s="4" t="e">
        <f t="shared" si="10"/>
        <v>#REF!</v>
      </c>
      <c r="AM19" s="1">
        <v>80</v>
      </c>
      <c r="AN19" s="1">
        <v>59</v>
      </c>
      <c r="AO19" s="1">
        <v>66</v>
      </c>
      <c r="AP19" s="1">
        <f t="shared" si="11"/>
        <v>21</v>
      </c>
      <c r="AQ19" s="1">
        <v>13.34</v>
      </c>
      <c r="AR19" s="1">
        <v>3.38</v>
      </c>
      <c r="AS19" s="8">
        <f t="shared" si="12"/>
        <v>0.74662668665667176</v>
      </c>
      <c r="AT19" s="1">
        <v>15.48</v>
      </c>
      <c r="AU19" s="1">
        <v>4.09</v>
      </c>
      <c r="AV19" s="8">
        <f t="shared" si="13"/>
        <v>0.73578811369509045</v>
      </c>
      <c r="AW19" s="1">
        <f t="shared" si="14"/>
        <v>0.74120740017588105</v>
      </c>
      <c r="AX19" s="16">
        <f t="shared" si="15"/>
        <v>14.41</v>
      </c>
      <c r="AY19" s="16">
        <f t="shared" si="16"/>
        <v>3.7349999999999999</v>
      </c>
      <c r="AZ19" s="1">
        <f t="shared" si="17"/>
        <v>3.85809906291834</v>
      </c>
      <c r="BA19" s="1">
        <v>0</v>
      </c>
      <c r="BD19" s="1">
        <v>1</v>
      </c>
      <c r="BE19" s="2">
        <v>43123.408333333333</v>
      </c>
      <c r="BF19" s="4" t="e">
        <f>24*(BE19-#REF!)</f>
        <v>#REF!</v>
      </c>
      <c r="BG19" s="4" t="e">
        <f t="shared" si="1"/>
        <v>#REF!</v>
      </c>
      <c r="BH19" s="1">
        <v>0</v>
      </c>
      <c r="BI19" s="1">
        <v>0</v>
      </c>
      <c r="BJ19" s="1">
        <v>0</v>
      </c>
      <c r="BK19" s="1">
        <v>0</v>
      </c>
      <c r="BL19" s="1">
        <v>30</v>
      </c>
      <c r="BM19" s="1">
        <v>98</v>
      </c>
      <c r="BN19" s="1" t="s">
        <v>64</v>
      </c>
      <c r="BO19" s="1" t="s">
        <v>64</v>
      </c>
      <c r="BP19" s="1">
        <v>0</v>
      </c>
      <c r="BQ19" s="1">
        <v>4.5</v>
      </c>
      <c r="BR19" s="1">
        <f t="shared" si="18"/>
        <v>0</v>
      </c>
      <c r="BS19" s="1">
        <f t="shared" si="19"/>
        <v>0</v>
      </c>
      <c r="BT19" s="1">
        <f t="shared" si="2"/>
        <v>0</v>
      </c>
      <c r="BU19" s="1">
        <f t="shared" si="20"/>
        <v>0</v>
      </c>
      <c r="BV19" s="1">
        <f t="shared" si="21"/>
        <v>0</v>
      </c>
      <c r="BW19" s="1">
        <f t="shared" si="22"/>
        <v>0</v>
      </c>
      <c r="BX19" s="1">
        <f t="shared" si="23"/>
        <v>0</v>
      </c>
      <c r="BY19" s="1">
        <f>IF(D19&gt;=1000,0,IF(D19&gt;=750,10,17))</f>
        <v>0</v>
      </c>
      <c r="BZ19" s="1">
        <f>IF(K19=1,12,0)</f>
        <v>0</v>
      </c>
      <c r="CA19" s="1">
        <f>IF(H19&gt;=7,0,18)</f>
        <v>0</v>
      </c>
      <c r="CB19" s="1">
        <f t="shared" si="24"/>
        <v>0</v>
      </c>
    </row>
    <row r="20" spans="1:80">
      <c r="A20" s="1">
        <v>19</v>
      </c>
      <c r="B20" s="1" t="s">
        <v>54</v>
      </c>
      <c r="C20" s="1">
        <f>27+5/7</f>
        <v>27.714285714285715</v>
      </c>
      <c r="D20" s="8">
        <v>1300</v>
      </c>
      <c r="E20" s="8">
        <v>1</v>
      </c>
      <c r="F20" s="1">
        <v>0</v>
      </c>
      <c r="G20" s="1">
        <v>9</v>
      </c>
      <c r="H20" s="1">
        <v>9</v>
      </c>
      <c r="J20" s="1">
        <v>1</v>
      </c>
      <c r="K20" s="1">
        <v>0</v>
      </c>
      <c r="L20" s="1">
        <v>28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 t="s">
        <v>94</v>
      </c>
      <c r="S20" s="1" t="s">
        <v>111</v>
      </c>
      <c r="T20" s="2">
        <v>43126.636111111111</v>
      </c>
      <c r="U20" s="3" t="e">
        <f>24*(T20-#REF!)</f>
        <v>#REF!</v>
      </c>
      <c r="V20" s="1">
        <v>43</v>
      </c>
      <c r="W20" s="1">
        <v>24</v>
      </c>
      <c r="X20" s="1">
        <v>29</v>
      </c>
      <c r="Y20" s="1">
        <f t="shared" si="3"/>
        <v>19</v>
      </c>
      <c r="Z20" s="1">
        <v>15.8</v>
      </c>
      <c r="AA20" s="1">
        <v>4.45</v>
      </c>
      <c r="AB20" s="1">
        <f t="shared" si="4"/>
        <v>0.71835443037974689</v>
      </c>
      <c r="AC20" s="1">
        <v>15.48</v>
      </c>
      <c r="AD20" s="1">
        <v>3.74</v>
      </c>
      <c r="AE20" s="1">
        <f t="shared" si="5"/>
        <v>0.75839793281653745</v>
      </c>
      <c r="AF20" s="1">
        <f t="shared" si="6"/>
        <v>0.73837618159814222</v>
      </c>
      <c r="AG20" s="1">
        <f t="shared" si="7"/>
        <v>15.64</v>
      </c>
      <c r="AH20" s="16">
        <f t="shared" si="8"/>
        <v>4.0950000000000006</v>
      </c>
      <c r="AI20" s="16">
        <f t="shared" si="9"/>
        <v>3.819291819291819</v>
      </c>
      <c r="AJ20" s="2">
        <v>43131.622916666667</v>
      </c>
      <c r="AK20" s="18" t="e">
        <f>24*(AJ20-#REF!)</f>
        <v>#REF!</v>
      </c>
      <c r="AL20" s="4" t="e">
        <f t="shared" si="10"/>
        <v>#REF!</v>
      </c>
      <c r="AM20" s="1">
        <v>59</v>
      </c>
      <c r="AN20" s="1">
        <v>30</v>
      </c>
      <c r="AO20" s="1">
        <v>41</v>
      </c>
      <c r="AP20" s="1">
        <f t="shared" si="11"/>
        <v>29</v>
      </c>
      <c r="AQ20" s="1">
        <v>12.28</v>
      </c>
      <c r="AR20" s="1">
        <v>4.09</v>
      </c>
      <c r="AS20" s="8">
        <f t="shared" si="12"/>
        <v>0.66693811074918563</v>
      </c>
      <c r="AT20" s="1">
        <v>14.4</v>
      </c>
      <c r="AU20" s="1">
        <v>4.45</v>
      </c>
      <c r="AV20" s="8">
        <f t="shared" si="13"/>
        <v>0.69097222222222221</v>
      </c>
      <c r="AW20" s="1">
        <f t="shared" si="14"/>
        <v>0.67895516648570386</v>
      </c>
      <c r="AX20" s="16">
        <f t="shared" si="15"/>
        <v>13.34</v>
      </c>
      <c r="AY20" s="16">
        <f t="shared" si="16"/>
        <v>4.2699999999999996</v>
      </c>
      <c r="AZ20" s="1">
        <f t="shared" si="17"/>
        <v>3.1241217798594851</v>
      </c>
      <c r="BA20" s="1">
        <v>1</v>
      </c>
      <c r="BB20" s="1">
        <v>3</v>
      </c>
      <c r="BC20" s="1">
        <v>1</v>
      </c>
      <c r="BD20" s="1">
        <v>2</v>
      </c>
      <c r="BE20" s="2">
        <v>43127.431250000001</v>
      </c>
      <c r="BF20" s="4" t="e">
        <f>24*(BE20-#REF!)</f>
        <v>#REF!</v>
      </c>
      <c r="BG20" s="4" t="e">
        <f t="shared" si="1"/>
        <v>#REF!</v>
      </c>
      <c r="BH20" s="1">
        <v>0</v>
      </c>
      <c r="BI20" s="1">
        <v>0</v>
      </c>
      <c r="BJ20" s="1">
        <v>0</v>
      </c>
      <c r="BK20" s="1">
        <v>0</v>
      </c>
      <c r="BL20" s="1">
        <v>25</v>
      </c>
      <c r="BM20" s="1">
        <v>97.8</v>
      </c>
      <c r="BN20" s="1" t="s">
        <v>88</v>
      </c>
      <c r="BO20" s="1">
        <v>7.23</v>
      </c>
      <c r="BP20" s="1">
        <v>0</v>
      </c>
      <c r="BQ20" s="1">
        <v>2.6</v>
      </c>
      <c r="BR20" s="1">
        <f t="shared" si="18"/>
        <v>9</v>
      </c>
      <c r="BS20" s="1">
        <f t="shared" si="19"/>
        <v>0</v>
      </c>
      <c r="BT20" s="1">
        <f t="shared" si="2"/>
        <v>0</v>
      </c>
      <c r="BU20" s="1">
        <f t="shared" si="20"/>
        <v>0</v>
      </c>
      <c r="BV20" s="1">
        <f t="shared" si="21"/>
        <v>0</v>
      </c>
      <c r="BW20" s="1">
        <f t="shared" si="22"/>
        <v>0</v>
      </c>
      <c r="BX20" s="1">
        <f t="shared" si="23"/>
        <v>9</v>
      </c>
      <c r="BY20" s="1">
        <f>IF(D20&gt;=1000,0,IF(D20&gt;=750,10,17))</f>
        <v>0</v>
      </c>
      <c r="BZ20" s="1">
        <f>IF(K20=1,12,0)</f>
        <v>0</v>
      </c>
      <c r="CA20" s="1">
        <f>IF(H20&gt;=7,0,18)</f>
        <v>0</v>
      </c>
      <c r="CB20" s="1">
        <f t="shared" si="24"/>
        <v>9</v>
      </c>
    </row>
    <row r="21" spans="1:80">
      <c r="A21" s="1">
        <v>20</v>
      </c>
      <c r="B21" s="1" t="s">
        <v>54</v>
      </c>
      <c r="C21" s="1">
        <f>27+5/7</f>
        <v>27.714285714285715</v>
      </c>
      <c r="D21" s="8">
        <v>1225</v>
      </c>
      <c r="E21" s="8">
        <v>1</v>
      </c>
      <c r="F21" s="1">
        <v>0</v>
      </c>
      <c r="G21" s="1">
        <v>8</v>
      </c>
      <c r="H21" s="1">
        <v>9</v>
      </c>
      <c r="J21" s="1">
        <v>1</v>
      </c>
      <c r="K21" s="1">
        <v>0</v>
      </c>
      <c r="L21" s="1">
        <v>28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 t="s">
        <v>94</v>
      </c>
      <c r="S21" s="1" t="s">
        <v>115</v>
      </c>
      <c r="T21" s="2">
        <v>43126.647916666669</v>
      </c>
      <c r="U21" s="3" t="e">
        <f>24*(T21-#REF!)</f>
        <v>#REF!</v>
      </c>
      <c r="V21" s="1">
        <v>48</v>
      </c>
      <c r="W21" s="1">
        <v>26</v>
      </c>
      <c r="X21" s="1">
        <v>33</v>
      </c>
      <c r="Y21" s="1">
        <f t="shared" si="3"/>
        <v>22</v>
      </c>
      <c r="Z21" s="1">
        <v>12.63</v>
      </c>
      <c r="AA21" s="1">
        <v>4.45</v>
      </c>
      <c r="AB21" s="1">
        <f t="shared" si="4"/>
        <v>0.64766429136975445</v>
      </c>
      <c r="AC21" s="1">
        <v>9.7899999999999991</v>
      </c>
      <c r="AD21" s="1">
        <v>3.02</v>
      </c>
      <c r="AE21" s="1">
        <f t="shared" si="5"/>
        <v>0.69152196118488252</v>
      </c>
      <c r="AF21" s="1">
        <f t="shared" si="6"/>
        <v>0.66959312627731848</v>
      </c>
      <c r="AG21" s="1">
        <f t="shared" si="7"/>
        <v>11.21</v>
      </c>
      <c r="AH21" s="16">
        <f t="shared" si="8"/>
        <v>3.7350000000000003</v>
      </c>
      <c r="AI21" s="16">
        <f t="shared" si="9"/>
        <v>3.0013386880856761</v>
      </c>
      <c r="AJ21" s="2">
        <v>43131.61041666667</v>
      </c>
      <c r="AK21" s="18" t="e">
        <f>24*(AJ21-#REF!)</f>
        <v>#REF!</v>
      </c>
      <c r="AL21" s="4" t="e">
        <f t="shared" si="10"/>
        <v>#REF!</v>
      </c>
      <c r="AM21" s="1">
        <v>52</v>
      </c>
      <c r="AN21" s="1">
        <v>27</v>
      </c>
      <c r="AO21" s="1">
        <v>36</v>
      </c>
      <c r="AP21" s="1">
        <f t="shared" si="11"/>
        <v>25</v>
      </c>
      <c r="AQ21" s="1">
        <v>9.7899999999999991</v>
      </c>
      <c r="AR21" s="1">
        <v>3.02</v>
      </c>
      <c r="AS21" s="8">
        <f t="shared" si="12"/>
        <v>0.69152196118488252</v>
      </c>
      <c r="AT21" s="1">
        <v>9.7899999999999991</v>
      </c>
      <c r="AU21" s="1">
        <v>3.38</v>
      </c>
      <c r="AV21" s="8">
        <f t="shared" si="13"/>
        <v>0.65474974463738511</v>
      </c>
      <c r="AW21" s="1">
        <f t="shared" si="14"/>
        <v>0.67313585291113376</v>
      </c>
      <c r="AX21" s="16">
        <f t="shared" si="15"/>
        <v>9.7899999999999991</v>
      </c>
      <c r="AY21" s="16">
        <f t="shared" si="16"/>
        <v>3.2</v>
      </c>
      <c r="AZ21" s="1">
        <f t="shared" si="17"/>
        <v>3.0593749999999997</v>
      </c>
      <c r="BA21" s="1">
        <v>0</v>
      </c>
      <c r="BB21" s="1">
        <v>0</v>
      </c>
      <c r="BC21" s="1">
        <v>0</v>
      </c>
      <c r="BD21" s="1" t="s">
        <v>88</v>
      </c>
      <c r="BE21" s="2" t="s">
        <v>88</v>
      </c>
      <c r="BF21" s="4" t="e">
        <f>24*(BE21-#REF!)</f>
        <v>#VALUE!</v>
      </c>
      <c r="BG21" s="4" t="e">
        <f t="shared" si="1"/>
        <v>#VALUE!</v>
      </c>
      <c r="BH21" s="1">
        <v>0</v>
      </c>
      <c r="BI21" s="1">
        <v>0</v>
      </c>
      <c r="BJ21" s="1">
        <v>0</v>
      </c>
      <c r="BK21" s="1">
        <v>0</v>
      </c>
      <c r="BL21" s="1">
        <v>27</v>
      </c>
      <c r="BM21" s="1">
        <v>98</v>
      </c>
      <c r="BN21" s="1" t="s">
        <v>88</v>
      </c>
      <c r="BO21" s="1">
        <v>7.27</v>
      </c>
      <c r="BP21" s="1">
        <v>0</v>
      </c>
      <c r="BQ21" s="1">
        <v>4.3899999999999997</v>
      </c>
      <c r="BR21" s="1">
        <f t="shared" si="18"/>
        <v>9</v>
      </c>
      <c r="BS21" s="1">
        <f t="shared" si="19"/>
        <v>0</v>
      </c>
      <c r="BT21" s="1">
        <f t="shared" si="2"/>
        <v>0</v>
      </c>
      <c r="BU21" s="1">
        <f t="shared" si="20"/>
        <v>0</v>
      </c>
      <c r="BV21" s="1">
        <f t="shared" si="21"/>
        <v>0</v>
      </c>
      <c r="BW21" s="1">
        <f t="shared" si="22"/>
        <v>0</v>
      </c>
      <c r="BX21" s="1">
        <f t="shared" si="23"/>
        <v>9</v>
      </c>
      <c r="BY21" s="1">
        <f>IF(D21&gt;=1000,0,IF(D21&gt;=750,10,17))</f>
        <v>0</v>
      </c>
      <c r="BZ21" s="1">
        <f>IF(K21=1,12,0)</f>
        <v>0</v>
      </c>
      <c r="CA21" s="1">
        <f>IF(H21&gt;=7,0,18)</f>
        <v>0</v>
      </c>
      <c r="CB21" s="1">
        <f t="shared" si="24"/>
        <v>9</v>
      </c>
    </row>
    <row r="22" spans="1:80">
      <c r="A22" s="1">
        <v>21</v>
      </c>
      <c r="B22" s="1">
        <v>24</v>
      </c>
      <c r="C22" s="1">
        <f>24</f>
        <v>24</v>
      </c>
      <c r="D22" s="8">
        <v>830</v>
      </c>
      <c r="E22" s="8">
        <v>1</v>
      </c>
      <c r="F22" s="1">
        <v>0</v>
      </c>
      <c r="G22" s="1" t="s">
        <v>64</v>
      </c>
      <c r="H22" s="1" t="s">
        <v>64</v>
      </c>
      <c r="J22" s="1">
        <v>0</v>
      </c>
      <c r="K22" s="1">
        <v>0</v>
      </c>
      <c r="L22" s="1">
        <v>30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 t="s">
        <v>96</v>
      </c>
      <c r="S22" s="1" t="s">
        <v>116</v>
      </c>
      <c r="T22" s="2">
        <v>43146.25</v>
      </c>
      <c r="U22" s="3" t="e">
        <f>24*(T22-#REF!)</f>
        <v>#REF!</v>
      </c>
      <c r="V22" s="1">
        <v>41</v>
      </c>
      <c r="W22" s="1">
        <v>18</v>
      </c>
      <c r="X22" s="1">
        <v>27</v>
      </c>
      <c r="Y22" s="1">
        <f t="shared" si="3"/>
        <v>23</v>
      </c>
      <c r="Z22" s="1">
        <v>10.14</v>
      </c>
      <c r="AA22" s="1">
        <v>3.38</v>
      </c>
      <c r="AB22" s="1">
        <f t="shared" si="4"/>
        <v>0.66666666666666674</v>
      </c>
      <c r="AC22" s="1">
        <v>11.92</v>
      </c>
      <c r="AD22" s="1">
        <v>4</v>
      </c>
      <c r="AE22" s="1">
        <f t="shared" si="5"/>
        <v>0.66442953020134232</v>
      </c>
      <c r="AF22" s="1">
        <f t="shared" si="6"/>
        <v>0.66554809843400453</v>
      </c>
      <c r="AG22" s="1">
        <f t="shared" si="7"/>
        <v>11.030000000000001</v>
      </c>
      <c r="AH22" s="16">
        <f t="shared" si="8"/>
        <v>3.69</v>
      </c>
      <c r="AI22" s="16">
        <f t="shared" si="9"/>
        <v>2.9891598915989164</v>
      </c>
      <c r="AJ22" s="2">
        <v>43151.495138888888</v>
      </c>
      <c r="AK22" s="18" t="e">
        <f>24*(AJ22-#REF!)</f>
        <v>#REF!</v>
      </c>
      <c r="AL22" s="4" t="e">
        <f t="shared" si="10"/>
        <v>#REF!</v>
      </c>
      <c r="AM22" s="1">
        <v>76</v>
      </c>
      <c r="AN22" s="1">
        <v>41</v>
      </c>
      <c r="AO22" s="1">
        <v>52</v>
      </c>
      <c r="AP22" s="1">
        <f t="shared" si="11"/>
        <v>35</v>
      </c>
      <c r="AQ22" s="1">
        <v>12.63</v>
      </c>
      <c r="AR22" s="1">
        <v>3.38</v>
      </c>
      <c r="AS22" s="8">
        <f t="shared" si="12"/>
        <v>0.73238321456848765</v>
      </c>
      <c r="AT22" s="1">
        <v>15.12</v>
      </c>
      <c r="AU22" s="1">
        <v>4.45</v>
      </c>
      <c r="AV22" s="8">
        <f t="shared" si="13"/>
        <v>0.70568783068783059</v>
      </c>
      <c r="AW22" s="1">
        <f t="shared" si="14"/>
        <v>0.71903552262815906</v>
      </c>
      <c r="AX22" s="16">
        <f t="shared" si="15"/>
        <v>13.875</v>
      </c>
      <c r="AY22" s="16">
        <f t="shared" si="16"/>
        <v>3.915</v>
      </c>
      <c r="AZ22" s="1">
        <f t="shared" si="17"/>
        <v>3.5440613026819925</v>
      </c>
      <c r="BA22" s="1">
        <v>1</v>
      </c>
      <c r="BB22" s="1">
        <v>4</v>
      </c>
      <c r="BD22" s="1">
        <v>2</v>
      </c>
      <c r="BE22" s="2">
        <v>43147.38958333333</v>
      </c>
      <c r="BF22" s="4" t="e">
        <f>24*(BE22-#REF!)</f>
        <v>#REF!</v>
      </c>
      <c r="BG22" s="4" t="e">
        <f t="shared" si="1"/>
        <v>#REF!</v>
      </c>
      <c r="BH22" s="1">
        <v>1</v>
      </c>
      <c r="BI22" s="1">
        <v>0</v>
      </c>
      <c r="BJ22" s="1">
        <v>1</v>
      </c>
      <c r="BK22" s="1">
        <v>0</v>
      </c>
      <c r="BL22" s="1">
        <v>25</v>
      </c>
      <c r="BM22" s="1">
        <v>91.5</v>
      </c>
      <c r="BN22" s="1">
        <v>0.7</v>
      </c>
      <c r="BO22" s="1">
        <v>6.97</v>
      </c>
      <c r="BP22" s="1">
        <v>0</v>
      </c>
      <c r="BQ22" s="1">
        <v>3.9</v>
      </c>
      <c r="BR22" s="1">
        <f t="shared" si="18"/>
        <v>9</v>
      </c>
      <c r="BS22" s="1">
        <f t="shared" si="19"/>
        <v>15</v>
      </c>
      <c r="BT22" s="1">
        <f t="shared" si="2"/>
        <v>16</v>
      </c>
      <c r="BU22" s="1">
        <f t="shared" si="20"/>
        <v>16</v>
      </c>
      <c r="BV22" s="1">
        <f t="shared" si="21"/>
        <v>0</v>
      </c>
      <c r="BW22" s="1">
        <f t="shared" si="22"/>
        <v>0</v>
      </c>
      <c r="BX22" s="1">
        <f t="shared" si="23"/>
        <v>56</v>
      </c>
      <c r="BY22" s="1">
        <f>IF(D22&gt;=1000,0,IF(D22&gt;=750,10,17))</f>
        <v>10</v>
      </c>
      <c r="BZ22" s="1">
        <f>IF(K22=1,12,0)</f>
        <v>0</v>
      </c>
      <c r="CA22" s="1">
        <f>IF(H22&gt;=7,0,18)</f>
        <v>0</v>
      </c>
      <c r="CB22" s="1">
        <f t="shared" si="24"/>
        <v>66</v>
      </c>
    </row>
    <row r="23" spans="1:80">
      <c r="A23" s="1">
        <v>22</v>
      </c>
      <c r="B23" s="1" t="s">
        <v>84</v>
      </c>
      <c r="C23" s="1">
        <f>27+1/7</f>
        <v>27.142857142857142</v>
      </c>
      <c r="D23" s="8">
        <v>980</v>
      </c>
      <c r="E23" s="8">
        <v>1</v>
      </c>
      <c r="F23" s="1">
        <v>1</v>
      </c>
      <c r="G23" s="1">
        <v>5</v>
      </c>
      <c r="H23" s="1">
        <v>9</v>
      </c>
      <c r="J23" s="1">
        <v>1</v>
      </c>
      <c r="K23" s="1">
        <v>0</v>
      </c>
      <c r="L23" s="1">
        <v>25</v>
      </c>
      <c r="M23" s="1">
        <v>1</v>
      </c>
      <c r="N23" s="1">
        <v>0</v>
      </c>
      <c r="O23" s="1">
        <v>0</v>
      </c>
      <c r="P23" s="1">
        <v>0</v>
      </c>
      <c r="Q23" s="1">
        <v>1</v>
      </c>
      <c r="R23" s="1" t="s">
        <v>96</v>
      </c>
      <c r="S23" s="1" t="s">
        <v>112</v>
      </c>
      <c r="T23" s="2">
        <v>43157.938194444447</v>
      </c>
      <c r="U23" s="3" t="e">
        <f>24*(T23-#REF!)</f>
        <v>#REF!</v>
      </c>
      <c r="V23" s="1">
        <v>32</v>
      </c>
      <c r="W23" s="1">
        <v>21</v>
      </c>
      <c r="X23" s="1">
        <v>26</v>
      </c>
      <c r="Y23" s="1">
        <f t="shared" si="3"/>
        <v>11</v>
      </c>
      <c r="Z23" s="1">
        <v>10.85</v>
      </c>
      <c r="AA23" s="1">
        <v>3.38</v>
      </c>
      <c r="AB23" s="1">
        <f t="shared" si="4"/>
        <v>0.68847926267281101</v>
      </c>
      <c r="AC23" s="1">
        <v>14.06</v>
      </c>
      <c r="AD23" s="1">
        <v>4.09</v>
      </c>
      <c r="AE23" s="1">
        <f t="shared" si="5"/>
        <v>0.70910384068278809</v>
      </c>
      <c r="AF23" s="1">
        <f t="shared" si="6"/>
        <v>0.69879155167779961</v>
      </c>
      <c r="AG23" s="1">
        <f t="shared" si="7"/>
        <v>12.455</v>
      </c>
      <c r="AH23" s="16">
        <f t="shared" si="8"/>
        <v>3.7349999999999999</v>
      </c>
      <c r="AI23" s="16">
        <f t="shared" si="9"/>
        <v>3.3346720214190095</v>
      </c>
      <c r="AJ23" s="2">
        <v>43160.96875</v>
      </c>
      <c r="AK23" s="18" t="e">
        <f>24*(AJ23-#REF!)</f>
        <v>#REF!</v>
      </c>
      <c r="AL23" s="4" t="e">
        <f t="shared" si="10"/>
        <v>#REF!</v>
      </c>
      <c r="AM23" s="1">
        <v>62</v>
      </c>
      <c r="AN23" s="1">
        <v>42</v>
      </c>
      <c r="AO23" s="1">
        <v>49</v>
      </c>
      <c r="AP23" s="1">
        <f t="shared" si="11"/>
        <v>20</v>
      </c>
      <c r="AQ23" s="1">
        <v>18.68</v>
      </c>
      <c r="AR23" s="1">
        <v>5.52</v>
      </c>
      <c r="AS23" s="8">
        <f t="shared" si="12"/>
        <v>0.7044967880085653</v>
      </c>
      <c r="AT23" s="1">
        <v>22.9</v>
      </c>
      <c r="AU23" s="1">
        <v>6.32</v>
      </c>
      <c r="AV23" s="8">
        <f t="shared" si="13"/>
        <v>0.72401746724890825</v>
      </c>
      <c r="AW23" s="1">
        <f t="shared" si="14"/>
        <v>0.71425712762873683</v>
      </c>
      <c r="AX23" s="16">
        <f t="shared" si="15"/>
        <v>20.79</v>
      </c>
      <c r="AY23" s="16">
        <f t="shared" si="16"/>
        <v>5.92</v>
      </c>
      <c r="AZ23" s="1">
        <f t="shared" si="17"/>
        <v>3.5118243243243241</v>
      </c>
      <c r="BA23" s="1">
        <v>1</v>
      </c>
      <c r="BD23" s="1">
        <v>2</v>
      </c>
      <c r="BE23" s="2">
        <v>43173.401388888888</v>
      </c>
      <c r="BF23" s="4" t="e">
        <f>24*(BE23-#REF!)</f>
        <v>#REF!</v>
      </c>
      <c r="BG23" s="4" t="e">
        <f t="shared" si="1"/>
        <v>#REF!</v>
      </c>
      <c r="BH23" s="1">
        <v>0</v>
      </c>
      <c r="BI23" s="1">
        <v>0</v>
      </c>
      <c r="BJ23" s="1">
        <v>0</v>
      </c>
      <c r="BK23" s="1">
        <v>0</v>
      </c>
      <c r="BL23" s="1">
        <v>33</v>
      </c>
      <c r="BM23" s="1">
        <v>97.9</v>
      </c>
      <c r="BN23" s="1">
        <v>1.92</v>
      </c>
      <c r="BO23" s="1">
        <v>7.3</v>
      </c>
      <c r="BP23" s="1">
        <v>0</v>
      </c>
      <c r="BQ23" s="1">
        <v>5.0999999999999996</v>
      </c>
      <c r="BR23" s="1">
        <f t="shared" si="18"/>
        <v>0</v>
      </c>
      <c r="BS23" s="1">
        <f t="shared" si="19"/>
        <v>0</v>
      </c>
      <c r="BT23" s="1">
        <f t="shared" si="2"/>
        <v>5</v>
      </c>
      <c r="BU23" s="1">
        <f t="shared" si="20"/>
        <v>0</v>
      </c>
      <c r="BV23" s="1">
        <f t="shared" si="21"/>
        <v>0</v>
      </c>
      <c r="BW23" s="1">
        <f t="shared" si="22"/>
        <v>0</v>
      </c>
      <c r="BX23" s="1">
        <f t="shared" si="23"/>
        <v>5</v>
      </c>
      <c r="BY23" s="1">
        <f>IF(D23&gt;=1000,0,IF(D23&gt;=750,10,17))</f>
        <v>10</v>
      </c>
      <c r="BZ23" s="1">
        <f>IF(K23=1,12,0)</f>
        <v>0</v>
      </c>
      <c r="CA23" s="1">
        <f>IF(H23&gt;=7,0,18)</f>
        <v>0</v>
      </c>
      <c r="CB23" s="1">
        <f t="shared" si="24"/>
        <v>15</v>
      </c>
    </row>
    <row r="24" spans="1:80">
      <c r="A24" s="1">
        <v>23</v>
      </c>
      <c r="B24" s="1" t="s">
        <v>97</v>
      </c>
      <c r="C24" s="1">
        <f>26+1/7</f>
        <v>26.142857142857142</v>
      </c>
      <c r="D24" s="8">
        <v>620</v>
      </c>
      <c r="E24" s="8">
        <v>0</v>
      </c>
      <c r="F24" s="1">
        <v>1</v>
      </c>
      <c r="G24" s="1">
        <v>6</v>
      </c>
      <c r="H24" s="1">
        <v>7</v>
      </c>
      <c r="J24" s="1">
        <v>0</v>
      </c>
      <c r="K24" s="1">
        <v>0</v>
      </c>
      <c r="L24" s="1">
        <v>27</v>
      </c>
      <c r="M24" s="1">
        <v>0</v>
      </c>
      <c r="N24" s="1">
        <v>1</v>
      </c>
      <c r="O24" s="1">
        <v>0</v>
      </c>
      <c r="P24" s="1">
        <v>0</v>
      </c>
      <c r="Q24" s="1">
        <v>1</v>
      </c>
      <c r="R24" s="1" t="s">
        <v>66</v>
      </c>
      <c r="S24" s="1" t="s">
        <v>113</v>
      </c>
      <c r="T24" s="2">
        <v>43179.949305555558</v>
      </c>
      <c r="U24" s="3" t="e">
        <f>24*(T24-#REF!)</f>
        <v>#REF!</v>
      </c>
      <c r="V24" s="1">
        <v>40</v>
      </c>
      <c r="W24" s="1">
        <v>26</v>
      </c>
      <c r="X24" s="1">
        <v>32</v>
      </c>
      <c r="Y24" s="1">
        <f t="shared" si="3"/>
        <v>14</v>
      </c>
      <c r="Z24" s="1">
        <v>9.07</v>
      </c>
      <c r="AA24" s="1">
        <v>3.38</v>
      </c>
      <c r="AB24" s="1">
        <f t="shared" si="4"/>
        <v>0.62734288864388099</v>
      </c>
      <c r="AC24" s="1">
        <v>9.43</v>
      </c>
      <c r="AD24" s="1">
        <v>3.38</v>
      </c>
      <c r="AE24" s="1">
        <f t="shared" si="5"/>
        <v>0.64156945917285257</v>
      </c>
      <c r="AF24" s="1">
        <f t="shared" si="6"/>
        <v>0.63445617390836673</v>
      </c>
      <c r="AG24" s="1">
        <f t="shared" si="7"/>
        <v>9.25</v>
      </c>
      <c r="AH24" s="16">
        <f t="shared" si="8"/>
        <v>3.38</v>
      </c>
      <c r="AI24" s="16">
        <f t="shared" si="9"/>
        <v>2.7366863905325443</v>
      </c>
      <c r="AJ24" s="2">
        <v>43186.438888888886</v>
      </c>
      <c r="AK24" s="18" t="e">
        <f>24*(AJ24-#REF!)</f>
        <v>#REF!</v>
      </c>
      <c r="AL24" s="4" t="e">
        <f t="shared" si="10"/>
        <v>#REF!</v>
      </c>
      <c r="AM24" s="1">
        <v>54</v>
      </c>
      <c r="AN24" s="1">
        <v>38</v>
      </c>
      <c r="AO24" s="1">
        <v>43</v>
      </c>
      <c r="AP24" s="1">
        <f t="shared" si="11"/>
        <v>16</v>
      </c>
      <c r="AQ24" s="1">
        <v>9.7899999999999991</v>
      </c>
      <c r="AR24" s="1">
        <v>3.38</v>
      </c>
      <c r="AS24" s="8">
        <f t="shared" si="12"/>
        <v>0.65474974463738511</v>
      </c>
      <c r="AT24" s="1">
        <v>12.28</v>
      </c>
      <c r="AU24" s="1">
        <v>4.45</v>
      </c>
      <c r="AV24" s="8">
        <f t="shared" si="13"/>
        <v>0.6376221498371335</v>
      </c>
      <c r="AW24" s="1">
        <f t="shared" si="14"/>
        <v>0.64618594723725931</v>
      </c>
      <c r="AX24" s="16">
        <f t="shared" si="15"/>
        <v>11.035</v>
      </c>
      <c r="AY24" s="16">
        <f t="shared" si="16"/>
        <v>3.915</v>
      </c>
      <c r="AZ24" s="1">
        <f t="shared" si="17"/>
        <v>2.818646232439336</v>
      </c>
      <c r="BA24" s="1">
        <v>0</v>
      </c>
      <c r="BB24" s="1">
        <v>0</v>
      </c>
      <c r="BC24" s="1">
        <v>0</v>
      </c>
      <c r="BD24" s="1">
        <v>1</v>
      </c>
      <c r="BE24" s="2">
        <v>43179.240972222222</v>
      </c>
      <c r="BF24" s="4" t="e">
        <f>24*(BE24-#REF!)</f>
        <v>#REF!</v>
      </c>
      <c r="BG24" s="4" t="e">
        <f t="shared" si="1"/>
        <v>#REF!</v>
      </c>
      <c r="BH24" s="1">
        <v>0</v>
      </c>
      <c r="BI24" s="1">
        <v>0</v>
      </c>
      <c r="BJ24" s="1">
        <v>0</v>
      </c>
      <c r="BK24" s="1">
        <v>0</v>
      </c>
      <c r="BL24" s="1">
        <v>20</v>
      </c>
      <c r="BM24" s="1">
        <v>98.4</v>
      </c>
      <c r="BN24" s="1">
        <v>2.42</v>
      </c>
      <c r="BO24" s="1">
        <v>7.4</v>
      </c>
      <c r="BP24" s="1">
        <v>0</v>
      </c>
      <c r="BQ24" s="1">
        <v>2.1</v>
      </c>
      <c r="BR24" s="1">
        <f t="shared" si="18"/>
        <v>9</v>
      </c>
      <c r="BS24" s="1">
        <f t="shared" si="19"/>
        <v>0</v>
      </c>
      <c r="BT24" s="1">
        <f t="shared" si="2"/>
        <v>5</v>
      </c>
      <c r="BU24" s="1">
        <f t="shared" si="20"/>
        <v>0</v>
      </c>
      <c r="BV24" s="1">
        <f t="shared" si="21"/>
        <v>0</v>
      </c>
      <c r="BW24" s="1">
        <f t="shared" si="22"/>
        <v>0</v>
      </c>
      <c r="BX24" s="1">
        <f t="shared" si="23"/>
        <v>14</v>
      </c>
      <c r="BY24" s="1">
        <f>IF(D24&gt;=1000,0,IF(D24&gt;=750,10,17))</f>
        <v>17</v>
      </c>
      <c r="BZ24" s="1">
        <f>IF(K24=1,12,0)</f>
        <v>0</v>
      </c>
      <c r="CA24" s="1">
        <f>IF(H24&gt;=7,0,18)</f>
        <v>0</v>
      </c>
      <c r="CB24" s="1">
        <f t="shared" si="24"/>
        <v>31</v>
      </c>
    </row>
    <row r="25" spans="1:80">
      <c r="A25" s="1">
        <v>24</v>
      </c>
      <c r="B25" s="1" t="s">
        <v>98</v>
      </c>
      <c r="C25" s="1">
        <f>24+5/7</f>
        <v>24.714285714285715</v>
      </c>
      <c r="D25" s="8">
        <v>888</v>
      </c>
      <c r="E25" s="8">
        <v>1</v>
      </c>
      <c r="F25" s="1">
        <v>0</v>
      </c>
      <c r="G25" s="1">
        <v>7</v>
      </c>
      <c r="H25" s="1">
        <v>8</v>
      </c>
      <c r="J25" s="1">
        <v>0</v>
      </c>
      <c r="K25" s="1">
        <v>0</v>
      </c>
      <c r="L25" s="1">
        <v>27</v>
      </c>
      <c r="M25" s="1">
        <v>1</v>
      </c>
      <c r="N25" s="1">
        <v>0</v>
      </c>
      <c r="O25" s="1">
        <v>1</v>
      </c>
      <c r="P25" s="1">
        <v>0</v>
      </c>
      <c r="Q25" s="1">
        <v>1</v>
      </c>
      <c r="R25" s="1" t="s">
        <v>66</v>
      </c>
      <c r="S25" s="1" t="s">
        <v>88</v>
      </c>
      <c r="T25" s="2">
        <v>43182.242361111108</v>
      </c>
      <c r="U25" s="3" t="e">
        <f>24*(T25-#REF!)</f>
        <v>#REF!</v>
      </c>
      <c r="V25" s="1">
        <v>44</v>
      </c>
      <c r="W25" s="1">
        <v>22</v>
      </c>
      <c r="X25" s="1">
        <v>30</v>
      </c>
      <c r="Y25" s="1">
        <f t="shared" si="3"/>
        <v>22</v>
      </c>
      <c r="Z25" s="1">
        <v>10.199999999999999</v>
      </c>
      <c r="AA25" s="1">
        <v>3.38</v>
      </c>
      <c r="AB25" s="1">
        <f t="shared" si="4"/>
        <v>0.66862745098039211</v>
      </c>
      <c r="AC25" s="1">
        <v>10.5</v>
      </c>
      <c r="AD25" s="1">
        <v>3.38</v>
      </c>
      <c r="AE25" s="1">
        <f t="shared" si="5"/>
        <v>0.67809523809523808</v>
      </c>
      <c r="AF25" s="1">
        <f t="shared" si="6"/>
        <v>0.67336134453781504</v>
      </c>
      <c r="AG25" s="1">
        <f t="shared" si="7"/>
        <v>10.35</v>
      </c>
      <c r="AH25" s="16">
        <f t="shared" si="8"/>
        <v>3.38</v>
      </c>
      <c r="AI25" s="16">
        <f t="shared" si="9"/>
        <v>3.0621301775147929</v>
      </c>
      <c r="AJ25" s="2">
        <v>43186.427777777775</v>
      </c>
      <c r="AK25" s="18" t="e">
        <f>24*(AJ25-#REF!)</f>
        <v>#REF!</v>
      </c>
      <c r="AL25" s="4" t="e">
        <f t="shared" si="10"/>
        <v>#REF!</v>
      </c>
      <c r="AM25" s="1">
        <v>52</v>
      </c>
      <c r="AN25" s="1">
        <v>31</v>
      </c>
      <c r="AO25" s="1">
        <v>37</v>
      </c>
      <c r="AP25" s="1">
        <f t="shared" si="11"/>
        <v>21</v>
      </c>
      <c r="AQ25" s="1">
        <v>22.46</v>
      </c>
      <c r="AR25" s="1">
        <v>6.32</v>
      </c>
      <c r="AS25" s="8">
        <f t="shared" si="12"/>
        <v>0.7186108637577916</v>
      </c>
      <c r="AT25" s="1">
        <v>20.28</v>
      </c>
      <c r="AU25" s="1">
        <v>5.45</v>
      </c>
      <c r="AV25" s="8">
        <f t="shared" si="13"/>
        <v>0.73126232741617359</v>
      </c>
      <c r="AW25" s="1">
        <f t="shared" si="14"/>
        <v>0.72493659558698265</v>
      </c>
      <c r="AX25" s="16">
        <f t="shared" si="15"/>
        <v>21.37</v>
      </c>
      <c r="AY25" s="16">
        <f t="shared" si="16"/>
        <v>5.8849999999999998</v>
      </c>
      <c r="AZ25" s="1">
        <f t="shared" si="17"/>
        <v>3.631265930331351</v>
      </c>
      <c r="BA25" s="1">
        <v>0</v>
      </c>
      <c r="BB25" s="1">
        <v>0</v>
      </c>
      <c r="BC25" s="1">
        <v>0</v>
      </c>
      <c r="BD25" s="1">
        <v>2</v>
      </c>
      <c r="BE25" s="2">
        <v>43184.461805555555</v>
      </c>
      <c r="BF25" s="4" t="e">
        <f>24*(BE25-#REF!)</f>
        <v>#REF!</v>
      </c>
      <c r="BG25" s="4" t="e">
        <f t="shared" si="1"/>
        <v>#REF!</v>
      </c>
      <c r="BH25" s="1">
        <v>0</v>
      </c>
      <c r="BI25" s="1">
        <v>0</v>
      </c>
      <c r="BJ25" s="1">
        <v>0</v>
      </c>
      <c r="BK25" s="1">
        <v>0</v>
      </c>
      <c r="BL25" s="1">
        <v>26</v>
      </c>
      <c r="BM25" s="1">
        <v>98</v>
      </c>
      <c r="BN25" s="1">
        <v>1.2</v>
      </c>
      <c r="BO25" s="1">
        <v>7.35</v>
      </c>
      <c r="BP25" s="1">
        <v>0</v>
      </c>
      <c r="BQ25" s="1">
        <v>5.4</v>
      </c>
      <c r="BR25" s="1">
        <f t="shared" si="18"/>
        <v>9</v>
      </c>
      <c r="BS25" s="1">
        <f t="shared" si="19"/>
        <v>0</v>
      </c>
      <c r="BT25" s="1">
        <f t="shared" si="2"/>
        <v>5</v>
      </c>
      <c r="BU25" s="1">
        <f t="shared" si="20"/>
        <v>0</v>
      </c>
      <c r="BV25" s="1">
        <f t="shared" si="21"/>
        <v>0</v>
      </c>
      <c r="BW25" s="1">
        <f t="shared" si="22"/>
        <v>0</v>
      </c>
      <c r="BX25" s="1">
        <f t="shared" si="23"/>
        <v>14</v>
      </c>
      <c r="BY25" s="1">
        <f>IF(D25&gt;=1000,0,IF(D25&gt;=750,10,17))</f>
        <v>10</v>
      </c>
      <c r="BZ25" s="1">
        <f>IF(K25=1,12,0)</f>
        <v>0</v>
      </c>
      <c r="CA25" s="1">
        <f>IF(H25&gt;=7,0,18)</f>
        <v>0</v>
      </c>
      <c r="CB25" s="1">
        <f t="shared" si="24"/>
        <v>24</v>
      </c>
    </row>
    <row r="26" spans="1:80">
      <c r="A26" s="1">
        <v>25</v>
      </c>
      <c r="B26" s="1" t="s">
        <v>99</v>
      </c>
      <c r="C26" s="1">
        <f>26+5/7</f>
        <v>26.714285714285715</v>
      </c>
      <c r="D26" s="8">
        <v>1125</v>
      </c>
      <c r="E26" s="8">
        <v>1</v>
      </c>
      <c r="F26" s="1">
        <v>0</v>
      </c>
      <c r="G26" s="1">
        <v>2</v>
      </c>
      <c r="H26" s="1">
        <v>6</v>
      </c>
      <c r="I26" s="1">
        <v>7</v>
      </c>
      <c r="J26" s="1">
        <v>0</v>
      </c>
      <c r="K26" s="1">
        <v>0</v>
      </c>
      <c r="L26" s="1">
        <v>28</v>
      </c>
      <c r="M26" s="1">
        <v>0</v>
      </c>
      <c r="N26" s="1">
        <v>0</v>
      </c>
      <c r="O26" s="1">
        <v>0</v>
      </c>
      <c r="P26" s="1">
        <v>1</v>
      </c>
      <c r="Q26" s="1">
        <v>1</v>
      </c>
      <c r="R26" s="1" t="s">
        <v>66</v>
      </c>
      <c r="S26" s="1" t="s">
        <v>114</v>
      </c>
      <c r="T26" s="2">
        <v>43192.333333333336</v>
      </c>
      <c r="U26" s="3" t="e">
        <f>24*(T26-#REF!)</f>
        <v>#REF!</v>
      </c>
      <c r="V26" s="1">
        <v>38</v>
      </c>
      <c r="W26" s="1">
        <v>23</v>
      </c>
      <c r="X26" s="1">
        <v>30</v>
      </c>
      <c r="Y26" s="1">
        <f t="shared" si="3"/>
        <v>15</v>
      </c>
      <c r="Z26" s="1">
        <v>13.34</v>
      </c>
      <c r="AA26" s="1">
        <v>4.45</v>
      </c>
      <c r="AB26" s="1">
        <f t="shared" si="4"/>
        <v>0.66641679160419798</v>
      </c>
      <c r="AC26" s="1">
        <v>9.7899999999999991</v>
      </c>
      <c r="AD26" s="1">
        <v>3.02</v>
      </c>
      <c r="AE26" s="1">
        <f t="shared" si="5"/>
        <v>0.69152196118488252</v>
      </c>
      <c r="AF26" s="1">
        <f t="shared" si="6"/>
        <v>0.67896937639454025</v>
      </c>
      <c r="AG26" s="1">
        <f t="shared" si="7"/>
        <v>11.565</v>
      </c>
      <c r="AH26" s="16">
        <f t="shared" si="8"/>
        <v>3.7350000000000003</v>
      </c>
      <c r="AI26" s="16">
        <f t="shared" si="9"/>
        <v>3.0963855421686741</v>
      </c>
      <c r="AJ26" s="2">
        <v>43196.6</v>
      </c>
      <c r="AK26" s="18" t="e">
        <f>24*(AJ26-#REF!)</f>
        <v>#REF!</v>
      </c>
      <c r="AL26" s="4" t="e">
        <f t="shared" si="10"/>
        <v>#REF!</v>
      </c>
      <c r="AM26" s="1">
        <v>55</v>
      </c>
      <c r="AN26" s="1">
        <v>23</v>
      </c>
      <c r="AO26" s="1">
        <v>33</v>
      </c>
      <c r="AP26" s="1">
        <f t="shared" si="11"/>
        <v>32</v>
      </c>
      <c r="AQ26" s="1">
        <v>16.350000000000001</v>
      </c>
      <c r="AR26" s="1">
        <v>4.1399999999999997</v>
      </c>
      <c r="AS26" s="8">
        <f t="shared" si="12"/>
        <v>0.74678899082568806</v>
      </c>
      <c r="AT26" s="1">
        <v>15.04</v>
      </c>
      <c r="AU26" s="1">
        <v>4.1399999999999997</v>
      </c>
      <c r="AV26" s="8">
        <f t="shared" si="13"/>
        <v>0.7247340425531914</v>
      </c>
      <c r="AW26" s="1">
        <f t="shared" si="14"/>
        <v>0.73576151668943979</v>
      </c>
      <c r="AX26" s="16">
        <f t="shared" si="15"/>
        <v>15.695</v>
      </c>
      <c r="AY26" s="16">
        <f t="shared" si="16"/>
        <v>4.1399999999999997</v>
      </c>
      <c r="AZ26" s="1">
        <f t="shared" si="17"/>
        <v>3.7910628019323673</v>
      </c>
      <c r="BA26" s="1">
        <v>0</v>
      </c>
      <c r="BB26" s="1">
        <v>0</v>
      </c>
      <c r="BC26" s="1">
        <v>0</v>
      </c>
      <c r="BD26" s="1">
        <v>2</v>
      </c>
      <c r="BE26" s="2">
        <v>43192.666666666664</v>
      </c>
      <c r="BF26" s="4" t="e">
        <f>24*(BE26-#REF!)</f>
        <v>#REF!</v>
      </c>
      <c r="BG26" s="4" t="e">
        <f t="shared" si="1"/>
        <v>#REF!</v>
      </c>
      <c r="BH26" s="1">
        <v>0</v>
      </c>
      <c r="BI26" s="1">
        <v>0</v>
      </c>
      <c r="BJ26" s="1">
        <v>0</v>
      </c>
      <c r="BK26" s="1">
        <v>0</v>
      </c>
      <c r="BL26" s="1">
        <v>32</v>
      </c>
      <c r="BM26" s="1">
        <v>98</v>
      </c>
      <c r="BN26" s="1">
        <v>4.3</v>
      </c>
      <c r="BO26" s="1">
        <v>7.4</v>
      </c>
      <c r="BP26" s="1">
        <v>0</v>
      </c>
      <c r="BQ26" s="1">
        <v>4.3</v>
      </c>
      <c r="BR26" s="1">
        <f t="shared" si="18"/>
        <v>0</v>
      </c>
      <c r="BS26" s="1">
        <f t="shared" si="19"/>
        <v>0</v>
      </c>
      <c r="BT26" s="1">
        <f t="shared" si="2"/>
        <v>0</v>
      </c>
      <c r="BU26" s="1">
        <f t="shared" si="20"/>
        <v>0</v>
      </c>
      <c r="BV26" s="1">
        <f t="shared" si="21"/>
        <v>0</v>
      </c>
      <c r="BW26" s="1">
        <f t="shared" si="22"/>
        <v>0</v>
      </c>
      <c r="BX26" s="1">
        <f t="shared" si="23"/>
        <v>0</v>
      </c>
      <c r="BY26" s="1">
        <f>IF(D26&gt;=1000,0,IF(D26&gt;=750,10,17))</f>
        <v>0</v>
      </c>
      <c r="BZ26" s="1">
        <f>IF(K26=1,12,0)</f>
        <v>0</v>
      </c>
      <c r="CA26" s="1">
        <f>IF(H26&gt;=7,0,18)</f>
        <v>18</v>
      </c>
      <c r="CB26" s="1">
        <f t="shared" si="24"/>
        <v>18</v>
      </c>
    </row>
    <row r="27" spans="1:80">
      <c r="A27" s="1">
        <v>26</v>
      </c>
      <c r="B27" s="1" t="s">
        <v>89</v>
      </c>
      <c r="C27" s="1">
        <f>24+3/7</f>
        <v>24.428571428571427</v>
      </c>
      <c r="D27" s="8">
        <v>500</v>
      </c>
      <c r="E27" s="8">
        <v>0</v>
      </c>
      <c r="F27" s="1">
        <v>0</v>
      </c>
      <c r="G27" s="1">
        <v>1</v>
      </c>
      <c r="H27" s="1">
        <v>2</v>
      </c>
      <c r="I27" s="1">
        <v>6</v>
      </c>
      <c r="J27" s="1">
        <v>0</v>
      </c>
      <c r="K27" s="1">
        <v>1</v>
      </c>
      <c r="L27" s="1">
        <v>24</v>
      </c>
      <c r="M27" s="1">
        <v>0</v>
      </c>
      <c r="N27" s="1">
        <v>0</v>
      </c>
      <c r="O27" s="1">
        <v>0</v>
      </c>
      <c r="P27" s="1">
        <v>1</v>
      </c>
      <c r="Q27" s="1">
        <v>1</v>
      </c>
      <c r="R27" s="1" t="s">
        <v>66</v>
      </c>
      <c r="S27" s="1" t="s">
        <v>111</v>
      </c>
      <c r="T27" s="2">
        <v>43196.513194444444</v>
      </c>
      <c r="U27" s="3" t="e">
        <f>24*(T27-#REF!)</f>
        <v>#REF!</v>
      </c>
      <c r="V27" s="1">
        <v>42</v>
      </c>
      <c r="W27" s="1">
        <v>21</v>
      </c>
      <c r="X27" s="1">
        <v>31</v>
      </c>
      <c r="Y27" s="1">
        <f t="shared" si="3"/>
        <v>21</v>
      </c>
      <c r="Z27" s="1">
        <v>8.7200000000000006</v>
      </c>
      <c r="AA27" s="1">
        <v>3.02</v>
      </c>
      <c r="AB27" s="1">
        <f t="shared" si="4"/>
        <v>0.65366972477064222</v>
      </c>
      <c r="AC27" s="1">
        <v>9.07</v>
      </c>
      <c r="AD27" s="1">
        <v>3.38</v>
      </c>
      <c r="AE27" s="1">
        <f t="shared" si="5"/>
        <v>0.62734288864388099</v>
      </c>
      <c r="AF27" s="1">
        <f t="shared" si="6"/>
        <v>0.64050630670726161</v>
      </c>
      <c r="AG27" s="1">
        <f t="shared" si="7"/>
        <v>8.8949999999999996</v>
      </c>
      <c r="AH27" s="16">
        <f t="shared" si="8"/>
        <v>3.2</v>
      </c>
      <c r="AI27" s="16">
        <f t="shared" si="9"/>
        <v>2.7796874999999996</v>
      </c>
      <c r="AJ27" s="2">
        <v>43202.658333333333</v>
      </c>
      <c r="AK27" s="18" t="e">
        <f>24*(AJ27-#REF!)</f>
        <v>#REF!</v>
      </c>
      <c r="AL27" s="4" t="e">
        <f t="shared" si="10"/>
        <v>#REF!</v>
      </c>
      <c r="AM27" s="1">
        <v>59</v>
      </c>
      <c r="AN27" s="1">
        <v>19</v>
      </c>
      <c r="AO27" s="1">
        <v>36</v>
      </c>
      <c r="AP27" s="1">
        <f t="shared" si="11"/>
        <v>40</v>
      </c>
      <c r="AQ27" s="1">
        <v>11.57</v>
      </c>
      <c r="AR27" s="1">
        <v>3.74</v>
      </c>
      <c r="AS27" s="8">
        <f t="shared" si="12"/>
        <v>0.67675021607605879</v>
      </c>
      <c r="AT27" s="1">
        <v>13.34</v>
      </c>
      <c r="AU27" s="1">
        <v>4.45</v>
      </c>
      <c r="AV27" s="8">
        <f t="shared" si="13"/>
        <v>0.66641679160419798</v>
      </c>
      <c r="AW27" s="1">
        <f t="shared" si="14"/>
        <v>0.67158350384012833</v>
      </c>
      <c r="AX27" s="16">
        <f t="shared" si="15"/>
        <v>12.455</v>
      </c>
      <c r="AY27" s="16">
        <f t="shared" si="16"/>
        <v>4.0950000000000006</v>
      </c>
      <c r="AZ27" s="1">
        <f t="shared" si="17"/>
        <v>3.0415140415140409</v>
      </c>
      <c r="BA27" s="1">
        <v>0</v>
      </c>
      <c r="BB27" s="1">
        <v>0</v>
      </c>
      <c r="BC27" s="1">
        <v>0</v>
      </c>
      <c r="BD27" s="1">
        <v>1</v>
      </c>
      <c r="BE27" s="2">
        <v>43197.685416666667</v>
      </c>
      <c r="BF27" s="4" t="e">
        <f>24*(BE27-#REF!)</f>
        <v>#REF!</v>
      </c>
      <c r="BG27" s="4" t="e">
        <f t="shared" si="1"/>
        <v>#REF!</v>
      </c>
      <c r="BH27" s="1">
        <v>1</v>
      </c>
      <c r="BI27" s="1">
        <v>0</v>
      </c>
      <c r="BJ27" s="1">
        <v>1</v>
      </c>
      <c r="BK27" s="1">
        <v>0</v>
      </c>
      <c r="BL27" s="1">
        <v>28</v>
      </c>
      <c r="BM27" s="1">
        <v>97.6</v>
      </c>
      <c r="BN27" s="1">
        <v>1</v>
      </c>
      <c r="BO27" s="1">
        <v>7.19</v>
      </c>
      <c r="BP27" s="1">
        <v>0</v>
      </c>
      <c r="BQ27" s="1">
        <v>1.1000000000000001</v>
      </c>
      <c r="BR27" s="1">
        <f t="shared" si="18"/>
        <v>9</v>
      </c>
      <c r="BS27" s="1">
        <f t="shared" si="19"/>
        <v>0</v>
      </c>
      <c r="BT27" s="1">
        <f t="shared" si="2"/>
        <v>5</v>
      </c>
      <c r="BU27" s="1">
        <f t="shared" si="20"/>
        <v>7</v>
      </c>
      <c r="BV27" s="1">
        <f t="shared" si="21"/>
        <v>0</v>
      </c>
      <c r="BW27" s="1">
        <f t="shared" si="22"/>
        <v>0</v>
      </c>
      <c r="BX27" s="1">
        <f t="shared" si="23"/>
        <v>21</v>
      </c>
      <c r="BY27" s="1">
        <f>IF(D27&gt;=1000,0,IF(D27&gt;=750,10,17))</f>
        <v>17</v>
      </c>
      <c r="BZ27" s="1">
        <f>IF(K27=1,12,0)</f>
        <v>12</v>
      </c>
      <c r="CA27" s="1">
        <f>IF(H27&gt;=7,0,18)</f>
        <v>18</v>
      </c>
      <c r="CB27" s="1">
        <f t="shared" si="24"/>
        <v>68</v>
      </c>
    </row>
    <row r="28" spans="1:80">
      <c r="A28" s="1">
        <v>27</v>
      </c>
      <c r="B28" s="1" t="s">
        <v>89</v>
      </c>
      <c r="C28" s="1">
        <f>24+3/7</f>
        <v>24.428571428571427</v>
      </c>
      <c r="D28" s="8">
        <v>575</v>
      </c>
      <c r="E28" s="8">
        <v>0</v>
      </c>
      <c r="F28" s="1">
        <v>0</v>
      </c>
      <c r="G28" s="1">
        <v>5</v>
      </c>
      <c r="H28" s="1">
        <v>8</v>
      </c>
      <c r="J28" s="1">
        <v>0</v>
      </c>
      <c r="K28" s="1">
        <v>0</v>
      </c>
      <c r="L28" s="1">
        <v>24</v>
      </c>
      <c r="M28" s="1">
        <v>0</v>
      </c>
      <c r="N28" s="1">
        <v>0</v>
      </c>
      <c r="O28" s="1">
        <v>0</v>
      </c>
      <c r="P28" s="1">
        <v>1</v>
      </c>
      <c r="Q28" s="1">
        <v>1</v>
      </c>
      <c r="R28" s="1" t="s">
        <v>66</v>
      </c>
      <c r="S28" s="1" t="s">
        <v>109</v>
      </c>
      <c r="T28" s="2">
        <v>43196.537499999999</v>
      </c>
      <c r="U28" s="3" t="e">
        <f>24*(T28-#REF!)</f>
        <v>#REF!</v>
      </c>
      <c r="V28" s="1">
        <v>41</v>
      </c>
      <c r="W28" s="1">
        <v>16</v>
      </c>
      <c r="X28" s="1">
        <v>27</v>
      </c>
      <c r="Y28" s="1">
        <f t="shared" si="3"/>
        <v>25</v>
      </c>
      <c r="Z28" s="1">
        <v>10.14</v>
      </c>
      <c r="AA28" s="1">
        <v>3.38</v>
      </c>
      <c r="AB28" s="1">
        <f t="shared" si="4"/>
        <v>0.66666666666666674</v>
      </c>
      <c r="AC28" s="1">
        <v>11.92</v>
      </c>
      <c r="AD28" s="1">
        <v>3.38</v>
      </c>
      <c r="AE28" s="1">
        <f t="shared" si="5"/>
        <v>0.71644295302013417</v>
      </c>
      <c r="AF28" s="1">
        <f t="shared" si="6"/>
        <v>0.69155480984340045</v>
      </c>
      <c r="AG28" s="1">
        <f t="shared" si="7"/>
        <v>11.030000000000001</v>
      </c>
      <c r="AH28" s="16">
        <f t="shared" si="8"/>
        <v>3.38</v>
      </c>
      <c r="AI28" s="16">
        <f t="shared" si="9"/>
        <v>3.2633136094674562</v>
      </c>
      <c r="AJ28" s="2">
        <v>43202.636805555558</v>
      </c>
      <c r="AK28" s="18" t="e">
        <f>24*(AJ28-#REF!)</f>
        <v>#REF!</v>
      </c>
      <c r="AL28" s="4" t="e">
        <f t="shared" si="10"/>
        <v>#REF!</v>
      </c>
      <c r="AM28" s="1">
        <v>48</v>
      </c>
      <c r="AN28" s="1">
        <v>27</v>
      </c>
      <c r="AO28" s="1">
        <v>37</v>
      </c>
      <c r="AP28" s="1">
        <f t="shared" si="11"/>
        <v>21</v>
      </c>
      <c r="AQ28" s="1">
        <v>14.4</v>
      </c>
      <c r="AR28" s="1">
        <v>3.74</v>
      </c>
      <c r="AS28" s="8">
        <f t="shared" si="12"/>
        <v>0.74027777777777781</v>
      </c>
      <c r="AT28" s="1">
        <v>15.48</v>
      </c>
      <c r="AU28" s="1">
        <v>4.45</v>
      </c>
      <c r="AV28" s="8">
        <f t="shared" si="13"/>
        <v>0.71253229974160215</v>
      </c>
      <c r="AW28" s="1">
        <f t="shared" si="14"/>
        <v>0.72640503875968998</v>
      </c>
      <c r="AX28" s="16">
        <f t="shared" si="15"/>
        <v>14.940000000000001</v>
      </c>
      <c r="AY28" s="16">
        <f t="shared" si="16"/>
        <v>4.0950000000000006</v>
      </c>
      <c r="AZ28" s="1">
        <f t="shared" si="17"/>
        <v>3.6483516483516483</v>
      </c>
      <c r="BA28" s="1">
        <v>0</v>
      </c>
      <c r="BB28" s="1">
        <v>0</v>
      </c>
      <c r="BD28" s="1">
        <v>2</v>
      </c>
      <c r="BE28" s="2">
        <v>43198.45</v>
      </c>
      <c r="BF28" s="4" t="e">
        <f>24*(BE28-#REF!)</f>
        <v>#REF!</v>
      </c>
      <c r="BG28" s="4" t="e">
        <f t="shared" si="1"/>
        <v>#REF!</v>
      </c>
      <c r="BH28" s="1">
        <v>1</v>
      </c>
      <c r="BI28" s="1">
        <v>1</v>
      </c>
      <c r="BJ28" s="1">
        <v>1</v>
      </c>
      <c r="BK28" s="1">
        <v>0</v>
      </c>
      <c r="BL28" s="1">
        <v>29</v>
      </c>
      <c r="BM28" s="1">
        <v>96.9</v>
      </c>
      <c r="BN28" s="1">
        <v>0.9</v>
      </c>
      <c r="BO28" s="1">
        <v>7.28</v>
      </c>
      <c r="BP28" s="1">
        <v>0</v>
      </c>
      <c r="BQ28" s="1">
        <v>0.45</v>
      </c>
      <c r="BR28" s="1">
        <f t="shared" si="18"/>
        <v>9</v>
      </c>
      <c r="BS28" s="1">
        <f t="shared" si="19"/>
        <v>0</v>
      </c>
      <c r="BT28" s="1">
        <f t="shared" si="2"/>
        <v>16</v>
      </c>
      <c r="BU28" s="1">
        <f t="shared" si="20"/>
        <v>0</v>
      </c>
      <c r="BV28" s="1">
        <f t="shared" si="21"/>
        <v>0</v>
      </c>
      <c r="BW28" s="1">
        <f t="shared" si="22"/>
        <v>5</v>
      </c>
      <c r="BX28" s="1">
        <f t="shared" si="23"/>
        <v>30</v>
      </c>
      <c r="BY28" s="1">
        <f>IF(D28&gt;=1000,0,IF(D28&gt;=750,10,17))</f>
        <v>17</v>
      </c>
      <c r="BZ28" s="1">
        <f>IF(K28=1,12,0)</f>
        <v>0</v>
      </c>
      <c r="CA28" s="1">
        <f>IF(H28&gt;=7,0,18)</f>
        <v>0</v>
      </c>
      <c r="CB28" s="1">
        <f t="shared" si="24"/>
        <v>47</v>
      </c>
    </row>
    <row r="29" spans="1:80">
      <c r="A29" s="1">
        <v>28</v>
      </c>
      <c r="B29" s="1" t="s">
        <v>89</v>
      </c>
      <c r="C29" s="1">
        <f>24+3/7</f>
        <v>24.428571428571427</v>
      </c>
      <c r="D29" s="8">
        <v>630</v>
      </c>
      <c r="E29" s="8">
        <v>0</v>
      </c>
      <c r="F29" s="1">
        <v>0</v>
      </c>
      <c r="G29" s="1">
        <v>4</v>
      </c>
      <c r="H29" s="1">
        <v>5</v>
      </c>
      <c r="I29" s="1">
        <v>7</v>
      </c>
      <c r="J29" s="1">
        <v>0</v>
      </c>
      <c r="K29" s="1">
        <v>0</v>
      </c>
      <c r="L29" s="1">
        <v>24</v>
      </c>
      <c r="M29" s="1">
        <v>0</v>
      </c>
      <c r="N29" s="1">
        <v>0</v>
      </c>
      <c r="O29" s="1">
        <v>0</v>
      </c>
      <c r="P29" s="1">
        <v>1</v>
      </c>
      <c r="Q29" s="1">
        <v>1</v>
      </c>
      <c r="R29" s="1" t="s">
        <v>66</v>
      </c>
      <c r="S29" s="1" t="s">
        <v>109</v>
      </c>
      <c r="T29" s="2">
        <v>43196.548611111109</v>
      </c>
      <c r="U29" s="3" t="e">
        <f>24*(T29-#REF!)</f>
        <v>#REF!</v>
      </c>
      <c r="V29" s="1">
        <v>31</v>
      </c>
      <c r="W29" s="1">
        <v>16</v>
      </c>
      <c r="X29" s="1">
        <v>23</v>
      </c>
      <c r="Y29" s="1">
        <f t="shared" si="3"/>
        <v>15</v>
      </c>
      <c r="Z29" s="1">
        <v>10.14</v>
      </c>
      <c r="AA29" s="1">
        <v>3.02</v>
      </c>
      <c r="AB29" s="1">
        <f t="shared" si="4"/>
        <v>0.70216962524654836</v>
      </c>
      <c r="AC29" s="1">
        <v>10.85</v>
      </c>
      <c r="AD29" s="1">
        <v>3.38</v>
      </c>
      <c r="AE29" s="1">
        <f t="shared" si="5"/>
        <v>0.68847926267281101</v>
      </c>
      <c r="AF29" s="1">
        <f t="shared" si="6"/>
        <v>0.69532444395967974</v>
      </c>
      <c r="AG29" s="1">
        <f t="shared" si="7"/>
        <v>10.495000000000001</v>
      </c>
      <c r="AH29" s="16">
        <f t="shared" si="8"/>
        <v>3.2</v>
      </c>
      <c r="AI29" s="16">
        <f t="shared" si="9"/>
        <v>3.2796875000000001</v>
      </c>
      <c r="AJ29" s="2">
        <v>43202.649305555555</v>
      </c>
      <c r="AK29" s="18" t="e">
        <f>24*(AJ29-#REF!)</f>
        <v>#REF!</v>
      </c>
      <c r="AL29" s="4" t="e">
        <f t="shared" si="10"/>
        <v>#REF!</v>
      </c>
      <c r="AM29" s="1">
        <v>48</v>
      </c>
      <c r="AN29" s="1">
        <v>24</v>
      </c>
      <c r="AO29" s="1">
        <v>32</v>
      </c>
      <c r="AP29" s="1">
        <f t="shared" si="11"/>
        <v>24</v>
      </c>
      <c r="AQ29" s="1">
        <v>14.4</v>
      </c>
      <c r="AR29" s="1">
        <v>4.8</v>
      </c>
      <c r="AS29" s="8">
        <f t="shared" si="12"/>
        <v>0.66666666666666674</v>
      </c>
      <c r="AT29" s="1">
        <v>10.85</v>
      </c>
      <c r="AU29" s="1">
        <v>3.74</v>
      </c>
      <c r="AV29" s="8">
        <f t="shared" si="13"/>
        <v>0.65529953917050687</v>
      </c>
      <c r="AW29" s="1">
        <f t="shared" si="14"/>
        <v>0.66098310291858686</v>
      </c>
      <c r="AX29" s="16">
        <f t="shared" si="15"/>
        <v>12.625</v>
      </c>
      <c r="AY29" s="16">
        <f t="shared" si="16"/>
        <v>4.2699999999999996</v>
      </c>
      <c r="AZ29" s="1">
        <f t="shared" si="17"/>
        <v>2.956674473067916</v>
      </c>
      <c r="BA29" s="1">
        <v>1</v>
      </c>
      <c r="BB29" s="1">
        <v>4</v>
      </c>
      <c r="BD29" s="1">
        <v>2</v>
      </c>
      <c r="BE29" s="2">
        <v>43198.45</v>
      </c>
      <c r="BF29" s="4" t="e">
        <f>24*(BE29-#REF!)</f>
        <v>#REF!</v>
      </c>
      <c r="BG29" s="4" t="e">
        <f t="shared" si="1"/>
        <v>#REF!</v>
      </c>
      <c r="BH29" s="1">
        <v>1</v>
      </c>
      <c r="BI29" s="1">
        <v>1</v>
      </c>
      <c r="BJ29" s="1">
        <v>1</v>
      </c>
      <c r="BK29" s="1">
        <v>0</v>
      </c>
      <c r="BL29" s="1">
        <v>33</v>
      </c>
      <c r="BM29" s="1">
        <v>97.8</v>
      </c>
      <c r="BN29" s="1">
        <v>1.7</v>
      </c>
      <c r="BO29" s="1">
        <v>7.29</v>
      </c>
      <c r="BP29" s="1">
        <v>0</v>
      </c>
      <c r="BQ29" s="1">
        <v>1.55</v>
      </c>
      <c r="BR29" s="1">
        <f t="shared" si="18"/>
        <v>0</v>
      </c>
      <c r="BS29" s="1">
        <f t="shared" si="19"/>
        <v>0</v>
      </c>
      <c r="BT29" s="1">
        <f t="shared" si="2"/>
        <v>5</v>
      </c>
      <c r="BU29" s="1">
        <f t="shared" si="20"/>
        <v>0</v>
      </c>
      <c r="BV29" s="1">
        <f t="shared" si="21"/>
        <v>0</v>
      </c>
      <c r="BW29" s="1">
        <f t="shared" si="22"/>
        <v>0</v>
      </c>
      <c r="BX29" s="1">
        <f t="shared" si="23"/>
        <v>5</v>
      </c>
      <c r="BY29" s="1">
        <f>IF(D29&gt;=1000,0,IF(D29&gt;=750,10,17))</f>
        <v>17</v>
      </c>
      <c r="BZ29" s="1">
        <f>IF(K29=1,12,0)</f>
        <v>0</v>
      </c>
      <c r="CA29" s="1">
        <f>IF(H29&gt;=7,0,18)</f>
        <v>18</v>
      </c>
      <c r="CB29" s="1">
        <f t="shared" si="24"/>
        <v>40</v>
      </c>
    </row>
    <row r="30" spans="1:80">
      <c r="A30" s="1">
        <v>29</v>
      </c>
      <c r="B30" s="1" t="s">
        <v>60</v>
      </c>
      <c r="C30" s="1">
        <f>26+2/7</f>
        <v>26.285714285714285</v>
      </c>
      <c r="D30" s="8">
        <v>1020</v>
      </c>
      <c r="E30" s="8">
        <v>1</v>
      </c>
      <c r="F30" s="1">
        <v>1</v>
      </c>
      <c r="G30" s="1">
        <v>3</v>
      </c>
      <c r="H30" s="1">
        <v>4</v>
      </c>
      <c r="I30" s="1">
        <v>6</v>
      </c>
      <c r="J30" s="1">
        <v>1</v>
      </c>
      <c r="K30" s="1">
        <v>0</v>
      </c>
      <c r="L30" s="1">
        <v>31</v>
      </c>
      <c r="M30" s="1">
        <v>1</v>
      </c>
      <c r="N30" s="1">
        <v>0</v>
      </c>
      <c r="O30" s="1">
        <v>0</v>
      </c>
      <c r="P30" s="1">
        <v>0</v>
      </c>
      <c r="Q30" s="1">
        <v>1</v>
      </c>
      <c r="R30" s="1" t="s">
        <v>66</v>
      </c>
      <c r="S30" s="1" t="s">
        <v>88</v>
      </c>
      <c r="T30" s="2">
        <v>43196.666666666664</v>
      </c>
      <c r="U30" s="3" t="e">
        <f>24*(T30-#REF!)</f>
        <v>#REF!</v>
      </c>
      <c r="V30" s="1">
        <v>32</v>
      </c>
      <c r="W30" s="1">
        <v>18</v>
      </c>
      <c r="X30" s="1">
        <v>24</v>
      </c>
      <c r="Y30" s="1">
        <f t="shared" si="3"/>
        <v>14</v>
      </c>
      <c r="Z30" s="1">
        <v>12.99</v>
      </c>
      <c r="AA30" s="1">
        <v>4.09</v>
      </c>
      <c r="AB30" s="1">
        <f t="shared" si="4"/>
        <v>0.68514241724403391</v>
      </c>
      <c r="AC30" s="1">
        <v>12.28</v>
      </c>
      <c r="AD30" s="1">
        <v>4.09</v>
      </c>
      <c r="AE30" s="1">
        <f t="shared" si="5"/>
        <v>0.66693811074918563</v>
      </c>
      <c r="AF30" s="1">
        <f t="shared" si="6"/>
        <v>0.67604026399660977</v>
      </c>
      <c r="AG30" s="1">
        <f t="shared" si="7"/>
        <v>12.635</v>
      </c>
      <c r="AH30" s="16">
        <f t="shared" si="8"/>
        <v>4.09</v>
      </c>
      <c r="AI30" s="16">
        <f t="shared" si="9"/>
        <v>3.0892420537897309</v>
      </c>
      <c r="AJ30" s="2">
        <v>43201.75</v>
      </c>
      <c r="AK30" s="18" t="e">
        <f>24*(AJ30-#REF!)</f>
        <v>#REF!</v>
      </c>
      <c r="AL30" s="4" t="e">
        <f t="shared" si="10"/>
        <v>#REF!</v>
      </c>
      <c r="AM30" s="1">
        <v>44</v>
      </c>
      <c r="AN30" s="1">
        <v>25</v>
      </c>
      <c r="AO30" s="1">
        <v>33</v>
      </c>
      <c r="AP30" s="1">
        <f t="shared" si="11"/>
        <v>19</v>
      </c>
      <c r="AQ30" s="1">
        <v>12.99</v>
      </c>
      <c r="AR30" s="1">
        <v>3.74</v>
      </c>
      <c r="AS30" s="8">
        <f t="shared" si="12"/>
        <v>0.71208622016936107</v>
      </c>
      <c r="AT30" s="1">
        <v>14.06</v>
      </c>
      <c r="AU30" s="1">
        <v>3.74</v>
      </c>
      <c r="AV30" s="8">
        <f t="shared" si="13"/>
        <v>0.73399715504978658</v>
      </c>
      <c r="AW30" s="1">
        <f t="shared" si="14"/>
        <v>0.72304168760957377</v>
      </c>
      <c r="AX30" s="16">
        <f t="shared" si="15"/>
        <v>13.525</v>
      </c>
      <c r="AY30" s="16">
        <f t="shared" si="16"/>
        <v>3.74</v>
      </c>
      <c r="AZ30" s="1">
        <f t="shared" si="17"/>
        <v>3.6163101604278074</v>
      </c>
      <c r="BA30" s="1">
        <v>0</v>
      </c>
      <c r="BB30" s="1">
        <v>0</v>
      </c>
      <c r="BD30" s="1">
        <v>1</v>
      </c>
      <c r="BE30" s="2">
        <v>43199.433333333334</v>
      </c>
      <c r="BF30" s="4" t="e">
        <f>24*(BE30-#REF!)</f>
        <v>#REF!</v>
      </c>
      <c r="BG30" s="4" t="e">
        <f t="shared" si="1"/>
        <v>#REF!</v>
      </c>
      <c r="BH30" s="1">
        <v>1</v>
      </c>
      <c r="BI30" s="1">
        <v>0</v>
      </c>
      <c r="BJ30" s="1">
        <v>1</v>
      </c>
      <c r="BK30" s="1">
        <v>1</v>
      </c>
      <c r="BL30" s="1">
        <v>19</v>
      </c>
      <c r="BM30" s="1">
        <v>97.9</v>
      </c>
      <c r="BN30" s="1">
        <v>1.75</v>
      </c>
      <c r="BO30" s="1">
        <v>7.07</v>
      </c>
      <c r="BP30" s="1">
        <v>0</v>
      </c>
      <c r="BQ30" s="1">
        <v>3.2</v>
      </c>
      <c r="BR30" s="1">
        <f t="shared" si="18"/>
        <v>19</v>
      </c>
      <c r="BS30" s="1">
        <f t="shared" si="19"/>
        <v>0</v>
      </c>
      <c r="BT30" s="1">
        <f t="shared" si="2"/>
        <v>5</v>
      </c>
      <c r="BU30" s="1">
        <f t="shared" si="20"/>
        <v>16</v>
      </c>
      <c r="BV30" s="1">
        <f t="shared" si="21"/>
        <v>0</v>
      </c>
      <c r="BW30" s="1">
        <f t="shared" si="22"/>
        <v>0</v>
      </c>
      <c r="BX30" s="1">
        <f t="shared" si="23"/>
        <v>40</v>
      </c>
      <c r="BY30" s="1">
        <f>IF(D30&gt;=1000,0,IF(D30&gt;=750,10,17))</f>
        <v>0</v>
      </c>
      <c r="BZ30" s="1">
        <f>IF(K30=1,12,0)</f>
        <v>0</v>
      </c>
      <c r="CA30" s="1">
        <f>IF(H30&gt;=7,0,18)</f>
        <v>18</v>
      </c>
      <c r="CB30" s="1">
        <f t="shared" si="24"/>
        <v>58</v>
      </c>
    </row>
    <row r="31" spans="1:80">
      <c r="A31" s="1">
        <v>30</v>
      </c>
      <c r="B31" s="1" t="s">
        <v>107</v>
      </c>
      <c r="C31" s="1">
        <f>28+1/7</f>
        <v>28.142857142857142</v>
      </c>
      <c r="D31" s="8">
        <v>1274</v>
      </c>
      <c r="E31" s="8">
        <v>1</v>
      </c>
      <c r="F31" s="1">
        <v>1</v>
      </c>
      <c r="G31" s="1">
        <v>7</v>
      </c>
      <c r="H31" s="1">
        <v>8</v>
      </c>
      <c r="J31" s="1">
        <v>1</v>
      </c>
      <c r="K31" s="1">
        <v>0</v>
      </c>
      <c r="L31" s="1">
        <v>25</v>
      </c>
      <c r="M31" s="1">
        <v>1</v>
      </c>
      <c r="N31" s="1">
        <v>0</v>
      </c>
      <c r="O31" s="1">
        <v>0</v>
      </c>
      <c r="P31" s="1">
        <v>1</v>
      </c>
      <c r="Q31" s="1">
        <v>1</v>
      </c>
      <c r="R31" s="1" t="s">
        <v>110</v>
      </c>
      <c r="S31" s="1" t="s">
        <v>109</v>
      </c>
      <c r="T31" s="2">
        <v>43208.333333333336</v>
      </c>
      <c r="U31" s="3" t="e">
        <f>24*(T31-#REF!)</f>
        <v>#REF!</v>
      </c>
      <c r="V31" s="1">
        <v>78</v>
      </c>
      <c r="W31" s="1">
        <v>63</v>
      </c>
      <c r="X31" s="1">
        <v>68</v>
      </c>
      <c r="Y31" s="1">
        <f t="shared" si="3"/>
        <v>15</v>
      </c>
      <c r="Z31" s="1">
        <v>14.4</v>
      </c>
      <c r="AA31" s="1">
        <v>3.38</v>
      </c>
      <c r="AB31" s="1">
        <f t="shared" si="4"/>
        <v>0.76527777777777772</v>
      </c>
      <c r="AC31" s="1">
        <v>14.7</v>
      </c>
      <c r="AD31" s="1">
        <v>3.74</v>
      </c>
      <c r="AE31" s="1">
        <f t="shared" si="5"/>
        <v>0.74557823129251699</v>
      </c>
      <c r="AF31" s="1">
        <f t="shared" si="6"/>
        <v>0.75542800453514736</v>
      </c>
      <c r="AG31" s="1">
        <f t="shared" si="7"/>
        <v>14.55</v>
      </c>
      <c r="AH31" s="16">
        <f t="shared" si="8"/>
        <v>3.56</v>
      </c>
      <c r="AI31" s="16">
        <f t="shared" si="9"/>
        <v>4.0870786516853936</v>
      </c>
      <c r="AJ31" s="2">
        <v>43213.638888888891</v>
      </c>
      <c r="AK31" s="18" t="e">
        <f>24*(AJ31-#REF!)</f>
        <v>#REF!</v>
      </c>
      <c r="AL31" s="4" t="e">
        <f t="shared" si="10"/>
        <v>#REF!</v>
      </c>
      <c r="AM31" s="1">
        <v>68</v>
      </c>
      <c r="AN31" s="1">
        <v>55</v>
      </c>
      <c r="AO31" s="1">
        <v>60</v>
      </c>
      <c r="AP31" s="1">
        <f t="shared" si="11"/>
        <v>13</v>
      </c>
      <c r="AQ31" s="1">
        <v>22.8</v>
      </c>
      <c r="AR31" s="1">
        <v>5.4</v>
      </c>
      <c r="AS31" s="8">
        <f t="shared" si="12"/>
        <v>0.76315789473684204</v>
      </c>
      <c r="AT31" s="1">
        <v>26.5</v>
      </c>
      <c r="AU31" s="1">
        <v>5.55</v>
      </c>
      <c r="AV31" s="8">
        <f t="shared" si="13"/>
        <v>0.79056603773584899</v>
      </c>
      <c r="AW31" s="1">
        <f t="shared" si="14"/>
        <v>0.77686196623634551</v>
      </c>
      <c r="AX31" s="16">
        <f t="shared" si="15"/>
        <v>24.65</v>
      </c>
      <c r="AY31" s="16">
        <f t="shared" si="16"/>
        <v>5.4749999999999996</v>
      </c>
      <c r="AZ31" s="1">
        <f t="shared" si="17"/>
        <v>4.5022831050228307</v>
      </c>
      <c r="BA31" s="1">
        <v>1</v>
      </c>
      <c r="BB31" s="1">
        <v>1</v>
      </c>
      <c r="BC31" s="1">
        <v>1</v>
      </c>
      <c r="BD31" s="1">
        <v>2</v>
      </c>
      <c r="BE31" s="2">
        <v>43211.47152777778</v>
      </c>
      <c r="BF31" s="4" t="e">
        <f>24*(BE31-#REF!)</f>
        <v>#REF!</v>
      </c>
      <c r="BG31" s="4" t="e">
        <f t="shared" si="1"/>
        <v>#REF!</v>
      </c>
      <c r="BH31" s="1">
        <v>0</v>
      </c>
      <c r="BI31" s="1">
        <v>0</v>
      </c>
      <c r="BJ31" s="1">
        <v>0</v>
      </c>
      <c r="BK31" s="1">
        <v>0</v>
      </c>
      <c r="BL31" s="1">
        <v>34</v>
      </c>
      <c r="BM31" s="1">
        <v>99</v>
      </c>
      <c r="BN31" s="1" t="s">
        <v>88</v>
      </c>
      <c r="BO31" s="1">
        <v>7.26</v>
      </c>
      <c r="BP31" s="1">
        <v>0</v>
      </c>
      <c r="BQ31" s="1">
        <v>1.1000000000000001</v>
      </c>
      <c r="BR31" s="1">
        <f t="shared" si="18"/>
        <v>0</v>
      </c>
      <c r="BS31" s="1">
        <f t="shared" si="19"/>
        <v>0</v>
      </c>
      <c r="BT31" s="1">
        <f t="shared" si="2"/>
        <v>0</v>
      </c>
      <c r="BU31" s="1">
        <f t="shared" si="20"/>
        <v>0</v>
      </c>
      <c r="BV31" s="1">
        <f t="shared" si="21"/>
        <v>0</v>
      </c>
      <c r="BW31" s="1">
        <f t="shared" si="22"/>
        <v>0</v>
      </c>
      <c r="BX31" s="1">
        <f t="shared" si="23"/>
        <v>0</v>
      </c>
      <c r="BY31" s="1">
        <f>IF(D31&gt;=1000,0,IF(D31&gt;=750,10,17))</f>
        <v>0</v>
      </c>
      <c r="BZ31" s="1">
        <f>IF(K31=1,12,0)</f>
        <v>0</v>
      </c>
      <c r="CA31" s="1">
        <f>IF(H31&gt;=7,0,18)</f>
        <v>0</v>
      </c>
      <c r="CB31" s="1">
        <f t="shared" si="24"/>
        <v>0</v>
      </c>
    </row>
    <row r="32" spans="1:80">
      <c r="AK32" s="18"/>
      <c r="BE32" s="2"/>
    </row>
    <row r="33" spans="57:57">
      <c r="BE33" s="2"/>
    </row>
    <row r="34" spans="57:57">
      <c r="BE34" s="2"/>
    </row>
    <row r="35" spans="57:57">
      <c r="BE35" s="2"/>
    </row>
    <row r="36" spans="57:57">
      <c r="BE36" s="2"/>
    </row>
    <row r="37" spans="57:57">
      <c r="BE37" s="2"/>
    </row>
    <row r="38" spans="57:57">
      <c r="BE38" s="2"/>
    </row>
    <row r="39" spans="57:57">
      <c r="BE39" s="2"/>
    </row>
    <row r="40" spans="57:57">
      <c r="BE40" s="2"/>
    </row>
    <row r="41" spans="57:57">
      <c r="BE41" s="2"/>
    </row>
    <row r="42" spans="57:57">
      <c r="BE42" s="2"/>
    </row>
    <row r="43" spans="57:57">
      <c r="BE43" s="2"/>
    </row>
    <row r="44" spans="57:57">
      <c r="BE44" s="2"/>
    </row>
    <row r="45" spans="57:57">
      <c r="BE45" s="2"/>
    </row>
    <row r="46" spans="57:57">
      <c r="BE46" s="2"/>
    </row>
    <row r="47" spans="57:57">
      <c r="BE47" s="2"/>
    </row>
    <row r="48" spans="57:57">
      <c r="BE48" s="2"/>
    </row>
    <row r="49" spans="57:57">
      <c r="BE49" s="2"/>
    </row>
    <row r="50" spans="57:57">
      <c r="BE50" s="2"/>
    </row>
  </sheetData>
  <pageMargins left="0.7" right="0.7" top="0.75" bottom="0.75" header="0.3" footer="0.3"/>
  <pageSetup orientation="portrait" r:id="rId1"/>
  <ignoredErrors>
    <ignoredError sqref="C1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NeoNatal</dc:creator>
  <cp:lastModifiedBy>Abhinav Pal</cp:lastModifiedBy>
  <cp:lastPrinted>2018-05-29T14:44:59Z</cp:lastPrinted>
  <dcterms:created xsi:type="dcterms:W3CDTF">2017-04-26T18:36:45Z</dcterms:created>
  <dcterms:modified xsi:type="dcterms:W3CDTF">2025-04-18T06:17:48Z</dcterms:modified>
</cp:coreProperties>
</file>