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untitled folder/"/>
    </mc:Choice>
  </mc:AlternateContent>
  <xr:revisionPtr revIDLastSave="0" documentId="8_{BE9809CA-F80C-BB41-80D0-8D5C8BE19BEF}" xr6:coauthVersionLast="47" xr6:coauthVersionMax="47" xr10:uidLastSave="{00000000-0000-0000-0000-000000000000}"/>
  <bookViews>
    <workbookView xWindow="160" yWindow="500" windowWidth="24580" windowHeight="13920" activeTab="10" xr2:uid="{3B78BB39-A375-2C46-8750-F6133EA9F785}"/>
  </bookViews>
  <sheets>
    <sheet name="BRI Mou" sheetId="17" r:id="rId1"/>
    <sheet name="Only BRI" sheetId="22" r:id="rId2"/>
    <sheet name="BRI edi, opi" sheetId="21" r:id="rId3"/>
    <sheet name="NPND1" sheetId="10" r:id="rId4"/>
    <sheet name="KND1" sheetId="11" r:id="rId5"/>
    <sheet name="APND1" sheetId="5" r:id="rId6"/>
    <sheet name="Stratified data" sheetId="13" r:id="rId7"/>
    <sheet name="Sheet1" sheetId="20" r:id="rId8"/>
    <sheet name="Analyzied data" sheetId="14" r:id="rId9"/>
    <sheet name="Total data in one chart" sheetId="15" r:id="rId10"/>
    <sheet name="Reliability Test" sheetId="19" r:id="rId11"/>
  </sheets>
  <definedNames>
    <definedName name="_xlnm._FilterDatabase" localSheetId="5" hidden="1">APND1!$B$5:$V$93</definedName>
    <definedName name="_xlnm._FilterDatabase" localSheetId="0" hidden="1">'BRI Mou'!$F$2:$F$220</definedName>
    <definedName name="_xlnm._FilterDatabase" localSheetId="4" hidden="1">'KND1'!$B$3:$V$99</definedName>
    <definedName name="_xlnm._FilterDatabase" localSheetId="3" hidden="1">NPND1!$B$5:$W$45</definedName>
    <definedName name="_xlnm._FilterDatabase" localSheetId="1" hidden="1">'Only BRI'!$H$2:$H$64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0" l="1"/>
  <c r="I47" i="20"/>
  <c r="I48" i="20"/>
  <c r="I49" i="20"/>
  <c r="I50" i="20"/>
  <c r="I51" i="20"/>
  <c r="G51" i="20"/>
  <c r="H51" i="20"/>
  <c r="F51" i="20"/>
  <c r="I45" i="20"/>
  <c r="E109" i="5" l="1"/>
  <c r="E61" i="10"/>
  <c r="E114" i="11"/>
  <c r="E65" i="22"/>
  <c r="J280" i="13"/>
  <c r="J278" i="13"/>
  <c r="J279" i="13"/>
  <c r="J277" i="13"/>
  <c r="Q268" i="13"/>
  <c r="Y267" i="13"/>
  <c r="W267" i="13"/>
  <c r="U267" i="13"/>
  <c r="S267" i="13"/>
  <c r="Q267" i="13"/>
  <c r="O267" i="13"/>
  <c r="K271" i="13"/>
  <c r="G270" i="13"/>
  <c r="I270" i="13" s="1"/>
  <c r="G269" i="13"/>
  <c r="I269" i="13" s="1"/>
  <c r="G268" i="13"/>
  <c r="I268" i="13" s="1"/>
  <c r="G267" i="13"/>
  <c r="I267" i="13" s="1"/>
  <c r="G266" i="13"/>
  <c r="I266" i="13" s="1"/>
  <c r="G265" i="13"/>
  <c r="I265" i="13" s="1"/>
  <c r="F245" i="13"/>
  <c r="E245" i="13"/>
  <c r="D245" i="13"/>
  <c r="G244" i="13"/>
  <c r="G243" i="13"/>
  <c r="G242" i="13"/>
  <c r="G216" i="13"/>
  <c r="G217" i="13"/>
  <c r="G218" i="13"/>
  <c r="G219" i="13"/>
  <c r="G220" i="13"/>
  <c r="G215" i="13"/>
  <c r="R53" i="13"/>
  <c r="R54" i="13"/>
  <c r="R55" i="13"/>
  <c r="R56" i="13"/>
  <c r="R57" i="13"/>
  <c r="R58" i="13"/>
  <c r="R59" i="13"/>
  <c r="Y138" i="13"/>
  <c r="P122" i="13"/>
  <c r="J267" i="13" l="1"/>
  <c r="J265" i="13"/>
  <c r="J269" i="13"/>
  <c r="I271" i="13"/>
  <c r="J266" i="13"/>
  <c r="J268" i="13"/>
  <c r="J270" i="13"/>
  <c r="H265" i="13"/>
  <c r="H266" i="13"/>
  <c r="H267" i="13"/>
  <c r="H268" i="13"/>
  <c r="H269" i="13"/>
  <c r="H270" i="13"/>
  <c r="G245" i="13"/>
  <c r="F194" i="13"/>
  <c r="E194" i="13"/>
  <c r="D194" i="13"/>
  <c r="G193" i="13"/>
  <c r="J193" i="13" s="1"/>
  <c r="G192" i="13"/>
  <c r="I192" i="13" s="1"/>
  <c r="G191" i="13"/>
  <c r="H191" i="13" s="1"/>
  <c r="G190" i="13"/>
  <c r="H190" i="13" s="1"/>
  <c r="G189" i="13"/>
  <c r="I189" i="13" s="1"/>
  <c r="G188" i="13"/>
  <c r="D221" i="13"/>
  <c r="F221" i="13"/>
  <c r="E221" i="13"/>
  <c r="O29" i="19"/>
  <c r="L32" i="19" s="1"/>
  <c r="J29" i="19"/>
  <c r="E33" i="19"/>
  <c r="E34" i="19"/>
  <c r="E35" i="19"/>
  <c r="D36" i="19"/>
  <c r="E36" i="19" s="1"/>
  <c r="E32" i="19"/>
  <c r="G40" i="13"/>
  <c r="G43" i="13"/>
  <c r="O12" i="14"/>
  <c r="O11" i="14"/>
  <c r="O10" i="14"/>
  <c r="G71" i="14"/>
  <c r="F71" i="14"/>
  <c r="E71" i="14"/>
  <c r="D71" i="14"/>
  <c r="AN6" i="15"/>
  <c r="AN7" i="15"/>
  <c r="AN8" i="15"/>
  <c r="AN9" i="15"/>
  <c r="AN10" i="15"/>
  <c r="AN5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T93" i="14"/>
  <c r="S93" i="14"/>
  <c r="R93" i="14"/>
  <c r="F81" i="14"/>
  <c r="G81" i="14"/>
  <c r="E81" i="14"/>
  <c r="E87" i="14"/>
  <c r="E86" i="14"/>
  <c r="E85" i="14"/>
  <c r="E84" i="14"/>
  <c r="L270" i="13" l="1"/>
  <c r="L269" i="13"/>
  <c r="L267" i="13"/>
  <c r="L268" i="13"/>
  <c r="J271" i="13"/>
  <c r="L266" i="13"/>
  <c r="H271" i="13"/>
  <c r="L265" i="13"/>
  <c r="G221" i="13"/>
  <c r="H220" i="13" s="1"/>
  <c r="J190" i="13"/>
  <c r="I193" i="13"/>
  <c r="H192" i="13"/>
  <c r="G194" i="13"/>
  <c r="I188" i="13" s="1"/>
  <c r="H193" i="13"/>
  <c r="J191" i="13"/>
  <c r="I190" i="13"/>
  <c r="J192" i="13"/>
  <c r="I191" i="13"/>
  <c r="J189" i="13"/>
  <c r="AN11" i="15"/>
  <c r="U93" i="14"/>
  <c r="U94" i="14" s="1"/>
  <c r="F46" i="14"/>
  <c r="H46" i="14"/>
  <c r="D46" i="14"/>
  <c r="K41" i="14"/>
  <c r="K42" i="14"/>
  <c r="K43" i="14"/>
  <c r="K44" i="14"/>
  <c r="K45" i="14"/>
  <c r="K56" i="14"/>
  <c r="K57" i="14"/>
  <c r="K58" i="14"/>
  <c r="K59" i="14"/>
  <c r="K60" i="14"/>
  <c r="K55" i="14"/>
  <c r="G70" i="14"/>
  <c r="F70" i="14"/>
  <c r="E70" i="14"/>
  <c r="D70" i="14"/>
  <c r="I69" i="14"/>
  <c r="H69" i="14"/>
  <c r="I68" i="14"/>
  <c r="H68" i="14"/>
  <c r="I67" i="14"/>
  <c r="H67" i="14"/>
  <c r="I66" i="14"/>
  <c r="H66" i="14"/>
  <c r="I65" i="14"/>
  <c r="H65" i="14"/>
  <c r="I64" i="14"/>
  <c r="I70" i="14" s="1"/>
  <c r="H64" i="14"/>
  <c r="H70" i="14" s="1"/>
  <c r="J60" i="14"/>
  <c r="D60" i="14"/>
  <c r="J59" i="14"/>
  <c r="D59" i="14"/>
  <c r="J58" i="14"/>
  <c r="D58" i="14"/>
  <c r="J57" i="14"/>
  <c r="D57" i="14"/>
  <c r="J56" i="14"/>
  <c r="D56" i="14"/>
  <c r="J55" i="14"/>
  <c r="D55" i="14"/>
  <c r="H49" i="14"/>
  <c r="F49" i="14"/>
  <c r="D49" i="14"/>
  <c r="H48" i="14"/>
  <c r="F48" i="14"/>
  <c r="D48" i="14"/>
  <c r="H47" i="14"/>
  <c r="F47" i="14"/>
  <c r="D47" i="14"/>
  <c r="D45" i="14"/>
  <c r="D44" i="14"/>
  <c r="D43" i="14"/>
  <c r="D42" i="14"/>
  <c r="D41" i="14"/>
  <c r="K40" i="14"/>
  <c r="D40" i="14"/>
  <c r="K39" i="14"/>
  <c r="J39" i="14"/>
  <c r="G35" i="14"/>
  <c r="F35" i="14"/>
  <c r="E35" i="14"/>
  <c r="D35" i="14"/>
  <c r="F16" i="14"/>
  <c r="E16" i="14"/>
  <c r="D16" i="14"/>
  <c r="F15" i="14"/>
  <c r="E15" i="14"/>
  <c r="D15" i="14"/>
  <c r="G14" i="14"/>
  <c r="G13" i="14"/>
  <c r="G12" i="14"/>
  <c r="G11" i="14"/>
  <c r="G15" i="14" s="1"/>
  <c r="F6" i="14"/>
  <c r="E6" i="14"/>
  <c r="D6" i="14"/>
  <c r="G5" i="14"/>
  <c r="G4" i="14"/>
  <c r="G3" i="14"/>
  <c r="I178" i="13"/>
  <c r="G178" i="13"/>
  <c r="E178" i="13"/>
  <c r="I177" i="13"/>
  <c r="G177" i="13"/>
  <c r="E177" i="13"/>
  <c r="I176" i="13"/>
  <c r="G176" i="13"/>
  <c r="E176" i="13"/>
  <c r="E174" i="13"/>
  <c r="E173" i="13"/>
  <c r="E172" i="13"/>
  <c r="E171" i="13"/>
  <c r="E170" i="13"/>
  <c r="L169" i="13"/>
  <c r="E169" i="13"/>
  <c r="L168" i="13"/>
  <c r="K168" i="13"/>
  <c r="G161" i="13"/>
  <c r="F161" i="13"/>
  <c r="E161" i="13"/>
  <c r="H160" i="13"/>
  <c r="J160" i="13" s="1"/>
  <c r="H159" i="13"/>
  <c r="I159" i="13" s="1"/>
  <c r="H158" i="13"/>
  <c r="K158" i="13" s="1"/>
  <c r="H157" i="13"/>
  <c r="K157" i="13" s="1"/>
  <c r="H156" i="13"/>
  <c r="J156" i="13" s="1"/>
  <c r="H155" i="13"/>
  <c r="J155" i="13" s="1"/>
  <c r="J150" i="13"/>
  <c r="H150" i="13"/>
  <c r="F150" i="13"/>
  <c r="K149" i="13"/>
  <c r="E149" i="13"/>
  <c r="K148" i="13"/>
  <c r="E148" i="13"/>
  <c r="K147" i="13"/>
  <c r="E147" i="13"/>
  <c r="K146" i="13"/>
  <c r="E146" i="13"/>
  <c r="K145" i="13"/>
  <c r="E145" i="13"/>
  <c r="K144" i="13"/>
  <c r="E144" i="13"/>
  <c r="J135" i="13"/>
  <c r="I135" i="13"/>
  <c r="H135" i="13"/>
  <c r="F135" i="13"/>
  <c r="E135" i="13"/>
  <c r="D135" i="13"/>
  <c r="K134" i="13"/>
  <c r="G134" i="13"/>
  <c r="K133" i="13"/>
  <c r="G133" i="13"/>
  <c r="K132" i="13"/>
  <c r="G132" i="13"/>
  <c r="K131" i="13"/>
  <c r="G131" i="13"/>
  <c r="K130" i="13"/>
  <c r="G130" i="13"/>
  <c r="K129" i="13"/>
  <c r="G129" i="13"/>
  <c r="F118" i="13"/>
  <c r="E118" i="13"/>
  <c r="D118" i="13"/>
  <c r="G117" i="13"/>
  <c r="G116" i="13"/>
  <c r="G115" i="13"/>
  <c r="G110" i="13"/>
  <c r="F110" i="13"/>
  <c r="E110" i="13"/>
  <c r="D110" i="13"/>
  <c r="I109" i="13"/>
  <c r="H109" i="13"/>
  <c r="I108" i="13"/>
  <c r="H108" i="13"/>
  <c r="I107" i="13"/>
  <c r="H107" i="13"/>
  <c r="I106" i="13"/>
  <c r="H106" i="13"/>
  <c r="I105" i="13"/>
  <c r="H105" i="13"/>
  <c r="I104" i="13"/>
  <c r="H104" i="13"/>
  <c r="G100" i="13"/>
  <c r="F100" i="13"/>
  <c r="E100" i="13"/>
  <c r="D100" i="13"/>
  <c r="I99" i="13"/>
  <c r="H99" i="13"/>
  <c r="I98" i="13"/>
  <c r="H98" i="13"/>
  <c r="I97" i="13"/>
  <c r="H97" i="13"/>
  <c r="G93" i="13"/>
  <c r="F93" i="13"/>
  <c r="E93" i="13"/>
  <c r="D93" i="13"/>
  <c r="H92" i="13"/>
  <c r="H91" i="13"/>
  <c r="H90" i="13"/>
  <c r="H85" i="13"/>
  <c r="G85" i="13"/>
  <c r="F85" i="13"/>
  <c r="E85" i="13"/>
  <c r="C85" i="13"/>
  <c r="M84" i="13"/>
  <c r="L84" i="13"/>
  <c r="K84" i="13"/>
  <c r="J84" i="13"/>
  <c r="I84" i="13"/>
  <c r="D84" i="13"/>
  <c r="M83" i="13"/>
  <c r="L83" i="13"/>
  <c r="K83" i="13"/>
  <c r="J83" i="13"/>
  <c r="I83" i="13"/>
  <c r="D83" i="13"/>
  <c r="M82" i="13"/>
  <c r="L82" i="13"/>
  <c r="K82" i="13"/>
  <c r="J82" i="13"/>
  <c r="I82" i="13"/>
  <c r="D82" i="13"/>
  <c r="M81" i="13"/>
  <c r="L81" i="13"/>
  <c r="K81" i="13"/>
  <c r="J81" i="13"/>
  <c r="I81" i="13"/>
  <c r="D81" i="13"/>
  <c r="M80" i="13"/>
  <c r="L80" i="13"/>
  <c r="K80" i="13"/>
  <c r="J80" i="13"/>
  <c r="I80" i="13"/>
  <c r="D80" i="13"/>
  <c r="M79" i="13"/>
  <c r="L79" i="13"/>
  <c r="K79" i="13"/>
  <c r="J79" i="13"/>
  <c r="I79" i="13"/>
  <c r="D79" i="13"/>
  <c r="F75" i="13"/>
  <c r="E75" i="13"/>
  <c r="D75" i="13"/>
  <c r="G74" i="13"/>
  <c r="G73" i="13"/>
  <c r="G72" i="13"/>
  <c r="G71" i="13"/>
  <c r="G70" i="13"/>
  <c r="G69" i="13"/>
  <c r="F67" i="13"/>
  <c r="E67" i="13"/>
  <c r="D67" i="13"/>
  <c r="G66" i="13"/>
  <c r="G65" i="13"/>
  <c r="G64" i="13"/>
  <c r="G63" i="13"/>
  <c r="G62" i="13"/>
  <c r="G61" i="13"/>
  <c r="F59" i="13"/>
  <c r="E59" i="13"/>
  <c r="D59" i="13"/>
  <c r="G58" i="13"/>
  <c r="G57" i="13"/>
  <c r="G56" i="13"/>
  <c r="G55" i="13"/>
  <c r="G54" i="13"/>
  <c r="G53" i="13"/>
  <c r="F50" i="13"/>
  <c r="E50" i="13"/>
  <c r="D50" i="13"/>
  <c r="G49" i="13"/>
  <c r="G48" i="13"/>
  <c r="G47" i="13"/>
  <c r="G46" i="13"/>
  <c r="F44" i="13"/>
  <c r="E44" i="13"/>
  <c r="D44" i="13"/>
  <c r="G42" i="13"/>
  <c r="G41" i="13"/>
  <c r="F38" i="13"/>
  <c r="E38" i="13"/>
  <c r="D38" i="13"/>
  <c r="G37" i="13"/>
  <c r="G36" i="13"/>
  <c r="G35" i="13"/>
  <c r="G34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P30" i="13"/>
  <c r="P29" i="13"/>
  <c r="P28" i="13"/>
  <c r="P27" i="13"/>
  <c r="P26" i="13"/>
  <c r="P25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P19" i="13"/>
  <c r="P18" i="13"/>
  <c r="P17" i="13"/>
  <c r="P16" i="13"/>
  <c r="P15" i="13"/>
  <c r="P14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P9" i="13"/>
  <c r="P8" i="13"/>
  <c r="P7" i="13"/>
  <c r="P6" i="13"/>
  <c r="P5" i="13"/>
  <c r="P4" i="13"/>
  <c r="I216" i="13" l="1"/>
  <c r="N216" i="13" s="1"/>
  <c r="L271" i="13"/>
  <c r="J217" i="13"/>
  <c r="O217" i="13" s="1"/>
  <c r="I219" i="13"/>
  <c r="N219" i="13" s="1"/>
  <c r="M220" i="13"/>
  <c r="J220" i="13"/>
  <c r="O220" i="13" s="1"/>
  <c r="J218" i="13"/>
  <c r="O218" i="13" s="1"/>
  <c r="H219" i="13"/>
  <c r="I218" i="13"/>
  <c r="N218" i="13" s="1"/>
  <c r="I215" i="13"/>
  <c r="H218" i="13"/>
  <c r="J219" i="13"/>
  <c r="O219" i="13" s="1"/>
  <c r="H215" i="13"/>
  <c r="H217" i="13"/>
  <c r="I220" i="13"/>
  <c r="N220" i="13" s="1"/>
  <c r="J215" i="13"/>
  <c r="J216" i="13"/>
  <c r="O216" i="13" s="1"/>
  <c r="H216" i="13"/>
  <c r="I217" i="13"/>
  <c r="N217" i="13" s="1"/>
  <c r="J188" i="13"/>
  <c r="H188" i="13"/>
  <c r="I157" i="13"/>
  <c r="K85" i="13"/>
  <c r="I110" i="13"/>
  <c r="K155" i="13"/>
  <c r="G44" i="13"/>
  <c r="D85" i="13"/>
  <c r="L85" i="13"/>
  <c r="G135" i="13"/>
  <c r="J159" i="13"/>
  <c r="K159" i="13"/>
  <c r="G50" i="13"/>
  <c r="G67" i="13"/>
  <c r="G75" i="13"/>
  <c r="K135" i="13"/>
  <c r="N134" i="13" s="1"/>
  <c r="G6" i="14"/>
  <c r="H35" i="14"/>
  <c r="P10" i="13"/>
  <c r="I85" i="13"/>
  <c r="M85" i="13"/>
  <c r="H93" i="13"/>
  <c r="H161" i="13"/>
  <c r="K161" i="13" s="1"/>
  <c r="G59" i="13"/>
  <c r="J57" i="13" s="1"/>
  <c r="N57" i="13" s="1"/>
  <c r="G38" i="13"/>
  <c r="P20" i="13"/>
  <c r="P31" i="13"/>
  <c r="J85" i="13"/>
  <c r="H100" i="13"/>
  <c r="H110" i="13"/>
  <c r="I155" i="13"/>
  <c r="K156" i="13"/>
  <c r="J157" i="13"/>
  <c r="I158" i="13"/>
  <c r="K160" i="13"/>
  <c r="G118" i="13"/>
  <c r="J116" i="13" s="1"/>
  <c r="N116" i="13" s="1"/>
  <c r="J158" i="13"/>
  <c r="I156" i="13"/>
  <c r="I160" i="13"/>
  <c r="L160" i="13" s="1"/>
  <c r="U44" i="10"/>
  <c r="V44" i="10"/>
  <c r="H44" i="10"/>
  <c r="I44" i="10"/>
  <c r="J44" i="10"/>
  <c r="K44" i="10"/>
  <c r="L44" i="10"/>
  <c r="N44" i="10"/>
  <c r="O44" i="10"/>
  <c r="P44" i="10"/>
  <c r="Q44" i="10"/>
  <c r="R44" i="10"/>
  <c r="S44" i="10"/>
  <c r="T44" i="10"/>
  <c r="F44" i="10"/>
  <c r="F92" i="5"/>
  <c r="F98" i="11"/>
  <c r="Q98" i="11"/>
  <c r="R98" i="11"/>
  <c r="S98" i="11"/>
  <c r="T98" i="11"/>
  <c r="U98" i="11"/>
  <c r="V98" i="11"/>
  <c r="I98" i="11"/>
  <c r="J98" i="11"/>
  <c r="K98" i="11"/>
  <c r="L98" i="11"/>
  <c r="N98" i="11"/>
  <c r="O98" i="11"/>
  <c r="P98" i="11"/>
  <c r="H98" i="11"/>
  <c r="Q92" i="5"/>
  <c r="Q93" i="5" s="1"/>
  <c r="R92" i="5"/>
  <c r="R93" i="5" s="1"/>
  <c r="S92" i="5"/>
  <c r="S93" i="5" s="1"/>
  <c r="T92" i="5"/>
  <c r="T93" i="5" s="1"/>
  <c r="U92" i="5"/>
  <c r="U93" i="5" s="1"/>
  <c r="V92" i="5"/>
  <c r="V93" i="5" s="1"/>
  <c r="N92" i="5"/>
  <c r="N93" i="5" s="1"/>
  <c r="O92" i="5"/>
  <c r="O93" i="5" s="1"/>
  <c r="P92" i="5"/>
  <c r="P93" i="5" s="1"/>
  <c r="I92" i="5"/>
  <c r="I93" i="5" s="1"/>
  <c r="J92" i="5"/>
  <c r="J93" i="5" s="1"/>
  <c r="K92" i="5"/>
  <c r="K93" i="5" s="1"/>
  <c r="L92" i="5"/>
  <c r="L93" i="5" s="1"/>
  <c r="H92" i="5"/>
  <c r="H93" i="5" s="1"/>
  <c r="M216" i="13" l="1"/>
  <c r="P216" i="13" s="1"/>
  <c r="K216" i="13"/>
  <c r="I54" i="13"/>
  <c r="I56" i="13"/>
  <c r="M215" i="13"/>
  <c r="H221" i="13"/>
  <c r="K215" i="13"/>
  <c r="K220" i="13"/>
  <c r="I55" i="13"/>
  <c r="K53" i="13"/>
  <c r="O53" i="13" s="1"/>
  <c r="M218" i="13"/>
  <c r="P218" i="13" s="1"/>
  <c r="K218" i="13"/>
  <c r="I58" i="13"/>
  <c r="J53" i="13"/>
  <c r="N53" i="13" s="1"/>
  <c r="M217" i="13"/>
  <c r="P217" i="13" s="1"/>
  <c r="K217" i="13"/>
  <c r="N215" i="13"/>
  <c r="N221" i="13" s="1"/>
  <c r="I221" i="13"/>
  <c r="K54" i="13"/>
  <c r="O54" i="13" s="1"/>
  <c r="I57" i="13"/>
  <c r="J221" i="13"/>
  <c r="O215" i="13"/>
  <c r="O221" i="13" s="1"/>
  <c r="K219" i="13"/>
  <c r="M219" i="13"/>
  <c r="P219" i="13" s="1"/>
  <c r="P220" i="13"/>
  <c r="J55" i="13"/>
  <c r="N55" i="13" s="1"/>
  <c r="J58" i="13"/>
  <c r="N58" i="13" s="1"/>
  <c r="J54" i="13"/>
  <c r="N54" i="13" s="1"/>
  <c r="K56" i="13"/>
  <c r="O56" i="13" s="1"/>
  <c r="K57" i="13"/>
  <c r="O57" i="13" s="1"/>
  <c r="K55" i="13"/>
  <c r="O55" i="13" s="1"/>
  <c r="K58" i="13"/>
  <c r="O58" i="13" s="1"/>
  <c r="I53" i="13"/>
  <c r="J56" i="13"/>
  <c r="N56" i="13" s="1"/>
  <c r="R134" i="13"/>
  <c r="U134" i="13" s="1"/>
  <c r="X134" i="13" s="1"/>
  <c r="J161" i="13"/>
  <c r="L159" i="13"/>
  <c r="L157" i="13"/>
  <c r="I161" i="13"/>
  <c r="L155" i="13"/>
  <c r="N129" i="13"/>
  <c r="M134" i="13"/>
  <c r="N130" i="13"/>
  <c r="O45" i="10"/>
  <c r="U45" i="10"/>
  <c r="S45" i="10"/>
  <c r="J45" i="10"/>
  <c r="R45" i="10"/>
  <c r="M132" i="13"/>
  <c r="M129" i="13"/>
  <c r="N133" i="13"/>
  <c r="O132" i="13"/>
  <c r="N132" i="13"/>
  <c r="L156" i="13"/>
  <c r="O131" i="13"/>
  <c r="N131" i="13"/>
  <c r="M133" i="13"/>
  <c r="O129" i="13"/>
  <c r="S129" i="13" s="1"/>
  <c r="V129" i="13" s="1"/>
  <c r="Y129" i="13" s="1"/>
  <c r="O130" i="13"/>
  <c r="O134" i="13"/>
  <c r="S134" i="13" s="1"/>
  <c r="V134" i="13" s="1"/>
  <c r="Y134" i="13" s="1"/>
  <c r="M131" i="13"/>
  <c r="M130" i="13"/>
  <c r="O133" i="13"/>
  <c r="L116" i="13"/>
  <c r="P116" i="13" s="1"/>
  <c r="K116" i="13"/>
  <c r="O116" i="13" s="1"/>
  <c r="L117" i="13"/>
  <c r="P117" i="13" s="1"/>
  <c r="L158" i="13"/>
  <c r="K115" i="13"/>
  <c r="O115" i="13" s="1"/>
  <c r="J117" i="13"/>
  <c r="N117" i="13" s="1"/>
  <c r="L115" i="13"/>
  <c r="P115" i="13" s="1"/>
  <c r="K117" i="13"/>
  <c r="O117" i="13" s="1"/>
  <c r="J115" i="13"/>
  <c r="N115" i="13" s="1"/>
  <c r="N45" i="10"/>
  <c r="I45" i="10"/>
  <c r="T99" i="11"/>
  <c r="P99" i="11"/>
  <c r="U99" i="11"/>
  <c r="Q99" i="11"/>
  <c r="W44" i="10"/>
  <c r="T45" i="10"/>
  <c r="P45" i="10"/>
  <c r="K45" i="10"/>
  <c r="V45" i="10"/>
  <c r="Q45" i="10"/>
  <c r="L45" i="10"/>
  <c r="H45" i="10"/>
  <c r="H99" i="11"/>
  <c r="V99" i="11"/>
  <c r="R99" i="11"/>
  <c r="O99" i="11"/>
  <c r="S99" i="11"/>
  <c r="N99" i="11"/>
  <c r="I99" i="11"/>
  <c r="L99" i="11"/>
  <c r="J99" i="11"/>
  <c r="K99" i="11"/>
  <c r="M57" i="13" l="1"/>
  <c r="P57" i="13" s="1"/>
  <c r="L57" i="13"/>
  <c r="M56" i="13"/>
  <c r="P56" i="13" s="1"/>
  <c r="L56" i="13"/>
  <c r="M54" i="13"/>
  <c r="P54" i="13" s="1"/>
  <c r="L54" i="13"/>
  <c r="K221" i="13"/>
  <c r="M53" i="13"/>
  <c r="P53" i="13" s="1"/>
  <c r="L53" i="13"/>
  <c r="M58" i="13"/>
  <c r="P58" i="13" s="1"/>
  <c r="L58" i="13"/>
  <c r="M55" i="13"/>
  <c r="P55" i="13" s="1"/>
  <c r="L55" i="13"/>
  <c r="M221" i="13"/>
  <c r="P221" i="13" s="1"/>
  <c r="P215" i="13"/>
  <c r="O59" i="13"/>
  <c r="N59" i="13"/>
  <c r="Q130" i="13"/>
  <c r="T131" i="13" s="1"/>
  <c r="W131" i="13" s="1"/>
  <c r="Q131" i="13"/>
  <c r="T132" i="13" s="1"/>
  <c r="W132" i="13" s="1"/>
  <c r="R129" i="13"/>
  <c r="U129" i="13" s="1"/>
  <c r="X129" i="13" s="1"/>
  <c r="R131" i="13"/>
  <c r="U131" i="13" s="1"/>
  <c r="X131" i="13" s="1"/>
  <c r="S132" i="13"/>
  <c r="V132" i="13" s="1"/>
  <c r="Y132" i="13" s="1"/>
  <c r="S133" i="13"/>
  <c r="V133" i="13" s="1"/>
  <c r="Y133" i="13" s="1"/>
  <c r="S130" i="13"/>
  <c r="V130" i="13" s="1"/>
  <c r="Y130" i="13" s="1"/>
  <c r="S131" i="13"/>
  <c r="V131" i="13" s="1"/>
  <c r="Y131" i="13" s="1"/>
  <c r="R133" i="13"/>
  <c r="U133" i="13" s="1"/>
  <c r="X133" i="13" s="1"/>
  <c r="R130" i="13"/>
  <c r="U130" i="13" s="1"/>
  <c r="X130" i="13" s="1"/>
  <c r="Q132" i="13"/>
  <c r="T133" i="13" s="1"/>
  <c r="W133" i="13" s="1"/>
  <c r="R132" i="13"/>
  <c r="U132" i="13" s="1"/>
  <c r="X132" i="13" s="1"/>
  <c r="Q129" i="13"/>
  <c r="T130" i="13" s="1"/>
  <c r="W130" i="13" s="1"/>
  <c r="Q128" i="13"/>
  <c r="T129" i="13" s="1"/>
  <c r="W129" i="13" s="1"/>
  <c r="Q133" i="13"/>
  <c r="T134" i="13" s="1"/>
  <c r="W134" i="13" s="1"/>
  <c r="Z134" i="13" s="1"/>
  <c r="L161" i="13"/>
  <c r="Q116" i="13"/>
  <c r="P118" i="13"/>
  <c r="O118" i="13"/>
  <c r="E124" i="13"/>
  <c r="N118" i="13"/>
  <c r="Q115" i="13"/>
  <c r="Q117" i="13"/>
  <c r="M59" i="13" l="1"/>
  <c r="P59" i="13"/>
  <c r="Y135" i="13"/>
  <c r="X135" i="13"/>
  <c r="Z129" i="13"/>
  <c r="W135" i="13"/>
  <c r="Z132" i="13"/>
  <c r="Z130" i="13"/>
  <c r="Z133" i="13"/>
  <c r="Z131" i="13"/>
  <c r="S135" i="13"/>
  <c r="Q134" i="13"/>
  <c r="R135" i="13"/>
  <c r="Q118" i="13"/>
  <c r="Z135" i="13" l="1"/>
</calcChain>
</file>

<file path=xl/sharedStrings.xml><?xml version="1.0" encoding="utf-8"?>
<sst xmlns="http://schemas.openxmlformats.org/spreadsheetml/2006/main" count="2695" uniqueCount="435">
  <si>
    <t>Nepali print media frame about the BRI in 4 months time span during MoU period in 2017 May</t>
  </si>
  <si>
    <t>Published date</t>
  </si>
  <si>
    <t>Political</t>
  </si>
  <si>
    <t xml:space="preserve"> Infrastructure development</t>
  </si>
  <si>
    <t>Strategic</t>
  </si>
  <si>
    <t xml:space="preserve"> Cultural exchange</t>
  </si>
  <si>
    <t>Positive</t>
  </si>
  <si>
    <t>Negative</t>
  </si>
  <si>
    <t>Weak preparations for the visit to China</t>
  </si>
  <si>
    <t>The visit of the Prime Minister to China will be official</t>
  </si>
  <si>
    <t>Uttarayana of Prachanda</t>
  </si>
  <si>
    <t>Chances of an agreement with China are low</t>
  </si>
  <si>
    <t>Cooperation is needed to overcome the discomfort: Chinese ambassador</t>
  </si>
  <si>
    <t>There is no justification for the new agreement: expert</t>
  </si>
  <si>
    <t>The Prime Minister will hold a meeting with the Chinese President</t>
  </si>
  <si>
    <t>China visit: the beginning of a balanced relationship?</t>
  </si>
  <si>
    <t>"One Belt One Road" in the proposal of the United Nations</t>
  </si>
  <si>
    <t>China is interested in the West!</t>
  </si>
  <si>
    <t>Dahal is preparing to go to China, the Chinese Defense Minister is coming to Nepal</t>
  </si>
  <si>
    <t>Position</t>
  </si>
  <si>
    <t>These forums, these weapons of power</t>
  </si>
  <si>
    <t>Prime Minister on China visit</t>
  </si>
  <si>
    <t>Nepalese opportunity in Boao</t>
  </si>
  <si>
    <t>Strengthening trust and understanding with China: Prime Minister</t>
  </si>
  <si>
    <t>President of China to visit America: It will prove to be a milestone in the development of relations</t>
  </si>
  <si>
    <t>Five agendas for the Trump-Jinping talks</t>
  </si>
  <si>
    <t>India should also participate in OBOR</t>
  </si>
  <si>
    <t>Election material coming from China today</t>
  </si>
  <si>
    <t>Telephone conversation between the presidents of China and the United States: China insists on a peaceful solution to the Pyongyang conflict</t>
  </si>
  <si>
    <t>North Gate Rasuwagadhi</t>
  </si>
  <si>
    <t>Nepal-China Joint Training Begins (Army)</t>
  </si>
  <si>
    <t>A New Dimension of Nepal-China Relations: Tourism Development</t>
  </si>
  <si>
    <t>Why does Nepal not learn from China?</t>
  </si>
  <si>
    <t>State influence in Chinese banks</t>
  </si>
  <si>
    <t>It's better to blend in with the rest of the world</t>
  </si>
  <si>
    <t>Will China's influence increase from the new Silk Route?</t>
  </si>
  <si>
    <t>Welcome reception photos by Primer li to Pakistan prime minister nawaj sarif</t>
  </si>
  <si>
    <t>Why is India opposing OBOR?</t>
  </si>
  <si>
    <t>China has laid the foundation for cooperation</t>
  </si>
  <si>
    <t>China's commitment to run railways up to the border of Nepal</t>
  </si>
  <si>
    <t>China's major economic challenges</t>
  </si>
  <si>
    <t>ASEAN can benefit from OBOR</t>
  </si>
  <si>
    <t>Bri: A few footnotes</t>
  </si>
  <si>
    <t>G20 and G7 take inspiration from the Silk Road</t>
  </si>
  <si>
    <t>Chinese investors attracted to hospitality industry: commitment to invest more than three billion</t>
  </si>
  <si>
    <t>America and China can cheat the Thucydides Trap?</t>
  </si>
  <si>
    <t>Nepal-China Foreign Secretary level meeting</t>
  </si>
  <si>
    <t>Nepal-China Foreign Secretary level meeting held: Agreed to implement the agreement</t>
  </si>
  <si>
    <t>China's distance with Kathmandu is getting closer</t>
  </si>
  <si>
    <t>Nepal should benefit from China and India: Expert</t>
  </si>
  <si>
    <t>Armed Police Academy was established in two and a half years of the agreement with China: The police academy to be built by India has been stalled for 20 years.</t>
  </si>
  <si>
    <t>India-China border dispute</t>
  </si>
  <si>
    <t>Chinese subsidized salt warehouse: because of branding</t>
  </si>
  <si>
    <t>PM's visit to China will be fruitful: Foreign Minister Mahat</t>
  </si>
  <si>
    <t>Nepal becomes Switzerland: Chinese expert</t>
  </si>
  <si>
    <t>Trade and supply agenda at low priority</t>
  </si>
  <si>
    <t>Nepal participates in One Road One Belt: Dahal</t>
  </si>
  <si>
    <t>Nepal-China Military Diplomacy-7</t>
  </si>
  <si>
    <t>Photo pm retuna</t>
  </si>
  <si>
    <t>Prime Minister's visit to China: What has been achieved?</t>
  </si>
  <si>
    <t>OBOR and Nepal-China relations</t>
  </si>
  <si>
    <t>Beards are banned in China</t>
  </si>
  <si>
    <t>Sino-Indian relations have got cold</t>
  </si>
  <si>
    <t>How much do we know about China?</t>
  </si>
  <si>
    <t>"American Dream of Chinese Youth"</t>
  </si>
  <si>
    <t>Nepal-China joint military exercise the day after tomorrow</t>
  </si>
  <si>
    <t>Nepal-China joint military exercise begins</t>
  </si>
  <si>
    <t>Connecting South Asia from Kerung to China</t>
  </si>
  <si>
    <t>China should put pressure on North Korea-turmp</t>
  </si>
  <si>
    <t>'Rail-link' required along with signature on obor</t>
  </si>
  <si>
    <t>OBOR Conference and Nepal</t>
  </si>
  <si>
    <t>Singed on OBOR with photo-1,2</t>
  </si>
  <si>
    <t>'Border seal' stranded Nepalese in Chinese territory-12</t>
  </si>
  <si>
    <t>Bri conference begins</t>
  </si>
  <si>
    <t>Nepal's proposal with China: Connect Kathmandu on rail link-2</t>
  </si>
  <si>
    <t>Aspire to lead the world-7</t>
  </si>
  <si>
    <t>Next priority project selection-6</t>
  </si>
  <si>
    <t>The meaning of the signature in OBOR-6</t>
  </si>
  <si>
    <t>Advice from China experts: Take OBOR to implementation</t>
  </si>
  <si>
    <t>China will build an industrial park in Damak-17</t>
  </si>
  <si>
    <t>OB Entry Opportunities and Challenges-7</t>
  </si>
  <si>
    <t>OBOR is milestone for Nepal: Speaker -16</t>
  </si>
  <si>
    <t>OBOR's objectives and Nepal's priorities</t>
  </si>
  <si>
    <t>How will the local government connect with Obor?</t>
  </si>
  <si>
    <t>Nepal 2.0, skeptical</t>
  </si>
  <si>
    <t>India and China congratulate Deuba-3</t>
  </si>
  <si>
    <t>'Belt and Road Initiative' for development and brotherhood: President Xi-18</t>
  </si>
  <si>
    <t>'Railway project a 'stunning achievement' in Belt and Road-18</t>
  </si>
  <si>
    <t>A Chinese mobile internet company will change the world's digital culture-18</t>
  </si>
  <si>
    <t>Promotion of tourism in Guangzhou and Chengdu-2</t>
  </si>
  <si>
    <t>China hosts the World Cup:</t>
  </si>
  <si>
    <t>China's proposals and neighborhood interests-6</t>
  </si>
  <si>
    <t>What to do after joining BRI? 7</t>
  </si>
  <si>
    <t>The Nepal-China mechanism meeting could not be held</t>
  </si>
  <si>
    <t>Looking at India and China, we can become a model of development</t>
  </si>
  <si>
    <t>Chinese ambassador met with Dahal and Oli</t>
  </si>
  <si>
    <t>China positive on easy 'connectivity'-3</t>
  </si>
  <si>
    <t>After the opening of the Corolla checkpoint, there is a rush at the border-17</t>
  </si>
  <si>
    <t>Relationships in a new frame: assistant fore. minister. Gung senyu-18</t>
  </si>
  <si>
    <t>120 missing in landslides in China</t>
  </si>
  <si>
    <t>XI's book breaks records</t>
  </si>
  <si>
    <t>Vice President to China-2</t>
  </si>
  <si>
    <t>The Chinese Experience in Poverty Alleviation-7</t>
  </si>
  <si>
    <t>India-China-Bhutan border dispute: 'Doklam not military, political hall'</t>
  </si>
  <si>
    <t>The growing problem on the Sino-Indian border</t>
  </si>
  <si>
    <t>An indication of the Doklam conflict-6</t>
  </si>
  <si>
    <t>China sent troops to Djibouti-12</t>
  </si>
  <si>
    <t>India-China: The Threat of a New Cold War</t>
  </si>
  <si>
    <t>International condemnation of China</t>
  </si>
  <si>
    <t>The Silk Road is gaining momentum-4</t>
  </si>
  <si>
    <t>Claims to have saved India-China from conflict: Baburam Bhattarai</t>
  </si>
  <si>
    <t>Preparations for the visit to China are weak: foreign affairs Experts</t>
  </si>
  <si>
    <t>Resam Marg, Nepal, South Asia</t>
  </si>
  <si>
    <t>The Prime Minister is going to China with a 15-member team-2</t>
  </si>
  <si>
    <t>China visit-6</t>
  </si>
  <si>
    <t>After Chou An apologized</t>
  </si>
  <si>
    <t>There will be no agreement on the Prime Minister's visit to China-3</t>
  </si>
  <si>
    <t>Chinese Defense Minister is coming to Nepal-3</t>
  </si>
  <si>
    <t>South Asia benefits from One Belt One Road-3</t>
  </si>
  <si>
    <t>PM dahal in Beijing</t>
  </si>
  <si>
    <t>China wants elections soon: Mahat-1</t>
  </si>
  <si>
    <t>China will build a consulate office in Lahsa-2</t>
  </si>
  <si>
    <t>China visit</t>
  </si>
  <si>
    <t>'Chinese desire stability'-1 pm remark</t>
  </si>
  <si>
    <t>Promotion of Chinese tourism in Pokhara-kha</t>
  </si>
  <si>
    <t>A nominal prime minister</t>
  </si>
  <si>
    <t>Nepal should go to 'Belt and Road'</t>
  </si>
  <si>
    <t>Chinese Film Festival in Kathmandu</t>
  </si>
  <si>
    <t>India's New Tibet Policy</t>
  </si>
  <si>
    <t>Nepal-China joint military exercise on Sunday</t>
  </si>
  <si>
    <t>A year of diplomatic instability</t>
  </si>
  <si>
    <t>Chinese soldiers arrived in Kathmandu</t>
  </si>
  <si>
    <t>Nepal-China joint military training is over</t>
  </si>
  <si>
    <t>Proposal to connect Chinese rail to Lumbini</t>
  </si>
  <si>
    <t>The 'Great-Game' and the Belt and Road Strategy</t>
  </si>
  <si>
    <t>Communist leaders help the Dalai Lama</t>
  </si>
  <si>
    <t>A market dependent on mobiles imported from China</t>
  </si>
  <si>
    <t>India-China is connecting</t>
  </si>
  <si>
    <t>Nepal is becoming a member of OBOR this week</t>
  </si>
  <si>
    <t>Signed in OBOR</t>
  </si>
  <si>
    <t>Finance Minister for OBOR in China</t>
  </si>
  <si>
    <t>China is happy about the election</t>
  </si>
  <si>
    <t>Very Corridor connecting China and India</t>
  </si>
  <si>
    <t>Dalai Lama, India and America-6</t>
  </si>
  <si>
    <t>Chinese cooperation in cross-border development</t>
  </si>
  <si>
    <t>Chinese-invested railways in Nairobi</t>
  </si>
  <si>
    <t>Strong relations with neighbors</t>
  </si>
  <si>
    <t>China's call</t>
  </si>
  <si>
    <t>Prosperity through companionship with neighbors</t>
  </si>
  <si>
    <t>Nepal-China cooperation progressed</t>
  </si>
  <si>
    <t>We want to work with the new government: china</t>
  </si>
  <si>
    <t>Success of OBOR depends on China: JNU Prof</t>
  </si>
  <si>
    <t>Nepal-China meeting within the week</t>
  </si>
  <si>
    <t>Shanghai Organization and India-6</t>
  </si>
  <si>
    <t>A quarter billion investment commitment from the new Asian Infrastructure Bank</t>
  </si>
  <si>
    <t>Kerung in four hours!-1</t>
  </si>
  <si>
    <t>flight of Tibet Airlines to Kathmandu begins</t>
  </si>
  <si>
    <t>Xi Visiting Hong Kong</t>
  </si>
  <si>
    <t>Budhigandaki project and Gejuwa-7</t>
  </si>
  <si>
    <t>India-China tension and Nepal-6</t>
  </si>
  <si>
    <t>We failed to take advantage of our neighbors: Mahara</t>
  </si>
  <si>
    <t>Why did the dispute flare up on the India-China border?</t>
  </si>
  <si>
    <t>Belt and Road New Opportunities-3</t>
  </si>
  <si>
    <t>Doklam dispute and Nepal-6</t>
  </si>
  <si>
    <t>'Nepal need not panic' about India-China tension-3</t>
  </si>
  <si>
    <t>Vice President in Yenan, China-2</t>
  </si>
  <si>
    <t>India tried to make Nepal Sikkim</t>
  </si>
  <si>
    <t>Nobel Prize Winner Liu Dies-9</t>
  </si>
  <si>
    <t>The Prime Minister arrived in China</t>
  </si>
  <si>
    <t>At the BOAO Forum, the Prime Minister said: Asia is the economic hub of the world</t>
  </si>
  <si>
    <t>Prime Minister in Beijing</t>
  </si>
  <si>
    <t>Chinese defense minister returned</t>
  </si>
  <si>
    <t>China is always with Nepali people in difficulty</t>
  </si>
  <si>
    <t>Prachanda's examination after visiting China</t>
  </si>
  <si>
    <t>Fixed signature on OBOR</t>
  </si>
  <si>
    <t>Signed two more agreements with China today</t>
  </si>
  <si>
    <t>Trilateral military exercises in the Indian Ocean</t>
  </si>
  <si>
    <t>frame</t>
  </si>
  <si>
    <t xml:space="preserve">Nepali </t>
  </si>
  <si>
    <t xml:space="preserve">English </t>
  </si>
  <si>
    <t>Gha</t>
  </si>
  <si>
    <t>Ga</t>
  </si>
  <si>
    <t>Categories</t>
  </si>
  <si>
    <t>kha</t>
  </si>
  <si>
    <t>Chinese President's Warning: 'Attempts to challenge Beijing are unacceptable'</t>
  </si>
  <si>
    <t>2/31/74</t>
  </si>
  <si>
    <t>Page</t>
  </si>
  <si>
    <t>The Prime Minister is going to China today</t>
  </si>
  <si>
    <t>12,</t>
  </si>
  <si>
    <t>OBOR-</t>
  </si>
  <si>
    <t>OBOR Project Inspiration for ASEAN: President Rodrigo</t>
  </si>
  <si>
    <t>Signing One Belt One Road is according to Nepal's interests</t>
  </si>
  <si>
    <t>Equal relations with China and India</t>
  </si>
  <si>
    <t>6,</t>
  </si>
  <si>
    <t>ka</t>
  </si>
  <si>
    <t>Remove Indian Army from Nathula: China</t>
  </si>
  <si>
    <t>Bharatpur-Bardghat transmission line unscheduled: Chinese contractor's negligence-1</t>
  </si>
  <si>
    <t>Let's increase faith-XI; Let's work together in international and regional affairs - Dahal</t>
  </si>
  <si>
    <t>Nepal at the OBOR Summit: Prepared to be signed by the Finance Minister</t>
  </si>
  <si>
    <t>Dalai Lama- American MPs meet China's objection</t>
  </si>
  <si>
    <t>Gautam Budh Airport construction delayed: Chinese company in action</t>
  </si>
  <si>
    <t>Regional cold war and turmoil: The new constitution has rejected the reality and heritage of the country</t>
  </si>
  <si>
    <t>Nepal in the Indo-China conflict</t>
  </si>
  <si>
    <t>Prime Minister towards China: Chinese Defense Minister in Kathmandu-1</t>
  </si>
  <si>
    <t>Nepali print media frame about the BRI in 4 months time span during MoU period in 2017 May +ve=1,-ve=-1 and neutral=0</t>
  </si>
  <si>
    <t>Partnership in 'One Belt One Rod'-1</t>
  </si>
  <si>
    <t>Chinese formula: The solution in parties' concensus-1</t>
  </si>
  <si>
    <t>Dalai Lama's visit to Arunachal: 'Shock in Sino-Indian Relations'</t>
  </si>
  <si>
    <t>Controlled Instablility: India did not like that China was trying to bring a train to Lumbini</t>
  </si>
  <si>
    <t>The prominent person of the world in Beijing</t>
  </si>
  <si>
    <t>Mechanism to execute the Bri</t>
  </si>
  <si>
    <t>THEAD threatens China and Russia: Xi Jinping-12</t>
  </si>
  <si>
    <t xml:space="preserve">Tone </t>
  </si>
  <si>
    <t>Neutral</t>
  </si>
  <si>
    <r>
      <t>Dahal-XI meeting scheduled: The Prime Minister will go to Beijing on the 10th of Chaitra, meet Xi on the 11th, and go to Boao on the 12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>-1</t>
    </r>
  </si>
  <si>
    <t>PM-XI meeting today: 'The change of government has not affected the relationship with China': dahal</t>
  </si>
  <si>
    <t>A trick to slow down the Budhigandaki</t>
  </si>
  <si>
    <t>The Chinese were difficulty to enter Nepal</t>
  </si>
  <si>
    <t xml:space="preserve"> American influence to India and china: To depend on another nation is to lose one's independent existence</t>
  </si>
  <si>
    <t>Economic</t>
  </si>
  <si>
    <t xml:space="preserve">Total </t>
  </si>
  <si>
    <t xml:space="preserve">percetage </t>
  </si>
  <si>
    <t>Prime Minister toward China: Dahal's commitment to remove the latest scandal from the tour</t>
  </si>
  <si>
    <t>Let's not allow anti-China movement</t>
  </si>
  <si>
    <t>Suggestion to proceed with the bri contract</t>
  </si>
  <si>
    <t xml:space="preserve">An unprepared visit o prachanda </t>
  </si>
  <si>
    <t>Chinese Defense Minister's Interests: One China Policy and OBOR</t>
  </si>
  <si>
    <t xml:space="preserve">Nepal's signature ahead of the Ober conference </t>
  </si>
  <si>
    <t>Prime Minister's China visit and about to expertise</t>
  </si>
  <si>
    <t>China insists on Nepal's participation in OBOR</t>
  </si>
  <si>
    <t>China's concern in implementing the Constitution</t>
  </si>
  <si>
    <t>Apples decay in the kerung</t>
  </si>
  <si>
    <t>OBOR 'signs with conditions'</t>
  </si>
  <si>
    <t>Consulate office open in Guangzhou</t>
  </si>
  <si>
    <t>Nepal is the hub of South Asia through OBOR</t>
  </si>
  <si>
    <t>Got along with good neighbors:China</t>
  </si>
  <si>
    <t>OBOR is Inspirational: Rodrigo (Philippines president)</t>
  </si>
  <si>
    <t>Total</t>
  </si>
  <si>
    <t xml:space="preserve">percentage </t>
  </si>
  <si>
    <t xml:space="preserve">Total items </t>
  </si>
  <si>
    <t>Total iteams</t>
  </si>
  <si>
    <t>Total items</t>
  </si>
  <si>
    <t>Signing of the One Belt One Rod framework</t>
  </si>
  <si>
    <t>About obor: what is it?</t>
  </si>
  <si>
    <t>Should we think 'One Nepal policy'?</t>
  </si>
  <si>
    <t>Chinese arrested with 1 crore Buddha's mind</t>
  </si>
  <si>
    <t>world's most eminent person's conference begins</t>
  </si>
  <si>
    <t xml:space="preserve">Percentage </t>
  </si>
  <si>
    <t>OPI</t>
  </si>
  <si>
    <t>EDI</t>
  </si>
  <si>
    <t>NWS</t>
  </si>
  <si>
    <t>INT/REM</t>
  </si>
  <si>
    <t>1st PG</t>
  </si>
  <si>
    <t>PG</t>
  </si>
  <si>
    <t>Heading</t>
  </si>
  <si>
    <t xml:space="preserve">Heading </t>
  </si>
  <si>
    <t>S.N.</t>
  </si>
  <si>
    <t xml:space="preserve">China and BRI Heading tone </t>
  </si>
  <si>
    <t>NPND</t>
  </si>
  <si>
    <t>KND</t>
  </si>
  <si>
    <t>APND</t>
  </si>
  <si>
    <t xml:space="preserve">Political </t>
  </si>
  <si>
    <t>Cultural</t>
  </si>
  <si>
    <t>Others</t>
  </si>
  <si>
    <t>No.</t>
  </si>
  <si>
    <t>Total No.</t>
  </si>
  <si>
    <t>%</t>
  </si>
  <si>
    <t>News paper</t>
  </si>
  <si>
    <t>REM/INT</t>
  </si>
  <si>
    <t>Inf&amp;Dev</t>
  </si>
  <si>
    <t>Stratetic</t>
  </si>
  <si>
    <t>Theme</t>
  </si>
  <si>
    <t>INF&amp;DEV</t>
  </si>
  <si>
    <t>Paper/Tone</t>
  </si>
  <si>
    <t>Frame</t>
  </si>
  <si>
    <t>N/C</t>
  </si>
  <si>
    <t>T/C</t>
  </si>
  <si>
    <t>Positve</t>
  </si>
  <si>
    <t>F/C</t>
  </si>
  <si>
    <t>Observed</t>
  </si>
  <si>
    <t>Expected</t>
  </si>
  <si>
    <t>(0-E)^2/E</t>
  </si>
  <si>
    <t>X^2</t>
  </si>
  <si>
    <t>N/T</t>
  </si>
  <si>
    <t>R.Total</t>
  </si>
  <si>
    <t>C.Total</t>
  </si>
  <si>
    <t>(c-1)*(R-1)</t>
  </si>
  <si>
    <t>Df</t>
  </si>
  <si>
    <t>Chi squar(X2</t>
  </si>
  <si>
    <t>RT*CT/GT</t>
  </si>
  <si>
    <t>F/N</t>
  </si>
  <si>
    <t>RT</t>
  </si>
  <si>
    <t xml:space="preserve">C.Total </t>
  </si>
  <si>
    <t>Newpapr</t>
  </si>
  <si>
    <t>Tone</t>
  </si>
  <si>
    <t>df</t>
  </si>
  <si>
    <t>Frame and Newspaper</t>
  </si>
  <si>
    <t xml:space="preserve">F/N </t>
  </si>
  <si>
    <t>NPND%</t>
  </si>
  <si>
    <t>KND%</t>
  </si>
  <si>
    <t>APND%</t>
  </si>
  <si>
    <t>Total%</t>
  </si>
  <si>
    <t>Chi Square</t>
  </si>
  <si>
    <t>N=37</t>
  </si>
  <si>
    <t>N=93</t>
  </si>
  <si>
    <t>N=85</t>
  </si>
  <si>
    <t>Df=10</t>
  </si>
  <si>
    <t>P value</t>
  </si>
  <si>
    <t>t value</t>
  </si>
  <si>
    <t>Frame and Tone</t>
  </si>
  <si>
    <t>F/T</t>
  </si>
  <si>
    <t>P</t>
  </si>
  <si>
    <t>N(%)</t>
  </si>
  <si>
    <t>Comparision of newspaper tone in different frames</t>
  </si>
  <si>
    <t>NPND(%)</t>
  </si>
  <si>
    <t>NPND(N)</t>
  </si>
  <si>
    <t>KND(%)</t>
  </si>
  <si>
    <t>KND(N)</t>
  </si>
  <si>
    <t>APND(%)</t>
  </si>
  <si>
    <t>APND(N)</t>
  </si>
  <si>
    <t>Total(%)</t>
  </si>
  <si>
    <t>Total(N)</t>
  </si>
  <si>
    <t>Total newspare/tone</t>
  </si>
  <si>
    <t>Total categories and tone</t>
  </si>
  <si>
    <t>Total frame and tone</t>
  </si>
  <si>
    <t>Total Newspaper and categories</t>
  </si>
  <si>
    <t>Total frames and newspaper</t>
  </si>
  <si>
    <t xml:space="preserve">Total frequency </t>
  </si>
  <si>
    <t xml:space="preserve">Total frame </t>
  </si>
  <si>
    <t>Frenquency</t>
  </si>
  <si>
    <t xml:space="preserve">theme </t>
  </si>
  <si>
    <t xml:space="preserve"> </t>
  </si>
  <si>
    <t>mean</t>
  </si>
  <si>
    <t>Neutra</t>
  </si>
  <si>
    <t>Subjects</t>
  </si>
  <si>
    <t>Subjects/Tones</t>
  </si>
  <si>
    <t>miscellaneous</t>
  </si>
  <si>
    <t>observed</t>
  </si>
  <si>
    <t xml:space="preserve">overall tone </t>
  </si>
  <si>
    <t xml:space="preserve">Posiitve </t>
  </si>
  <si>
    <t>totao</t>
  </si>
  <si>
    <t>22 items</t>
  </si>
  <si>
    <t>Railway project a 'stunning achievement' in Belt and Road</t>
  </si>
  <si>
    <t>n</t>
  </si>
  <si>
    <t>Ashok</t>
  </si>
  <si>
    <t>Lok</t>
  </si>
  <si>
    <t>Dipak</t>
  </si>
  <si>
    <t>(+ve)=1</t>
  </si>
  <si>
    <t>(+-)=o</t>
  </si>
  <si>
    <t>(-Ve)=-1</t>
  </si>
  <si>
    <t>code set</t>
  </si>
  <si>
    <t>Date</t>
  </si>
  <si>
    <t xml:space="preserve">co-coder reliablity = 22 items (10% out of 215 items) and stratified in  four categories and with random sampling process we took  News=11, edi=1,opi=6, rem=4 from: </t>
  </si>
  <si>
    <t>randamly choose items from radomizer.org</t>
  </si>
  <si>
    <t>Pol=1,Eco=2, Inf&amp;dev=3, str=4, cul=5, oth=6</t>
  </si>
  <si>
    <t>19/22</t>
  </si>
  <si>
    <t>Items selected 10%</t>
  </si>
  <si>
    <t>same=1, dif=0</t>
  </si>
  <si>
    <t>Inter-Coder order</t>
  </si>
  <si>
    <t>ICR&gt;=0.7</t>
  </si>
  <si>
    <t>If same=1, dif=0</t>
  </si>
  <si>
    <t>inter coder reliability have to more than 70%, here is 86% and 91%</t>
  </si>
  <si>
    <t xml:space="preserve">avarage </t>
  </si>
  <si>
    <t>18/22</t>
  </si>
  <si>
    <t>=</t>
  </si>
  <si>
    <t>tone and frame association</t>
  </si>
  <si>
    <t>ex=rt*ct/gt</t>
  </si>
  <si>
    <t>o-e</t>
  </si>
  <si>
    <t>o-e^2/e</t>
  </si>
  <si>
    <t>(o-e)^2</t>
  </si>
  <si>
    <t>x2=</t>
  </si>
  <si>
    <t>p=</t>
  </si>
  <si>
    <t>x2</t>
  </si>
  <si>
    <t>p</t>
  </si>
  <si>
    <t>total</t>
  </si>
  <si>
    <t>E</t>
  </si>
  <si>
    <t>Ve+</t>
  </si>
  <si>
    <t>Ve+-</t>
  </si>
  <si>
    <t>Ve-</t>
  </si>
  <si>
    <t>x^2= (O-E)^2/E</t>
  </si>
  <si>
    <t>P=</t>
  </si>
  <si>
    <t xml:space="preserve">total </t>
  </si>
  <si>
    <t>x^2</t>
  </si>
  <si>
    <t>Miscellaneous</t>
  </si>
  <si>
    <t>CT</t>
  </si>
  <si>
    <t>bijaya sir</t>
  </si>
  <si>
    <t>Yam ji</t>
  </si>
  <si>
    <t>+Ve</t>
  </si>
  <si>
    <t>± Ve</t>
  </si>
  <si>
    <t>-Ve</t>
  </si>
  <si>
    <r>
      <t>̇χ</t>
    </r>
    <r>
      <rPr>
        <vertAlign val="superscript"/>
        <sz val="12"/>
        <color rgb="FF000000"/>
        <rFont val="Times New Roman"/>
        <family val="1"/>
      </rPr>
      <t>2</t>
    </r>
  </si>
  <si>
    <t>Pol.</t>
  </si>
  <si>
    <t>Eco.</t>
  </si>
  <si>
    <t>Strateg.</t>
  </si>
  <si>
    <t>Cult.</t>
  </si>
  <si>
    <t>Misc.</t>
  </si>
  <si>
    <t>84(39%)</t>
  </si>
  <si>
    <t>70(33%)</t>
  </si>
  <si>
    <t>61(28%)</t>
  </si>
  <si>
    <t xml:space="preserve">Relationship between media and tone </t>
  </si>
  <si>
    <t>p-value</t>
  </si>
  <si>
    <r>
      <t>X</t>
    </r>
    <r>
      <rPr>
        <vertAlign val="superscript"/>
        <sz val="12"/>
        <color theme="1"/>
        <rFont val="Times New Roman"/>
        <family val="1"/>
      </rPr>
      <t>2</t>
    </r>
  </si>
  <si>
    <t>NPND %</t>
  </si>
  <si>
    <t>KND %</t>
  </si>
  <si>
    <t>APND %</t>
  </si>
  <si>
    <t>Net tone</t>
  </si>
  <si>
    <t>Table 1. Net tone analysis</t>
  </si>
  <si>
    <t>NPND No</t>
  </si>
  <si>
    <t>KND No</t>
  </si>
  <si>
    <t>APND No</t>
  </si>
  <si>
    <t>SA/NT</t>
  </si>
  <si>
    <t>84 (39%)</t>
  </si>
  <si>
    <t>70 (33%)</t>
  </si>
  <si>
    <t>61 (28%)</t>
  </si>
  <si>
    <t>Subject Areas and Tone of Newspaper Contents</t>
  </si>
  <si>
    <t>Net Tone</t>
  </si>
  <si>
    <t>Subject area/Head tone</t>
  </si>
  <si>
    <t>total %</t>
  </si>
  <si>
    <t>Miscl.</t>
  </si>
  <si>
    <t>Table 1</t>
  </si>
  <si>
    <t>BRI analysis</t>
  </si>
  <si>
    <t>BRI Related</t>
  </si>
  <si>
    <t>BRI</t>
  </si>
  <si>
    <t>Bri related news and contents</t>
  </si>
  <si>
    <t>Total cont.</t>
  </si>
  <si>
    <t>June, 2017</t>
  </si>
  <si>
    <t>March, 2017</t>
  </si>
  <si>
    <t>April, 2017</t>
  </si>
  <si>
    <t>May, 2017</t>
  </si>
  <si>
    <t>July, 2027</t>
  </si>
  <si>
    <t>July, 2017</t>
  </si>
  <si>
    <t>No of Published Media Contents (NPND)</t>
  </si>
  <si>
    <t>No of Published Media Contents (KND)</t>
  </si>
  <si>
    <t>No of Published Media Contents (APND)</t>
  </si>
  <si>
    <t>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</si>
</sst>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Helvetica Neue"/>
      <family val="2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0.5"/>
      <color rgb="FF202124"/>
      <name val="Arial"/>
      <family val="2"/>
    </font>
    <font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0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9" fontId="0" fillId="0" borderId="0" xfId="1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0" fontId="0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9" fontId="6" fillId="0" borderId="0" xfId="1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9" fontId="0" fillId="0" borderId="0" xfId="1" applyFont="1"/>
    <xf numFmtId="9" fontId="0" fillId="0" borderId="0" xfId="0" applyNumberFormat="1"/>
    <xf numFmtId="2" fontId="0" fillId="0" borderId="0" xfId="0" applyNumberForma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9" fontId="0" fillId="0" borderId="0" xfId="1" applyFont="1" applyAlignment="1">
      <alignment horizontal="left" vertical="top"/>
    </xf>
    <xf numFmtId="9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10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0" fillId="0" borderId="0" xfId="0" applyNumberFormat="1"/>
    <xf numFmtId="166" fontId="0" fillId="0" borderId="0" xfId="0" applyNumberForma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0" xfId="0" applyFont="1"/>
    <xf numFmtId="9" fontId="0" fillId="0" borderId="0" xfId="1" applyFont="1" applyBorder="1" applyAlignment="1">
      <alignment horizontal="left" vertical="center"/>
    </xf>
    <xf numFmtId="9" fontId="6" fillId="0" borderId="0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quotePrefix="1" applyAlignment="1">
      <alignment horizontal="left" vertical="top" wrapText="1"/>
    </xf>
    <xf numFmtId="14" fontId="0" fillId="0" borderId="0" xfId="0" applyNumberFormat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top"/>
    </xf>
    <xf numFmtId="9" fontId="0" fillId="0" borderId="0" xfId="1" applyFont="1" applyFill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NPND1!$E$55</c:f>
              <c:strCache>
                <c:ptCount val="1"/>
                <c:pt idx="0">
                  <c:v>No of Published Media Contents (NPND)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NPND1!$D$56:$D$61</c:f>
              <c:strCache>
                <c:ptCount val="6"/>
                <c:pt idx="0">
                  <c:v>March, 2017</c:v>
                </c:pt>
                <c:pt idx="1">
                  <c:v>April, 2017</c:v>
                </c:pt>
                <c:pt idx="2">
                  <c:v>May, 2017</c:v>
                </c:pt>
                <c:pt idx="3">
                  <c:v>June, 2017</c:v>
                </c:pt>
                <c:pt idx="4">
                  <c:v>July, 2017</c:v>
                </c:pt>
                <c:pt idx="5">
                  <c:v>Total</c:v>
                </c:pt>
              </c:strCache>
            </c:strRef>
          </c:cat>
          <c:val>
            <c:numRef>
              <c:f>NPND1!$E$56:$E$61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B-0C42-8B0E-AF1CDFFE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068287"/>
        <c:axId val="762485007"/>
      </c:barChart>
      <c:catAx>
        <c:axId val="76306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485007"/>
        <c:crosses val="autoZero"/>
        <c:auto val="1"/>
        <c:lblAlgn val="ctr"/>
        <c:lblOffset val="100"/>
        <c:noMultiLvlLbl val="0"/>
      </c:catAx>
      <c:valAx>
        <c:axId val="76248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06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'KND1'!$E$108</c:f>
              <c:strCache>
                <c:ptCount val="1"/>
                <c:pt idx="0">
                  <c:v>No of Published Media Contents (KND)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'KND1'!$D$109:$D$114</c:f>
              <c:strCache>
                <c:ptCount val="6"/>
                <c:pt idx="0">
                  <c:v>March, 2017</c:v>
                </c:pt>
                <c:pt idx="1">
                  <c:v>April, 2017</c:v>
                </c:pt>
                <c:pt idx="2">
                  <c:v>May, 2017</c:v>
                </c:pt>
                <c:pt idx="3">
                  <c:v>June, 2017</c:v>
                </c:pt>
                <c:pt idx="4">
                  <c:v>July, 2017</c:v>
                </c:pt>
                <c:pt idx="5">
                  <c:v>Total</c:v>
                </c:pt>
              </c:strCache>
            </c:strRef>
          </c:cat>
          <c:val>
            <c:numRef>
              <c:f>'KND1'!$E$109:$E$114</c:f>
              <c:numCache>
                <c:formatCode>General</c:formatCode>
                <c:ptCount val="6"/>
                <c:pt idx="0">
                  <c:v>33</c:v>
                </c:pt>
                <c:pt idx="1">
                  <c:v>13</c:v>
                </c:pt>
                <c:pt idx="2">
                  <c:v>21</c:v>
                </c:pt>
                <c:pt idx="3">
                  <c:v>16</c:v>
                </c:pt>
                <c:pt idx="4">
                  <c:v>10</c:v>
                </c:pt>
                <c:pt idx="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2-A440-BB81-D75C9560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787055"/>
        <c:axId val="728734943"/>
      </c:barChart>
      <c:catAx>
        <c:axId val="72778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734943"/>
        <c:crosses val="autoZero"/>
        <c:auto val="1"/>
        <c:lblAlgn val="ctr"/>
        <c:lblOffset val="100"/>
        <c:noMultiLvlLbl val="0"/>
      </c:catAx>
      <c:valAx>
        <c:axId val="72873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8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of Published Media Contents (APND)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APND1!$E$103</c:f>
              <c:strCache>
                <c:ptCount val="1"/>
                <c:pt idx="0">
                  <c:v>No of Published Media Contents (APND)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APND1!$D$104:$D$109</c:f>
              <c:strCache>
                <c:ptCount val="6"/>
                <c:pt idx="0">
                  <c:v>March, 2017</c:v>
                </c:pt>
                <c:pt idx="1">
                  <c:v>April, 2017</c:v>
                </c:pt>
                <c:pt idx="2">
                  <c:v>May, 2017</c:v>
                </c:pt>
                <c:pt idx="3">
                  <c:v>June, 2017</c:v>
                </c:pt>
                <c:pt idx="4">
                  <c:v>July, 2017</c:v>
                </c:pt>
                <c:pt idx="5">
                  <c:v>Total</c:v>
                </c:pt>
              </c:strCache>
            </c:strRef>
          </c:cat>
          <c:val>
            <c:numRef>
              <c:f>APND1!$E$104:$E$109</c:f>
              <c:numCache>
                <c:formatCode>General</c:formatCode>
                <c:ptCount val="6"/>
                <c:pt idx="0">
                  <c:v>24</c:v>
                </c:pt>
                <c:pt idx="1">
                  <c:v>12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5-DE43-B52D-3E03BE091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2361551"/>
        <c:axId val="760346703"/>
      </c:barChart>
      <c:catAx>
        <c:axId val="76236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346703"/>
        <c:crosses val="autoZero"/>
        <c:auto val="1"/>
        <c:lblAlgn val="ctr"/>
        <c:lblOffset val="100"/>
        <c:noMultiLvlLbl val="0"/>
      </c:catAx>
      <c:valAx>
        <c:axId val="7603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36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197555</xdr:colOff>
      <xdr:row>64</xdr:row>
      <xdr:rowOff>159455</xdr:rowOff>
    </xdr:from>
    <xdr:to>
      <xdr:col>4</xdr:col>
      <xdr:colOff>3457222</xdr:colOff>
      <xdr:row>78</xdr:row>
      <xdr:rowOff>136877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FBD4E0-1829-A907-CC02-9027B2625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116</xdr:row>
      <xdr:rowOff>69850</xdr:rowOff>
    </xdr:from>
    <xdr:to>
      <xdr:col>5</xdr:col>
      <xdr:colOff>165100</xdr:colOff>
      <xdr:row>129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56A371-0E8C-FAB8-5D6A-827A07317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197555</xdr:colOff>
      <xdr:row>111</xdr:row>
      <xdr:rowOff>60677</xdr:rowOff>
    </xdr:from>
    <xdr:to>
      <xdr:col>4</xdr:col>
      <xdr:colOff>3810000</xdr:colOff>
      <xdr:row>125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4B9614-130C-D5EC-5CC8-658FA6539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2FA5-D5B5-0C42-BB0F-B8B0DAEAAB3F}">
  <dimension ref="A2:V220"/>
  <sheetViews>
    <sheetView topLeftCell="A171" workbookViewId="0">
      <selection activeCell="D136" sqref="D136:D220"/>
    </sheetView>
  </sheetViews>
  <sheetFormatPr baseColWidth="10" defaultRowHeight="16" x14ac:dyDescent="0.2"/>
  <cols>
    <col min="1" max="2" width="10.83203125" style="41"/>
    <col min="3" max="3" width="12.83203125" style="41" customWidth="1"/>
    <col min="4" max="4" width="13.33203125" style="41" customWidth="1"/>
    <col min="5" max="5" width="49.6640625" style="41" customWidth="1"/>
    <col min="6" max="6" width="10.83203125" style="49"/>
    <col min="7" max="18" width="10.83203125" style="41"/>
    <col min="19" max="19" width="32.1640625" style="41" customWidth="1"/>
    <col min="20" max="21" width="10.83203125" style="41"/>
    <col min="22" max="22" width="13" style="41" customWidth="1"/>
    <col min="23" max="16384" width="10.83203125" style="41"/>
  </cols>
  <sheetData>
    <row r="2" spans="1:22" x14ac:dyDescent="0.2">
      <c r="C2" s="81" t="s">
        <v>1</v>
      </c>
      <c r="D2" s="81"/>
      <c r="E2" s="82" t="s">
        <v>254</v>
      </c>
      <c r="F2" s="75" t="s">
        <v>421</v>
      </c>
      <c r="G2" s="81" t="s">
        <v>19</v>
      </c>
      <c r="H2" s="81" t="s">
        <v>182</v>
      </c>
      <c r="I2" s="81"/>
      <c r="J2" s="81"/>
      <c r="K2" s="81"/>
      <c r="L2" s="81" t="s">
        <v>186</v>
      </c>
      <c r="M2" s="81"/>
      <c r="N2" s="81" t="s">
        <v>212</v>
      </c>
      <c r="O2" s="81"/>
      <c r="P2" s="81"/>
      <c r="Q2" s="81" t="s">
        <v>177</v>
      </c>
      <c r="R2" s="81"/>
      <c r="S2" s="81"/>
      <c r="T2" s="81"/>
      <c r="U2" s="81"/>
      <c r="V2" s="81"/>
    </row>
    <row r="3" spans="1:22" x14ac:dyDescent="0.2">
      <c r="B3" s="42" t="s">
        <v>256</v>
      </c>
      <c r="C3" s="44" t="s">
        <v>178</v>
      </c>
      <c r="D3" s="43" t="s">
        <v>179</v>
      </c>
      <c r="E3" s="82"/>
      <c r="F3" s="75"/>
      <c r="G3" s="81"/>
      <c r="H3" s="43" t="s">
        <v>250</v>
      </c>
      <c r="I3" s="43" t="s">
        <v>249</v>
      </c>
      <c r="J3" s="43" t="s">
        <v>248</v>
      </c>
      <c r="K3" s="43" t="s">
        <v>268</v>
      </c>
      <c r="L3" s="43" t="s">
        <v>252</v>
      </c>
      <c r="M3" s="43" t="s">
        <v>253</v>
      </c>
      <c r="N3" s="43" t="s">
        <v>6</v>
      </c>
      <c r="O3" s="43" t="s">
        <v>213</v>
      </c>
      <c r="P3" s="43" t="s">
        <v>7</v>
      </c>
      <c r="Q3" s="43" t="s">
        <v>2</v>
      </c>
      <c r="R3" s="43" t="s">
        <v>219</v>
      </c>
      <c r="S3" s="43" t="s">
        <v>3</v>
      </c>
      <c r="T3" s="43" t="s">
        <v>4</v>
      </c>
      <c r="U3" s="43" t="s">
        <v>5</v>
      </c>
      <c r="V3" s="43" t="s">
        <v>336</v>
      </c>
    </row>
    <row r="4" spans="1:22" ht="17" x14ac:dyDescent="0.2">
      <c r="A4" s="41" t="s">
        <v>258</v>
      </c>
      <c r="B4" s="41">
        <v>1</v>
      </c>
      <c r="C4" s="45">
        <v>63533</v>
      </c>
      <c r="D4" s="78" t="s">
        <v>426</v>
      </c>
      <c r="E4" s="46" t="s">
        <v>20</v>
      </c>
      <c r="F4" s="51" t="s">
        <v>422</v>
      </c>
      <c r="G4" s="48" t="s">
        <v>248</v>
      </c>
      <c r="J4" s="41">
        <v>1</v>
      </c>
      <c r="M4" s="47">
        <v>4</v>
      </c>
      <c r="P4" s="41">
        <v>-1</v>
      </c>
      <c r="Q4" s="41">
        <v>1</v>
      </c>
    </row>
    <row r="5" spans="1:22" ht="17" x14ac:dyDescent="0.2">
      <c r="B5" s="41">
        <v>2</v>
      </c>
      <c r="C5" s="45">
        <v>63534</v>
      </c>
      <c r="D5" s="78" t="s">
        <v>426</v>
      </c>
      <c r="E5" s="46" t="s">
        <v>21</v>
      </c>
      <c r="F5" s="51">
        <v>1</v>
      </c>
      <c r="G5" s="48" t="s">
        <v>249</v>
      </c>
      <c r="I5" s="41">
        <v>1</v>
      </c>
      <c r="M5" s="47">
        <v>4</v>
      </c>
      <c r="O5" s="41">
        <v>1</v>
      </c>
      <c r="Q5" s="41">
        <v>1</v>
      </c>
    </row>
    <row r="6" spans="1:22" ht="17" x14ac:dyDescent="0.2">
      <c r="B6" s="41">
        <v>3</v>
      </c>
      <c r="C6" s="45">
        <v>63534</v>
      </c>
      <c r="D6" s="78" t="s">
        <v>426</v>
      </c>
      <c r="E6" s="46" t="s">
        <v>22</v>
      </c>
      <c r="F6" s="51">
        <v>1</v>
      </c>
      <c r="G6" s="48" t="s">
        <v>248</v>
      </c>
      <c r="J6" s="41">
        <v>1</v>
      </c>
      <c r="M6" s="47">
        <v>4</v>
      </c>
      <c r="N6" s="41">
        <v>1</v>
      </c>
      <c r="R6" s="41">
        <v>1</v>
      </c>
    </row>
    <row r="7" spans="1:22" ht="34" x14ac:dyDescent="0.2">
      <c r="B7" s="41">
        <v>4</v>
      </c>
      <c r="C7" s="45">
        <v>63540</v>
      </c>
      <c r="D7" s="78" t="s">
        <v>426</v>
      </c>
      <c r="E7" s="46" t="s">
        <v>23</v>
      </c>
      <c r="F7" s="51">
        <v>1</v>
      </c>
      <c r="G7" s="48" t="s">
        <v>268</v>
      </c>
      <c r="K7" s="41">
        <v>1</v>
      </c>
      <c r="L7" s="41">
        <v>1</v>
      </c>
      <c r="M7" s="47">
        <v>1</v>
      </c>
      <c r="N7" s="41">
        <v>1</v>
      </c>
      <c r="Q7" s="41">
        <v>1</v>
      </c>
    </row>
    <row r="8" spans="1:22" ht="17" x14ac:dyDescent="0.2">
      <c r="B8" s="41">
        <v>5</v>
      </c>
      <c r="C8" s="45">
        <v>63541</v>
      </c>
      <c r="D8" s="78" t="s">
        <v>426</v>
      </c>
      <c r="E8" s="46" t="s">
        <v>244</v>
      </c>
      <c r="F8" s="51">
        <v>1</v>
      </c>
      <c r="G8" s="48" t="s">
        <v>248</v>
      </c>
      <c r="J8" s="41">
        <v>1</v>
      </c>
      <c r="M8" s="47">
        <v>4</v>
      </c>
      <c r="P8" s="41">
        <v>-1</v>
      </c>
      <c r="Q8" s="41">
        <v>1</v>
      </c>
    </row>
    <row r="9" spans="1:22" ht="34" x14ac:dyDescent="0.2">
      <c r="B9" s="41">
        <v>6</v>
      </c>
      <c r="C9" s="45">
        <v>63541</v>
      </c>
      <c r="D9" s="78" t="s">
        <v>426</v>
      </c>
      <c r="E9" s="46" t="s">
        <v>24</v>
      </c>
      <c r="F9" s="51">
        <v>1</v>
      </c>
      <c r="G9" s="48" t="s">
        <v>250</v>
      </c>
      <c r="H9" s="41">
        <v>1</v>
      </c>
      <c r="M9" s="47">
        <v>14</v>
      </c>
      <c r="N9" s="41">
        <v>1</v>
      </c>
      <c r="Q9" s="41">
        <v>1</v>
      </c>
    </row>
    <row r="10" spans="1:22" ht="17" x14ac:dyDescent="0.2">
      <c r="B10" s="41">
        <v>7</v>
      </c>
      <c r="C10" s="45">
        <v>63548</v>
      </c>
      <c r="D10" s="78" t="s">
        <v>427</v>
      </c>
      <c r="E10" s="46" t="s">
        <v>25</v>
      </c>
      <c r="F10" s="51">
        <v>1</v>
      </c>
      <c r="G10" s="48" t="s">
        <v>250</v>
      </c>
      <c r="H10" s="41">
        <v>1</v>
      </c>
      <c r="M10" s="47">
        <v>14</v>
      </c>
      <c r="O10" s="41">
        <v>1</v>
      </c>
      <c r="T10" s="41">
        <v>1</v>
      </c>
    </row>
    <row r="11" spans="1:22" ht="17" x14ac:dyDescent="0.2">
      <c r="B11" s="41">
        <v>8</v>
      </c>
      <c r="C11" s="45">
        <v>63549</v>
      </c>
      <c r="D11" s="78" t="s">
        <v>427</v>
      </c>
      <c r="E11" s="46" t="s">
        <v>26</v>
      </c>
      <c r="F11" s="51" t="s">
        <v>422</v>
      </c>
      <c r="G11" s="48" t="s">
        <v>248</v>
      </c>
      <c r="J11" s="41">
        <v>1</v>
      </c>
      <c r="M11" s="47">
        <v>12</v>
      </c>
      <c r="N11" s="41">
        <v>1</v>
      </c>
      <c r="S11" s="41">
        <v>1</v>
      </c>
    </row>
    <row r="12" spans="1:22" ht="17" x14ac:dyDescent="0.2">
      <c r="B12" s="41">
        <v>9</v>
      </c>
      <c r="C12" s="45">
        <v>63553</v>
      </c>
      <c r="D12" s="78" t="s">
        <v>427</v>
      </c>
      <c r="E12" s="46" t="s">
        <v>27</v>
      </c>
      <c r="F12" s="51">
        <v>1</v>
      </c>
      <c r="G12" s="48" t="s">
        <v>250</v>
      </c>
      <c r="H12" s="41">
        <v>1</v>
      </c>
      <c r="M12" s="47">
        <v>2</v>
      </c>
      <c r="O12" s="41">
        <v>1</v>
      </c>
      <c r="V12" s="41">
        <v>1</v>
      </c>
    </row>
    <row r="13" spans="1:22" ht="51" x14ac:dyDescent="0.2">
      <c r="B13" s="41">
        <v>10</v>
      </c>
      <c r="C13" s="45">
        <v>63554</v>
      </c>
      <c r="D13" s="78" t="s">
        <v>427</v>
      </c>
      <c r="E13" s="46" t="s">
        <v>28</v>
      </c>
      <c r="F13" s="51">
        <v>1</v>
      </c>
      <c r="G13" s="48" t="s">
        <v>250</v>
      </c>
      <c r="H13" s="41">
        <v>1</v>
      </c>
      <c r="M13" s="47">
        <v>10</v>
      </c>
      <c r="N13" s="41">
        <v>1</v>
      </c>
      <c r="T13" s="41">
        <v>1</v>
      </c>
    </row>
    <row r="14" spans="1:22" ht="17" x14ac:dyDescent="0.2">
      <c r="B14" s="41">
        <v>11</v>
      </c>
      <c r="C14" s="45">
        <v>63555</v>
      </c>
      <c r="D14" s="78" t="s">
        <v>427</v>
      </c>
      <c r="E14" s="46" t="s">
        <v>29</v>
      </c>
      <c r="F14" s="51">
        <v>1</v>
      </c>
      <c r="G14" s="48" t="s">
        <v>250</v>
      </c>
      <c r="H14" s="41">
        <v>1</v>
      </c>
      <c r="M14" s="47">
        <v>31</v>
      </c>
      <c r="P14" s="41">
        <v>-1</v>
      </c>
      <c r="S14" s="41">
        <v>1</v>
      </c>
    </row>
    <row r="15" spans="1:22" ht="17" x14ac:dyDescent="0.2">
      <c r="B15" s="41">
        <v>12</v>
      </c>
      <c r="C15" s="45">
        <v>63558</v>
      </c>
      <c r="D15" s="78" t="s">
        <v>427</v>
      </c>
      <c r="E15" s="46" t="s">
        <v>30</v>
      </c>
      <c r="F15" s="51">
        <v>1</v>
      </c>
      <c r="G15" s="48" t="s">
        <v>250</v>
      </c>
      <c r="H15" s="41">
        <v>1</v>
      </c>
      <c r="M15" s="47">
        <v>2</v>
      </c>
      <c r="O15" s="41">
        <v>1</v>
      </c>
      <c r="T15" s="41">
        <v>1</v>
      </c>
    </row>
    <row r="16" spans="1:22" ht="34" x14ac:dyDescent="0.2">
      <c r="B16" s="41">
        <v>13</v>
      </c>
      <c r="C16" s="45">
        <v>63561</v>
      </c>
      <c r="D16" s="78" t="s">
        <v>427</v>
      </c>
      <c r="E16" s="46" t="s">
        <v>31</v>
      </c>
      <c r="F16" s="51">
        <v>1</v>
      </c>
      <c r="G16" s="48" t="s">
        <v>268</v>
      </c>
      <c r="K16" s="41">
        <v>1</v>
      </c>
      <c r="M16" s="47">
        <v>12</v>
      </c>
      <c r="N16" s="41">
        <v>1</v>
      </c>
      <c r="Q16" s="41">
        <v>1</v>
      </c>
    </row>
    <row r="17" spans="2:22" ht="17" x14ac:dyDescent="0.2">
      <c r="B17" s="41">
        <v>14</v>
      </c>
      <c r="C17" s="45">
        <v>63562</v>
      </c>
      <c r="D17" s="78" t="s">
        <v>427</v>
      </c>
      <c r="E17" s="46" t="s">
        <v>32</v>
      </c>
      <c r="F17" s="51">
        <v>1</v>
      </c>
      <c r="G17" s="48" t="s">
        <v>248</v>
      </c>
      <c r="J17" s="41">
        <v>1</v>
      </c>
      <c r="M17" s="47">
        <v>8</v>
      </c>
      <c r="N17" s="41">
        <v>1</v>
      </c>
      <c r="U17" s="41">
        <v>1</v>
      </c>
    </row>
    <row r="18" spans="2:22" ht="17" x14ac:dyDescent="0.2">
      <c r="B18" s="41">
        <v>15</v>
      </c>
      <c r="C18" s="45">
        <v>27052</v>
      </c>
      <c r="D18" s="78" t="s">
        <v>428</v>
      </c>
      <c r="E18" s="46" t="s">
        <v>33</v>
      </c>
      <c r="F18" s="51">
        <v>1</v>
      </c>
      <c r="G18" s="48" t="s">
        <v>248</v>
      </c>
      <c r="J18" s="41">
        <v>1</v>
      </c>
      <c r="M18" s="47">
        <v>12</v>
      </c>
      <c r="O18" s="41">
        <v>1</v>
      </c>
      <c r="R18" s="41">
        <v>1</v>
      </c>
    </row>
    <row r="19" spans="2:22" ht="17" x14ac:dyDescent="0.2">
      <c r="B19" s="41">
        <v>16</v>
      </c>
      <c r="C19" s="45">
        <v>63584</v>
      </c>
      <c r="D19" s="78" t="s">
        <v>428</v>
      </c>
      <c r="E19" s="46" t="s">
        <v>242</v>
      </c>
      <c r="F19" s="51" t="s">
        <v>422</v>
      </c>
      <c r="G19" s="48" t="s">
        <v>250</v>
      </c>
      <c r="H19" s="41">
        <v>1</v>
      </c>
      <c r="L19" s="41">
        <v>1</v>
      </c>
      <c r="M19" s="47">
        <v>1</v>
      </c>
      <c r="N19" s="41">
        <v>1</v>
      </c>
      <c r="Q19" s="41">
        <v>1</v>
      </c>
    </row>
    <row r="20" spans="2:22" ht="17" x14ac:dyDescent="0.2">
      <c r="B20" s="41">
        <v>17</v>
      </c>
      <c r="C20" s="45">
        <v>63584</v>
      </c>
      <c r="D20" s="78" t="s">
        <v>428</v>
      </c>
      <c r="E20" s="46" t="s">
        <v>243</v>
      </c>
      <c r="F20" s="51">
        <v>1</v>
      </c>
      <c r="G20" s="48" t="s">
        <v>250</v>
      </c>
      <c r="H20" s="41">
        <v>1</v>
      </c>
      <c r="L20" s="41">
        <v>1</v>
      </c>
      <c r="M20" s="47">
        <v>1</v>
      </c>
      <c r="O20" s="41">
        <v>1</v>
      </c>
      <c r="S20" s="41">
        <v>1</v>
      </c>
    </row>
    <row r="21" spans="2:22" ht="17" x14ac:dyDescent="0.2">
      <c r="B21" s="41">
        <v>18</v>
      </c>
      <c r="C21" s="45">
        <v>63584</v>
      </c>
      <c r="D21" s="78" t="s">
        <v>428</v>
      </c>
      <c r="E21" s="46" t="s">
        <v>34</v>
      </c>
      <c r="F21" s="51" t="s">
        <v>422</v>
      </c>
      <c r="G21" s="48" t="s">
        <v>268</v>
      </c>
      <c r="K21" s="41">
        <v>1</v>
      </c>
      <c r="L21" s="41">
        <v>1</v>
      </c>
      <c r="M21" s="47">
        <v>1</v>
      </c>
      <c r="N21" s="41">
        <v>1</v>
      </c>
      <c r="S21" s="41">
        <v>1</v>
      </c>
    </row>
    <row r="22" spans="2:22" ht="17" x14ac:dyDescent="0.2">
      <c r="B22" s="41">
        <v>19</v>
      </c>
      <c r="C22" s="45">
        <v>63585</v>
      </c>
      <c r="D22" s="78" t="s">
        <v>428</v>
      </c>
      <c r="E22" s="46" t="s">
        <v>35</v>
      </c>
      <c r="F22" s="51" t="s">
        <v>422</v>
      </c>
      <c r="G22" s="48" t="s">
        <v>248</v>
      </c>
      <c r="J22" s="41">
        <v>1</v>
      </c>
      <c r="M22" s="47">
        <v>6</v>
      </c>
      <c r="P22" s="41">
        <v>-1</v>
      </c>
      <c r="T22" s="41">
        <v>1</v>
      </c>
    </row>
    <row r="23" spans="2:22" ht="34" x14ac:dyDescent="0.2">
      <c r="B23" s="41">
        <v>20</v>
      </c>
      <c r="C23" s="45">
        <v>63585</v>
      </c>
      <c r="D23" s="78" t="s">
        <v>428</v>
      </c>
      <c r="E23" s="46" t="s">
        <v>36</v>
      </c>
      <c r="F23" s="51">
        <v>1</v>
      </c>
      <c r="G23" s="48" t="s">
        <v>250</v>
      </c>
      <c r="H23" s="41">
        <v>1</v>
      </c>
      <c r="M23" s="47">
        <v>10</v>
      </c>
      <c r="N23" s="41">
        <v>1</v>
      </c>
      <c r="V23" s="41">
        <v>1</v>
      </c>
    </row>
    <row r="24" spans="2:22" ht="17" x14ac:dyDescent="0.2">
      <c r="B24" s="41">
        <v>21</v>
      </c>
      <c r="C24" s="45">
        <v>63585</v>
      </c>
      <c r="D24" s="78" t="s">
        <v>428</v>
      </c>
      <c r="E24" s="46" t="s">
        <v>37</v>
      </c>
      <c r="F24" s="51" t="s">
        <v>422</v>
      </c>
      <c r="G24" s="48" t="s">
        <v>248</v>
      </c>
      <c r="J24" s="41">
        <v>1</v>
      </c>
      <c r="M24" s="47">
        <v>12</v>
      </c>
      <c r="N24" s="41">
        <v>1</v>
      </c>
      <c r="S24" s="41">
        <v>1</v>
      </c>
    </row>
    <row r="25" spans="2:22" ht="17" x14ac:dyDescent="0.2">
      <c r="B25" s="41">
        <v>22</v>
      </c>
      <c r="C25" s="45">
        <v>63586</v>
      </c>
      <c r="D25" s="78" t="s">
        <v>428</v>
      </c>
      <c r="E25" s="46" t="s">
        <v>38</v>
      </c>
      <c r="F25" s="51">
        <v>1</v>
      </c>
      <c r="G25" s="48" t="s">
        <v>268</v>
      </c>
      <c r="K25" s="41">
        <v>1</v>
      </c>
      <c r="M25" s="47">
        <v>10</v>
      </c>
      <c r="N25" s="41">
        <v>1</v>
      </c>
      <c r="R25" s="41">
        <v>1</v>
      </c>
    </row>
    <row r="26" spans="2:22" ht="17" x14ac:dyDescent="0.2">
      <c r="B26" s="41">
        <v>23</v>
      </c>
      <c r="C26" s="45">
        <v>63587</v>
      </c>
      <c r="D26" s="78" t="s">
        <v>428</v>
      </c>
      <c r="E26" s="46" t="s">
        <v>246</v>
      </c>
      <c r="F26" s="51">
        <v>1</v>
      </c>
      <c r="G26" s="48" t="s">
        <v>250</v>
      </c>
      <c r="H26" s="41">
        <v>1</v>
      </c>
      <c r="M26" s="47">
        <v>10</v>
      </c>
      <c r="O26" s="41">
        <v>1</v>
      </c>
      <c r="Q26" s="41">
        <v>1</v>
      </c>
    </row>
    <row r="27" spans="2:22" ht="34" x14ac:dyDescent="0.2">
      <c r="B27" s="41">
        <v>24</v>
      </c>
      <c r="C27" s="45">
        <v>63587</v>
      </c>
      <c r="D27" s="78" t="s">
        <v>428</v>
      </c>
      <c r="E27" s="46" t="s">
        <v>39</v>
      </c>
      <c r="F27" s="51">
        <v>1</v>
      </c>
      <c r="G27" s="48" t="s">
        <v>250</v>
      </c>
      <c r="H27" s="41">
        <v>1</v>
      </c>
      <c r="M27" s="47">
        <v>11</v>
      </c>
      <c r="N27" s="41">
        <v>1</v>
      </c>
      <c r="S27" s="41">
        <v>1</v>
      </c>
    </row>
    <row r="28" spans="2:22" ht="17" x14ac:dyDescent="0.2">
      <c r="B28" s="41">
        <v>25</v>
      </c>
      <c r="C28" s="45">
        <v>63587</v>
      </c>
      <c r="D28" s="78" t="s">
        <v>428</v>
      </c>
      <c r="E28" s="46" t="s">
        <v>40</v>
      </c>
      <c r="F28" s="51">
        <v>1</v>
      </c>
      <c r="G28" s="48" t="s">
        <v>248</v>
      </c>
      <c r="J28" s="41">
        <v>1</v>
      </c>
      <c r="M28" s="47">
        <v>12</v>
      </c>
      <c r="P28" s="41">
        <v>-1</v>
      </c>
      <c r="R28" s="41">
        <v>1</v>
      </c>
    </row>
    <row r="29" spans="2:22" ht="17" x14ac:dyDescent="0.2">
      <c r="B29" s="41">
        <v>26</v>
      </c>
      <c r="C29" s="45">
        <v>63588</v>
      </c>
      <c r="D29" s="78" t="s">
        <v>428</v>
      </c>
      <c r="E29" s="46" t="s">
        <v>41</v>
      </c>
      <c r="F29" s="51" t="s">
        <v>422</v>
      </c>
      <c r="G29" s="48" t="s">
        <v>268</v>
      </c>
      <c r="K29" s="41">
        <v>1</v>
      </c>
      <c r="M29" s="47">
        <v>10</v>
      </c>
      <c r="N29" s="41">
        <v>1</v>
      </c>
      <c r="R29" s="41">
        <v>1</v>
      </c>
    </row>
    <row r="30" spans="2:22" ht="17" x14ac:dyDescent="0.2">
      <c r="B30" s="41">
        <v>27</v>
      </c>
      <c r="C30" s="45">
        <v>63589</v>
      </c>
      <c r="D30" s="78" t="s">
        <v>428</v>
      </c>
      <c r="E30" s="46" t="s">
        <v>42</v>
      </c>
      <c r="F30" s="51" t="s">
        <v>422</v>
      </c>
      <c r="G30" s="48" t="s">
        <v>248</v>
      </c>
      <c r="J30" s="41">
        <v>1</v>
      </c>
      <c r="M30" s="47">
        <v>6</v>
      </c>
      <c r="N30" s="41">
        <v>1</v>
      </c>
      <c r="S30" s="41">
        <v>1</v>
      </c>
    </row>
    <row r="31" spans="2:22" ht="17" x14ac:dyDescent="0.2">
      <c r="B31" s="41">
        <v>28</v>
      </c>
      <c r="C31" s="45">
        <v>63591</v>
      </c>
      <c r="D31" s="78" t="s">
        <v>428</v>
      </c>
      <c r="E31" s="46" t="s">
        <v>43</v>
      </c>
      <c r="F31" s="51" t="s">
        <v>422</v>
      </c>
      <c r="G31" s="48" t="s">
        <v>248</v>
      </c>
      <c r="J31" s="41">
        <v>1</v>
      </c>
      <c r="M31" s="47">
        <v>13</v>
      </c>
      <c r="N31" s="41">
        <v>1</v>
      </c>
      <c r="R31" s="41">
        <v>1</v>
      </c>
    </row>
    <row r="32" spans="2:22" ht="34" x14ac:dyDescent="0.2">
      <c r="B32" s="41">
        <v>29</v>
      </c>
      <c r="C32" s="45">
        <v>63614</v>
      </c>
      <c r="D32" s="78" t="s">
        <v>425</v>
      </c>
      <c r="E32" s="46" t="s">
        <v>44</v>
      </c>
      <c r="F32" s="51">
        <v>1</v>
      </c>
      <c r="G32" s="48" t="s">
        <v>250</v>
      </c>
      <c r="H32" s="41">
        <v>1</v>
      </c>
      <c r="M32" s="47">
        <v>13</v>
      </c>
      <c r="N32" s="41">
        <v>1</v>
      </c>
      <c r="R32" s="41">
        <v>1</v>
      </c>
    </row>
    <row r="33" spans="1:22" ht="17" x14ac:dyDescent="0.2">
      <c r="B33" s="41">
        <v>30</v>
      </c>
      <c r="C33" s="45">
        <v>63615</v>
      </c>
      <c r="D33" s="78" t="s">
        <v>425</v>
      </c>
      <c r="E33" s="46" t="s">
        <v>45</v>
      </c>
      <c r="F33" s="51">
        <v>1</v>
      </c>
      <c r="G33" s="48" t="s">
        <v>248</v>
      </c>
      <c r="J33" s="41">
        <v>1</v>
      </c>
      <c r="M33" s="47">
        <v>6</v>
      </c>
      <c r="P33" s="41">
        <v>-1</v>
      </c>
      <c r="T33" s="41">
        <v>1</v>
      </c>
    </row>
    <row r="34" spans="1:22" ht="17" x14ac:dyDescent="0.2">
      <c r="B34" s="41">
        <v>31</v>
      </c>
      <c r="C34" s="45">
        <v>63619</v>
      </c>
      <c r="D34" s="78" t="s">
        <v>425</v>
      </c>
      <c r="E34" s="46" t="s">
        <v>46</v>
      </c>
      <c r="F34" s="51">
        <v>1</v>
      </c>
      <c r="G34" s="48" t="s">
        <v>250</v>
      </c>
      <c r="H34" s="41">
        <v>1</v>
      </c>
      <c r="M34" s="47">
        <v>2</v>
      </c>
      <c r="O34" s="41">
        <v>1</v>
      </c>
      <c r="Q34" s="41">
        <v>1</v>
      </c>
    </row>
    <row r="35" spans="1:22" ht="34" x14ac:dyDescent="0.2">
      <c r="B35" s="41">
        <v>32</v>
      </c>
      <c r="C35" s="45">
        <v>63620</v>
      </c>
      <c r="D35" s="78" t="s">
        <v>425</v>
      </c>
      <c r="E35" s="46" t="s">
        <v>47</v>
      </c>
      <c r="F35" s="51">
        <v>1</v>
      </c>
      <c r="G35" s="48" t="s">
        <v>250</v>
      </c>
      <c r="H35" s="41">
        <v>1</v>
      </c>
      <c r="M35" s="47">
        <v>2</v>
      </c>
      <c r="O35" s="41">
        <v>1</v>
      </c>
      <c r="Q35" s="41">
        <v>1</v>
      </c>
    </row>
    <row r="36" spans="1:22" ht="17" x14ac:dyDescent="0.2">
      <c r="B36" s="41">
        <v>33</v>
      </c>
      <c r="C36" s="45">
        <v>63620</v>
      </c>
      <c r="D36" s="78" t="s">
        <v>425</v>
      </c>
      <c r="E36" s="46" t="s">
        <v>48</v>
      </c>
      <c r="F36" s="51">
        <v>1</v>
      </c>
      <c r="G36" s="48" t="s">
        <v>250</v>
      </c>
      <c r="H36" s="41">
        <v>1</v>
      </c>
      <c r="M36" s="47">
        <v>2</v>
      </c>
      <c r="N36" s="41">
        <v>1</v>
      </c>
      <c r="S36" s="41">
        <v>1</v>
      </c>
    </row>
    <row r="37" spans="1:22" ht="17" x14ac:dyDescent="0.2">
      <c r="B37" s="41">
        <v>34</v>
      </c>
      <c r="C37" s="45">
        <v>63627</v>
      </c>
      <c r="D37" s="78" t="s">
        <v>425</v>
      </c>
      <c r="E37" s="46" t="s">
        <v>49</v>
      </c>
      <c r="F37" s="51">
        <v>1</v>
      </c>
      <c r="G37" s="48" t="s">
        <v>268</v>
      </c>
      <c r="K37" s="41">
        <v>1</v>
      </c>
      <c r="M37" s="47">
        <v>12</v>
      </c>
      <c r="O37" s="41">
        <v>1</v>
      </c>
      <c r="R37" s="41">
        <v>1</v>
      </c>
    </row>
    <row r="38" spans="1:22" ht="51" x14ac:dyDescent="0.2">
      <c r="B38" s="41">
        <v>35</v>
      </c>
      <c r="C38" s="45">
        <v>63630</v>
      </c>
      <c r="D38" s="78" t="s">
        <v>429</v>
      </c>
      <c r="E38" s="46" t="s">
        <v>50</v>
      </c>
      <c r="F38" s="51">
        <v>1</v>
      </c>
      <c r="G38" s="48" t="s">
        <v>250</v>
      </c>
      <c r="H38" s="41">
        <v>1</v>
      </c>
      <c r="M38" s="47">
        <v>2</v>
      </c>
      <c r="N38" s="41">
        <v>1</v>
      </c>
      <c r="T38" s="41">
        <v>1</v>
      </c>
    </row>
    <row r="39" spans="1:22" ht="17" x14ac:dyDescent="0.2">
      <c r="B39" s="41">
        <v>36</v>
      </c>
      <c r="C39" s="45">
        <v>63630</v>
      </c>
      <c r="D39" s="78" t="s">
        <v>429</v>
      </c>
      <c r="E39" s="46" t="s">
        <v>245</v>
      </c>
      <c r="F39" s="51">
        <v>1</v>
      </c>
      <c r="G39" s="48" t="s">
        <v>250</v>
      </c>
      <c r="H39" s="41">
        <v>1</v>
      </c>
      <c r="M39" s="47">
        <v>2</v>
      </c>
      <c r="P39" s="41">
        <v>-1</v>
      </c>
      <c r="V39" s="41">
        <v>1</v>
      </c>
    </row>
    <row r="40" spans="1:22" ht="17" x14ac:dyDescent="0.2">
      <c r="B40" s="41">
        <v>37</v>
      </c>
      <c r="C40" s="45">
        <v>63630</v>
      </c>
      <c r="D40" s="78" t="s">
        <v>429</v>
      </c>
      <c r="E40" s="46" t="s">
        <v>51</v>
      </c>
      <c r="F40" s="51">
        <v>1</v>
      </c>
      <c r="G40" s="48" t="s">
        <v>250</v>
      </c>
      <c r="H40" s="41">
        <v>1</v>
      </c>
      <c r="M40" s="47">
        <v>10</v>
      </c>
      <c r="P40" s="41">
        <v>-1</v>
      </c>
      <c r="T40" s="41">
        <v>1</v>
      </c>
    </row>
    <row r="41" spans="1:22" x14ac:dyDescent="0.2">
      <c r="C41" s="45"/>
      <c r="E41" s="46"/>
      <c r="F41" s="51"/>
      <c r="G41" s="48"/>
      <c r="M41" s="47"/>
    </row>
    <row r="42" spans="1:22" ht="34" x14ac:dyDescent="0.2">
      <c r="A42" s="49" t="s">
        <v>259</v>
      </c>
      <c r="B42" s="49">
        <v>38</v>
      </c>
      <c r="C42" s="50">
        <v>63524</v>
      </c>
      <c r="D42" s="51" t="s">
        <v>426</v>
      </c>
      <c r="E42" s="52" t="s">
        <v>18</v>
      </c>
      <c r="F42" s="52">
        <v>1</v>
      </c>
      <c r="G42" s="52" t="s">
        <v>250</v>
      </c>
      <c r="H42" s="51">
        <v>1</v>
      </c>
      <c r="I42" s="49"/>
      <c r="J42" s="49"/>
      <c r="K42" s="49"/>
      <c r="L42" s="49"/>
      <c r="M42" s="51">
        <v>2</v>
      </c>
      <c r="N42" s="49"/>
      <c r="O42" s="49">
        <v>1</v>
      </c>
      <c r="P42" s="49"/>
      <c r="Q42" s="49">
        <v>1</v>
      </c>
      <c r="R42" s="49"/>
      <c r="S42" s="49"/>
      <c r="T42" s="49"/>
      <c r="U42" s="49"/>
      <c r="V42" s="49"/>
    </row>
    <row r="43" spans="1:22" ht="17" x14ac:dyDescent="0.2">
      <c r="A43" s="49"/>
      <c r="B43" s="49">
        <v>39</v>
      </c>
      <c r="C43" s="50">
        <v>63526</v>
      </c>
      <c r="D43" s="51" t="s">
        <v>426</v>
      </c>
      <c r="E43" s="51" t="s">
        <v>8</v>
      </c>
      <c r="F43" s="52">
        <v>1</v>
      </c>
      <c r="G43" s="51" t="s">
        <v>268</v>
      </c>
      <c r="H43" s="51"/>
      <c r="I43" s="49"/>
      <c r="J43" s="49"/>
      <c r="K43" s="49">
        <v>1</v>
      </c>
      <c r="L43" s="49"/>
      <c r="M43" s="51">
        <v>3</v>
      </c>
      <c r="N43" s="49"/>
      <c r="O43" s="49"/>
      <c r="P43" s="49">
        <v>-1</v>
      </c>
      <c r="Q43" s="49"/>
      <c r="R43" s="49"/>
      <c r="S43" s="49">
        <v>1</v>
      </c>
      <c r="T43" s="49"/>
      <c r="U43" s="49"/>
      <c r="V43" s="49"/>
    </row>
    <row r="44" spans="1:22" ht="17" x14ac:dyDescent="0.2">
      <c r="A44" s="49"/>
      <c r="B44" s="49">
        <v>40</v>
      </c>
      <c r="C44" s="50">
        <v>63527</v>
      </c>
      <c r="D44" s="51" t="s">
        <v>426</v>
      </c>
      <c r="E44" s="51" t="s">
        <v>9</v>
      </c>
      <c r="F44" s="52">
        <v>1</v>
      </c>
      <c r="G44" s="51" t="s">
        <v>250</v>
      </c>
      <c r="H44" s="51">
        <v>1</v>
      </c>
      <c r="I44" s="49"/>
      <c r="J44" s="49"/>
      <c r="K44" s="49"/>
      <c r="L44" s="49"/>
      <c r="M44" s="51">
        <v>4</v>
      </c>
      <c r="N44" s="49">
        <v>1</v>
      </c>
      <c r="O44" s="49"/>
      <c r="P44" s="49"/>
      <c r="Q44" s="49">
        <v>1</v>
      </c>
      <c r="R44" s="49"/>
      <c r="S44" s="49"/>
      <c r="T44" s="49"/>
      <c r="U44" s="49"/>
      <c r="V44" s="49"/>
    </row>
    <row r="45" spans="1:22" ht="17" x14ac:dyDescent="0.2">
      <c r="A45" s="49"/>
      <c r="B45" s="49">
        <v>41</v>
      </c>
      <c r="C45" s="50">
        <v>63527</v>
      </c>
      <c r="D45" s="51" t="s">
        <v>426</v>
      </c>
      <c r="E45" s="51" t="s">
        <v>10</v>
      </c>
      <c r="F45" s="52">
        <v>1</v>
      </c>
      <c r="G45" s="51" t="s">
        <v>248</v>
      </c>
      <c r="H45" s="51"/>
      <c r="I45" s="49"/>
      <c r="J45" s="49">
        <v>1</v>
      </c>
      <c r="K45" s="49"/>
      <c r="L45" s="49"/>
      <c r="M45" s="51">
        <v>7</v>
      </c>
      <c r="N45" s="49"/>
      <c r="O45" s="49"/>
      <c r="P45" s="49">
        <v>-1</v>
      </c>
      <c r="Q45" s="49">
        <v>1</v>
      </c>
      <c r="R45" s="49"/>
      <c r="S45" s="49"/>
      <c r="T45" s="49"/>
      <c r="U45" s="49"/>
      <c r="V45" s="49"/>
    </row>
    <row r="46" spans="1:22" ht="17" x14ac:dyDescent="0.2">
      <c r="A46" s="49"/>
      <c r="B46" s="49">
        <v>42</v>
      </c>
      <c r="C46" s="50">
        <v>63528</v>
      </c>
      <c r="D46" s="51" t="s">
        <v>426</v>
      </c>
      <c r="E46" s="51" t="s">
        <v>11</v>
      </c>
      <c r="F46" s="52" t="s">
        <v>422</v>
      </c>
      <c r="G46" s="51" t="s">
        <v>250</v>
      </c>
      <c r="H46" s="51">
        <v>1</v>
      </c>
      <c r="I46" s="49"/>
      <c r="J46" s="49"/>
      <c r="K46" s="49"/>
      <c r="L46" s="49"/>
      <c r="M46" s="51">
        <v>2</v>
      </c>
      <c r="N46" s="49"/>
      <c r="O46" s="49"/>
      <c r="P46" s="49">
        <v>-1</v>
      </c>
      <c r="Q46" s="49">
        <v>1</v>
      </c>
      <c r="R46" s="49"/>
      <c r="S46" s="49"/>
      <c r="T46" s="49"/>
      <c r="U46" s="49"/>
      <c r="V46" s="49"/>
    </row>
    <row r="47" spans="1:22" ht="34" x14ac:dyDescent="0.2">
      <c r="A47" s="49"/>
      <c r="B47" s="49">
        <v>43</v>
      </c>
      <c r="C47" s="50">
        <v>63528</v>
      </c>
      <c r="D47" s="51" t="s">
        <v>426</v>
      </c>
      <c r="E47" s="51" t="s">
        <v>12</v>
      </c>
      <c r="F47" s="52">
        <v>1</v>
      </c>
      <c r="G47" s="51" t="s">
        <v>268</v>
      </c>
      <c r="H47" s="51"/>
      <c r="I47" s="49"/>
      <c r="J47" s="49"/>
      <c r="K47" s="49">
        <v>1</v>
      </c>
      <c r="L47" s="49"/>
      <c r="M47" s="51">
        <v>2</v>
      </c>
      <c r="N47" s="49">
        <v>1</v>
      </c>
      <c r="O47" s="49"/>
      <c r="P47" s="49"/>
      <c r="Q47" s="49">
        <v>1</v>
      </c>
      <c r="R47" s="49"/>
      <c r="S47" s="49"/>
      <c r="T47" s="49"/>
      <c r="U47" s="49"/>
      <c r="V47" s="49"/>
    </row>
    <row r="48" spans="1:22" ht="17" x14ac:dyDescent="0.2">
      <c r="A48" s="49"/>
      <c r="B48" s="49">
        <v>44</v>
      </c>
      <c r="C48" s="50">
        <v>63528</v>
      </c>
      <c r="D48" s="51" t="s">
        <v>426</v>
      </c>
      <c r="E48" s="51" t="s">
        <v>52</v>
      </c>
      <c r="F48" s="52">
        <v>1</v>
      </c>
      <c r="G48" s="51" t="s">
        <v>250</v>
      </c>
      <c r="H48" s="51">
        <v>1</v>
      </c>
      <c r="I48" s="49"/>
      <c r="J48" s="49"/>
      <c r="K48" s="49"/>
      <c r="L48" s="49"/>
      <c r="M48" s="51">
        <v>13</v>
      </c>
      <c r="N48" s="49"/>
      <c r="O48" s="49"/>
      <c r="P48" s="49">
        <v>-1</v>
      </c>
      <c r="Q48" s="49"/>
      <c r="R48" s="49">
        <v>1</v>
      </c>
      <c r="S48" s="49"/>
      <c r="T48" s="49"/>
      <c r="U48" s="49"/>
      <c r="V48" s="49"/>
    </row>
    <row r="49" spans="1:22" ht="17" x14ac:dyDescent="0.2">
      <c r="A49" s="49"/>
      <c r="B49" s="49">
        <v>45</v>
      </c>
      <c r="C49" s="50">
        <v>63530</v>
      </c>
      <c r="D49" s="51" t="s">
        <v>426</v>
      </c>
      <c r="E49" s="51" t="s">
        <v>13</v>
      </c>
      <c r="F49" s="52">
        <v>1</v>
      </c>
      <c r="G49" s="51" t="s">
        <v>268</v>
      </c>
      <c r="H49" s="51"/>
      <c r="I49" s="49"/>
      <c r="J49" s="49"/>
      <c r="K49" s="49">
        <v>1</v>
      </c>
      <c r="L49" s="49"/>
      <c r="M49" s="51">
        <v>9</v>
      </c>
      <c r="N49" s="49"/>
      <c r="O49" s="49"/>
      <c r="P49" s="49">
        <v>-1</v>
      </c>
      <c r="Q49" s="49">
        <v>1</v>
      </c>
      <c r="R49" s="49"/>
      <c r="S49" s="49"/>
      <c r="T49" s="49"/>
      <c r="U49" s="49"/>
      <c r="V49" s="49"/>
    </row>
    <row r="50" spans="1:22" ht="34" x14ac:dyDescent="0.2">
      <c r="A50" s="49"/>
      <c r="B50" s="49">
        <v>46</v>
      </c>
      <c r="C50" s="50">
        <v>63531</v>
      </c>
      <c r="D50" s="51" t="s">
        <v>426</v>
      </c>
      <c r="E50" s="51" t="s">
        <v>14</v>
      </c>
      <c r="F50" s="52">
        <v>1</v>
      </c>
      <c r="G50" s="51" t="s">
        <v>250</v>
      </c>
      <c r="H50" s="51">
        <v>1</v>
      </c>
      <c r="I50" s="49"/>
      <c r="J50" s="49"/>
      <c r="K50" s="49"/>
      <c r="L50" s="49"/>
      <c r="M50" s="51">
        <v>3</v>
      </c>
      <c r="N50" s="49">
        <v>1</v>
      </c>
      <c r="O50" s="49"/>
      <c r="P50" s="49"/>
      <c r="Q50" s="49">
        <v>1</v>
      </c>
      <c r="R50" s="49"/>
      <c r="S50" s="49"/>
      <c r="T50" s="49"/>
      <c r="U50" s="49"/>
      <c r="V50" s="49"/>
    </row>
    <row r="51" spans="1:22" ht="17" x14ac:dyDescent="0.2">
      <c r="A51" s="49"/>
      <c r="B51" s="49">
        <v>47</v>
      </c>
      <c r="C51" s="50">
        <v>63531</v>
      </c>
      <c r="D51" s="51" t="s">
        <v>426</v>
      </c>
      <c r="E51" s="51" t="s">
        <v>15</v>
      </c>
      <c r="F51" s="52">
        <v>1</v>
      </c>
      <c r="G51" s="51" t="s">
        <v>248</v>
      </c>
      <c r="H51" s="51"/>
      <c r="I51" s="49"/>
      <c r="J51" s="49">
        <v>1</v>
      </c>
      <c r="K51" s="49"/>
      <c r="L51" s="49"/>
      <c r="M51" s="51">
        <v>6</v>
      </c>
      <c r="N51" s="49"/>
      <c r="O51" s="49"/>
      <c r="P51" s="49">
        <v>-1</v>
      </c>
      <c r="Q51" s="49"/>
      <c r="R51" s="49"/>
      <c r="S51" s="49"/>
      <c r="T51" s="49">
        <v>1</v>
      </c>
      <c r="U51" s="49"/>
      <c r="V51" s="49"/>
    </row>
    <row r="52" spans="1:22" ht="21" customHeight="1" x14ac:dyDescent="0.2">
      <c r="A52" s="49"/>
      <c r="B52" s="49">
        <v>48</v>
      </c>
      <c r="C52" s="50">
        <v>63531</v>
      </c>
      <c r="D52" s="51" t="s">
        <v>426</v>
      </c>
      <c r="E52" s="51" t="s">
        <v>16</v>
      </c>
      <c r="F52" s="52" t="s">
        <v>422</v>
      </c>
      <c r="G52" s="51" t="s">
        <v>250</v>
      </c>
      <c r="H52" s="51">
        <v>1</v>
      </c>
      <c r="I52" s="49"/>
      <c r="J52" s="49"/>
      <c r="K52" s="49"/>
      <c r="L52" s="49"/>
      <c r="M52" s="51">
        <v>12</v>
      </c>
      <c r="N52" s="49">
        <v>1</v>
      </c>
      <c r="O52" s="49"/>
      <c r="P52" s="49"/>
      <c r="Q52" s="49"/>
      <c r="R52" s="49">
        <v>1</v>
      </c>
      <c r="S52" s="49"/>
      <c r="T52" s="49"/>
      <c r="U52" s="49"/>
      <c r="V52" s="49"/>
    </row>
    <row r="53" spans="1:22" ht="17" x14ac:dyDescent="0.2">
      <c r="A53" s="49"/>
      <c r="B53" s="49">
        <v>49</v>
      </c>
      <c r="C53" s="50">
        <v>63532</v>
      </c>
      <c r="D53" s="51" t="s">
        <v>426</v>
      </c>
      <c r="E53" s="51" t="s">
        <v>225</v>
      </c>
      <c r="F53" s="52">
        <v>1</v>
      </c>
      <c r="G53" s="51" t="s">
        <v>248</v>
      </c>
      <c r="H53" s="51"/>
      <c r="I53" s="49"/>
      <c r="J53" s="49">
        <v>1</v>
      </c>
      <c r="K53" s="49"/>
      <c r="L53" s="49"/>
      <c r="M53" s="51">
        <v>7</v>
      </c>
      <c r="N53" s="49"/>
      <c r="O53" s="49"/>
      <c r="P53" s="49">
        <v>-1</v>
      </c>
      <c r="Q53" s="49">
        <v>1</v>
      </c>
      <c r="R53" s="49"/>
      <c r="S53" s="49"/>
      <c r="T53" s="49"/>
      <c r="U53" s="49"/>
      <c r="V53" s="49"/>
    </row>
    <row r="54" spans="1:22" ht="21" customHeight="1" x14ac:dyDescent="0.2">
      <c r="A54" s="49"/>
      <c r="B54" s="49">
        <v>50</v>
      </c>
      <c r="C54" s="50">
        <v>63533</v>
      </c>
      <c r="D54" s="51" t="s">
        <v>426</v>
      </c>
      <c r="E54" s="51" t="s">
        <v>53</v>
      </c>
      <c r="F54" s="52">
        <v>1</v>
      </c>
      <c r="G54" s="51" t="s">
        <v>268</v>
      </c>
      <c r="H54" s="51"/>
      <c r="I54" s="49"/>
      <c r="J54" s="49"/>
      <c r="K54" s="49">
        <v>1</v>
      </c>
      <c r="L54" s="49">
        <v>1</v>
      </c>
      <c r="M54" s="51">
        <v>1</v>
      </c>
      <c r="N54" s="49">
        <v>1</v>
      </c>
      <c r="O54" s="49"/>
      <c r="P54" s="49"/>
      <c r="Q54" s="49">
        <v>1</v>
      </c>
      <c r="R54" s="49"/>
      <c r="S54" s="49"/>
      <c r="T54" s="49"/>
      <c r="U54" s="49"/>
      <c r="V54" s="49"/>
    </row>
    <row r="55" spans="1:22" ht="17" x14ac:dyDescent="0.2">
      <c r="A55" s="49"/>
      <c r="B55" s="49">
        <v>51</v>
      </c>
      <c r="C55" s="50">
        <v>63533</v>
      </c>
      <c r="D55" s="51" t="s">
        <v>426</v>
      </c>
      <c r="E55" s="51" t="s">
        <v>17</v>
      </c>
      <c r="F55" s="52">
        <v>1</v>
      </c>
      <c r="G55" s="51" t="s">
        <v>248</v>
      </c>
      <c r="H55" s="51"/>
      <c r="I55" s="49"/>
      <c r="J55" s="49">
        <v>1</v>
      </c>
      <c r="K55" s="49"/>
      <c r="L55" s="49"/>
      <c r="M55" s="51">
        <v>7</v>
      </c>
      <c r="N55" s="49"/>
      <c r="O55" s="49"/>
      <c r="P55" s="49">
        <v>-1</v>
      </c>
      <c r="Q55" s="49"/>
      <c r="R55" s="49"/>
      <c r="S55" s="49"/>
      <c r="T55" s="49">
        <v>1</v>
      </c>
      <c r="U55" s="49"/>
      <c r="V55" s="49"/>
    </row>
    <row r="56" spans="1:22" ht="34" x14ac:dyDescent="0.2">
      <c r="A56" s="49"/>
      <c r="B56" s="49">
        <v>52</v>
      </c>
      <c r="C56" s="50">
        <v>63534</v>
      </c>
      <c r="D56" s="51" t="s">
        <v>426</v>
      </c>
      <c r="E56" s="51" t="s">
        <v>222</v>
      </c>
      <c r="F56" s="52">
        <v>1</v>
      </c>
      <c r="G56" s="51" t="s">
        <v>250</v>
      </c>
      <c r="H56" s="51">
        <v>1</v>
      </c>
      <c r="I56" s="49"/>
      <c r="J56" s="49"/>
      <c r="K56" s="49"/>
      <c r="L56" s="49"/>
      <c r="M56" s="51">
        <v>2</v>
      </c>
      <c r="N56" s="49"/>
      <c r="O56" s="49"/>
      <c r="P56" s="49">
        <v>-1</v>
      </c>
      <c r="Q56" s="49">
        <v>1</v>
      </c>
      <c r="R56" s="49"/>
      <c r="S56" s="49"/>
      <c r="T56" s="49"/>
      <c r="U56" s="49"/>
      <c r="V56" s="49"/>
    </row>
    <row r="57" spans="1:22" ht="34" x14ac:dyDescent="0.2">
      <c r="A57" s="49"/>
      <c r="B57" s="49">
        <v>53</v>
      </c>
      <c r="C57" s="50">
        <v>63534</v>
      </c>
      <c r="D57" s="51" t="s">
        <v>426</v>
      </c>
      <c r="E57" s="51" t="s">
        <v>226</v>
      </c>
      <c r="F57" s="52" t="s">
        <v>422</v>
      </c>
      <c r="G57" s="51" t="s">
        <v>250</v>
      </c>
      <c r="H57" s="51">
        <v>1</v>
      </c>
      <c r="I57" s="49"/>
      <c r="J57" s="49"/>
      <c r="K57" s="49"/>
      <c r="L57" s="49"/>
      <c r="M57" s="51">
        <v>2</v>
      </c>
      <c r="N57" s="49"/>
      <c r="O57" s="49">
        <v>1</v>
      </c>
      <c r="P57" s="49"/>
      <c r="Q57" s="49"/>
      <c r="R57" s="49">
        <v>1</v>
      </c>
      <c r="S57" s="49"/>
      <c r="T57" s="49"/>
      <c r="U57" s="49"/>
      <c r="V57" s="49"/>
    </row>
    <row r="58" spans="1:22" ht="17" x14ac:dyDescent="0.2">
      <c r="A58" s="49"/>
      <c r="B58" s="49">
        <v>54</v>
      </c>
      <c r="C58" s="50">
        <v>63534</v>
      </c>
      <c r="D58" s="51" t="s">
        <v>426</v>
      </c>
      <c r="E58" s="51" t="s">
        <v>54</v>
      </c>
      <c r="F58" s="52">
        <v>1</v>
      </c>
      <c r="G58" s="51" t="s">
        <v>268</v>
      </c>
      <c r="H58" s="51"/>
      <c r="I58" s="49"/>
      <c r="J58" s="49"/>
      <c r="K58" s="49">
        <v>1</v>
      </c>
      <c r="L58" s="49"/>
      <c r="M58" s="51">
        <v>2</v>
      </c>
      <c r="N58" s="49">
        <v>1</v>
      </c>
      <c r="O58" s="49"/>
      <c r="P58" s="49"/>
      <c r="Q58" s="49"/>
      <c r="R58" s="49">
        <v>1</v>
      </c>
      <c r="S58" s="49"/>
      <c r="T58" s="49"/>
      <c r="U58" s="49"/>
      <c r="V58" s="49"/>
    </row>
    <row r="59" spans="1:22" ht="17" x14ac:dyDescent="0.2">
      <c r="A59" s="49"/>
      <c r="B59" s="49">
        <v>55</v>
      </c>
      <c r="C59" s="50">
        <v>63534</v>
      </c>
      <c r="D59" s="51" t="s">
        <v>426</v>
      </c>
      <c r="E59" s="51" t="s">
        <v>55</v>
      </c>
      <c r="F59" s="52">
        <v>1</v>
      </c>
      <c r="G59" s="51" t="s">
        <v>250</v>
      </c>
      <c r="H59" s="51">
        <v>1</v>
      </c>
      <c r="I59" s="49"/>
      <c r="J59" s="49"/>
      <c r="K59" s="49"/>
      <c r="L59" s="49"/>
      <c r="M59" s="51">
        <v>15</v>
      </c>
      <c r="N59" s="49"/>
      <c r="O59" s="49"/>
      <c r="P59" s="49">
        <v>-1</v>
      </c>
      <c r="Q59" s="49"/>
      <c r="R59" s="49">
        <v>1</v>
      </c>
      <c r="S59" s="49"/>
      <c r="T59" s="49"/>
      <c r="U59" s="49"/>
      <c r="V59" s="49"/>
    </row>
    <row r="60" spans="1:22" ht="17" x14ac:dyDescent="0.2">
      <c r="A60" s="49"/>
      <c r="B60" s="49">
        <v>56</v>
      </c>
      <c r="C60" s="50">
        <v>63535</v>
      </c>
      <c r="D60" s="51" t="s">
        <v>426</v>
      </c>
      <c r="E60" s="51" t="s">
        <v>168</v>
      </c>
      <c r="F60" s="52">
        <v>1</v>
      </c>
      <c r="G60" s="51" t="s">
        <v>250</v>
      </c>
      <c r="H60" s="51">
        <v>1</v>
      </c>
      <c r="I60" s="49"/>
      <c r="J60" s="49"/>
      <c r="K60" s="49"/>
      <c r="L60" s="49"/>
      <c r="M60" s="51">
        <v>3</v>
      </c>
      <c r="N60" s="49"/>
      <c r="O60" s="49">
        <v>1</v>
      </c>
      <c r="P60" s="49"/>
      <c r="Q60" s="49">
        <v>1</v>
      </c>
      <c r="R60" s="49"/>
      <c r="S60" s="49"/>
      <c r="T60" s="49"/>
      <c r="U60" s="49"/>
      <c r="V60" s="49"/>
    </row>
    <row r="61" spans="1:22" ht="17" x14ac:dyDescent="0.2">
      <c r="A61" s="49"/>
      <c r="B61" s="49">
        <v>57</v>
      </c>
      <c r="C61" s="50">
        <v>63535</v>
      </c>
      <c r="D61" s="51" t="s">
        <v>426</v>
      </c>
      <c r="E61" s="49" t="s">
        <v>56</v>
      </c>
      <c r="F61" s="52" t="s">
        <v>422</v>
      </c>
      <c r="G61" s="51" t="s">
        <v>268</v>
      </c>
      <c r="H61" s="51"/>
      <c r="I61" s="49"/>
      <c r="J61" s="49"/>
      <c r="K61" s="49">
        <v>1</v>
      </c>
      <c r="L61" s="49"/>
      <c r="M61" s="51">
        <v>3</v>
      </c>
      <c r="N61" s="49">
        <v>1</v>
      </c>
      <c r="O61" s="49"/>
      <c r="P61" s="49"/>
      <c r="Q61" s="49"/>
      <c r="R61" s="49">
        <v>1</v>
      </c>
      <c r="S61" s="49"/>
      <c r="T61" s="49"/>
      <c r="U61" s="49"/>
      <c r="V61" s="49"/>
    </row>
    <row r="62" spans="1:22" ht="17" x14ac:dyDescent="0.2">
      <c r="A62" s="49"/>
      <c r="B62" s="49">
        <v>58</v>
      </c>
      <c r="C62" s="50">
        <v>63535</v>
      </c>
      <c r="D62" s="51" t="s">
        <v>426</v>
      </c>
      <c r="E62" s="51" t="s">
        <v>223</v>
      </c>
      <c r="F62" s="52">
        <v>1</v>
      </c>
      <c r="G62" s="51" t="s">
        <v>250</v>
      </c>
      <c r="H62" s="51">
        <v>1</v>
      </c>
      <c r="I62" s="49"/>
      <c r="J62" s="49"/>
      <c r="K62" s="49"/>
      <c r="L62" s="49"/>
      <c r="M62" s="51">
        <v>3</v>
      </c>
      <c r="N62" s="49">
        <v>1</v>
      </c>
      <c r="O62" s="49"/>
      <c r="P62" s="49"/>
      <c r="Q62" s="49"/>
      <c r="R62" s="49"/>
      <c r="S62" s="49"/>
      <c r="T62" s="49">
        <v>1</v>
      </c>
      <c r="U62" s="49"/>
      <c r="V62" s="49"/>
    </row>
    <row r="63" spans="1:22" ht="17" x14ac:dyDescent="0.2">
      <c r="A63" s="49"/>
      <c r="B63" s="49">
        <v>59</v>
      </c>
      <c r="C63" s="50">
        <v>63535</v>
      </c>
      <c r="D63" s="51" t="s">
        <v>426</v>
      </c>
      <c r="E63" s="51" t="s">
        <v>224</v>
      </c>
      <c r="F63" s="52">
        <v>1</v>
      </c>
      <c r="G63" s="51" t="s">
        <v>250</v>
      </c>
      <c r="H63" s="51">
        <v>1</v>
      </c>
      <c r="I63" s="49"/>
      <c r="J63" s="49"/>
      <c r="K63" s="49"/>
      <c r="L63" s="49"/>
      <c r="M63" s="51">
        <v>3</v>
      </c>
      <c r="N63" s="49">
        <v>1</v>
      </c>
      <c r="O63" s="49"/>
      <c r="P63" s="49"/>
      <c r="Q63" s="49"/>
      <c r="R63" s="49">
        <v>1</v>
      </c>
      <c r="S63" s="49"/>
      <c r="T63" s="49"/>
      <c r="U63" s="49"/>
      <c r="V63" s="49"/>
    </row>
    <row r="64" spans="1:22" ht="17" x14ac:dyDescent="0.2">
      <c r="A64" s="49"/>
      <c r="B64" s="49">
        <v>60</v>
      </c>
      <c r="C64" s="50">
        <v>63536</v>
      </c>
      <c r="D64" s="51" t="s">
        <v>426</v>
      </c>
      <c r="E64" s="51" t="s">
        <v>227</v>
      </c>
      <c r="F64" s="52" t="s">
        <v>422</v>
      </c>
      <c r="G64" s="51" t="s">
        <v>268</v>
      </c>
      <c r="H64" s="51"/>
      <c r="I64" s="49"/>
      <c r="J64" s="49"/>
      <c r="K64" s="49">
        <v>1</v>
      </c>
      <c r="L64" s="49">
        <v>1</v>
      </c>
      <c r="M64" s="51">
        <v>1</v>
      </c>
      <c r="N64" s="49">
        <v>1</v>
      </c>
      <c r="O64" s="49"/>
      <c r="P64" s="49"/>
      <c r="Q64" s="49"/>
      <c r="R64" s="49">
        <v>1</v>
      </c>
      <c r="S64" s="49"/>
      <c r="T64" s="49"/>
      <c r="U64" s="49"/>
      <c r="V64" s="49"/>
    </row>
    <row r="65" spans="1:22" ht="34" x14ac:dyDescent="0.2">
      <c r="A65" s="49"/>
      <c r="B65" s="49">
        <v>61</v>
      </c>
      <c r="C65" s="50">
        <v>63536</v>
      </c>
      <c r="D65" s="51" t="s">
        <v>426</v>
      </c>
      <c r="E65" s="51" t="s">
        <v>169</v>
      </c>
      <c r="F65" s="52">
        <v>1</v>
      </c>
      <c r="G65" s="51" t="s">
        <v>268</v>
      </c>
      <c r="H65" s="51"/>
      <c r="I65" s="49"/>
      <c r="J65" s="49"/>
      <c r="K65" s="49">
        <v>1</v>
      </c>
      <c r="L65" s="49"/>
      <c r="M65" s="51">
        <v>2</v>
      </c>
      <c r="N65" s="49">
        <v>1</v>
      </c>
      <c r="O65" s="49"/>
      <c r="P65" s="49"/>
      <c r="Q65" s="49"/>
      <c r="R65" s="49">
        <v>1</v>
      </c>
      <c r="S65" s="49"/>
      <c r="T65" s="49"/>
      <c r="U65" s="49"/>
      <c r="V65" s="49"/>
    </row>
    <row r="66" spans="1:22" ht="17" x14ac:dyDescent="0.2">
      <c r="A66" s="49"/>
      <c r="B66" s="49">
        <v>62</v>
      </c>
      <c r="C66" s="50">
        <v>63536</v>
      </c>
      <c r="D66" s="51" t="s">
        <v>426</v>
      </c>
      <c r="E66" s="51" t="s">
        <v>170</v>
      </c>
      <c r="F66" s="52">
        <v>1</v>
      </c>
      <c r="G66" s="51" t="s">
        <v>250</v>
      </c>
      <c r="H66" s="51">
        <v>1</v>
      </c>
      <c r="I66" s="49"/>
      <c r="J66" s="49"/>
      <c r="K66" s="49"/>
      <c r="L66" s="49"/>
      <c r="M66" s="51">
        <v>2</v>
      </c>
      <c r="N66" s="49"/>
      <c r="O66" s="49">
        <v>1</v>
      </c>
      <c r="P66" s="49"/>
      <c r="Q66" s="49"/>
      <c r="R66" s="49"/>
      <c r="S66" s="49"/>
      <c r="T66" s="49"/>
      <c r="U66" s="49"/>
      <c r="V66" s="49">
        <v>1</v>
      </c>
    </row>
    <row r="67" spans="1:22" ht="17" x14ac:dyDescent="0.2">
      <c r="A67" s="49"/>
      <c r="B67" s="49">
        <v>63</v>
      </c>
      <c r="C67" s="50">
        <v>63536</v>
      </c>
      <c r="D67" s="51" t="s">
        <v>426</v>
      </c>
      <c r="E67" s="51" t="s">
        <v>171</v>
      </c>
      <c r="F67" s="52">
        <v>1</v>
      </c>
      <c r="G67" s="51" t="s">
        <v>250</v>
      </c>
      <c r="H67" s="51">
        <v>1</v>
      </c>
      <c r="I67" s="49"/>
      <c r="J67" s="49"/>
      <c r="K67" s="49"/>
      <c r="L67" s="49"/>
      <c r="M67" s="51">
        <v>3</v>
      </c>
      <c r="N67" s="49"/>
      <c r="O67" s="49">
        <v>1</v>
      </c>
      <c r="P67" s="49"/>
      <c r="Q67" s="49"/>
      <c r="R67" s="49"/>
      <c r="S67" s="49"/>
      <c r="T67" s="49">
        <v>1</v>
      </c>
      <c r="U67" s="49"/>
      <c r="V67" s="49"/>
    </row>
    <row r="68" spans="1:22" ht="17" x14ac:dyDescent="0.2">
      <c r="A68" s="49"/>
      <c r="B68" s="49">
        <v>64</v>
      </c>
      <c r="C68" s="50">
        <v>63536</v>
      </c>
      <c r="D68" s="51" t="s">
        <v>426</v>
      </c>
      <c r="E68" s="51" t="s">
        <v>228</v>
      </c>
      <c r="F68" s="52">
        <v>1</v>
      </c>
      <c r="G68" s="51" t="s">
        <v>248</v>
      </c>
      <c r="H68" s="51"/>
      <c r="I68" s="49"/>
      <c r="J68" s="49">
        <v>1</v>
      </c>
      <c r="K68" s="49"/>
      <c r="L68" s="49"/>
      <c r="M68" s="51">
        <v>6</v>
      </c>
      <c r="N68" s="49"/>
      <c r="O68" s="49">
        <v>1</v>
      </c>
      <c r="P68" s="49"/>
      <c r="Q68" s="49">
        <v>1</v>
      </c>
      <c r="R68" s="49"/>
      <c r="S68" s="49"/>
      <c r="T68" s="49"/>
      <c r="U68" s="49"/>
      <c r="V68" s="49"/>
    </row>
    <row r="69" spans="1:22" ht="17" x14ac:dyDescent="0.2">
      <c r="A69" s="49"/>
      <c r="B69" s="49">
        <v>65</v>
      </c>
      <c r="C69" s="50">
        <v>63537</v>
      </c>
      <c r="D69" s="51" t="s">
        <v>426</v>
      </c>
      <c r="E69" s="51" t="s">
        <v>229</v>
      </c>
      <c r="F69" s="52">
        <v>1</v>
      </c>
      <c r="G69" s="51" t="s">
        <v>250</v>
      </c>
      <c r="H69" s="51">
        <v>1</v>
      </c>
      <c r="I69" s="49"/>
      <c r="J69" s="49"/>
      <c r="K69" s="49"/>
      <c r="L69" s="49"/>
      <c r="M69" s="51">
        <v>3</v>
      </c>
      <c r="N69" s="49"/>
      <c r="O69" s="49"/>
      <c r="P69" s="49">
        <v>-1</v>
      </c>
      <c r="Q69" s="49"/>
      <c r="R69" s="49"/>
      <c r="S69" s="49"/>
      <c r="T69" s="49">
        <v>1</v>
      </c>
      <c r="U69" s="49"/>
      <c r="V69" s="49"/>
    </row>
    <row r="70" spans="1:22" ht="17" x14ac:dyDescent="0.2">
      <c r="A70" s="49"/>
      <c r="B70" s="49">
        <v>66</v>
      </c>
      <c r="C70" s="50">
        <v>63537</v>
      </c>
      <c r="D70" s="51" t="s">
        <v>426</v>
      </c>
      <c r="E70" s="51" t="s">
        <v>57</v>
      </c>
      <c r="F70" s="52">
        <v>1</v>
      </c>
      <c r="G70" s="51" t="s">
        <v>248</v>
      </c>
      <c r="H70" s="51"/>
      <c r="I70" s="49"/>
      <c r="J70" s="49">
        <v>1</v>
      </c>
      <c r="K70" s="49"/>
      <c r="L70" s="49"/>
      <c r="M70" s="51">
        <v>7</v>
      </c>
      <c r="N70" s="49"/>
      <c r="O70" s="49">
        <v>1</v>
      </c>
      <c r="P70" s="49"/>
      <c r="Q70" s="49"/>
      <c r="R70" s="49"/>
      <c r="S70" s="49"/>
      <c r="T70" s="49">
        <v>1</v>
      </c>
      <c r="U70" s="49"/>
      <c r="V70" s="49"/>
    </row>
    <row r="71" spans="1:22" ht="17" x14ac:dyDescent="0.2">
      <c r="A71" s="49"/>
      <c r="B71" s="49">
        <v>67</v>
      </c>
      <c r="C71" s="50">
        <v>63538</v>
      </c>
      <c r="D71" s="51" t="s">
        <v>426</v>
      </c>
      <c r="E71" s="51" t="s">
        <v>230</v>
      </c>
      <c r="F71" s="52">
        <v>1</v>
      </c>
      <c r="G71" s="51" t="s">
        <v>250</v>
      </c>
      <c r="H71" s="51">
        <v>1</v>
      </c>
      <c r="I71" s="49"/>
      <c r="J71" s="49"/>
      <c r="K71" s="49"/>
      <c r="L71" s="49">
        <v>1</v>
      </c>
      <c r="M71" s="51">
        <v>1</v>
      </c>
      <c r="N71" s="49"/>
      <c r="O71" s="49"/>
      <c r="P71" s="49">
        <v>-1</v>
      </c>
      <c r="Q71" s="49">
        <v>1</v>
      </c>
      <c r="R71" s="49"/>
      <c r="S71" s="49"/>
      <c r="T71" s="49"/>
      <c r="U71" s="49"/>
      <c r="V71" s="49"/>
    </row>
    <row r="72" spans="1:22" ht="17" x14ac:dyDescent="0.2">
      <c r="A72" s="49"/>
      <c r="B72" s="49">
        <v>68</v>
      </c>
      <c r="C72" s="50">
        <v>63539</v>
      </c>
      <c r="D72" s="51" t="s">
        <v>426</v>
      </c>
      <c r="E72" s="51" t="s">
        <v>58</v>
      </c>
      <c r="F72" s="52">
        <v>1</v>
      </c>
      <c r="G72" s="51" t="s">
        <v>250</v>
      </c>
      <c r="H72" s="51">
        <v>1</v>
      </c>
      <c r="I72" s="49"/>
      <c r="J72" s="49"/>
      <c r="K72" s="49"/>
      <c r="L72" s="49">
        <v>1</v>
      </c>
      <c r="M72" s="51">
        <v>1</v>
      </c>
      <c r="N72" s="49"/>
      <c r="O72" s="49">
        <v>1</v>
      </c>
      <c r="P72" s="49"/>
      <c r="Q72" s="49"/>
      <c r="R72" s="49"/>
      <c r="S72" s="49"/>
      <c r="T72" s="49"/>
      <c r="U72" s="49"/>
      <c r="V72" s="49">
        <v>1</v>
      </c>
    </row>
    <row r="73" spans="1:22" ht="17" x14ac:dyDescent="0.2">
      <c r="A73" s="49"/>
      <c r="B73" s="49">
        <v>69</v>
      </c>
      <c r="C73" s="50">
        <v>63540</v>
      </c>
      <c r="D73" s="51" t="s">
        <v>426</v>
      </c>
      <c r="E73" s="51" t="s">
        <v>59</v>
      </c>
      <c r="F73" s="52">
        <v>1</v>
      </c>
      <c r="G73" s="51" t="s">
        <v>250</v>
      </c>
      <c r="H73" s="51">
        <v>1</v>
      </c>
      <c r="I73" s="49"/>
      <c r="J73" s="49"/>
      <c r="K73" s="49"/>
      <c r="L73" s="49"/>
      <c r="M73" s="51">
        <v>9</v>
      </c>
      <c r="N73" s="49"/>
      <c r="O73" s="49"/>
      <c r="P73" s="49">
        <v>-1</v>
      </c>
      <c r="Q73" s="49"/>
      <c r="R73" s="49"/>
      <c r="S73" s="49">
        <v>1</v>
      </c>
      <c r="T73" s="49"/>
      <c r="U73" s="49"/>
      <c r="V73" s="49"/>
    </row>
    <row r="74" spans="1:22" ht="17" x14ac:dyDescent="0.2">
      <c r="A74" s="49"/>
      <c r="B74" s="49">
        <v>70</v>
      </c>
      <c r="C74" s="50">
        <v>63541</v>
      </c>
      <c r="D74" s="51" t="s">
        <v>426</v>
      </c>
      <c r="E74" s="51" t="s">
        <v>60</v>
      </c>
      <c r="F74" s="52" t="s">
        <v>422</v>
      </c>
      <c r="G74" s="51" t="s">
        <v>248</v>
      </c>
      <c r="H74" s="51"/>
      <c r="I74" s="49"/>
      <c r="J74" s="49">
        <v>1</v>
      </c>
      <c r="K74" s="49"/>
      <c r="L74" s="49"/>
      <c r="M74" s="51">
        <v>6</v>
      </c>
      <c r="N74" s="49"/>
      <c r="O74" s="49">
        <v>1</v>
      </c>
      <c r="P74" s="49"/>
      <c r="Q74" s="49"/>
      <c r="R74" s="49"/>
      <c r="S74" s="49"/>
      <c r="T74" s="49">
        <v>1</v>
      </c>
      <c r="U74" s="49"/>
      <c r="V74" s="49"/>
    </row>
    <row r="75" spans="1:22" ht="17" x14ac:dyDescent="0.2">
      <c r="A75" s="49"/>
      <c r="B75" s="49">
        <v>71</v>
      </c>
      <c r="C75" s="50">
        <v>63543</v>
      </c>
      <c r="D75" s="51" t="s">
        <v>427</v>
      </c>
      <c r="E75" s="51" t="s">
        <v>61</v>
      </c>
      <c r="F75" s="52">
        <v>1</v>
      </c>
      <c r="G75" s="51" t="s">
        <v>250</v>
      </c>
      <c r="H75" s="51">
        <v>1</v>
      </c>
      <c r="I75" s="49"/>
      <c r="J75" s="49"/>
      <c r="K75" s="49"/>
      <c r="L75" s="49"/>
      <c r="M75" s="51">
        <v>11</v>
      </c>
      <c r="N75" s="49"/>
      <c r="O75" s="49"/>
      <c r="P75" s="49">
        <v>-1</v>
      </c>
      <c r="Q75" s="49"/>
      <c r="R75" s="49"/>
      <c r="S75" s="49"/>
      <c r="T75" s="49"/>
      <c r="U75" s="49">
        <v>1</v>
      </c>
      <c r="V75" s="49"/>
    </row>
    <row r="76" spans="1:22" ht="17" x14ac:dyDescent="0.2">
      <c r="A76" s="49"/>
      <c r="B76" s="49">
        <v>72</v>
      </c>
      <c r="C76" s="50">
        <v>63544</v>
      </c>
      <c r="D76" s="51" t="s">
        <v>427</v>
      </c>
      <c r="E76" s="51" t="s">
        <v>62</v>
      </c>
      <c r="F76" s="52">
        <v>1</v>
      </c>
      <c r="G76" s="51" t="s">
        <v>250</v>
      </c>
      <c r="H76" s="51">
        <v>1</v>
      </c>
      <c r="I76" s="49"/>
      <c r="J76" s="49"/>
      <c r="K76" s="49"/>
      <c r="L76" s="49"/>
      <c r="M76" s="51">
        <v>18</v>
      </c>
      <c r="N76" s="49"/>
      <c r="O76" s="49">
        <v>1</v>
      </c>
      <c r="P76" s="49"/>
      <c r="Q76" s="49"/>
      <c r="R76" s="49"/>
      <c r="S76" s="49"/>
      <c r="T76" s="49">
        <v>1</v>
      </c>
      <c r="U76" s="49"/>
      <c r="V76" s="49"/>
    </row>
    <row r="77" spans="1:22" ht="17" x14ac:dyDescent="0.2">
      <c r="A77" s="49"/>
      <c r="B77" s="49">
        <v>73</v>
      </c>
      <c r="C77" s="50">
        <v>63549</v>
      </c>
      <c r="D77" s="51" t="s">
        <v>427</v>
      </c>
      <c r="E77" s="51" t="s">
        <v>63</v>
      </c>
      <c r="F77" s="52">
        <v>1</v>
      </c>
      <c r="G77" s="51" t="s">
        <v>248</v>
      </c>
      <c r="H77" s="51"/>
      <c r="I77" s="49"/>
      <c r="J77" s="49">
        <v>1</v>
      </c>
      <c r="K77" s="49"/>
      <c r="L77" s="49"/>
      <c r="M77" s="51" t="s">
        <v>183</v>
      </c>
      <c r="N77" s="49">
        <v>1</v>
      </c>
      <c r="O77" s="49"/>
      <c r="P77" s="49"/>
      <c r="Q77" s="49"/>
      <c r="R77" s="49"/>
      <c r="S77" s="49"/>
      <c r="T77" s="49"/>
      <c r="U77" s="49">
        <v>1</v>
      </c>
      <c r="V77" s="49"/>
    </row>
    <row r="78" spans="1:22" ht="17" x14ac:dyDescent="0.2">
      <c r="A78" s="49"/>
      <c r="B78" s="49">
        <v>74</v>
      </c>
      <c r="C78" s="50">
        <v>63550</v>
      </c>
      <c r="D78" s="51" t="s">
        <v>427</v>
      </c>
      <c r="E78" s="51" t="s">
        <v>64</v>
      </c>
      <c r="F78" s="52">
        <v>1</v>
      </c>
      <c r="G78" s="51" t="s">
        <v>250</v>
      </c>
      <c r="H78" s="51">
        <v>1</v>
      </c>
      <c r="I78" s="49"/>
      <c r="J78" s="49"/>
      <c r="K78" s="49"/>
      <c r="L78" s="49"/>
      <c r="M78" s="51">
        <v>10</v>
      </c>
      <c r="N78" s="49"/>
      <c r="O78" s="49"/>
      <c r="P78" s="49">
        <v>-1</v>
      </c>
      <c r="Q78" s="49"/>
      <c r="R78" s="49"/>
      <c r="S78" s="49"/>
      <c r="T78" s="49"/>
      <c r="U78" s="49">
        <v>1</v>
      </c>
      <c r="V78" s="49"/>
    </row>
    <row r="79" spans="1:22" ht="19" customHeight="1" x14ac:dyDescent="0.2">
      <c r="A79" s="49"/>
      <c r="B79" s="49">
        <v>75</v>
      </c>
      <c r="C79" s="50">
        <v>63555</v>
      </c>
      <c r="D79" s="51" t="s">
        <v>427</v>
      </c>
      <c r="E79" s="51" t="s">
        <v>65</v>
      </c>
      <c r="F79" s="52">
        <v>1</v>
      </c>
      <c r="G79" s="51" t="s">
        <v>250</v>
      </c>
      <c r="H79" s="51">
        <v>1</v>
      </c>
      <c r="I79" s="49"/>
      <c r="J79" s="49"/>
      <c r="K79" s="49"/>
      <c r="L79" s="49">
        <v>1</v>
      </c>
      <c r="M79" s="51">
        <v>1</v>
      </c>
      <c r="N79" s="49"/>
      <c r="O79" s="49">
        <v>1</v>
      </c>
      <c r="P79" s="49"/>
      <c r="Q79" s="49"/>
      <c r="R79" s="49"/>
      <c r="S79" s="49"/>
      <c r="T79" s="49">
        <v>1</v>
      </c>
      <c r="U79" s="49"/>
      <c r="V79" s="49"/>
    </row>
    <row r="80" spans="1:22" ht="17" x14ac:dyDescent="0.2">
      <c r="A80" s="49"/>
      <c r="B80" s="49">
        <v>76</v>
      </c>
      <c r="C80" s="50">
        <v>63558</v>
      </c>
      <c r="D80" s="51" t="s">
        <v>427</v>
      </c>
      <c r="E80" s="51" t="s">
        <v>66</v>
      </c>
      <c r="F80" s="52">
        <v>1</v>
      </c>
      <c r="G80" s="51" t="s">
        <v>250</v>
      </c>
      <c r="H80" s="51">
        <v>1</v>
      </c>
      <c r="I80" s="49"/>
      <c r="J80" s="49"/>
      <c r="K80" s="49"/>
      <c r="L80" s="49"/>
      <c r="M80" s="51">
        <v>2</v>
      </c>
      <c r="N80" s="49"/>
      <c r="O80" s="49">
        <v>1</v>
      </c>
      <c r="P80" s="49"/>
      <c r="Q80" s="49"/>
      <c r="R80" s="49"/>
      <c r="S80" s="49"/>
      <c r="T80" s="49">
        <v>1</v>
      </c>
      <c r="U80" s="49"/>
      <c r="V80" s="49"/>
    </row>
    <row r="81" spans="1:22" ht="17" x14ac:dyDescent="0.2">
      <c r="A81" s="49"/>
      <c r="B81" s="49">
        <v>77</v>
      </c>
      <c r="C81" s="50">
        <v>63559</v>
      </c>
      <c r="D81" s="51" t="s">
        <v>427</v>
      </c>
      <c r="E81" s="51" t="s">
        <v>231</v>
      </c>
      <c r="F81" s="52">
        <v>1</v>
      </c>
      <c r="G81" s="51" t="s">
        <v>250</v>
      </c>
      <c r="H81" s="51">
        <v>1</v>
      </c>
      <c r="I81" s="49"/>
      <c r="J81" s="49"/>
      <c r="K81" s="49"/>
      <c r="L81" s="49"/>
      <c r="M81" s="51">
        <v>18</v>
      </c>
      <c r="N81" s="49"/>
      <c r="O81" s="49"/>
      <c r="P81" s="49">
        <v>-1</v>
      </c>
      <c r="Q81" s="49"/>
      <c r="R81" s="49">
        <v>1</v>
      </c>
      <c r="S81" s="49"/>
      <c r="T81" s="49"/>
      <c r="U81" s="49"/>
      <c r="V81" s="49"/>
    </row>
    <row r="82" spans="1:22" ht="17" x14ac:dyDescent="0.2">
      <c r="A82" s="49"/>
      <c r="B82" s="49">
        <v>78</v>
      </c>
      <c r="C82" s="50">
        <v>63560</v>
      </c>
      <c r="D82" s="51" t="s">
        <v>427</v>
      </c>
      <c r="E82" s="51" t="s">
        <v>67</v>
      </c>
      <c r="F82" s="52" t="s">
        <v>422</v>
      </c>
      <c r="G82" s="51" t="s">
        <v>250</v>
      </c>
      <c r="H82" s="51">
        <v>1</v>
      </c>
      <c r="I82" s="49"/>
      <c r="J82" s="49"/>
      <c r="K82" s="49"/>
      <c r="L82" s="49"/>
      <c r="M82" s="51">
        <v>3</v>
      </c>
      <c r="N82" s="49">
        <v>1</v>
      </c>
      <c r="O82" s="49"/>
      <c r="P82" s="49"/>
      <c r="Q82" s="49"/>
      <c r="R82" s="49"/>
      <c r="S82" s="49">
        <v>1</v>
      </c>
      <c r="T82" s="49"/>
      <c r="U82" s="49"/>
      <c r="V82" s="49"/>
    </row>
    <row r="83" spans="1:22" ht="17" x14ac:dyDescent="0.2">
      <c r="A83" s="49"/>
      <c r="B83" s="49">
        <v>79</v>
      </c>
      <c r="C83" s="50">
        <v>63562</v>
      </c>
      <c r="D83" s="51" t="s">
        <v>427</v>
      </c>
      <c r="E83" s="51" t="s">
        <v>232</v>
      </c>
      <c r="F83" s="52">
        <v>1</v>
      </c>
      <c r="G83" s="51" t="s">
        <v>250</v>
      </c>
      <c r="H83" s="51">
        <v>1</v>
      </c>
      <c r="I83" s="49"/>
      <c r="J83" s="49"/>
      <c r="K83" s="49"/>
      <c r="L83" s="49">
        <v>1</v>
      </c>
      <c r="M83" s="51">
        <v>1</v>
      </c>
      <c r="N83" s="49"/>
      <c r="O83" s="49">
        <v>1</v>
      </c>
      <c r="P83" s="49"/>
      <c r="Q83" s="49"/>
      <c r="R83" s="49"/>
      <c r="S83" s="49">
        <v>1</v>
      </c>
      <c r="T83" s="49"/>
      <c r="U83" s="49"/>
      <c r="V83" s="49"/>
    </row>
    <row r="84" spans="1:22" ht="17" x14ac:dyDescent="0.2">
      <c r="A84" s="49"/>
      <c r="B84" s="49">
        <v>80</v>
      </c>
      <c r="C84" s="50">
        <v>63562</v>
      </c>
      <c r="D84" s="51" t="s">
        <v>427</v>
      </c>
      <c r="E84" s="51" t="s">
        <v>233</v>
      </c>
      <c r="F84" s="52">
        <v>1</v>
      </c>
      <c r="G84" s="51" t="s">
        <v>250</v>
      </c>
      <c r="H84" s="51">
        <v>1</v>
      </c>
      <c r="I84" s="49"/>
      <c r="J84" s="49"/>
      <c r="K84" s="49"/>
      <c r="L84" s="49"/>
      <c r="M84" s="51">
        <v>3</v>
      </c>
      <c r="N84" s="49"/>
      <c r="O84" s="49">
        <v>1</v>
      </c>
      <c r="P84" s="49"/>
      <c r="Q84" s="49"/>
      <c r="R84" s="49"/>
      <c r="S84" s="49">
        <v>1</v>
      </c>
      <c r="T84" s="49"/>
      <c r="U84" s="49"/>
      <c r="V84" s="49"/>
    </row>
    <row r="85" spans="1:22" ht="17" x14ac:dyDescent="0.2">
      <c r="A85" s="49"/>
      <c r="B85" s="49">
        <v>81</v>
      </c>
      <c r="C85" s="50">
        <v>63564</v>
      </c>
      <c r="D85" s="51" t="s">
        <v>427</v>
      </c>
      <c r="E85" s="51" t="s">
        <v>172</v>
      </c>
      <c r="F85" s="52">
        <v>1</v>
      </c>
      <c r="G85" s="51" t="s">
        <v>268</v>
      </c>
      <c r="H85" s="51"/>
      <c r="I85" s="49"/>
      <c r="J85" s="49"/>
      <c r="K85" s="49">
        <v>1</v>
      </c>
      <c r="L85" s="49"/>
      <c r="M85" s="51">
        <v>2</v>
      </c>
      <c r="N85" s="49">
        <v>1</v>
      </c>
      <c r="O85" s="49"/>
      <c r="P85" s="49"/>
      <c r="Q85" s="49">
        <v>1</v>
      </c>
      <c r="R85" s="49"/>
      <c r="S85" s="49"/>
      <c r="T85" s="49"/>
      <c r="U85" s="49"/>
      <c r="V85" s="49"/>
    </row>
    <row r="86" spans="1:22" ht="17" x14ac:dyDescent="0.2">
      <c r="A86" s="49"/>
      <c r="B86" s="49">
        <v>82</v>
      </c>
      <c r="C86" s="50">
        <v>63564</v>
      </c>
      <c r="D86" s="51" t="s">
        <v>427</v>
      </c>
      <c r="E86" s="51" t="s">
        <v>173</v>
      </c>
      <c r="F86" s="52">
        <v>1</v>
      </c>
      <c r="G86" s="51" t="s">
        <v>248</v>
      </c>
      <c r="H86" s="51"/>
      <c r="I86" s="49"/>
      <c r="J86" s="49">
        <v>1</v>
      </c>
      <c r="K86" s="49"/>
      <c r="L86" s="49"/>
      <c r="M86" s="51">
        <v>7</v>
      </c>
      <c r="N86" s="49">
        <v>1</v>
      </c>
      <c r="O86" s="49"/>
      <c r="P86" s="49"/>
      <c r="Q86" s="49"/>
      <c r="R86" s="49">
        <v>1</v>
      </c>
      <c r="S86" s="49"/>
      <c r="T86" s="49"/>
      <c r="U86" s="49"/>
      <c r="V86" s="49"/>
    </row>
    <row r="87" spans="1:22" ht="17" x14ac:dyDescent="0.2">
      <c r="A87" s="49"/>
      <c r="B87" s="49">
        <v>83</v>
      </c>
      <c r="C87" s="50">
        <v>63569</v>
      </c>
      <c r="D87" s="51" t="s">
        <v>427</v>
      </c>
      <c r="E87" s="51" t="s">
        <v>234</v>
      </c>
      <c r="F87" s="52" t="s">
        <v>422</v>
      </c>
      <c r="G87" s="51" t="s">
        <v>250</v>
      </c>
      <c r="H87" s="51">
        <v>1</v>
      </c>
      <c r="I87" s="49"/>
      <c r="J87" s="49"/>
      <c r="K87" s="49"/>
      <c r="L87" s="49"/>
      <c r="M87" s="51">
        <v>16</v>
      </c>
      <c r="N87" s="49">
        <v>1</v>
      </c>
      <c r="O87" s="49"/>
      <c r="P87" s="49"/>
      <c r="Q87" s="49"/>
      <c r="R87" s="49"/>
      <c r="S87" s="49">
        <v>1</v>
      </c>
      <c r="T87" s="49"/>
      <c r="U87" s="49"/>
      <c r="V87" s="49"/>
    </row>
    <row r="88" spans="1:22" ht="17" x14ac:dyDescent="0.2">
      <c r="A88" s="49"/>
      <c r="B88" s="49">
        <v>84</v>
      </c>
      <c r="C88" s="50">
        <v>63572</v>
      </c>
      <c r="D88" s="51" t="s">
        <v>428</v>
      </c>
      <c r="E88" s="51" t="s">
        <v>68</v>
      </c>
      <c r="F88" s="52">
        <v>1</v>
      </c>
      <c r="G88" s="51" t="s">
        <v>250</v>
      </c>
      <c r="H88" s="51">
        <v>1</v>
      </c>
      <c r="I88" s="49"/>
      <c r="J88" s="49"/>
      <c r="K88" s="49"/>
      <c r="L88" s="49"/>
      <c r="M88" s="51">
        <v>10</v>
      </c>
      <c r="N88" s="49"/>
      <c r="O88" s="49"/>
      <c r="P88" s="49">
        <v>-1</v>
      </c>
      <c r="Q88" s="49"/>
      <c r="R88" s="49"/>
      <c r="S88" s="49"/>
      <c r="T88" s="49">
        <v>1</v>
      </c>
      <c r="U88" s="49"/>
      <c r="V88" s="49"/>
    </row>
    <row r="89" spans="1:22" ht="17" x14ac:dyDescent="0.2">
      <c r="A89" s="49"/>
      <c r="B89" s="49">
        <v>85</v>
      </c>
      <c r="C89" s="50">
        <v>63572</v>
      </c>
      <c r="D89" s="51" t="s">
        <v>428</v>
      </c>
      <c r="E89" s="51" t="s">
        <v>174</v>
      </c>
      <c r="F89" s="52" t="s">
        <v>422</v>
      </c>
      <c r="G89" s="51" t="s">
        <v>250</v>
      </c>
      <c r="H89" s="51">
        <v>1</v>
      </c>
      <c r="I89" s="49"/>
      <c r="J89" s="49"/>
      <c r="K89" s="49"/>
      <c r="L89" s="49">
        <v>1</v>
      </c>
      <c r="M89" s="51">
        <v>1</v>
      </c>
      <c r="N89" s="49">
        <v>1</v>
      </c>
      <c r="O89" s="49"/>
      <c r="P89" s="49"/>
      <c r="Q89" s="49"/>
      <c r="R89" s="49"/>
      <c r="S89" s="49">
        <v>1</v>
      </c>
      <c r="T89" s="49"/>
      <c r="U89" s="49"/>
      <c r="V89" s="49"/>
    </row>
    <row r="90" spans="1:22" ht="17" x14ac:dyDescent="0.2">
      <c r="A90" s="49"/>
      <c r="B90" s="49">
        <v>86</v>
      </c>
      <c r="C90" s="50">
        <v>63581</v>
      </c>
      <c r="D90" s="51" t="s">
        <v>428</v>
      </c>
      <c r="E90" s="51" t="s">
        <v>69</v>
      </c>
      <c r="F90" s="52">
        <v>1</v>
      </c>
      <c r="G90" s="51" t="s">
        <v>250</v>
      </c>
      <c r="H90" s="51">
        <v>1</v>
      </c>
      <c r="I90" s="49"/>
      <c r="J90" s="49"/>
      <c r="K90" s="49"/>
      <c r="L90" s="49"/>
      <c r="M90" s="51">
        <v>2</v>
      </c>
      <c r="N90" s="49"/>
      <c r="O90" s="49">
        <v>1</v>
      </c>
      <c r="P90" s="49"/>
      <c r="Q90" s="49"/>
      <c r="R90" s="49"/>
      <c r="S90" s="49">
        <v>1</v>
      </c>
      <c r="T90" s="49"/>
      <c r="U90" s="49"/>
      <c r="V90" s="49"/>
    </row>
    <row r="91" spans="1:22" ht="17" x14ac:dyDescent="0.2">
      <c r="A91" s="49"/>
      <c r="B91" s="49">
        <v>87</v>
      </c>
      <c r="C91" s="50">
        <v>63583</v>
      </c>
      <c r="D91" s="51" t="s">
        <v>428</v>
      </c>
      <c r="E91" s="51" t="s">
        <v>70</v>
      </c>
      <c r="F91" s="52" t="s">
        <v>422</v>
      </c>
      <c r="G91" s="51" t="s">
        <v>248</v>
      </c>
      <c r="H91" s="51"/>
      <c r="I91" s="49"/>
      <c r="J91" s="49">
        <v>1</v>
      </c>
      <c r="K91" s="49"/>
      <c r="L91" s="49"/>
      <c r="M91" s="51">
        <v>6</v>
      </c>
      <c r="N91" s="49">
        <v>1</v>
      </c>
      <c r="O91" s="49"/>
      <c r="P91" s="49"/>
      <c r="Q91" s="49"/>
      <c r="R91" s="49">
        <v>1</v>
      </c>
      <c r="S91" s="49"/>
      <c r="T91" s="49"/>
      <c r="U91" s="49"/>
      <c r="V91" s="49"/>
    </row>
    <row r="92" spans="1:22" ht="17" x14ac:dyDescent="0.2">
      <c r="A92" s="49"/>
      <c r="B92" s="49">
        <v>88</v>
      </c>
      <c r="C92" s="50">
        <v>63584</v>
      </c>
      <c r="D92" s="51" t="s">
        <v>428</v>
      </c>
      <c r="E92" s="51" t="s">
        <v>71</v>
      </c>
      <c r="F92" s="52" t="s">
        <v>422</v>
      </c>
      <c r="G92" s="51" t="s">
        <v>250</v>
      </c>
      <c r="H92" s="51">
        <v>1</v>
      </c>
      <c r="I92" s="49"/>
      <c r="J92" s="49"/>
      <c r="K92" s="49"/>
      <c r="L92" s="49">
        <v>1</v>
      </c>
      <c r="M92" s="51">
        <v>1</v>
      </c>
      <c r="N92" s="49"/>
      <c r="O92" s="49">
        <v>1</v>
      </c>
      <c r="P92" s="49"/>
      <c r="Q92" s="49">
        <v>1</v>
      </c>
      <c r="R92" s="49"/>
      <c r="S92" s="49"/>
      <c r="T92" s="49"/>
      <c r="U92" s="49"/>
      <c r="V92" s="49"/>
    </row>
    <row r="93" spans="1:22" ht="17" x14ac:dyDescent="0.2">
      <c r="A93" s="49"/>
      <c r="B93" s="49">
        <v>89</v>
      </c>
      <c r="C93" s="50">
        <v>63584</v>
      </c>
      <c r="D93" s="51" t="s">
        <v>428</v>
      </c>
      <c r="E93" s="51" t="s">
        <v>235</v>
      </c>
      <c r="F93" s="52">
        <v>1</v>
      </c>
      <c r="G93" s="51" t="s">
        <v>268</v>
      </c>
      <c r="H93" s="51"/>
      <c r="I93" s="49"/>
      <c r="J93" s="49"/>
      <c r="K93" s="49">
        <v>1</v>
      </c>
      <c r="L93" s="49">
        <v>1</v>
      </c>
      <c r="M93" s="51">
        <v>1</v>
      </c>
      <c r="N93" s="49">
        <v>1</v>
      </c>
      <c r="O93" s="49"/>
      <c r="P93" s="49"/>
      <c r="Q93" s="49">
        <v>1</v>
      </c>
      <c r="R93" s="49"/>
      <c r="S93" s="49"/>
      <c r="T93" s="49"/>
      <c r="U93" s="49"/>
      <c r="V93" s="49"/>
    </row>
    <row r="94" spans="1:22" ht="17" x14ac:dyDescent="0.2">
      <c r="A94" s="49"/>
      <c r="B94" s="49">
        <v>90</v>
      </c>
      <c r="C94" s="50">
        <v>63584</v>
      </c>
      <c r="D94" s="51" t="s">
        <v>428</v>
      </c>
      <c r="E94" s="51" t="s">
        <v>72</v>
      </c>
      <c r="F94" s="52">
        <v>1</v>
      </c>
      <c r="G94" s="51" t="s">
        <v>250</v>
      </c>
      <c r="H94" s="51">
        <v>1</v>
      </c>
      <c r="I94" s="49"/>
      <c r="J94" s="49"/>
      <c r="K94" s="49"/>
      <c r="L94" s="49"/>
      <c r="M94" s="51">
        <v>12</v>
      </c>
      <c r="N94" s="49"/>
      <c r="O94" s="49"/>
      <c r="P94" s="49">
        <v>-1</v>
      </c>
      <c r="Q94" s="49"/>
      <c r="R94" s="49"/>
      <c r="S94" s="49"/>
      <c r="T94" s="49"/>
      <c r="U94" s="49"/>
      <c r="V94" s="49">
        <v>1</v>
      </c>
    </row>
    <row r="95" spans="1:22" ht="17" x14ac:dyDescent="0.2">
      <c r="A95" s="49"/>
      <c r="B95" s="49">
        <v>91</v>
      </c>
      <c r="C95" s="50">
        <v>63585</v>
      </c>
      <c r="D95" s="51" t="s">
        <v>428</v>
      </c>
      <c r="E95" s="51" t="s">
        <v>175</v>
      </c>
      <c r="F95" s="52">
        <v>1</v>
      </c>
      <c r="G95" s="51" t="s">
        <v>250</v>
      </c>
      <c r="H95" s="51">
        <v>1</v>
      </c>
      <c r="I95" s="49"/>
      <c r="J95" s="49"/>
      <c r="K95" s="49"/>
      <c r="L95" s="49"/>
      <c r="M95" s="51">
        <v>2</v>
      </c>
      <c r="N95" s="49"/>
      <c r="O95" s="49">
        <v>1</v>
      </c>
      <c r="P95" s="49"/>
      <c r="Q95" s="49"/>
      <c r="R95" s="49"/>
      <c r="S95" s="49">
        <v>1</v>
      </c>
      <c r="T95" s="49"/>
      <c r="U95" s="49"/>
      <c r="V95" s="49"/>
    </row>
    <row r="96" spans="1:22" ht="17" x14ac:dyDescent="0.2">
      <c r="A96" s="49"/>
      <c r="B96" s="49">
        <v>92</v>
      </c>
      <c r="C96" s="50">
        <v>63585</v>
      </c>
      <c r="D96" s="51" t="s">
        <v>428</v>
      </c>
      <c r="E96" s="51" t="s">
        <v>73</v>
      </c>
      <c r="F96" s="52" t="s">
        <v>422</v>
      </c>
      <c r="G96" s="51" t="s">
        <v>250</v>
      </c>
      <c r="H96" s="51">
        <v>1</v>
      </c>
      <c r="I96" s="49"/>
      <c r="J96" s="49"/>
      <c r="K96" s="49"/>
      <c r="L96" s="49"/>
      <c r="M96" s="51">
        <v>10</v>
      </c>
      <c r="N96" s="49"/>
      <c r="O96" s="49">
        <v>1</v>
      </c>
      <c r="P96" s="49"/>
      <c r="Q96" s="49">
        <v>1</v>
      </c>
      <c r="R96" s="49"/>
      <c r="S96" s="49"/>
      <c r="T96" s="49"/>
      <c r="U96" s="49"/>
      <c r="V96" s="49"/>
    </row>
    <row r="97" spans="1:22" ht="34" x14ac:dyDescent="0.2">
      <c r="A97" s="49"/>
      <c r="B97" s="49">
        <v>93</v>
      </c>
      <c r="C97" s="50">
        <v>63586</v>
      </c>
      <c r="D97" s="51" t="s">
        <v>428</v>
      </c>
      <c r="E97" s="51" t="s">
        <v>74</v>
      </c>
      <c r="F97" s="52">
        <v>1</v>
      </c>
      <c r="G97" s="51" t="s">
        <v>250</v>
      </c>
      <c r="H97" s="51">
        <v>1</v>
      </c>
      <c r="I97" s="49"/>
      <c r="J97" s="49"/>
      <c r="K97" s="49"/>
      <c r="L97" s="49"/>
      <c r="M97" s="51">
        <v>2</v>
      </c>
      <c r="N97" s="49"/>
      <c r="O97" s="49">
        <v>1</v>
      </c>
      <c r="P97" s="49"/>
      <c r="Q97" s="49"/>
      <c r="R97" s="49"/>
      <c r="S97" s="49">
        <v>1</v>
      </c>
      <c r="T97" s="49"/>
      <c r="U97" s="49"/>
      <c r="V97" s="49"/>
    </row>
    <row r="98" spans="1:22" ht="17" x14ac:dyDescent="0.2">
      <c r="A98" s="49"/>
      <c r="B98" s="49">
        <v>94</v>
      </c>
      <c r="C98" s="50">
        <v>63586</v>
      </c>
      <c r="D98" s="51" t="s">
        <v>428</v>
      </c>
      <c r="E98" s="51" t="s">
        <v>75</v>
      </c>
      <c r="F98" s="52">
        <v>1</v>
      </c>
      <c r="G98" s="51" t="s">
        <v>248</v>
      </c>
      <c r="H98" s="51"/>
      <c r="I98" s="49"/>
      <c r="J98" s="49">
        <v>1</v>
      </c>
      <c r="K98" s="49"/>
      <c r="L98" s="49"/>
      <c r="M98" s="51">
        <v>7</v>
      </c>
      <c r="N98" s="49">
        <v>1</v>
      </c>
      <c r="O98" s="49"/>
      <c r="P98" s="49"/>
      <c r="Q98" s="49"/>
      <c r="R98" s="49">
        <v>1</v>
      </c>
      <c r="S98" s="49"/>
      <c r="T98" s="49"/>
      <c r="U98" s="49"/>
      <c r="V98" s="49"/>
    </row>
    <row r="99" spans="1:22" ht="17" x14ac:dyDescent="0.2">
      <c r="A99" s="49"/>
      <c r="B99" s="49">
        <v>95</v>
      </c>
      <c r="C99" s="50">
        <v>63587</v>
      </c>
      <c r="D99" s="51" t="s">
        <v>428</v>
      </c>
      <c r="E99" s="51" t="s">
        <v>76</v>
      </c>
      <c r="F99" s="52" t="s">
        <v>422</v>
      </c>
      <c r="G99" s="51" t="s">
        <v>249</v>
      </c>
      <c r="H99" s="51"/>
      <c r="I99" s="49">
        <v>1</v>
      </c>
      <c r="J99" s="49"/>
      <c r="K99" s="49"/>
      <c r="L99" s="49"/>
      <c r="M99" s="51">
        <v>6</v>
      </c>
      <c r="N99" s="49"/>
      <c r="O99" s="49">
        <v>1</v>
      </c>
      <c r="P99" s="49"/>
      <c r="Q99" s="49"/>
      <c r="R99" s="49"/>
      <c r="S99" s="49">
        <v>1</v>
      </c>
      <c r="T99" s="49"/>
      <c r="U99" s="49"/>
      <c r="V99" s="49"/>
    </row>
    <row r="100" spans="1:22" ht="17" x14ac:dyDescent="0.2">
      <c r="A100" s="49"/>
      <c r="B100" s="49">
        <v>96</v>
      </c>
      <c r="C100" s="50">
        <v>63587</v>
      </c>
      <c r="D100" s="51" t="s">
        <v>428</v>
      </c>
      <c r="E100" s="51" t="s">
        <v>77</v>
      </c>
      <c r="F100" s="52" t="s">
        <v>422</v>
      </c>
      <c r="G100" s="51" t="s">
        <v>248</v>
      </c>
      <c r="H100" s="51"/>
      <c r="I100" s="49"/>
      <c r="J100" s="49">
        <v>1</v>
      </c>
      <c r="K100" s="49"/>
      <c r="L100" s="49"/>
      <c r="M100" s="51">
        <v>6</v>
      </c>
      <c r="N100" s="49"/>
      <c r="O100" s="49">
        <v>1</v>
      </c>
      <c r="P100" s="49"/>
      <c r="Q100" s="49"/>
      <c r="R100" s="49"/>
      <c r="S100" s="49">
        <v>1</v>
      </c>
      <c r="T100" s="49"/>
      <c r="U100" s="49"/>
      <c r="V100" s="49"/>
    </row>
    <row r="101" spans="1:22" ht="19" customHeight="1" x14ac:dyDescent="0.2">
      <c r="A101" s="49"/>
      <c r="B101" s="49">
        <v>97</v>
      </c>
      <c r="C101" s="50">
        <v>63587</v>
      </c>
      <c r="D101" s="51" t="s">
        <v>428</v>
      </c>
      <c r="E101" s="51" t="s">
        <v>78</v>
      </c>
      <c r="F101" s="52" t="s">
        <v>422</v>
      </c>
      <c r="G101" s="51" t="s">
        <v>268</v>
      </c>
      <c r="H101" s="51"/>
      <c r="I101" s="49"/>
      <c r="J101" s="49"/>
      <c r="K101" s="49">
        <v>1</v>
      </c>
      <c r="L101" s="49"/>
      <c r="M101" s="51">
        <v>16</v>
      </c>
      <c r="N101" s="49">
        <v>1</v>
      </c>
      <c r="O101" s="49"/>
      <c r="P101" s="49"/>
      <c r="Q101" s="49"/>
      <c r="R101" s="49"/>
      <c r="S101" s="49">
        <v>1</v>
      </c>
      <c r="T101" s="49"/>
      <c r="U101" s="49"/>
      <c r="V101" s="49"/>
    </row>
    <row r="102" spans="1:22" ht="17" x14ac:dyDescent="0.2">
      <c r="A102" s="49"/>
      <c r="B102" s="49">
        <v>98</v>
      </c>
      <c r="C102" s="50">
        <v>63588</v>
      </c>
      <c r="D102" s="51" t="s">
        <v>428</v>
      </c>
      <c r="E102" s="51" t="s">
        <v>236</v>
      </c>
      <c r="F102" s="52" t="s">
        <v>422</v>
      </c>
      <c r="G102" s="51" t="s">
        <v>268</v>
      </c>
      <c r="H102" s="51"/>
      <c r="I102" s="49"/>
      <c r="J102" s="49"/>
      <c r="K102" s="49">
        <v>1</v>
      </c>
      <c r="L102" s="49"/>
      <c r="M102" s="51">
        <v>12</v>
      </c>
      <c r="N102" s="49">
        <v>1</v>
      </c>
      <c r="O102" s="49"/>
      <c r="P102" s="49"/>
      <c r="Q102" s="49">
        <v>1</v>
      </c>
      <c r="R102" s="49"/>
      <c r="S102" s="49"/>
      <c r="T102" s="49"/>
      <c r="U102" s="49"/>
      <c r="V102" s="49"/>
    </row>
    <row r="103" spans="1:22" ht="17" x14ac:dyDescent="0.2">
      <c r="A103" s="49"/>
      <c r="B103" s="49">
        <v>99</v>
      </c>
      <c r="C103" s="50">
        <v>63588</v>
      </c>
      <c r="D103" s="51" t="s">
        <v>428</v>
      </c>
      <c r="E103" s="51" t="s">
        <v>79</v>
      </c>
      <c r="F103" s="52">
        <v>1</v>
      </c>
      <c r="G103" s="51" t="s">
        <v>250</v>
      </c>
      <c r="H103" s="51">
        <v>1</v>
      </c>
      <c r="I103" s="49"/>
      <c r="J103" s="49"/>
      <c r="K103" s="49"/>
      <c r="L103" s="49"/>
      <c r="M103" s="51">
        <v>17</v>
      </c>
      <c r="N103" s="49">
        <v>1</v>
      </c>
      <c r="O103" s="49"/>
      <c r="P103" s="49"/>
      <c r="Q103" s="49"/>
      <c r="R103" s="49"/>
      <c r="S103" s="49">
        <v>1</v>
      </c>
      <c r="T103" s="49"/>
      <c r="U103" s="49"/>
      <c r="V103" s="49"/>
    </row>
    <row r="104" spans="1:22" ht="17" x14ac:dyDescent="0.2">
      <c r="A104" s="49"/>
      <c r="B104" s="49">
        <v>100</v>
      </c>
      <c r="C104" s="50">
        <v>63589</v>
      </c>
      <c r="D104" s="51" t="s">
        <v>428</v>
      </c>
      <c r="E104" s="51" t="s">
        <v>80</v>
      </c>
      <c r="F104" s="52" t="s">
        <v>422</v>
      </c>
      <c r="G104" s="51" t="s">
        <v>248</v>
      </c>
      <c r="H104" s="51"/>
      <c r="I104" s="49"/>
      <c r="J104" s="49">
        <v>1</v>
      </c>
      <c r="K104" s="49"/>
      <c r="L104" s="49"/>
      <c r="M104" s="51">
        <v>7</v>
      </c>
      <c r="N104" s="49">
        <v>1</v>
      </c>
      <c r="O104" s="49"/>
      <c r="P104" s="49"/>
      <c r="Q104" s="49"/>
      <c r="R104" s="49">
        <v>1</v>
      </c>
      <c r="S104" s="49"/>
      <c r="T104" s="49"/>
      <c r="U104" s="49"/>
      <c r="V104" s="49"/>
    </row>
    <row r="105" spans="1:22" ht="17" x14ac:dyDescent="0.2">
      <c r="A105" s="49"/>
      <c r="B105" s="49">
        <v>101</v>
      </c>
      <c r="C105" s="50">
        <v>63589</v>
      </c>
      <c r="D105" s="51" t="s">
        <v>428</v>
      </c>
      <c r="E105" s="51" t="s">
        <v>81</v>
      </c>
      <c r="F105" s="52" t="s">
        <v>422</v>
      </c>
      <c r="G105" s="51" t="s">
        <v>268</v>
      </c>
      <c r="H105" s="51"/>
      <c r="I105" s="49"/>
      <c r="J105" s="49"/>
      <c r="K105" s="49">
        <v>1</v>
      </c>
      <c r="L105" s="49"/>
      <c r="M105" s="51">
        <v>16</v>
      </c>
      <c r="N105" s="49">
        <v>1</v>
      </c>
      <c r="O105" s="49"/>
      <c r="P105" s="49"/>
      <c r="Q105" s="49"/>
      <c r="R105" s="49"/>
      <c r="S105" s="49">
        <v>1</v>
      </c>
      <c r="T105" s="49"/>
      <c r="U105" s="49"/>
      <c r="V105" s="49"/>
    </row>
    <row r="106" spans="1:22" ht="17" x14ac:dyDescent="0.2">
      <c r="A106" s="49"/>
      <c r="B106" s="49">
        <v>102</v>
      </c>
      <c r="C106" s="50">
        <v>63592</v>
      </c>
      <c r="D106" s="51" t="s">
        <v>428</v>
      </c>
      <c r="E106" s="51" t="s">
        <v>82</v>
      </c>
      <c r="F106" s="52" t="s">
        <v>422</v>
      </c>
      <c r="G106" s="51" t="s">
        <v>248</v>
      </c>
      <c r="H106" s="51"/>
      <c r="I106" s="49"/>
      <c r="J106" s="49">
        <v>1</v>
      </c>
      <c r="K106" s="49"/>
      <c r="L106" s="49"/>
      <c r="M106" s="51">
        <v>6</v>
      </c>
      <c r="N106" s="49"/>
      <c r="O106" s="49"/>
      <c r="P106" s="49">
        <v>-1</v>
      </c>
      <c r="Q106" s="49"/>
      <c r="R106" s="49"/>
      <c r="S106" s="49">
        <v>1</v>
      </c>
      <c r="T106" s="49"/>
      <c r="U106" s="49"/>
      <c r="V106" s="49"/>
    </row>
    <row r="107" spans="1:22" ht="17" x14ac:dyDescent="0.2">
      <c r="A107" s="49"/>
      <c r="B107" s="49">
        <v>103</v>
      </c>
      <c r="C107" s="50">
        <v>63594</v>
      </c>
      <c r="D107" s="51" t="s">
        <v>428</v>
      </c>
      <c r="E107" s="51" t="s">
        <v>83</v>
      </c>
      <c r="F107" s="52">
        <v>1</v>
      </c>
      <c r="G107" s="51" t="s">
        <v>248</v>
      </c>
      <c r="H107" s="51"/>
      <c r="I107" s="49"/>
      <c r="J107" s="49">
        <v>1</v>
      </c>
      <c r="K107" s="49"/>
      <c r="L107" s="49"/>
      <c r="M107" s="51">
        <v>7</v>
      </c>
      <c r="N107" s="49">
        <v>1</v>
      </c>
      <c r="O107" s="49"/>
      <c r="P107" s="49"/>
      <c r="Q107" s="49"/>
      <c r="R107" s="49"/>
      <c r="S107" s="49">
        <v>1</v>
      </c>
      <c r="T107" s="49"/>
      <c r="U107" s="49"/>
      <c r="V107" s="49"/>
    </row>
    <row r="108" spans="1:22" ht="17" x14ac:dyDescent="0.2">
      <c r="A108" s="49"/>
      <c r="B108" s="49">
        <v>104</v>
      </c>
      <c r="C108" s="50">
        <v>63597</v>
      </c>
      <c r="D108" s="51" t="s">
        <v>428</v>
      </c>
      <c r="E108" s="51" t="s">
        <v>84</v>
      </c>
      <c r="F108" s="52">
        <v>1</v>
      </c>
      <c r="G108" s="51" t="s">
        <v>248</v>
      </c>
      <c r="H108" s="51"/>
      <c r="I108" s="49"/>
      <c r="J108" s="49">
        <v>1</v>
      </c>
      <c r="K108" s="49"/>
      <c r="L108" s="49"/>
      <c r="M108" s="51">
        <v>6</v>
      </c>
      <c r="N108" s="49">
        <v>1</v>
      </c>
      <c r="O108" s="49"/>
      <c r="P108" s="49"/>
      <c r="Q108" s="49"/>
      <c r="R108" s="49">
        <v>1</v>
      </c>
      <c r="S108" s="49"/>
      <c r="T108" s="49"/>
      <c r="U108" s="49"/>
      <c r="V108" s="49"/>
    </row>
    <row r="109" spans="1:22" ht="17" x14ac:dyDescent="0.2">
      <c r="A109" s="49"/>
      <c r="B109" s="49">
        <v>105</v>
      </c>
      <c r="C109" s="50">
        <v>63609</v>
      </c>
      <c r="D109" s="51" t="s">
        <v>425</v>
      </c>
      <c r="E109" s="51" t="s">
        <v>85</v>
      </c>
      <c r="F109" s="52">
        <v>1</v>
      </c>
      <c r="G109" s="51" t="s">
        <v>250</v>
      </c>
      <c r="H109" s="51">
        <v>1</v>
      </c>
      <c r="I109" s="49"/>
      <c r="J109" s="49"/>
      <c r="K109" s="49"/>
      <c r="L109" s="49"/>
      <c r="M109" s="51">
        <v>3</v>
      </c>
      <c r="N109" s="49"/>
      <c r="O109" s="49">
        <v>1</v>
      </c>
      <c r="P109" s="49"/>
      <c r="Q109" s="49"/>
      <c r="R109" s="49"/>
      <c r="S109" s="49"/>
      <c r="T109" s="49"/>
      <c r="U109" s="49"/>
      <c r="V109" s="49">
        <v>1</v>
      </c>
    </row>
    <row r="110" spans="1:22" ht="34" x14ac:dyDescent="0.2">
      <c r="A110" s="49"/>
      <c r="B110" s="49">
        <v>106</v>
      </c>
      <c r="C110" s="50">
        <v>63609</v>
      </c>
      <c r="D110" s="51" t="s">
        <v>425</v>
      </c>
      <c r="E110" s="51" t="s">
        <v>86</v>
      </c>
      <c r="F110" s="52" t="s">
        <v>422</v>
      </c>
      <c r="G110" s="51" t="s">
        <v>268</v>
      </c>
      <c r="H110" s="51"/>
      <c r="I110" s="49"/>
      <c r="J110" s="49"/>
      <c r="K110" s="49">
        <v>1</v>
      </c>
      <c r="L110" s="49"/>
      <c r="M110" s="51">
        <v>18</v>
      </c>
      <c r="N110" s="49">
        <v>1</v>
      </c>
      <c r="O110" s="49"/>
      <c r="P110" s="49"/>
      <c r="Q110" s="49"/>
      <c r="R110" s="49"/>
      <c r="S110" s="49">
        <v>1</v>
      </c>
      <c r="T110" s="49"/>
      <c r="U110" s="49"/>
      <c r="V110" s="49"/>
    </row>
    <row r="111" spans="1:22" ht="18" customHeight="1" x14ac:dyDescent="0.2">
      <c r="A111" s="49"/>
      <c r="B111" s="49">
        <v>107</v>
      </c>
      <c r="C111" s="50">
        <v>63609</v>
      </c>
      <c r="D111" s="51" t="s">
        <v>425</v>
      </c>
      <c r="E111" s="76" t="s">
        <v>342</v>
      </c>
      <c r="F111" s="52" t="s">
        <v>422</v>
      </c>
      <c r="G111" s="51" t="s">
        <v>250</v>
      </c>
      <c r="H111" s="51">
        <v>1</v>
      </c>
      <c r="I111" s="49"/>
      <c r="J111" s="49"/>
      <c r="K111" s="49"/>
      <c r="L111" s="49"/>
      <c r="M111" s="51">
        <v>18</v>
      </c>
      <c r="N111" s="49">
        <v>1</v>
      </c>
      <c r="O111" s="49"/>
      <c r="P111" s="49"/>
      <c r="Q111" s="49"/>
      <c r="R111" s="49"/>
      <c r="S111" s="49">
        <v>1</v>
      </c>
      <c r="T111" s="49"/>
      <c r="U111" s="49"/>
      <c r="V111" s="49"/>
    </row>
    <row r="112" spans="1:22" ht="34" x14ac:dyDescent="0.2">
      <c r="A112" s="49"/>
      <c r="B112" s="49">
        <v>108</v>
      </c>
      <c r="C112" s="50">
        <v>63609</v>
      </c>
      <c r="D112" s="51" t="s">
        <v>425</v>
      </c>
      <c r="E112" s="51" t="s">
        <v>88</v>
      </c>
      <c r="F112" s="52">
        <v>1</v>
      </c>
      <c r="G112" s="51" t="s">
        <v>250</v>
      </c>
      <c r="H112" s="51">
        <v>1</v>
      </c>
      <c r="I112" s="49"/>
      <c r="J112" s="49"/>
      <c r="K112" s="49"/>
      <c r="L112" s="49"/>
      <c r="M112" s="51">
        <v>18</v>
      </c>
      <c r="N112" s="49"/>
      <c r="O112" s="49">
        <v>1</v>
      </c>
      <c r="P112" s="49"/>
      <c r="Q112" s="49"/>
      <c r="R112" s="49"/>
      <c r="S112" s="49"/>
      <c r="T112" s="49"/>
      <c r="U112" s="49">
        <v>1</v>
      </c>
      <c r="V112" s="49"/>
    </row>
    <row r="113" spans="1:22" ht="17" x14ac:dyDescent="0.2">
      <c r="A113" s="49"/>
      <c r="B113" s="49">
        <v>109</v>
      </c>
      <c r="C113" s="50">
        <v>63613</v>
      </c>
      <c r="D113" s="51" t="s">
        <v>425</v>
      </c>
      <c r="E113" s="51" t="s">
        <v>89</v>
      </c>
      <c r="F113" s="52">
        <v>1</v>
      </c>
      <c r="G113" s="51" t="s">
        <v>250</v>
      </c>
      <c r="H113" s="51">
        <v>1</v>
      </c>
      <c r="I113" s="49"/>
      <c r="J113" s="49"/>
      <c r="K113" s="49"/>
      <c r="L113" s="49"/>
      <c r="M113" s="51">
        <v>2</v>
      </c>
      <c r="N113" s="49"/>
      <c r="O113" s="49">
        <v>1</v>
      </c>
      <c r="P113" s="49"/>
      <c r="Q113" s="49"/>
      <c r="R113" s="49"/>
      <c r="S113" s="49"/>
      <c r="T113" s="49"/>
      <c r="U113" s="49">
        <v>1</v>
      </c>
      <c r="V113" s="49"/>
    </row>
    <row r="114" spans="1:22" ht="17" x14ac:dyDescent="0.2">
      <c r="A114" s="49"/>
      <c r="B114" s="49">
        <v>110</v>
      </c>
      <c r="C114" s="50">
        <v>63613</v>
      </c>
      <c r="D114" s="51" t="s">
        <v>425</v>
      </c>
      <c r="E114" s="51" t="s">
        <v>90</v>
      </c>
      <c r="F114" s="52">
        <v>1</v>
      </c>
      <c r="G114" s="51" t="s">
        <v>250</v>
      </c>
      <c r="H114" s="51">
        <v>1</v>
      </c>
      <c r="I114" s="49"/>
      <c r="J114" s="49"/>
      <c r="K114" s="49"/>
      <c r="L114" s="49"/>
      <c r="M114" s="51">
        <v>18</v>
      </c>
      <c r="N114" s="49">
        <v>1</v>
      </c>
      <c r="O114" s="49"/>
      <c r="P114" s="49"/>
      <c r="Q114" s="49"/>
      <c r="R114" s="49"/>
      <c r="S114" s="49"/>
      <c r="T114" s="49"/>
      <c r="U114" s="49">
        <v>1</v>
      </c>
      <c r="V114" s="49"/>
    </row>
    <row r="115" spans="1:22" ht="17" x14ac:dyDescent="0.2">
      <c r="A115" s="49"/>
      <c r="B115" s="49">
        <v>111</v>
      </c>
      <c r="C115" s="51" t="s">
        <v>185</v>
      </c>
      <c r="D115" s="51" t="s">
        <v>425</v>
      </c>
      <c r="E115" s="51" t="s">
        <v>91</v>
      </c>
      <c r="F115" s="52">
        <v>1</v>
      </c>
      <c r="G115" s="51" t="s">
        <v>248</v>
      </c>
      <c r="H115" s="51"/>
      <c r="I115" s="49"/>
      <c r="J115" s="49">
        <v>1</v>
      </c>
      <c r="K115" s="49"/>
      <c r="L115" s="49"/>
      <c r="M115" s="51">
        <v>6</v>
      </c>
      <c r="N115" s="49"/>
      <c r="O115" s="49"/>
      <c r="P115" s="49">
        <v>-1</v>
      </c>
      <c r="Q115" s="49"/>
      <c r="R115" s="49"/>
      <c r="S115" s="49"/>
      <c r="T115" s="49">
        <v>1</v>
      </c>
      <c r="U115" s="49"/>
      <c r="V115" s="49"/>
    </row>
    <row r="116" spans="1:22" ht="17" x14ac:dyDescent="0.2">
      <c r="A116" s="49"/>
      <c r="B116" s="49">
        <v>112</v>
      </c>
      <c r="C116" s="51" t="s">
        <v>185</v>
      </c>
      <c r="D116" s="51" t="s">
        <v>425</v>
      </c>
      <c r="E116" s="51" t="s">
        <v>92</v>
      </c>
      <c r="F116" s="52" t="s">
        <v>422</v>
      </c>
      <c r="G116" s="51" t="s">
        <v>248</v>
      </c>
      <c r="H116" s="51"/>
      <c r="I116" s="49"/>
      <c r="J116" s="49">
        <v>1</v>
      </c>
      <c r="K116" s="49"/>
      <c r="L116" s="49"/>
      <c r="M116" s="51">
        <v>7</v>
      </c>
      <c r="N116" s="49"/>
      <c r="O116" s="49">
        <v>1</v>
      </c>
      <c r="P116" s="49"/>
      <c r="Q116" s="49"/>
      <c r="R116" s="49"/>
      <c r="S116" s="49">
        <v>1</v>
      </c>
      <c r="T116" s="49"/>
      <c r="U116" s="49"/>
      <c r="V116" s="49"/>
    </row>
    <row r="117" spans="1:22" ht="17" x14ac:dyDescent="0.2">
      <c r="A117" s="49"/>
      <c r="B117" s="49">
        <v>113</v>
      </c>
      <c r="C117" s="50">
        <v>63615</v>
      </c>
      <c r="D117" s="51" t="s">
        <v>425</v>
      </c>
      <c r="E117" s="51" t="s">
        <v>93</v>
      </c>
      <c r="F117" s="52">
        <v>1</v>
      </c>
      <c r="G117" s="51" t="s">
        <v>250</v>
      </c>
      <c r="H117" s="51">
        <v>1</v>
      </c>
      <c r="I117" s="49"/>
      <c r="J117" s="49"/>
      <c r="K117" s="49"/>
      <c r="L117" s="49"/>
      <c r="M117" s="51">
        <v>13</v>
      </c>
      <c r="N117" s="49"/>
      <c r="O117" s="49"/>
      <c r="P117" s="49">
        <v>-1</v>
      </c>
      <c r="Q117" s="49">
        <v>1</v>
      </c>
      <c r="R117" s="49"/>
      <c r="S117" s="49"/>
      <c r="T117" s="49"/>
      <c r="U117" s="49"/>
      <c r="V117" s="49"/>
    </row>
    <row r="118" spans="1:22" ht="34" x14ac:dyDescent="0.2">
      <c r="A118" s="49"/>
      <c r="B118" s="49">
        <v>114</v>
      </c>
      <c r="C118" s="50">
        <v>63617</v>
      </c>
      <c r="D118" s="51" t="s">
        <v>425</v>
      </c>
      <c r="E118" s="51" t="s">
        <v>94</v>
      </c>
      <c r="F118" s="52">
        <v>1</v>
      </c>
      <c r="G118" s="51" t="s">
        <v>268</v>
      </c>
      <c r="H118" s="51"/>
      <c r="I118" s="49"/>
      <c r="J118" s="49"/>
      <c r="K118" s="49">
        <v>1</v>
      </c>
      <c r="L118" s="49"/>
      <c r="M118" s="51">
        <v>7</v>
      </c>
      <c r="N118" s="49"/>
      <c r="O118" s="49">
        <v>1</v>
      </c>
      <c r="P118" s="49"/>
      <c r="Q118" s="49"/>
      <c r="R118" s="49"/>
      <c r="S118" s="49">
        <v>1</v>
      </c>
      <c r="T118" s="49"/>
      <c r="U118" s="49"/>
      <c r="V118" s="49"/>
    </row>
    <row r="119" spans="1:22" ht="17" x14ac:dyDescent="0.2">
      <c r="A119" s="49"/>
      <c r="B119" s="49">
        <v>115</v>
      </c>
      <c r="C119" s="50">
        <v>63618</v>
      </c>
      <c r="D119" s="51" t="s">
        <v>425</v>
      </c>
      <c r="E119" s="51" t="s">
        <v>95</v>
      </c>
      <c r="F119" s="52">
        <v>1</v>
      </c>
      <c r="G119" s="51" t="s">
        <v>250</v>
      </c>
      <c r="H119" s="51">
        <v>1</v>
      </c>
      <c r="I119" s="49"/>
      <c r="J119" s="49"/>
      <c r="K119" s="49"/>
      <c r="L119" s="49"/>
      <c r="M119" s="51">
        <v>2</v>
      </c>
      <c r="N119" s="49"/>
      <c r="O119" s="49">
        <v>1</v>
      </c>
      <c r="P119" s="49"/>
      <c r="Q119" s="49">
        <v>1</v>
      </c>
      <c r="R119" s="49"/>
      <c r="S119" s="49"/>
      <c r="T119" s="49"/>
      <c r="U119" s="49"/>
      <c r="V119" s="49"/>
    </row>
    <row r="120" spans="1:22" ht="17" x14ac:dyDescent="0.2">
      <c r="A120" s="49"/>
      <c r="B120" s="49">
        <v>116</v>
      </c>
      <c r="C120" s="50">
        <v>63620</v>
      </c>
      <c r="D120" s="51" t="s">
        <v>425</v>
      </c>
      <c r="E120" s="51" t="s">
        <v>96</v>
      </c>
      <c r="F120" s="52">
        <v>1</v>
      </c>
      <c r="G120" s="51" t="s">
        <v>250</v>
      </c>
      <c r="H120" s="51">
        <v>1</v>
      </c>
      <c r="I120" s="49"/>
      <c r="J120" s="49"/>
      <c r="K120" s="49"/>
      <c r="L120" s="49"/>
      <c r="M120" s="51">
        <v>3</v>
      </c>
      <c r="N120" s="49">
        <v>1</v>
      </c>
      <c r="O120" s="49"/>
      <c r="P120" s="49"/>
      <c r="Q120" s="49"/>
      <c r="R120" s="49"/>
      <c r="S120" s="49">
        <v>1</v>
      </c>
      <c r="T120" s="49"/>
      <c r="U120" s="49"/>
      <c r="V120" s="49"/>
    </row>
    <row r="121" spans="1:22" ht="34" x14ac:dyDescent="0.2">
      <c r="A121" s="49"/>
      <c r="B121" s="49">
        <v>117</v>
      </c>
      <c r="C121" s="50">
        <v>63621</v>
      </c>
      <c r="D121" s="51" t="s">
        <v>425</v>
      </c>
      <c r="E121" s="51" t="s">
        <v>97</v>
      </c>
      <c r="F121" s="52">
        <v>1</v>
      </c>
      <c r="G121" s="51" t="s">
        <v>250</v>
      </c>
      <c r="H121" s="51">
        <v>1</v>
      </c>
      <c r="I121" s="49"/>
      <c r="J121" s="49"/>
      <c r="K121" s="49"/>
      <c r="L121" s="49"/>
      <c r="M121" s="51">
        <v>17</v>
      </c>
      <c r="N121" s="49">
        <v>1</v>
      </c>
      <c r="O121" s="49"/>
      <c r="P121" s="49"/>
      <c r="Q121" s="49"/>
      <c r="R121" s="49"/>
      <c r="S121" s="49"/>
      <c r="T121" s="49"/>
      <c r="U121" s="49">
        <v>1</v>
      </c>
      <c r="V121" s="49"/>
    </row>
    <row r="122" spans="1:22" ht="34" x14ac:dyDescent="0.2">
      <c r="A122" s="49"/>
      <c r="B122" s="49">
        <v>118</v>
      </c>
      <c r="C122" s="50">
        <v>63621</v>
      </c>
      <c r="D122" s="51" t="s">
        <v>425</v>
      </c>
      <c r="E122" s="51" t="s">
        <v>98</v>
      </c>
      <c r="F122" s="52">
        <v>1</v>
      </c>
      <c r="G122" s="51" t="s">
        <v>268</v>
      </c>
      <c r="H122" s="51"/>
      <c r="I122" s="49"/>
      <c r="J122" s="49"/>
      <c r="K122" s="49">
        <v>1</v>
      </c>
      <c r="L122" s="49"/>
      <c r="M122" s="51">
        <v>18</v>
      </c>
      <c r="N122" s="49">
        <v>1</v>
      </c>
      <c r="O122" s="49"/>
      <c r="P122" s="49"/>
      <c r="Q122" s="49">
        <v>1</v>
      </c>
      <c r="R122" s="49"/>
      <c r="S122" s="49"/>
      <c r="T122" s="49"/>
      <c r="U122" s="49"/>
      <c r="V122" s="49"/>
    </row>
    <row r="123" spans="1:22" ht="17" x14ac:dyDescent="0.2">
      <c r="A123" s="49"/>
      <c r="B123" s="49">
        <v>119</v>
      </c>
      <c r="C123" s="50">
        <v>63624</v>
      </c>
      <c r="D123" s="51" t="s">
        <v>425</v>
      </c>
      <c r="E123" s="51" t="s">
        <v>99</v>
      </c>
      <c r="F123" s="52">
        <v>1</v>
      </c>
      <c r="G123" s="51" t="s">
        <v>250</v>
      </c>
      <c r="H123" s="51">
        <v>1</v>
      </c>
      <c r="I123" s="49"/>
      <c r="J123" s="49"/>
      <c r="K123" s="49"/>
      <c r="L123" s="49"/>
      <c r="M123" s="51">
        <v>14</v>
      </c>
      <c r="N123" s="49"/>
      <c r="O123" s="49"/>
      <c r="P123" s="49">
        <v>-1</v>
      </c>
      <c r="Q123" s="49"/>
      <c r="R123" s="49"/>
      <c r="S123" s="49"/>
      <c r="T123" s="49"/>
      <c r="U123" s="49"/>
      <c r="V123" s="49">
        <v>1</v>
      </c>
    </row>
    <row r="124" spans="1:22" ht="17" x14ac:dyDescent="0.2">
      <c r="A124" s="49"/>
      <c r="B124" s="49">
        <v>120</v>
      </c>
      <c r="C124" s="50">
        <v>63626</v>
      </c>
      <c r="D124" s="51" t="s">
        <v>425</v>
      </c>
      <c r="E124" s="51" t="s">
        <v>100</v>
      </c>
      <c r="F124" s="52">
        <v>1</v>
      </c>
      <c r="G124" s="51" t="s">
        <v>250</v>
      </c>
      <c r="H124" s="51">
        <v>1</v>
      </c>
      <c r="I124" s="49"/>
      <c r="J124" s="49"/>
      <c r="K124" s="49"/>
      <c r="L124" s="49"/>
      <c r="M124" s="51">
        <v>12</v>
      </c>
      <c r="N124" s="49">
        <v>1</v>
      </c>
      <c r="O124" s="49"/>
      <c r="P124" s="49"/>
      <c r="Q124" s="49"/>
      <c r="R124" s="49"/>
      <c r="S124" s="49"/>
      <c r="T124" s="49"/>
      <c r="U124" s="49">
        <v>1</v>
      </c>
      <c r="V124" s="49"/>
    </row>
    <row r="125" spans="1:22" ht="17" x14ac:dyDescent="0.2">
      <c r="A125" s="49"/>
      <c r="B125" s="49">
        <v>121</v>
      </c>
      <c r="C125" s="50">
        <v>63631</v>
      </c>
      <c r="D125" s="51" t="s">
        <v>430</v>
      </c>
      <c r="E125" s="49" t="s">
        <v>184</v>
      </c>
      <c r="F125" s="52">
        <v>1</v>
      </c>
      <c r="G125" s="51" t="s">
        <v>250</v>
      </c>
      <c r="H125" s="51">
        <v>1</v>
      </c>
      <c r="I125" s="49"/>
      <c r="J125" s="49"/>
      <c r="K125" s="49"/>
      <c r="L125" s="49"/>
      <c r="M125" s="51">
        <v>11</v>
      </c>
      <c r="N125" s="49"/>
      <c r="O125" s="49">
        <v>1</v>
      </c>
      <c r="P125" s="49"/>
      <c r="Q125" s="49"/>
      <c r="R125" s="49"/>
      <c r="S125" s="49"/>
      <c r="T125" s="49">
        <v>1</v>
      </c>
      <c r="U125" s="49"/>
      <c r="V125" s="49"/>
    </row>
    <row r="126" spans="1:22" ht="17" x14ac:dyDescent="0.2">
      <c r="A126" s="49"/>
      <c r="B126" s="49">
        <v>122</v>
      </c>
      <c r="C126" s="50">
        <v>63634</v>
      </c>
      <c r="D126" s="51" t="s">
        <v>430</v>
      </c>
      <c r="E126" s="51" t="s">
        <v>101</v>
      </c>
      <c r="F126" s="52">
        <v>1</v>
      </c>
      <c r="G126" s="51" t="s">
        <v>250</v>
      </c>
      <c r="H126" s="51">
        <v>1</v>
      </c>
      <c r="I126" s="49"/>
      <c r="J126" s="49"/>
      <c r="K126" s="49"/>
      <c r="L126" s="49"/>
      <c r="M126" s="51">
        <v>2</v>
      </c>
      <c r="N126" s="49"/>
      <c r="O126" s="49">
        <v>1</v>
      </c>
      <c r="P126" s="49"/>
      <c r="Q126" s="49"/>
      <c r="R126" s="49"/>
      <c r="S126" s="49"/>
      <c r="T126" s="49"/>
      <c r="U126" s="49">
        <v>1</v>
      </c>
      <c r="V126" s="49"/>
    </row>
    <row r="127" spans="1:22" ht="17" x14ac:dyDescent="0.2">
      <c r="A127" s="49"/>
      <c r="B127" s="49">
        <v>123</v>
      </c>
      <c r="C127" s="50">
        <v>63634</v>
      </c>
      <c r="D127" s="51" t="s">
        <v>430</v>
      </c>
      <c r="E127" s="51" t="s">
        <v>102</v>
      </c>
      <c r="F127" s="52">
        <v>1</v>
      </c>
      <c r="G127" s="51" t="s">
        <v>248</v>
      </c>
      <c r="H127" s="51"/>
      <c r="I127" s="49"/>
      <c r="J127" s="49">
        <v>1</v>
      </c>
      <c r="K127" s="49"/>
      <c r="L127" s="49"/>
      <c r="M127" s="51">
        <v>7</v>
      </c>
      <c r="N127" s="49">
        <v>1</v>
      </c>
      <c r="O127" s="49"/>
      <c r="P127" s="49"/>
      <c r="Q127" s="49"/>
      <c r="R127" s="49">
        <v>1</v>
      </c>
      <c r="S127" s="49"/>
      <c r="T127" s="49"/>
      <c r="U127" s="49"/>
      <c r="V127" s="49"/>
    </row>
    <row r="128" spans="1:22" ht="34" x14ac:dyDescent="0.2">
      <c r="A128" s="49"/>
      <c r="B128" s="49">
        <v>124</v>
      </c>
      <c r="C128" s="50">
        <v>63638</v>
      </c>
      <c r="D128" s="51" t="s">
        <v>430</v>
      </c>
      <c r="E128" s="51" t="s">
        <v>103</v>
      </c>
      <c r="F128" s="52">
        <v>1</v>
      </c>
      <c r="G128" s="51" t="s">
        <v>250</v>
      </c>
      <c r="H128" s="51">
        <v>1</v>
      </c>
      <c r="I128" s="49"/>
      <c r="J128" s="49"/>
      <c r="K128" s="49"/>
      <c r="L128" s="49"/>
      <c r="M128" s="51">
        <v>12</v>
      </c>
      <c r="N128" s="49"/>
      <c r="O128" s="49">
        <v>1</v>
      </c>
      <c r="P128" s="49"/>
      <c r="Q128" s="49"/>
      <c r="R128" s="49"/>
      <c r="S128" s="49"/>
      <c r="T128" s="49">
        <v>1</v>
      </c>
      <c r="U128" s="49"/>
      <c r="V128" s="49"/>
    </row>
    <row r="129" spans="1:22" ht="17" x14ac:dyDescent="0.2">
      <c r="A129" s="49"/>
      <c r="B129" s="49">
        <v>125</v>
      </c>
      <c r="C129" s="50">
        <v>63640</v>
      </c>
      <c r="D129" s="51" t="s">
        <v>430</v>
      </c>
      <c r="E129" s="51" t="s">
        <v>104</v>
      </c>
      <c r="F129" s="52">
        <v>1</v>
      </c>
      <c r="G129" s="51" t="s">
        <v>248</v>
      </c>
      <c r="H129" s="51"/>
      <c r="I129" s="49"/>
      <c r="J129" s="49">
        <v>1</v>
      </c>
      <c r="K129" s="49"/>
      <c r="L129" s="49"/>
      <c r="M129" s="51">
        <v>6</v>
      </c>
      <c r="N129" s="49"/>
      <c r="O129" s="49">
        <v>1</v>
      </c>
      <c r="P129" s="49"/>
      <c r="Q129" s="49"/>
      <c r="R129" s="49"/>
      <c r="S129" s="49"/>
      <c r="T129" s="49"/>
      <c r="U129" s="49">
        <v>1</v>
      </c>
      <c r="V129" s="49"/>
    </row>
    <row r="130" spans="1:22" ht="17" x14ac:dyDescent="0.2">
      <c r="A130" s="49"/>
      <c r="B130" s="49">
        <v>126</v>
      </c>
      <c r="C130" s="50">
        <v>63642</v>
      </c>
      <c r="D130" s="51" t="s">
        <v>430</v>
      </c>
      <c r="E130" s="51" t="s">
        <v>105</v>
      </c>
      <c r="F130" s="52">
        <v>1</v>
      </c>
      <c r="G130" s="51" t="s">
        <v>248</v>
      </c>
      <c r="H130" s="51"/>
      <c r="I130" s="49"/>
      <c r="J130" s="49">
        <v>1</v>
      </c>
      <c r="K130" s="49"/>
      <c r="L130" s="49"/>
      <c r="M130" s="51">
        <v>6</v>
      </c>
      <c r="N130" s="49"/>
      <c r="O130" s="49">
        <v>1</v>
      </c>
      <c r="P130" s="49"/>
      <c r="Q130" s="49"/>
      <c r="R130" s="49"/>
      <c r="S130" s="49"/>
      <c r="T130" s="49">
        <v>1</v>
      </c>
      <c r="U130" s="49"/>
      <c r="V130" s="49"/>
    </row>
    <row r="131" spans="1:22" ht="17" x14ac:dyDescent="0.2">
      <c r="A131" s="49"/>
      <c r="B131" s="49">
        <v>127</v>
      </c>
      <c r="C131" s="50">
        <v>63642</v>
      </c>
      <c r="D131" s="51" t="s">
        <v>430</v>
      </c>
      <c r="E131" s="51" t="s">
        <v>106</v>
      </c>
      <c r="F131" s="52">
        <v>1</v>
      </c>
      <c r="G131" s="51" t="s">
        <v>250</v>
      </c>
      <c r="H131" s="51">
        <v>1</v>
      </c>
      <c r="I131" s="49"/>
      <c r="J131" s="49"/>
      <c r="K131" s="49"/>
      <c r="L131" s="49"/>
      <c r="M131" s="51">
        <v>12</v>
      </c>
      <c r="N131" s="49"/>
      <c r="O131" s="49"/>
      <c r="P131" s="49">
        <v>-1</v>
      </c>
      <c r="Q131" s="49"/>
      <c r="R131" s="49"/>
      <c r="S131" s="49"/>
      <c r="T131" s="49">
        <v>1</v>
      </c>
      <c r="U131" s="49"/>
      <c r="V131" s="49"/>
    </row>
    <row r="132" spans="1:22" ht="17" x14ac:dyDescent="0.2">
      <c r="A132" s="49"/>
      <c r="B132" s="49">
        <v>128</v>
      </c>
      <c r="C132" s="50">
        <v>63642</v>
      </c>
      <c r="D132" s="51" t="s">
        <v>430</v>
      </c>
      <c r="E132" s="51" t="s">
        <v>176</v>
      </c>
      <c r="F132" s="52">
        <v>1</v>
      </c>
      <c r="G132" s="51" t="s">
        <v>250</v>
      </c>
      <c r="H132" s="51">
        <v>1</v>
      </c>
      <c r="I132" s="49"/>
      <c r="J132" s="49"/>
      <c r="K132" s="49"/>
      <c r="L132" s="49"/>
      <c r="M132" s="51">
        <v>12</v>
      </c>
      <c r="N132" s="49"/>
      <c r="O132" s="49">
        <v>1</v>
      </c>
      <c r="P132" s="49"/>
      <c r="Q132" s="49"/>
      <c r="R132" s="49"/>
      <c r="S132" s="49"/>
      <c r="T132" s="49">
        <v>1</v>
      </c>
      <c r="U132" s="49"/>
      <c r="V132" s="49"/>
    </row>
    <row r="133" spans="1:22" ht="17" x14ac:dyDescent="0.2">
      <c r="A133" s="49"/>
      <c r="B133" s="49">
        <v>129</v>
      </c>
      <c r="C133" s="50">
        <v>63643</v>
      </c>
      <c r="D133" s="51" t="s">
        <v>430</v>
      </c>
      <c r="E133" s="51" t="s">
        <v>107</v>
      </c>
      <c r="F133" s="52">
        <v>1</v>
      </c>
      <c r="G133" s="51" t="s">
        <v>248</v>
      </c>
      <c r="H133" s="51"/>
      <c r="I133" s="49"/>
      <c r="J133" s="49">
        <v>1</v>
      </c>
      <c r="K133" s="49"/>
      <c r="L133" s="49"/>
      <c r="M133" s="51">
        <v>7</v>
      </c>
      <c r="N133" s="49"/>
      <c r="O133" s="49"/>
      <c r="P133" s="49">
        <v>-1</v>
      </c>
      <c r="Q133" s="49"/>
      <c r="R133" s="49"/>
      <c r="S133" s="49"/>
      <c r="T133" s="49">
        <v>1</v>
      </c>
      <c r="U133" s="49"/>
      <c r="V133" s="49"/>
    </row>
    <row r="134" spans="1:22" ht="17" x14ac:dyDescent="0.2">
      <c r="A134" s="49"/>
      <c r="B134" s="49">
        <v>130</v>
      </c>
      <c r="C134" s="50">
        <v>63644</v>
      </c>
      <c r="D134" s="51" t="s">
        <v>430</v>
      </c>
      <c r="E134" s="51" t="s">
        <v>108</v>
      </c>
      <c r="F134" s="52">
        <v>1</v>
      </c>
      <c r="G134" s="51" t="s">
        <v>250</v>
      </c>
      <c r="H134" s="51">
        <v>1</v>
      </c>
      <c r="I134" s="49"/>
      <c r="J134" s="49"/>
      <c r="K134" s="49"/>
      <c r="L134" s="49"/>
      <c r="M134" s="51">
        <v>10</v>
      </c>
      <c r="N134" s="49"/>
      <c r="O134" s="49"/>
      <c r="P134" s="49">
        <v>-1</v>
      </c>
      <c r="Q134" s="49">
        <v>1</v>
      </c>
      <c r="R134" s="49"/>
      <c r="S134" s="49"/>
      <c r="T134" s="49"/>
      <c r="U134" s="49"/>
      <c r="V134" s="49"/>
    </row>
    <row r="135" spans="1:22" x14ac:dyDescent="0.2">
      <c r="A135" s="49"/>
      <c r="B135" s="49"/>
      <c r="C135" s="50"/>
      <c r="D135" s="51"/>
      <c r="E135" s="51"/>
      <c r="F135" s="52"/>
      <c r="G135" s="51"/>
      <c r="H135" s="51"/>
      <c r="I135" s="49"/>
      <c r="J135" s="49"/>
      <c r="K135" s="49"/>
      <c r="L135" s="49"/>
      <c r="M135" s="51"/>
      <c r="N135" s="49"/>
      <c r="O135" s="49"/>
      <c r="P135" s="49"/>
      <c r="Q135" s="49"/>
      <c r="R135" s="49"/>
      <c r="S135" s="49"/>
      <c r="T135" s="49"/>
      <c r="U135" s="49"/>
      <c r="V135" s="49"/>
    </row>
    <row r="136" spans="1:22" ht="17" x14ac:dyDescent="0.2">
      <c r="A136" s="49" t="s">
        <v>260</v>
      </c>
      <c r="B136" s="49">
        <v>131</v>
      </c>
      <c r="C136" s="50">
        <v>63524</v>
      </c>
      <c r="D136" s="80" t="s">
        <v>426</v>
      </c>
      <c r="E136" s="51" t="s">
        <v>187</v>
      </c>
      <c r="F136" s="51">
        <v>1</v>
      </c>
      <c r="G136" s="51" t="s">
        <v>250</v>
      </c>
      <c r="H136" s="51">
        <v>1</v>
      </c>
      <c r="I136" s="51"/>
      <c r="J136" s="51"/>
      <c r="K136" s="51"/>
      <c r="L136" s="51">
        <v>1</v>
      </c>
      <c r="M136" s="51">
        <v>1</v>
      </c>
      <c r="N136" s="51"/>
      <c r="O136" s="49">
        <v>1</v>
      </c>
      <c r="P136" s="49"/>
      <c r="Q136" s="49">
        <v>1</v>
      </c>
      <c r="R136" s="49"/>
      <c r="S136" s="49"/>
      <c r="T136" s="49"/>
      <c r="U136" s="49"/>
      <c r="V136" s="49"/>
    </row>
    <row r="137" spans="1:22" ht="17" x14ac:dyDescent="0.2">
      <c r="A137" s="49"/>
      <c r="B137" s="49">
        <v>132</v>
      </c>
      <c r="C137" s="50">
        <v>63524</v>
      </c>
      <c r="D137" s="80" t="s">
        <v>426</v>
      </c>
      <c r="E137" s="51" t="s">
        <v>109</v>
      </c>
      <c r="F137" s="51" t="s">
        <v>422</v>
      </c>
      <c r="G137" s="51" t="s">
        <v>248</v>
      </c>
      <c r="H137" s="51"/>
      <c r="I137" s="51"/>
      <c r="J137" s="51">
        <v>1</v>
      </c>
      <c r="K137" s="51"/>
      <c r="L137" s="51"/>
      <c r="M137" s="51">
        <v>4</v>
      </c>
      <c r="N137" s="51">
        <v>1</v>
      </c>
      <c r="O137" s="49"/>
      <c r="P137" s="49"/>
      <c r="Q137" s="49"/>
      <c r="R137" s="49"/>
      <c r="S137" s="49">
        <v>1</v>
      </c>
      <c r="T137" s="49"/>
      <c r="U137" s="49"/>
      <c r="V137" s="49"/>
    </row>
    <row r="138" spans="1:22" ht="34" x14ac:dyDescent="0.2">
      <c r="A138" s="49"/>
      <c r="B138" s="49">
        <v>133</v>
      </c>
      <c r="C138" s="50">
        <v>63525</v>
      </c>
      <c r="D138" s="80" t="s">
        <v>426</v>
      </c>
      <c r="E138" s="51" t="s">
        <v>196</v>
      </c>
      <c r="F138" s="51">
        <v>1</v>
      </c>
      <c r="G138" s="51" t="s">
        <v>250</v>
      </c>
      <c r="H138" s="51">
        <v>1</v>
      </c>
      <c r="I138" s="51"/>
      <c r="J138" s="51"/>
      <c r="K138" s="51"/>
      <c r="L138" s="51">
        <v>1</v>
      </c>
      <c r="M138" s="51">
        <v>1</v>
      </c>
      <c r="N138" s="51"/>
      <c r="O138" s="49"/>
      <c r="P138" s="49">
        <v>-1</v>
      </c>
      <c r="Q138" s="49"/>
      <c r="R138" s="49"/>
      <c r="S138" s="49">
        <v>1</v>
      </c>
      <c r="T138" s="49"/>
      <c r="U138" s="49"/>
      <c r="V138" s="49"/>
    </row>
    <row r="139" spans="1:22" ht="34" x14ac:dyDescent="0.2">
      <c r="A139" s="49"/>
      <c r="B139" s="49">
        <v>134</v>
      </c>
      <c r="C139" s="50">
        <v>63526</v>
      </c>
      <c r="D139" s="80" t="s">
        <v>426</v>
      </c>
      <c r="E139" s="51" t="s">
        <v>110</v>
      </c>
      <c r="F139" s="51">
        <v>1</v>
      </c>
      <c r="G139" s="51" t="s">
        <v>268</v>
      </c>
      <c r="H139" s="51"/>
      <c r="I139" s="51"/>
      <c r="J139" s="51"/>
      <c r="K139" s="51">
        <v>1</v>
      </c>
      <c r="L139" s="51"/>
      <c r="M139" s="51">
        <v>3</v>
      </c>
      <c r="N139" s="51"/>
      <c r="O139" s="49">
        <v>1</v>
      </c>
      <c r="P139" s="49"/>
      <c r="Q139" s="49"/>
      <c r="R139" s="49"/>
      <c r="S139" s="49"/>
      <c r="T139" s="49">
        <v>1</v>
      </c>
      <c r="U139" s="49"/>
      <c r="V139" s="49"/>
    </row>
    <row r="140" spans="1:22" ht="54" x14ac:dyDescent="0.2">
      <c r="A140" s="49"/>
      <c r="B140" s="49">
        <v>135</v>
      </c>
      <c r="C140" s="50">
        <v>63528</v>
      </c>
      <c r="D140" s="80" t="s">
        <v>426</v>
      </c>
      <c r="E140" s="51" t="s">
        <v>214</v>
      </c>
      <c r="F140" s="51">
        <v>1</v>
      </c>
      <c r="G140" s="51" t="s">
        <v>250</v>
      </c>
      <c r="H140" s="51">
        <v>1</v>
      </c>
      <c r="I140" s="51"/>
      <c r="J140" s="51"/>
      <c r="K140" s="51"/>
      <c r="L140" s="51">
        <v>1</v>
      </c>
      <c r="M140" s="51">
        <v>1</v>
      </c>
      <c r="N140" s="51"/>
      <c r="O140" s="51">
        <v>1</v>
      </c>
      <c r="P140" s="49"/>
      <c r="Q140" s="49"/>
      <c r="R140" s="49"/>
      <c r="S140" s="49"/>
      <c r="T140" s="49"/>
      <c r="U140" s="49"/>
      <c r="V140" s="49">
        <v>1</v>
      </c>
    </row>
    <row r="141" spans="1:22" ht="34" x14ac:dyDescent="0.2">
      <c r="A141" s="49"/>
      <c r="B141" s="49">
        <v>136</v>
      </c>
      <c r="C141" s="50">
        <v>63530</v>
      </c>
      <c r="D141" s="80" t="s">
        <v>426</v>
      </c>
      <c r="E141" s="51" t="s">
        <v>111</v>
      </c>
      <c r="F141" s="51">
        <v>1</v>
      </c>
      <c r="G141" s="51" t="s">
        <v>268</v>
      </c>
      <c r="H141" s="51"/>
      <c r="I141" s="51"/>
      <c r="J141" s="51"/>
      <c r="K141" s="51">
        <v>1</v>
      </c>
      <c r="L141" s="51"/>
      <c r="M141" s="51">
        <v>3</v>
      </c>
      <c r="N141" s="51"/>
      <c r="O141" s="49"/>
      <c r="P141" s="49">
        <v>-1</v>
      </c>
      <c r="Q141" s="49"/>
      <c r="R141" s="49">
        <v>1</v>
      </c>
      <c r="S141" s="49"/>
      <c r="T141" s="49"/>
      <c r="U141" s="49"/>
      <c r="V141" s="49"/>
    </row>
    <row r="142" spans="1:22" ht="17" x14ac:dyDescent="0.2">
      <c r="A142" s="49"/>
      <c r="B142" s="49">
        <v>137</v>
      </c>
      <c r="C142" s="50">
        <v>63531</v>
      </c>
      <c r="D142" s="80" t="s">
        <v>426</v>
      </c>
      <c r="E142" s="51" t="s">
        <v>112</v>
      </c>
      <c r="F142" s="51" t="s">
        <v>422</v>
      </c>
      <c r="G142" s="51" t="s">
        <v>248</v>
      </c>
      <c r="H142" s="51"/>
      <c r="I142" s="51"/>
      <c r="J142" s="51">
        <v>1</v>
      </c>
      <c r="K142" s="51"/>
      <c r="L142" s="51"/>
      <c r="M142" s="51">
        <v>6</v>
      </c>
      <c r="N142" s="51">
        <v>1</v>
      </c>
      <c r="O142" s="49"/>
      <c r="P142" s="49"/>
      <c r="Q142" s="49"/>
      <c r="R142" s="49"/>
      <c r="S142" s="49">
        <v>1</v>
      </c>
      <c r="T142" s="49"/>
      <c r="U142" s="49"/>
      <c r="V142" s="49"/>
    </row>
    <row r="143" spans="1:22" ht="34" x14ac:dyDescent="0.2">
      <c r="A143" s="49"/>
      <c r="B143" s="49">
        <v>138</v>
      </c>
      <c r="C143" s="50">
        <v>63532</v>
      </c>
      <c r="D143" s="80" t="s">
        <v>426</v>
      </c>
      <c r="E143" s="51" t="s">
        <v>113</v>
      </c>
      <c r="F143" s="51">
        <v>1</v>
      </c>
      <c r="G143" s="51" t="s">
        <v>250</v>
      </c>
      <c r="H143" s="51">
        <v>1</v>
      </c>
      <c r="I143" s="51"/>
      <c r="J143" s="51"/>
      <c r="K143" s="51"/>
      <c r="L143" s="51">
        <v>1</v>
      </c>
      <c r="M143" s="51">
        <v>1</v>
      </c>
      <c r="N143" s="51"/>
      <c r="O143" s="49"/>
      <c r="P143" s="49">
        <v>-1</v>
      </c>
      <c r="Q143" s="49"/>
      <c r="R143" s="49"/>
      <c r="S143" s="49"/>
      <c r="T143" s="49"/>
      <c r="U143" s="49">
        <v>1</v>
      </c>
      <c r="V143" s="49"/>
    </row>
    <row r="144" spans="1:22" ht="17" x14ac:dyDescent="0.2">
      <c r="A144" s="49"/>
      <c r="B144" s="49">
        <v>139</v>
      </c>
      <c r="C144" s="50">
        <v>63532</v>
      </c>
      <c r="D144" s="80" t="s">
        <v>426</v>
      </c>
      <c r="E144" s="51" t="s">
        <v>114</v>
      </c>
      <c r="F144" s="51">
        <v>1</v>
      </c>
      <c r="G144" s="51" t="s">
        <v>249</v>
      </c>
      <c r="H144" s="51"/>
      <c r="I144" s="51">
        <v>1</v>
      </c>
      <c r="J144" s="51"/>
      <c r="K144" s="51"/>
      <c r="L144" s="51"/>
      <c r="M144" s="51">
        <v>6</v>
      </c>
      <c r="N144" s="51"/>
      <c r="O144" s="49">
        <v>1</v>
      </c>
      <c r="P144" s="49"/>
      <c r="Q144" s="49">
        <v>1</v>
      </c>
      <c r="R144" s="49"/>
      <c r="S144" s="49"/>
      <c r="T144" s="49"/>
      <c r="U144" s="49"/>
      <c r="V144" s="49"/>
    </row>
    <row r="145" spans="1:22" ht="17" x14ac:dyDescent="0.2">
      <c r="A145" s="49"/>
      <c r="B145" s="49">
        <v>140</v>
      </c>
      <c r="C145" s="50">
        <v>63532</v>
      </c>
      <c r="D145" s="80" t="s">
        <v>426</v>
      </c>
      <c r="E145" s="51" t="s">
        <v>115</v>
      </c>
      <c r="F145" s="51">
        <v>1</v>
      </c>
      <c r="G145" s="51" t="s">
        <v>248</v>
      </c>
      <c r="H145" s="51"/>
      <c r="I145" s="51"/>
      <c r="J145" s="51">
        <v>1</v>
      </c>
      <c r="K145" s="51"/>
      <c r="L145" s="51"/>
      <c r="M145" s="51">
        <v>6</v>
      </c>
      <c r="N145" s="51"/>
      <c r="O145" s="49"/>
      <c r="P145" s="49">
        <v>-1</v>
      </c>
      <c r="Q145" s="49">
        <v>1</v>
      </c>
      <c r="R145" s="49"/>
      <c r="S145" s="49"/>
      <c r="T145" s="49"/>
      <c r="U145" s="49"/>
      <c r="V145" s="49"/>
    </row>
    <row r="146" spans="1:22" ht="34" x14ac:dyDescent="0.2">
      <c r="A146" s="49"/>
      <c r="B146" s="49">
        <v>141</v>
      </c>
      <c r="C146" s="50">
        <v>63533</v>
      </c>
      <c r="D146" s="80" t="s">
        <v>426</v>
      </c>
      <c r="E146" s="51" t="s">
        <v>116</v>
      </c>
      <c r="F146" s="51">
        <v>1</v>
      </c>
      <c r="G146" s="51" t="s">
        <v>250</v>
      </c>
      <c r="H146" s="51">
        <v>1</v>
      </c>
      <c r="I146" s="51"/>
      <c r="J146" s="51"/>
      <c r="K146" s="51"/>
      <c r="L146" s="51"/>
      <c r="M146" s="51">
        <v>3</v>
      </c>
      <c r="N146" s="51"/>
      <c r="O146" s="49"/>
      <c r="P146" s="49">
        <v>-1</v>
      </c>
      <c r="Q146" s="49">
        <v>1</v>
      </c>
      <c r="R146" s="49"/>
      <c r="S146" s="49"/>
      <c r="T146" s="49"/>
      <c r="U146" s="49"/>
      <c r="V146" s="49"/>
    </row>
    <row r="147" spans="1:22" ht="17" x14ac:dyDescent="0.2">
      <c r="A147" s="49"/>
      <c r="B147" s="49">
        <v>142</v>
      </c>
      <c r="C147" s="50">
        <v>63533</v>
      </c>
      <c r="D147" s="80" t="s">
        <v>426</v>
      </c>
      <c r="E147" s="51" t="s">
        <v>117</v>
      </c>
      <c r="F147" s="51">
        <v>1</v>
      </c>
      <c r="G147" s="51" t="s">
        <v>250</v>
      </c>
      <c r="H147" s="51">
        <v>1</v>
      </c>
      <c r="I147" s="51"/>
      <c r="J147" s="51"/>
      <c r="K147" s="51"/>
      <c r="L147" s="51"/>
      <c r="M147" s="51">
        <v>3</v>
      </c>
      <c r="N147" s="51"/>
      <c r="O147" s="49">
        <v>1</v>
      </c>
      <c r="P147" s="49"/>
      <c r="Q147" s="49"/>
      <c r="R147" s="49"/>
      <c r="S147" s="49"/>
      <c r="T147" s="49">
        <v>1</v>
      </c>
      <c r="U147" s="49"/>
      <c r="V147" s="49"/>
    </row>
    <row r="148" spans="1:22" ht="34" x14ac:dyDescent="0.2">
      <c r="A148" s="49"/>
      <c r="B148" s="49">
        <v>143</v>
      </c>
      <c r="C148" s="50">
        <v>63534</v>
      </c>
      <c r="D148" s="80" t="s">
        <v>426</v>
      </c>
      <c r="E148" s="51" t="s">
        <v>203</v>
      </c>
      <c r="F148" s="51">
        <v>1</v>
      </c>
      <c r="G148" s="51" t="s">
        <v>250</v>
      </c>
      <c r="H148" s="51">
        <v>1</v>
      </c>
      <c r="I148" s="51"/>
      <c r="J148" s="51"/>
      <c r="K148" s="51"/>
      <c r="L148" s="51">
        <v>1</v>
      </c>
      <c r="M148" s="51">
        <v>1</v>
      </c>
      <c r="N148" s="51"/>
      <c r="O148" s="49"/>
      <c r="P148" s="49">
        <v>-1</v>
      </c>
      <c r="Q148" s="49"/>
      <c r="R148" s="49"/>
      <c r="S148" s="49"/>
      <c r="T148" s="49">
        <v>1</v>
      </c>
      <c r="U148" s="49"/>
      <c r="V148" s="49"/>
    </row>
    <row r="149" spans="1:22" ht="17" x14ac:dyDescent="0.2">
      <c r="A149" s="49"/>
      <c r="B149" s="49">
        <v>144</v>
      </c>
      <c r="C149" s="50">
        <v>63534</v>
      </c>
      <c r="D149" s="80" t="s">
        <v>426</v>
      </c>
      <c r="E149" s="51" t="s">
        <v>205</v>
      </c>
      <c r="F149" s="51" t="s">
        <v>422</v>
      </c>
      <c r="G149" s="51" t="s">
        <v>268</v>
      </c>
      <c r="H149" s="51"/>
      <c r="I149" s="51"/>
      <c r="J149" s="51"/>
      <c r="K149" s="51">
        <v>1</v>
      </c>
      <c r="L149" s="51">
        <v>1</v>
      </c>
      <c r="M149" s="51">
        <v>1</v>
      </c>
      <c r="N149" s="51">
        <v>1</v>
      </c>
      <c r="O149" s="49"/>
      <c r="P149" s="49"/>
      <c r="Q149" s="49"/>
      <c r="R149" s="49">
        <v>1</v>
      </c>
      <c r="S149" s="49"/>
      <c r="T149" s="49"/>
      <c r="U149" s="49"/>
      <c r="V149" s="49"/>
    </row>
    <row r="150" spans="1:22" ht="17" x14ac:dyDescent="0.2">
      <c r="A150" s="49"/>
      <c r="B150" s="49">
        <v>145</v>
      </c>
      <c r="C150" s="50">
        <v>63534</v>
      </c>
      <c r="D150" s="80" t="s">
        <v>426</v>
      </c>
      <c r="E150" s="51" t="s">
        <v>118</v>
      </c>
      <c r="F150" s="51" t="s">
        <v>422</v>
      </c>
      <c r="G150" s="51" t="s">
        <v>268</v>
      </c>
      <c r="H150" s="51"/>
      <c r="I150" s="51"/>
      <c r="J150" s="51"/>
      <c r="K150" s="51">
        <v>1</v>
      </c>
      <c r="L150" s="51"/>
      <c r="M150" s="51">
        <v>3</v>
      </c>
      <c r="N150" s="51">
        <v>1</v>
      </c>
      <c r="O150" s="49"/>
      <c r="P150" s="49"/>
      <c r="Q150" s="49"/>
      <c r="R150" s="49">
        <v>1</v>
      </c>
      <c r="S150" s="49"/>
      <c r="T150" s="49"/>
      <c r="U150" s="49"/>
      <c r="V150" s="49"/>
    </row>
    <row r="151" spans="1:22" ht="17" x14ac:dyDescent="0.2">
      <c r="A151" s="49"/>
      <c r="B151" s="49">
        <v>146</v>
      </c>
      <c r="C151" s="50">
        <v>63535</v>
      </c>
      <c r="D151" s="80" t="s">
        <v>426</v>
      </c>
      <c r="E151" s="51" t="s">
        <v>206</v>
      </c>
      <c r="F151" s="51">
        <v>1</v>
      </c>
      <c r="G151" s="51" t="s">
        <v>250</v>
      </c>
      <c r="H151" s="51">
        <v>1</v>
      </c>
      <c r="I151" s="51"/>
      <c r="J151" s="51"/>
      <c r="K151" s="51"/>
      <c r="L151" s="51">
        <v>1</v>
      </c>
      <c r="M151" s="51">
        <v>1</v>
      </c>
      <c r="N151" s="51"/>
      <c r="O151" s="49"/>
      <c r="P151" s="49">
        <v>-1</v>
      </c>
      <c r="Q151" s="49">
        <v>1</v>
      </c>
      <c r="R151" s="49"/>
      <c r="S151" s="49"/>
      <c r="T151" s="49"/>
      <c r="U151" s="49"/>
      <c r="V151" s="49"/>
    </row>
    <row r="152" spans="1:22" ht="17" x14ac:dyDescent="0.2">
      <c r="A152" s="49"/>
      <c r="B152" s="49">
        <v>147</v>
      </c>
      <c r="C152" s="50">
        <v>63536</v>
      </c>
      <c r="D152" s="80" t="s">
        <v>426</v>
      </c>
      <c r="E152" s="51" t="s">
        <v>119</v>
      </c>
      <c r="F152" s="51">
        <v>1</v>
      </c>
      <c r="G152" s="51" t="s">
        <v>250</v>
      </c>
      <c r="H152" s="51">
        <v>1</v>
      </c>
      <c r="I152" s="51"/>
      <c r="J152" s="51"/>
      <c r="K152" s="51"/>
      <c r="L152" s="51"/>
      <c r="M152" s="51">
        <v>2</v>
      </c>
      <c r="N152" s="51"/>
      <c r="O152" s="49">
        <v>1</v>
      </c>
      <c r="P152" s="49"/>
      <c r="Q152" s="49"/>
      <c r="R152" s="49"/>
      <c r="S152" s="49"/>
      <c r="T152" s="49"/>
      <c r="U152" s="49"/>
      <c r="V152" s="49">
        <v>1</v>
      </c>
    </row>
    <row r="153" spans="1:22" ht="34" x14ac:dyDescent="0.2">
      <c r="A153" s="49"/>
      <c r="B153" s="49">
        <v>148</v>
      </c>
      <c r="C153" s="50">
        <v>63537</v>
      </c>
      <c r="D153" s="80" t="s">
        <v>426</v>
      </c>
      <c r="E153" s="51" t="s">
        <v>215</v>
      </c>
      <c r="F153" s="51">
        <v>1</v>
      </c>
      <c r="G153" s="51" t="s">
        <v>268</v>
      </c>
      <c r="H153" s="51"/>
      <c r="I153" s="51"/>
      <c r="J153" s="51"/>
      <c r="K153" s="51">
        <v>1</v>
      </c>
      <c r="L153" s="51"/>
      <c r="M153" s="51">
        <v>3</v>
      </c>
      <c r="N153" s="51">
        <v>1</v>
      </c>
      <c r="O153" s="49"/>
      <c r="P153" s="49"/>
      <c r="Q153" s="49"/>
      <c r="R153" s="49"/>
      <c r="S153" s="49"/>
      <c r="T153" s="49">
        <v>1</v>
      </c>
      <c r="U153" s="49"/>
      <c r="V153" s="49"/>
    </row>
    <row r="154" spans="1:22" ht="34" x14ac:dyDescent="0.2">
      <c r="A154" s="49"/>
      <c r="B154" s="49">
        <v>149</v>
      </c>
      <c r="C154" s="50">
        <v>63538</v>
      </c>
      <c r="D154" s="80" t="s">
        <v>426</v>
      </c>
      <c r="E154" s="51" t="s">
        <v>197</v>
      </c>
      <c r="F154" s="51">
        <v>1</v>
      </c>
      <c r="G154" s="51" t="s">
        <v>268</v>
      </c>
      <c r="H154" s="51"/>
      <c r="I154" s="51"/>
      <c r="J154" s="51"/>
      <c r="K154" s="51">
        <v>1</v>
      </c>
      <c r="L154" s="51">
        <v>1</v>
      </c>
      <c r="M154" s="51">
        <v>1</v>
      </c>
      <c r="N154" s="51"/>
      <c r="O154" s="51">
        <v>1</v>
      </c>
      <c r="P154" s="49"/>
      <c r="Q154" s="49"/>
      <c r="R154" s="49"/>
      <c r="S154" s="49"/>
      <c r="T154" s="49">
        <v>1</v>
      </c>
      <c r="U154" s="49"/>
      <c r="V154" s="49"/>
    </row>
    <row r="155" spans="1:22" ht="17" x14ac:dyDescent="0.2">
      <c r="A155" s="49"/>
      <c r="B155" s="49">
        <v>150</v>
      </c>
      <c r="C155" s="50">
        <v>63539</v>
      </c>
      <c r="D155" s="80" t="s">
        <v>426</v>
      </c>
      <c r="E155" s="51" t="s">
        <v>120</v>
      </c>
      <c r="F155" s="51">
        <v>1</v>
      </c>
      <c r="G155" s="51" t="s">
        <v>268</v>
      </c>
      <c r="H155" s="51"/>
      <c r="I155" s="51"/>
      <c r="J155" s="51"/>
      <c r="K155" s="51">
        <v>1</v>
      </c>
      <c r="L155" s="51">
        <v>1</v>
      </c>
      <c r="M155" s="51">
        <v>1</v>
      </c>
      <c r="N155" s="51"/>
      <c r="O155" s="49"/>
      <c r="P155" s="51">
        <v>-1</v>
      </c>
      <c r="Q155" s="51">
        <v>1</v>
      </c>
      <c r="R155" s="49"/>
      <c r="S155" s="49"/>
      <c r="T155" s="49"/>
      <c r="U155" s="49"/>
      <c r="V155" s="49"/>
    </row>
    <row r="156" spans="1:22" ht="17" x14ac:dyDescent="0.2">
      <c r="A156" s="49"/>
      <c r="B156" s="49">
        <v>151</v>
      </c>
      <c r="C156" s="50">
        <v>63539</v>
      </c>
      <c r="D156" s="80" t="s">
        <v>426</v>
      </c>
      <c r="E156" s="51" t="s">
        <v>121</v>
      </c>
      <c r="F156" s="51">
        <v>1</v>
      </c>
      <c r="G156" s="51" t="s">
        <v>250</v>
      </c>
      <c r="H156" s="51">
        <v>1</v>
      </c>
      <c r="I156" s="51"/>
      <c r="J156" s="51"/>
      <c r="K156" s="51"/>
      <c r="L156" s="51"/>
      <c r="M156" s="51">
        <v>2</v>
      </c>
      <c r="N156" s="51">
        <v>1</v>
      </c>
      <c r="O156" s="49"/>
      <c r="P156" s="49"/>
      <c r="Q156" s="49"/>
      <c r="R156" s="49">
        <v>1</v>
      </c>
      <c r="S156" s="49"/>
      <c r="T156" s="49"/>
      <c r="U156" s="49"/>
      <c r="V156" s="49"/>
    </row>
    <row r="157" spans="1:22" ht="17" x14ac:dyDescent="0.2">
      <c r="A157" s="49"/>
      <c r="B157" s="49">
        <v>152</v>
      </c>
      <c r="C157" s="50">
        <v>63539</v>
      </c>
      <c r="D157" s="80" t="s">
        <v>426</v>
      </c>
      <c r="E157" s="51" t="s">
        <v>122</v>
      </c>
      <c r="F157" s="51">
        <v>1</v>
      </c>
      <c r="G157" s="51" t="s">
        <v>249</v>
      </c>
      <c r="H157" s="51"/>
      <c r="I157" s="51">
        <v>1</v>
      </c>
      <c r="J157" s="51"/>
      <c r="K157" s="51"/>
      <c r="L157" s="51"/>
      <c r="M157" s="51">
        <v>6</v>
      </c>
      <c r="N157" s="51"/>
      <c r="O157" s="49">
        <v>1</v>
      </c>
      <c r="P157" s="49"/>
      <c r="Q157" s="49"/>
      <c r="R157" s="49"/>
      <c r="S157" s="49">
        <v>1</v>
      </c>
      <c r="T157" s="49"/>
      <c r="U157" s="49"/>
      <c r="V157" s="49"/>
    </row>
    <row r="158" spans="1:22" ht="17" x14ac:dyDescent="0.2">
      <c r="A158" s="49"/>
      <c r="B158" s="49">
        <v>153</v>
      </c>
      <c r="C158" s="50">
        <v>63540</v>
      </c>
      <c r="D158" s="80" t="s">
        <v>426</v>
      </c>
      <c r="E158" s="51" t="s">
        <v>123</v>
      </c>
      <c r="F158" s="51">
        <v>1</v>
      </c>
      <c r="G158" s="51" t="s">
        <v>268</v>
      </c>
      <c r="H158" s="51"/>
      <c r="I158" s="51"/>
      <c r="J158" s="51"/>
      <c r="K158" s="51">
        <v>1</v>
      </c>
      <c r="L158" s="51">
        <v>1</v>
      </c>
      <c r="M158" s="51">
        <v>1</v>
      </c>
      <c r="N158" s="51">
        <v>1</v>
      </c>
      <c r="O158" s="49"/>
      <c r="P158" s="49"/>
      <c r="Q158" s="49">
        <v>1</v>
      </c>
      <c r="R158" s="49"/>
      <c r="S158" s="49"/>
      <c r="T158" s="49"/>
      <c r="U158" s="49"/>
      <c r="V158" s="49"/>
    </row>
    <row r="159" spans="1:22" ht="17" x14ac:dyDescent="0.2">
      <c r="A159" s="49"/>
      <c r="B159" s="49">
        <v>154</v>
      </c>
      <c r="C159" s="50">
        <v>63540</v>
      </c>
      <c r="D159" s="80" t="s">
        <v>426</v>
      </c>
      <c r="E159" s="51" t="s">
        <v>124</v>
      </c>
      <c r="F159" s="51">
        <v>1</v>
      </c>
      <c r="G159" s="51" t="s">
        <v>250</v>
      </c>
      <c r="H159" s="51">
        <v>1</v>
      </c>
      <c r="I159" s="51"/>
      <c r="J159" s="51"/>
      <c r="K159" s="51"/>
      <c r="L159" s="51"/>
      <c r="M159" s="51" t="s">
        <v>183</v>
      </c>
      <c r="N159" s="51">
        <v>1</v>
      </c>
      <c r="O159" s="49"/>
      <c r="P159" s="49"/>
      <c r="Q159" s="49"/>
      <c r="R159" s="49"/>
      <c r="S159" s="49"/>
      <c r="T159" s="49"/>
      <c r="U159" s="49">
        <v>1</v>
      </c>
      <c r="V159" s="49"/>
    </row>
    <row r="160" spans="1:22" ht="17" x14ac:dyDescent="0.2">
      <c r="A160" s="49"/>
      <c r="B160" s="49">
        <v>155</v>
      </c>
      <c r="C160" s="50">
        <v>63544</v>
      </c>
      <c r="D160" s="79" t="s">
        <v>427</v>
      </c>
      <c r="E160" s="51" t="s">
        <v>125</v>
      </c>
      <c r="F160" s="51">
        <v>1</v>
      </c>
      <c r="G160" s="51" t="s">
        <v>248</v>
      </c>
      <c r="H160" s="51"/>
      <c r="I160" s="51"/>
      <c r="J160" s="51">
        <v>1</v>
      </c>
      <c r="K160" s="51"/>
      <c r="L160" s="51"/>
      <c r="M160" s="51">
        <v>7</v>
      </c>
      <c r="N160" s="51"/>
      <c r="O160" s="49"/>
      <c r="P160" s="49">
        <v>-1</v>
      </c>
      <c r="Q160" s="49"/>
      <c r="R160" s="49">
        <v>1</v>
      </c>
      <c r="S160" s="49"/>
      <c r="T160" s="49"/>
      <c r="U160" s="49"/>
      <c r="V160" s="49"/>
    </row>
    <row r="161" spans="1:22" ht="34" x14ac:dyDescent="0.2">
      <c r="A161" s="49"/>
      <c r="B161" s="49">
        <v>156</v>
      </c>
      <c r="C161" s="50">
        <v>27022</v>
      </c>
      <c r="D161" s="79" t="s">
        <v>427</v>
      </c>
      <c r="E161" s="51" t="s">
        <v>207</v>
      </c>
      <c r="F161" s="51">
        <v>1</v>
      </c>
      <c r="G161" s="51" t="s">
        <v>268</v>
      </c>
      <c r="H161" s="51"/>
      <c r="I161" s="51"/>
      <c r="J161" s="51"/>
      <c r="K161" s="51">
        <v>1</v>
      </c>
      <c r="L161" s="51"/>
      <c r="M161" s="51">
        <v>12</v>
      </c>
      <c r="N161" s="51"/>
      <c r="O161" s="49"/>
      <c r="P161" s="49">
        <v>-1</v>
      </c>
      <c r="Q161" s="49"/>
      <c r="R161" s="49"/>
      <c r="S161" s="49"/>
      <c r="T161" s="49">
        <v>1</v>
      </c>
      <c r="U161" s="49"/>
      <c r="V161" s="49"/>
    </row>
    <row r="162" spans="1:22" ht="17" x14ac:dyDescent="0.2">
      <c r="A162" s="49"/>
      <c r="B162" s="49">
        <v>157</v>
      </c>
      <c r="C162" s="50">
        <v>63548</v>
      </c>
      <c r="D162" s="79" t="s">
        <v>427</v>
      </c>
      <c r="E162" s="51" t="s">
        <v>126</v>
      </c>
      <c r="F162" s="51" t="s">
        <v>422</v>
      </c>
      <c r="G162" s="51" t="s">
        <v>248</v>
      </c>
      <c r="H162" s="51"/>
      <c r="I162" s="51"/>
      <c r="J162" s="51">
        <v>1</v>
      </c>
      <c r="K162" s="51"/>
      <c r="L162" s="51"/>
      <c r="M162" s="51">
        <v>6</v>
      </c>
      <c r="N162" s="51">
        <v>1</v>
      </c>
      <c r="O162" s="49"/>
      <c r="P162" s="49"/>
      <c r="Q162" s="49"/>
      <c r="R162" s="49"/>
      <c r="S162" s="49">
        <v>1</v>
      </c>
      <c r="T162" s="49"/>
      <c r="U162" s="49"/>
      <c r="V162" s="49"/>
    </row>
    <row r="163" spans="1:22" ht="17" x14ac:dyDescent="0.2">
      <c r="A163" s="49"/>
      <c r="B163" s="49">
        <v>158</v>
      </c>
      <c r="C163" s="50">
        <v>63549</v>
      </c>
      <c r="D163" s="79" t="s">
        <v>427</v>
      </c>
      <c r="E163" s="51" t="s">
        <v>127</v>
      </c>
      <c r="F163" s="51">
        <v>1</v>
      </c>
      <c r="G163" s="51" t="s">
        <v>250</v>
      </c>
      <c r="H163" s="51">
        <v>1</v>
      </c>
      <c r="I163" s="51"/>
      <c r="J163" s="51"/>
      <c r="K163" s="51"/>
      <c r="L163" s="51"/>
      <c r="M163" s="51">
        <v>12</v>
      </c>
      <c r="N163" s="51"/>
      <c r="O163" s="49">
        <v>1</v>
      </c>
      <c r="P163" s="49"/>
      <c r="Q163" s="49"/>
      <c r="R163" s="49"/>
      <c r="S163" s="49"/>
      <c r="T163" s="49"/>
      <c r="U163" s="49">
        <v>1</v>
      </c>
      <c r="V163" s="49"/>
    </row>
    <row r="164" spans="1:22" ht="17" x14ac:dyDescent="0.2">
      <c r="A164" s="49"/>
      <c r="B164" s="49">
        <v>159</v>
      </c>
      <c r="C164" s="50">
        <v>63552</v>
      </c>
      <c r="D164" s="79" t="s">
        <v>427</v>
      </c>
      <c r="E164" s="51" t="s">
        <v>128</v>
      </c>
      <c r="F164" s="51">
        <v>1</v>
      </c>
      <c r="G164" s="51" t="s">
        <v>248</v>
      </c>
      <c r="H164" s="51"/>
      <c r="I164" s="51"/>
      <c r="J164" s="51">
        <v>1</v>
      </c>
      <c r="K164" s="51"/>
      <c r="L164" s="51"/>
      <c r="M164" s="51">
        <v>6</v>
      </c>
      <c r="N164" s="51">
        <v>1</v>
      </c>
      <c r="O164" s="49"/>
      <c r="P164" s="49"/>
      <c r="Q164" s="49"/>
      <c r="R164" s="49"/>
      <c r="S164" s="49"/>
      <c r="T164" s="49">
        <v>1</v>
      </c>
      <c r="U164" s="49"/>
      <c r="V164" s="49"/>
    </row>
    <row r="165" spans="1:22" ht="17" x14ac:dyDescent="0.2">
      <c r="A165" s="49"/>
      <c r="B165" s="49">
        <v>160</v>
      </c>
      <c r="C165" s="50">
        <v>63555</v>
      </c>
      <c r="D165" s="79" t="s">
        <v>427</v>
      </c>
      <c r="E165" s="51" t="s">
        <v>129</v>
      </c>
      <c r="F165" s="51">
        <v>1</v>
      </c>
      <c r="G165" s="51" t="s">
        <v>250</v>
      </c>
      <c r="H165" s="51">
        <v>1</v>
      </c>
      <c r="I165" s="51"/>
      <c r="J165" s="51"/>
      <c r="K165" s="51"/>
      <c r="L165" s="51"/>
      <c r="M165" s="51">
        <v>3</v>
      </c>
      <c r="N165" s="51"/>
      <c r="O165" s="49"/>
      <c r="P165" s="49">
        <v>-1</v>
      </c>
      <c r="Q165" s="49"/>
      <c r="R165" s="49"/>
      <c r="S165" s="49"/>
      <c r="T165" s="49">
        <v>1</v>
      </c>
      <c r="U165" s="49"/>
      <c r="V165" s="49"/>
    </row>
    <row r="166" spans="1:22" ht="17" x14ac:dyDescent="0.2">
      <c r="A166" s="49"/>
      <c r="B166" s="49">
        <v>161</v>
      </c>
      <c r="C166" s="50">
        <v>63556</v>
      </c>
      <c r="D166" s="79" t="s">
        <v>427</v>
      </c>
      <c r="E166" s="51" t="s">
        <v>130</v>
      </c>
      <c r="F166" s="51">
        <v>1</v>
      </c>
      <c r="G166" s="51" t="s">
        <v>248</v>
      </c>
      <c r="H166" s="51"/>
      <c r="I166" s="51"/>
      <c r="J166" s="51">
        <v>1</v>
      </c>
      <c r="K166" s="51"/>
      <c r="L166" s="51"/>
      <c r="M166" s="51">
        <v>7</v>
      </c>
      <c r="N166" s="51"/>
      <c r="O166" s="49"/>
      <c r="P166" s="49">
        <v>-1</v>
      </c>
      <c r="Q166" s="49">
        <v>1</v>
      </c>
      <c r="R166" s="49"/>
      <c r="S166" s="49"/>
      <c r="T166" s="49"/>
      <c r="U166" s="49"/>
      <c r="V166" s="49"/>
    </row>
    <row r="167" spans="1:22" ht="17" x14ac:dyDescent="0.2">
      <c r="A167" s="49"/>
      <c r="B167" s="49">
        <v>162</v>
      </c>
      <c r="C167" s="50">
        <v>63557</v>
      </c>
      <c r="D167" s="79" t="s">
        <v>427</v>
      </c>
      <c r="E167" s="51" t="s">
        <v>131</v>
      </c>
      <c r="F167" s="51">
        <v>1</v>
      </c>
      <c r="G167" s="51" t="s">
        <v>250</v>
      </c>
      <c r="H167" s="51">
        <v>1</v>
      </c>
      <c r="I167" s="51"/>
      <c r="J167" s="51"/>
      <c r="K167" s="51"/>
      <c r="L167" s="51"/>
      <c r="M167" s="51">
        <v>3</v>
      </c>
      <c r="N167" s="51"/>
      <c r="O167" s="49">
        <v>1</v>
      </c>
      <c r="P167" s="49"/>
      <c r="Q167" s="49"/>
      <c r="R167" s="49"/>
      <c r="S167" s="49"/>
      <c r="T167" s="49">
        <v>1</v>
      </c>
      <c r="U167" s="49"/>
      <c r="V167" s="49"/>
    </row>
    <row r="168" spans="1:22" ht="34" x14ac:dyDescent="0.2">
      <c r="A168" s="49"/>
      <c r="B168" s="49">
        <v>163</v>
      </c>
      <c r="C168" s="50">
        <v>63558</v>
      </c>
      <c r="D168" s="79" t="s">
        <v>427</v>
      </c>
      <c r="E168" s="51" t="s">
        <v>208</v>
      </c>
      <c r="F168" s="51" t="s">
        <v>422</v>
      </c>
      <c r="G168" s="51" t="s">
        <v>248</v>
      </c>
      <c r="H168" s="51"/>
      <c r="I168" s="51"/>
      <c r="J168" s="51">
        <v>1</v>
      </c>
      <c r="K168" s="51"/>
      <c r="L168" s="51"/>
      <c r="M168" s="51">
        <v>6</v>
      </c>
      <c r="N168" s="51"/>
      <c r="O168" s="49">
        <v>1</v>
      </c>
      <c r="P168" s="49"/>
      <c r="Q168" s="49"/>
      <c r="R168" s="49"/>
      <c r="S168" s="49"/>
      <c r="T168" s="49">
        <v>1</v>
      </c>
      <c r="U168" s="49"/>
      <c r="V168" s="49"/>
    </row>
    <row r="169" spans="1:22" ht="17" x14ac:dyDescent="0.2">
      <c r="A169" s="49"/>
      <c r="B169" s="49">
        <v>164</v>
      </c>
      <c r="C169" s="50">
        <v>63567</v>
      </c>
      <c r="D169" s="79" t="s">
        <v>427</v>
      </c>
      <c r="E169" s="51" t="s">
        <v>132</v>
      </c>
      <c r="F169" s="51">
        <v>1</v>
      </c>
      <c r="G169" s="51" t="s">
        <v>250</v>
      </c>
      <c r="H169" s="51">
        <v>1</v>
      </c>
      <c r="I169" s="51"/>
      <c r="J169" s="51"/>
      <c r="K169" s="51"/>
      <c r="L169" s="51"/>
      <c r="M169" s="51">
        <v>2</v>
      </c>
      <c r="N169" s="51"/>
      <c r="O169" s="49">
        <v>1</v>
      </c>
      <c r="P169" s="49"/>
      <c r="Q169" s="49"/>
      <c r="R169" s="49"/>
      <c r="S169" s="49"/>
      <c r="T169" s="49">
        <v>1</v>
      </c>
      <c r="U169" s="49"/>
      <c r="V169" s="49"/>
    </row>
    <row r="170" spans="1:22" ht="17" x14ac:dyDescent="0.2">
      <c r="A170" s="49"/>
      <c r="B170" s="49">
        <v>165</v>
      </c>
      <c r="C170" s="50">
        <v>63570</v>
      </c>
      <c r="D170" s="79" t="s">
        <v>427</v>
      </c>
      <c r="E170" s="51" t="s">
        <v>133</v>
      </c>
      <c r="F170" s="51">
        <v>1</v>
      </c>
      <c r="G170" s="51" t="s">
        <v>250</v>
      </c>
      <c r="H170" s="51">
        <v>1</v>
      </c>
      <c r="I170" s="51"/>
      <c r="J170" s="51"/>
      <c r="K170" s="51"/>
      <c r="L170" s="51"/>
      <c r="M170" s="51">
        <v>3</v>
      </c>
      <c r="N170" s="51">
        <v>1</v>
      </c>
      <c r="O170" s="49"/>
      <c r="P170" s="49"/>
      <c r="Q170" s="49"/>
      <c r="R170" s="49"/>
      <c r="S170" s="49">
        <v>1</v>
      </c>
      <c r="T170" s="49"/>
      <c r="U170" s="49"/>
      <c r="V170" s="49"/>
    </row>
    <row r="171" spans="1:22" ht="34" x14ac:dyDescent="0.2">
      <c r="A171" s="49"/>
      <c r="B171" s="49">
        <v>166</v>
      </c>
      <c r="C171" s="50">
        <v>63571</v>
      </c>
      <c r="D171" s="79" t="s">
        <v>427</v>
      </c>
      <c r="E171" s="51" t="s">
        <v>198</v>
      </c>
      <c r="F171" s="51" t="s">
        <v>422</v>
      </c>
      <c r="G171" s="51" t="s">
        <v>250</v>
      </c>
      <c r="H171" s="51">
        <v>1</v>
      </c>
      <c r="I171" s="51"/>
      <c r="J171" s="51"/>
      <c r="K171" s="51"/>
      <c r="L171" s="51">
        <v>1</v>
      </c>
      <c r="M171" s="51">
        <v>1</v>
      </c>
      <c r="N171" s="51">
        <v>1</v>
      </c>
      <c r="O171" s="49"/>
      <c r="P171" s="49"/>
      <c r="Q171" s="49"/>
      <c r="R171" s="49">
        <v>1</v>
      </c>
      <c r="S171" s="49"/>
      <c r="T171" s="49"/>
      <c r="U171" s="49"/>
      <c r="V171" s="49"/>
    </row>
    <row r="172" spans="1:22" ht="17" x14ac:dyDescent="0.2">
      <c r="A172" s="49"/>
      <c r="B172" s="49">
        <v>167</v>
      </c>
      <c r="C172" s="50">
        <v>63573</v>
      </c>
      <c r="D172" s="79" t="s">
        <v>428</v>
      </c>
      <c r="E172" s="51" t="s">
        <v>134</v>
      </c>
      <c r="F172" s="51" t="s">
        <v>422</v>
      </c>
      <c r="G172" s="51" t="s">
        <v>248</v>
      </c>
      <c r="H172" s="51"/>
      <c r="I172" s="51"/>
      <c r="J172" s="51">
        <v>1</v>
      </c>
      <c r="K172" s="51"/>
      <c r="L172" s="51"/>
      <c r="M172" s="51">
        <v>6</v>
      </c>
      <c r="N172" s="51"/>
      <c r="O172" s="49"/>
      <c r="P172" s="49">
        <v>-1</v>
      </c>
      <c r="Q172" s="49"/>
      <c r="R172" s="49"/>
      <c r="S172" s="49"/>
      <c r="T172" s="49">
        <v>1</v>
      </c>
      <c r="U172" s="49"/>
      <c r="V172" s="49"/>
    </row>
    <row r="173" spans="1:22" ht="17" x14ac:dyDescent="0.2">
      <c r="A173" s="49"/>
      <c r="B173" s="49">
        <v>168</v>
      </c>
      <c r="C173" s="50">
        <v>63575</v>
      </c>
      <c r="D173" s="79" t="s">
        <v>428</v>
      </c>
      <c r="E173" s="51" t="s">
        <v>135</v>
      </c>
      <c r="F173" s="51">
        <v>1</v>
      </c>
      <c r="G173" s="51" t="s">
        <v>268</v>
      </c>
      <c r="H173" s="51"/>
      <c r="I173" s="51"/>
      <c r="J173" s="51"/>
      <c r="K173" s="51">
        <v>1</v>
      </c>
      <c r="L173" s="51"/>
      <c r="M173" s="51">
        <v>12</v>
      </c>
      <c r="N173" s="51"/>
      <c r="O173" s="49"/>
      <c r="P173" s="49">
        <v>-1</v>
      </c>
      <c r="Q173" s="49">
        <v>1</v>
      </c>
      <c r="R173" s="49"/>
      <c r="S173" s="49"/>
      <c r="T173" s="49"/>
      <c r="U173" s="49"/>
      <c r="V173" s="49"/>
    </row>
    <row r="174" spans="1:22" ht="17" x14ac:dyDescent="0.2">
      <c r="A174" s="49"/>
      <c r="B174" s="49">
        <v>169</v>
      </c>
      <c r="C174" s="50">
        <v>63576</v>
      </c>
      <c r="D174" s="79" t="s">
        <v>428</v>
      </c>
      <c r="E174" s="51" t="s">
        <v>136</v>
      </c>
      <c r="F174" s="51">
        <v>1</v>
      </c>
      <c r="G174" s="51" t="s">
        <v>250</v>
      </c>
      <c r="H174" s="51">
        <v>1</v>
      </c>
      <c r="I174" s="51"/>
      <c r="J174" s="51"/>
      <c r="K174" s="51"/>
      <c r="L174" s="51"/>
      <c r="M174" s="51" t="s">
        <v>180</v>
      </c>
      <c r="N174" s="51"/>
      <c r="O174" s="49"/>
      <c r="P174" s="49">
        <v>-1</v>
      </c>
      <c r="Q174" s="49"/>
      <c r="R174" s="49">
        <v>1</v>
      </c>
      <c r="S174" s="49"/>
      <c r="T174" s="49"/>
      <c r="U174" s="49"/>
      <c r="V174" s="49"/>
    </row>
    <row r="175" spans="1:22" ht="17" x14ac:dyDescent="0.2">
      <c r="A175" s="49"/>
      <c r="B175" s="49">
        <v>170</v>
      </c>
      <c r="C175" s="50">
        <v>63577</v>
      </c>
      <c r="D175" s="79" t="s">
        <v>428</v>
      </c>
      <c r="E175" s="51" t="s">
        <v>137</v>
      </c>
      <c r="F175" s="51" t="s">
        <v>422</v>
      </c>
      <c r="G175" s="51" t="s">
        <v>248</v>
      </c>
      <c r="H175" s="51"/>
      <c r="I175" s="51"/>
      <c r="J175" s="51">
        <v>1</v>
      </c>
      <c r="K175" s="51"/>
      <c r="L175" s="51"/>
      <c r="M175" s="51">
        <v>7</v>
      </c>
      <c r="N175" s="51">
        <v>1</v>
      </c>
      <c r="O175" s="49"/>
      <c r="P175" s="49"/>
      <c r="Q175" s="49"/>
      <c r="R175" s="49"/>
      <c r="S175" s="49">
        <v>1</v>
      </c>
      <c r="T175" s="49"/>
      <c r="U175" s="49"/>
      <c r="V175" s="49"/>
    </row>
    <row r="176" spans="1:22" ht="17" x14ac:dyDescent="0.2">
      <c r="A176" s="49"/>
      <c r="B176" s="49">
        <v>171</v>
      </c>
      <c r="C176" s="50">
        <v>63580</v>
      </c>
      <c r="D176" s="79" t="s">
        <v>428</v>
      </c>
      <c r="E176" s="51" t="s">
        <v>138</v>
      </c>
      <c r="F176" s="51" t="s">
        <v>422</v>
      </c>
      <c r="G176" s="51" t="s">
        <v>250</v>
      </c>
      <c r="H176" s="51">
        <v>1</v>
      </c>
      <c r="I176" s="51"/>
      <c r="J176" s="51"/>
      <c r="K176" s="51"/>
      <c r="L176" s="51"/>
      <c r="M176" s="51">
        <v>2</v>
      </c>
      <c r="N176" s="51">
        <v>1</v>
      </c>
      <c r="O176" s="49"/>
      <c r="P176" s="49"/>
      <c r="Q176" s="49"/>
      <c r="R176" s="49">
        <v>1</v>
      </c>
      <c r="S176" s="49"/>
      <c r="T176" s="49"/>
      <c r="U176" s="49"/>
      <c r="V176" s="49"/>
    </row>
    <row r="177" spans="1:22" ht="17" x14ac:dyDescent="0.2">
      <c r="A177" s="49"/>
      <c r="B177" s="49">
        <v>172</v>
      </c>
      <c r="C177" s="50">
        <v>63583</v>
      </c>
      <c r="D177" s="79" t="s">
        <v>428</v>
      </c>
      <c r="E177" s="51" t="s">
        <v>199</v>
      </c>
      <c r="F177" s="51">
        <v>1</v>
      </c>
      <c r="G177" s="51" t="s">
        <v>268</v>
      </c>
      <c r="H177" s="51"/>
      <c r="I177" s="51"/>
      <c r="J177" s="51"/>
      <c r="K177" s="51">
        <v>1</v>
      </c>
      <c r="L177" s="51"/>
      <c r="M177" s="51">
        <v>9</v>
      </c>
      <c r="N177" s="51"/>
      <c r="O177" s="49"/>
      <c r="P177" s="49">
        <v>-1</v>
      </c>
      <c r="Q177" s="49"/>
      <c r="R177" s="49"/>
      <c r="S177" s="49"/>
      <c r="T177" s="49">
        <v>1</v>
      </c>
      <c r="U177" s="49"/>
      <c r="V177" s="49"/>
    </row>
    <row r="178" spans="1:22" ht="17" x14ac:dyDescent="0.2">
      <c r="A178" s="49"/>
      <c r="B178" s="49">
        <v>173</v>
      </c>
      <c r="C178" s="50">
        <v>63584</v>
      </c>
      <c r="D178" s="79" t="s">
        <v>428</v>
      </c>
      <c r="E178" s="51" t="s">
        <v>139</v>
      </c>
      <c r="F178" s="51" t="s">
        <v>422</v>
      </c>
      <c r="G178" s="51" t="s">
        <v>250</v>
      </c>
      <c r="H178" s="51">
        <v>1</v>
      </c>
      <c r="I178" s="51"/>
      <c r="J178" s="51"/>
      <c r="K178" s="51"/>
      <c r="L178" s="51"/>
      <c r="M178" s="51">
        <v>3</v>
      </c>
      <c r="N178" s="51"/>
      <c r="O178" s="49">
        <v>1</v>
      </c>
      <c r="P178" s="49"/>
      <c r="Q178" s="49">
        <v>1</v>
      </c>
      <c r="R178" s="49"/>
      <c r="S178" s="49"/>
      <c r="T178" s="49"/>
      <c r="U178" s="49"/>
      <c r="V178" s="49"/>
    </row>
    <row r="179" spans="1:22" ht="17" x14ac:dyDescent="0.2">
      <c r="A179" s="49"/>
      <c r="B179" s="49">
        <v>174</v>
      </c>
      <c r="C179" s="50">
        <v>63585</v>
      </c>
      <c r="D179" s="79" t="s">
        <v>428</v>
      </c>
      <c r="E179" s="51" t="s">
        <v>140</v>
      </c>
      <c r="F179" s="51" t="s">
        <v>422</v>
      </c>
      <c r="G179" s="51" t="s">
        <v>250</v>
      </c>
      <c r="H179" s="51">
        <v>1</v>
      </c>
      <c r="I179" s="51"/>
      <c r="J179" s="51"/>
      <c r="K179" s="51"/>
      <c r="L179" s="51"/>
      <c r="M179" s="51">
        <v>3</v>
      </c>
      <c r="N179" s="51"/>
      <c r="O179" s="49">
        <v>1</v>
      </c>
      <c r="P179" s="49"/>
      <c r="Q179" s="49"/>
      <c r="R179" s="49">
        <v>1</v>
      </c>
      <c r="S179" s="49"/>
      <c r="T179" s="49"/>
      <c r="U179" s="49"/>
      <c r="V179" s="49"/>
    </row>
    <row r="180" spans="1:22" ht="17" x14ac:dyDescent="0.2">
      <c r="A180" s="49"/>
      <c r="B180" s="49">
        <v>175</v>
      </c>
      <c r="C180" s="50">
        <v>63586</v>
      </c>
      <c r="D180" s="79" t="s">
        <v>428</v>
      </c>
      <c r="E180" s="51" t="s">
        <v>141</v>
      </c>
      <c r="F180" s="51">
        <v>1</v>
      </c>
      <c r="G180" s="51" t="s">
        <v>250</v>
      </c>
      <c r="H180" s="51">
        <v>1</v>
      </c>
      <c r="I180" s="51"/>
      <c r="J180" s="51"/>
      <c r="K180" s="51"/>
      <c r="L180" s="51"/>
      <c r="M180" s="51"/>
      <c r="N180" s="51"/>
      <c r="O180" s="49">
        <v>1</v>
      </c>
      <c r="P180" s="49"/>
      <c r="Q180" s="49">
        <v>1</v>
      </c>
      <c r="R180" s="49"/>
      <c r="S180" s="49"/>
      <c r="T180" s="49"/>
      <c r="U180" s="49"/>
      <c r="V180" s="49"/>
    </row>
    <row r="181" spans="1:22" ht="17" x14ac:dyDescent="0.2">
      <c r="A181" s="49"/>
      <c r="B181" s="49">
        <v>176</v>
      </c>
      <c r="C181" s="50">
        <v>63587</v>
      </c>
      <c r="D181" s="79" t="s">
        <v>428</v>
      </c>
      <c r="E181" s="51" t="s">
        <v>209</v>
      </c>
      <c r="F181" s="51">
        <v>1</v>
      </c>
      <c r="G181" s="51" t="s">
        <v>250</v>
      </c>
      <c r="H181" s="51">
        <v>1</v>
      </c>
      <c r="I181" s="51"/>
      <c r="J181" s="51"/>
      <c r="K181" s="51"/>
      <c r="L181" s="51"/>
      <c r="M181" s="51" t="s">
        <v>188</v>
      </c>
      <c r="N181" s="51">
        <v>1</v>
      </c>
      <c r="O181" s="49"/>
      <c r="P181" s="49"/>
      <c r="Q181" s="49">
        <v>1</v>
      </c>
      <c r="R181" s="49"/>
      <c r="S181" s="49"/>
      <c r="T181" s="49"/>
      <c r="U181" s="49"/>
      <c r="V181" s="49"/>
    </row>
    <row r="182" spans="1:22" ht="17" x14ac:dyDescent="0.2">
      <c r="A182" s="49"/>
      <c r="B182" s="49">
        <v>177</v>
      </c>
      <c r="C182" s="50">
        <v>63588</v>
      </c>
      <c r="D182" s="79" t="s">
        <v>428</v>
      </c>
      <c r="E182" s="51" t="s">
        <v>189</v>
      </c>
      <c r="F182" s="51" t="s">
        <v>422</v>
      </c>
      <c r="G182" s="51" t="s">
        <v>249</v>
      </c>
      <c r="H182" s="51"/>
      <c r="I182" s="51">
        <v>1</v>
      </c>
      <c r="J182" s="51"/>
      <c r="K182" s="51"/>
      <c r="L182" s="51"/>
      <c r="M182" s="51">
        <v>6</v>
      </c>
      <c r="N182" s="51"/>
      <c r="O182" s="49">
        <v>1</v>
      </c>
      <c r="P182" s="49"/>
      <c r="Q182" s="49"/>
      <c r="R182" s="49"/>
      <c r="S182" s="49">
        <v>1</v>
      </c>
      <c r="T182" s="49"/>
      <c r="U182" s="49"/>
      <c r="V182" s="49"/>
    </row>
    <row r="183" spans="1:22" ht="17" x14ac:dyDescent="0.2">
      <c r="A183" s="49"/>
      <c r="B183" s="49">
        <v>178</v>
      </c>
      <c r="C183" s="50">
        <v>63588</v>
      </c>
      <c r="D183" s="79" t="s">
        <v>428</v>
      </c>
      <c r="E183" s="51" t="s">
        <v>190</v>
      </c>
      <c r="F183" s="51" t="s">
        <v>422</v>
      </c>
      <c r="G183" s="51" t="s">
        <v>268</v>
      </c>
      <c r="H183" s="51"/>
      <c r="I183" s="51"/>
      <c r="J183" s="51"/>
      <c r="K183" s="51">
        <v>1</v>
      </c>
      <c r="L183" s="51"/>
      <c r="M183" s="51">
        <v>12</v>
      </c>
      <c r="N183" s="51">
        <v>1</v>
      </c>
      <c r="O183" s="49"/>
      <c r="P183" s="49"/>
      <c r="Q183" s="49"/>
      <c r="R183" s="49"/>
      <c r="S183" s="49">
        <v>1</v>
      </c>
      <c r="T183" s="49"/>
      <c r="U183" s="49"/>
      <c r="V183" s="49"/>
    </row>
    <row r="184" spans="1:22" ht="19" customHeight="1" x14ac:dyDescent="0.2">
      <c r="A184" s="49"/>
      <c r="B184" s="49">
        <v>179</v>
      </c>
      <c r="C184" s="50">
        <v>63591</v>
      </c>
      <c r="D184" s="79" t="s">
        <v>428</v>
      </c>
      <c r="E184" s="51" t="s">
        <v>191</v>
      </c>
      <c r="F184" s="51" t="s">
        <v>422</v>
      </c>
      <c r="G184" s="51" t="s">
        <v>250</v>
      </c>
      <c r="H184" s="51">
        <v>1</v>
      </c>
      <c r="I184" s="51"/>
      <c r="J184" s="51"/>
      <c r="K184" s="51"/>
      <c r="L184" s="51"/>
      <c r="M184" s="51">
        <v>3</v>
      </c>
      <c r="N184" s="51"/>
      <c r="O184" s="49">
        <v>1</v>
      </c>
      <c r="P184" s="49"/>
      <c r="Q184" s="49"/>
      <c r="R184" s="49">
        <v>1</v>
      </c>
      <c r="S184" s="49"/>
      <c r="T184" s="49"/>
      <c r="U184" s="49"/>
      <c r="V184" s="49"/>
    </row>
    <row r="185" spans="1:22" ht="34" x14ac:dyDescent="0.2">
      <c r="A185" s="49"/>
      <c r="B185" s="49">
        <v>180</v>
      </c>
      <c r="C185" s="50">
        <v>63592</v>
      </c>
      <c r="D185" s="79" t="s">
        <v>428</v>
      </c>
      <c r="E185" s="51" t="s">
        <v>200</v>
      </c>
      <c r="F185" s="51">
        <v>1</v>
      </c>
      <c r="G185" s="51" t="s">
        <v>250</v>
      </c>
      <c r="H185" s="51">
        <v>1</v>
      </c>
      <c r="I185" s="51"/>
      <c r="J185" s="51"/>
      <c r="K185" s="51"/>
      <c r="L185" s="51"/>
      <c r="M185" s="51">
        <v>6</v>
      </c>
      <c r="N185" s="51"/>
      <c r="O185" s="49"/>
      <c r="P185" s="49">
        <v>-1</v>
      </c>
      <c r="Q185" s="49"/>
      <c r="R185" s="49"/>
      <c r="S185" s="49">
        <v>1</v>
      </c>
      <c r="T185" s="49"/>
      <c r="U185" s="49"/>
      <c r="V185" s="49"/>
    </row>
    <row r="186" spans="1:22" ht="17" x14ac:dyDescent="0.2">
      <c r="A186" s="49"/>
      <c r="B186" s="49">
        <v>181</v>
      </c>
      <c r="C186" s="50">
        <v>63593</v>
      </c>
      <c r="D186" s="79" t="s">
        <v>428</v>
      </c>
      <c r="E186" s="51" t="s">
        <v>142</v>
      </c>
      <c r="F186" s="51">
        <v>1</v>
      </c>
      <c r="G186" s="51" t="s">
        <v>250</v>
      </c>
      <c r="H186" s="51">
        <v>1</v>
      </c>
      <c r="I186" s="51"/>
      <c r="J186" s="51"/>
      <c r="K186" s="51"/>
      <c r="L186" s="51"/>
      <c r="M186" s="51" t="s">
        <v>181</v>
      </c>
      <c r="N186" s="51">
        <v>1</v>
      </c>
      <c r="O186" s="49"/>
      <c r="P186" s="49"/>
      <c r="Q186" s="49"/>
      <c r="R186" s="49"/>
      <c r="S186" s="49">
        <v>1</v>
      </c>
      <c r="T186" s="49"/>
      <c r="U186" s="49"/>
      <c r="V186" s="49"/>
    </row>
    <row r="187" spans="1:22" ht="34" x14ac:dyDescent="0.2">
      <c r="A187" s="49"/>
      <c r="B187" s="49">
        <v>182</v>
      </c>
      <c r="C187" s="50">
        <v>63599</v>
      </c>
      <c r="D187" s="79" t="s">
        <v>428</v>
      </c>
      <c r="E187" s="51" t="s">
        <v>201</v>
      </c>
      <c r="F187" s="51">
        <v>1</v>
      </c>
      <c r="G187" s="51" t="s">
        <v>248</v>
      </c>
      <c r="H187" s="51"/>
      <c r="I187" s="51"/>
      <c r="J187" s="51">
        <v>1</v>
      </c>
      <c r="K187" s="51"/>
      <c r="L187" s="51"/>
      <c r="M187" s="51">
        <v>6</v>
      </c>
      <c r="N187" s="51"/>
      <c r="O187" s="49"/>
      <c r="P187" s="49">
        <v>-1</v>
      </c>
      <c r="Q187" s="49"/>
      <c r="R187" s="49"/>
      <c r="S187" s="49"/>
      <c r="T187" s="49">
        <v>1</v>
      </c>
      <c r="U187" s="49"/>
      <c r="V187" s="49"/>
    </row>
    <row r="188" spans="1:22" ht="17" x14ac:dyDescent="0.2">
      <c r="A188" s="49"/>
      <c r="B188" s="49">
        <v>183</v>
      </c>
      <c r="C188" s="50">
        <v>63601</v>
      </c>
      <c r="D188" s="79" t="s">
        <v>428</v>
      </c>
      <c r="E188" s="51" t="s">
        <v>192</v>
      </c>
      <c r="F188" s="51">
        <v>1</v>
      </c>
      <c r="G188" s="51" t="s">
        <v>250</v>
      </c>
      <c r="H188" s="51">
        <v>1</v>
      </c>
      <c r="I188" s="51"/>
      <c r="J188" s="51"/>
      <c r="K188" s="51"/>
      <c r="L188" s="51"/>
      <c r="M188" s="51">
        <v>2</v>
      </c>
      <c r="N188" s="51"/>
      <c r="O188" s="49">
        <v>1</v>
      </c>
      <c r="P188" s="49"/>
      <c r="Q188" s="49"/>
      <c r="R188" s="49"/>
      <c r="S188" s="49"/>
      <c r="T188" s="49">
        <v>1</v>
      </c>
      <c r="U188" s="49"/>
      <c r="V188" s="49"/>
    </row>
    <row r="189" spans="1:22" ht="17" x14ac:dyDescent="0.2">
      <c r="A189" s="49"/>
      <c r="B189" s="49">
        <v>184</v>
      </c>
      <c r="C189" s="51"/>
      <c r="D189" s="79" t="s">
        <v>428</v>
      </c>
      <c r="E189" s="51" t="s">
        <v>143</v>
      </c>
      <c r="F189" s="51">
        <v>1</v>
      </c>
      <c r="G189" s="51" t="s">
        <v>248</v>
      </c>
      <c r="H189" s="51"/>
      <c r="I189" s="51"/>
      <c r="J189" s="51">
        <v>1</v>
      </c>
      <c r="K189" s="51"/>
      <c r="L189" s="51"/>
      <c r="M189" s="51">
        <v>6</v>
      </c>
      <c r="N189" s="51"/>
      <c r="O189" s="49"/>
      <c r="P189" s="49">
        <v>-1</v>
      </c>
      <c r="Q189" s="49"/>
      <c r="R189" s="49"/>
      <c r="S189" s="49"/>
      <c r="T189" s="49">
        <v>1</v>
      </c>
      <c r="U189" s="49"/>
      <c r="V189" s="49"/>
    </row>
    <row r="190" spans="1:22" ht="17" x14ac:dyDescent="0.2">
      <c r="A190" s="49"/>
      <c r="B190" s="49">
        <v>185</v>
      </c>
      <c r="C190" s="50">
        <v>63602</v>
      </c>
      <c r="D190" s="79" t="s">
        <v>428</v>
      </c>
      <c r="E190" s="51" t="s">
        <v>144</v>
      </c>
      <c r="F190" s="51">
        <v>1</v>
      </c>
      <c r="G190" s="51" t="s">
        <v>250</v>
      </c>
      <c r="H190" s="51">
        <v>1</v>
      </c>
      <c r="I190" s="51"/>
      <c r="J190" s="51"/>
      <c r="K190" s="51"/>
      <c r="L190" s="51">
        <v>1</v>
      </c>
      <c r="M190" s="51">
        <v>1</v>
      </c>
      <c r="N190" s="51">
        <v>1</v>
      </c>
      <c r="O190" s="49"/>
      <c r="P190" s="49"/>
      <c r="Q190" s="49"/>
      <c r="R190" s="49"/>
      <c r="S190" s="49">
        <v>1</v>
      </c>
      <c r="T190" s="49"/>
      <c r="U190" s="49"/>
      <c r="V190" s="49"/>
    </row>
    <row r="191" spans="1:22" ht="17" x14ac:dyDescent="0.2">
      <c r="A191" s="49"/>
      <c r="B191" s="49">
        <v>186</v>
      </c>
      <c r="C191" s="50">
        <v>63604</v>
      </c>
      <c r="D191" s="79" t="s">
        <v>425</v>
      </c>
      <c r="E191" s="51" t="s">
        <v>145</v>
      </c>
      <c r="F191" s="51" t="s">
        <v>422</v>
      </c>
      <c r="G191" s="51" t="s">
        <v>250</v>
      </c>
      <c r="H191" s="51">
        <v>1</v>
      </c>
      <c r="I191" s="51"/>
      <c r="J191" s="51"/>
      <c r="K191" s="51"/>
      <c r="L191" s="51"/>
      <c r="M191" s="51">
        <v>9</v>
      </c>
      <c r="N191" s="51">
        <v>1</v>
      </c>
      <c r="O191" s="49"/>
      <c r="P191" s="49"/>
      <c r="Q191" s="49"/>
      <c r="R191" s="49"/>
      <c r="S191" s="49">
        <v>1</v>
      </c>
      <c r="T191" s="49"/>
      <c r="U191" s="49"/>
      <c r="V191" s="49"/>
    </row>
    <row r="192" spans="1:22" ht="17" x14ac:dyDescent="0.2">
      <c r="A192" s="49"/>
      <c r="B192" s="49">
        <v>187</v>
      </c>
      <c r="C192" s="50">
        <v>63605</v>
      </c>
      <c r="D192" s="79" t="s">
        <v>425</v>
      </c>
      <c r="E192" s="51" t="s">
        <v>146</v>
      </c>
      <c r="F192" s="51">
        <v>1</v>
      </c>
      <c r="G192" s="51" t="s">
        <v>268</v>
      </c>
      <c r="H192" s="51"/>
      <c r="I192" s="51"/>
      <c r="J192" s="51"/>
      <c r="K192" s="51">
        <v>1</v>
      </c>
      <c r="L192" s="51"/>
      <c r="M192" s="51">
        <v>3</v>
      </c>
      <c r="N192" s="51"/>
      <c r="O192" s="49">
        <v>1</v>
      </c>
      <c r="P192" s="49"/>
      <c r="Q192" s="49">
        <v>1</v>
      </c>
      <c r="R192" s="49"/>
      <c r="S192" s="49"/>
      <c r="T192" s="49"/>
      <c r="U192" s="49"/>
      <c r="V192" s="49"/>
    </row>
    <row r="193" spans="1:22" ht="17" x14ac:dyDescent="0.2">
      <c r="A193" s="49"/>
      <c r="B193" s="49">
        <v>188</v>
      </c>
      <c r="C193" s="50">
        <v>63607</v>
      </c>
      <c r="D193" s="79" t="s">
        <v>425</v>
      </c>
      <c r="E193" s="51" t="s">
        <v>147</v>
      </c>
      <c r="F193" s="51">
        <v>1</v>
      </c>
      <c r="G193" s="51" t="s">
        <v>248</v>
      </c>
      <c r="H193" s="51"/>
      <c r="I193" s="51"/>
      <c r="J193" s="51">
        <v>1</v>
      </c>
      <c r="K193" s="51"/>
      <c r="L193" s="51"/>
      <c r="M193" s="51">
        <v>7</v>
      </c>
      <c r="N193" s="51"/>
      <c r="O193" s="49"/>
      <c r="P193" s="49">
        <v>-1</v>
      </c>
      <c r="Q193" s="49"/>
      <c r="R193" s="49"/>
      <c r="S193" s="49"/>
      <c r="T193" s="49">
        <v>1</v>
      </c>
      <c r="U193" s="49"/>
      <c r="V193" s="49"/>
    </row>
    <row r="194" spans="1:22" ht="17" x14ac:dyDescent="0.2">
      <c r="A194" s="49"/>
      <c r="B194" s="49">
        <v>189</v>
      </c>
      <c r="C194" s="50">
        <v>63608</v>
      </c>
      <c r="D194" s="79" t="s">
        <v>425</v>
      </c>
      <c r="E194" s="51" t="s">
        <v>148</v>
      </c>
      <c r="F194" s="51">
        <v>1</v>
      </c>
      <c r="G194" s="51" t="s">
        <v>248</v>
      </c>
      <c r="H194" s="51"/>
      <c r="I194" s="51"/>
      <c r="J194" s="51">
        <v>1</v>
      </c>
      <c r="K194" s="51"/>
      <c r="L194" s="51"/>
      <c r="M194" s="51">
        <v>7</v>
      </c>
      <c r="N194" s="51"/>
      <c r="O194" s="49">
        <v>1</v>
      </c>
      <c r="P194" s="49"/>
      <c r="Q194" s="49">
        <v>1</v>
      </c>
      <c r="R194" s="49"/>
      <c r="S194" s="49"/>
      <c r="T194" s="49"/>
      <c r="U194" s="49"/>
      <c r="V194" s="49"/>
    </row>
    <row r="195" spans="1:22" ht="17" x14ac:dyDescent="0.2">
      <c r="A195" s="49"/>
      <c r="B195" s="49">
        <v>190</v>
      </c>
      <c r="C195" s="50">
        <v>63609</v>
      </c>
      <c r="D195" s="79" t="s">
        <v>425</v>
      </c>
      <c r="E195" s="51" t="s">
        <v>149</v>
      </c>
      <c r="F195" s="51">
        <v>1</v>
      </c>
      <c r="G195" s="51" t="s">
        <v>250</v>
      </c>
      <c r="H195" s="51">
        <v>1</v>
      </c>
      <c r="I195" s="51"/>
      <c r="J195" s="51"/>
      <c r="K195" s="51"/>
      <c r="L195" s="51"/>
      <c r="M195" s="51">
        <v>11</v>
      </c>
      <c r="N195" s="51">
        <v>1</v>
      </c>
      <c r="O195" s="49"/>
      <c r="P195" s="49"/>
      <c r="Q195" s="49">
        <v>1</v>
      </c>
      <c r="R195" s="49"/>
      <c r="S195" s="49"/>
      <c r="T195" s="49"/>
      <c r="U195" s="49"/>
      <c r="V195" s="49"/>
    </row>
    <row r="196" spans="1:22" ht="17" x14ac:dyDescent="0.2">
      <c r="A196" s="49"/>
      <c r="B196" s="49">
        <v>191</v>
      </c>
      <c r="C196" s="50">
        <v>63610</v>
      </c>
      <c r="D196" s="79" t="s">
        <v>425</v>
      </c>
      <c r="E196" s="51" t="s">
        <v>150</v>
      </c>
      <c r="F196" s="51">
        <v>1</v>
      </c>
      <c r="G196" s="51" t="s">
        <v>268</v>
      </c>
      <c r="H196" s="51"/>
      <c r="I196" s="51"/>
      <c r="J196" s="51"/>
      <c r="K196" s="51">
        <v>1</v>
      </c>
      <c r="L196" s="51"/>
      <c r="M196" s="51">
        <v>2</v>
      </c>
      <c r="N196" s="51">
        <v>1</v>
      </c>
      <c r="O196" s="49"/>
      <c r="P196" s="49"/>
      <c r="Q196" s="49">
        <v>1</v>
      </c>
      <c r="R196" s="49"/>
      <c r="S196" s="49"/>
      <c r="T196" s="49"/>
      <c r="U196" s="49"/>
      <c r="V196" s="49"/>
    </row>
    <row r="197" spans="1:22" ht="17" x14ac:dyDescent="0.2">
      <c r="A197" s="49"/>
      <c r="B197" s="49">
        <v>192</v>
      </c>
      <c r="C197" s="50">
        <v>63613</v>
      </c>
      <c r="D197" s="79" t="s">
        <v>425</v>
      </c>
      <c r="E197" s="51" t="s">
        <v>151</v>
      </c>
      <c r="F197" s="51" t="s">
        <v>422</v>
      </c>
      <c r="G197" s="51" t="s">
        <v>268</v>
      </c>
      <c r="H197" s="51"/>
      <c r="I197" s="51"/>
      <c r="J197" s="51"/>
      <c r="K197" s="51">
        <v>1</v>
      </c>
      <c r="L197" s="51"/>
      <c r="M197" s="51">
        <v>2</v>
      </c>
      <c r="N197" s="51"/>
      <c r="O197" s="49"/>
      <c r="P197" s="49">
        <v>-1</v>
      </c>
      <c r="Q197" s="49"/>
      <c r="R197" s="49"/>
      <c r="S197" s="49">
        <v>1</v>
      </c>
      <c r="T197" s="49"/>
      <c r="U197" s="49"/>
      <c r="V197" s="49"/>
    </row>
    <row r="198" spans="1:22" ht="17" x14ac:dyDescent="0.2">
      <c r="A198" s="49"/>
      <c r="B198" s="49">
        <v>193</v>
      </c>
      <c r="C198" s="50">
        <v>63616</v>
      </c>
      <c r="D198" s="79" t="s">
        <v>425</v>
      </c>
      <c r="E198" s="51" t="s">
        <v>152</v>
      </c>
      <c r="F198" s="51">
        <v>1</v>
      </c>
      <c r="G198" s="51" t="s">
        <v>250</v>
      </c>
      <c r="H198" s="51">
        <v>1</v>
      </c>
      <c r="I198" s="51"/>
      <c r="J198" s="51"/>
      <c r="K198" s="51"/>
      <c r="L198" s="51"/>
      <c r="M198" s="51">
        <v>2</v>
      </c>
      <c r="N198" s="51"/>
      <c r="O198" s="49">
        <v>1</v>
      </c>
      <c r="P198" s="49"/>
      <c r="Q198" s="49">
        <v>1</v>
      </c>
      <c r="R198" s="49"/>
      <c r="S198" s="49"/>
      <c r="T198" s="49"/>
      <c r="U198" s="49"/>
      <c r="V198" s="49"/>
    </row>
    <row r="199" spans="1:22" ht="17" x14ac:dyDescent="0.2">
      <c r="A199" s="49"/>
      <c r="B199" s="49">
        <v>194</v>
      </c>
      <c r="C199" s="50">
        <v>63618</v>
      </c>
      <c r="D199" s="79" t="s">
        <v>425</v>
      </c>
      <c r="E199" s="51" t="s">
        <v>216</v>
      </c>
      <c r="F199" s="51">
        <v>1</v>
      </c>
      <c r="G199" s="51" t="s">
        <v>248</v>
      </c>
      <c r="H199" s="51"/>
      <c r="I199" s="51"/>
      <c r="J199" s="51">
        <v>1</v>
      </c>
      <c r="K199" s="51"/>
      <c r="L199" s="51"/>
      <c r="M199" s="51">
        <v>7</v>
      </c>
      <c r="N199" s="51"/>
      <c r="O199" s="49"/>
      <c r="P199" s="49">
        <v>-1</v>
      </c>
      <c r="Q199" s="49"/>
      <c r="R199" s="49"/>
      <c r="S199" s="49">
        <v>1</v>
      </c>
      <c r="T199" s="49"/>
      <c r="U199" s="49"/>
      <c r="V199" s="49"/>
    </row>
    <row r="200" spans="1:22" ht="17" x14ac:dyDescent="0.2">
      <c r="A200" s="49"/>
      <c r="B200" s="49">
        <v>195</v>
      </c>
      <c r="C200" s="50">
        <v>63619</v>
      </c>
      <c r="D200" s="79" t="s">
        <v>425</v>
      </c>
      <c r="E200" s="51" t="s">
        <v>153</v>
      </c>
      <c r="F200" s="51">
        <v>1</v>
      </c>
      <c r="G200" s="51" t="s">
        <v>248</v>
      </c>
      <c r="H200" s="51"/>
      <c r="I200" s="51"/>
      <c r="J200" s="51">
        <v>1</v>
      </c>
      <c r="K200" s="51"/>
      <c r="L200" s="51"/>
      <c r="M200" s="51" t="s">
        <v>193</v>
      </c>
      <c r="N200" s="51"/>
      <c r="O200" s="49">
        <v>1</v>
      </c>
      <c r="P200" s="49"/>
      <c r="Q200" s="49"/>
      <c r="R200" s="49">
        <v>1</v>
      </c>
      <c r="S200" s="49"/>
      <c r="T200" s="49"/>
      <c r="U200" s="49"/>
      <c r="V200" s="49"/>
    </row>
    <row r="201" spans="1:22" ht="34" x14ac:dyDescent="0.2">
      <c r="A201" s="49"/>
      <c r="B201" s="49">
        <v>196</v>
      </c>
      <c r="C201" s="50">
        <v>63619</v>
      </c>
      <c r="D201" s="79" t="s">
        <v>425</v>
      </c>
      <c r="E201" s="51" t="s">
        <v>154</v>
      </c>
      <c r="F201" s="51">
        <v>1</v>
      </c>
      <c r="G201" s="51" t="s">
        <v>250</v>
      </c>
      <c r="H201" s="51">
        <v>1</v>
      </c>
      <c r="I201" s="51"/>
      <c r="J201" s="51"/>
      <c r="K201" s="51"/>
      <c r="L201" s="51"/>
      <c r="M201" s="51" t="s">
        <v>194</v>
      </c>
      <c r="N201" s="51">
        <v>1</v>
      </c>
      <c r="O201" s="49"/>
      <c r="P201" s="49"/>
      <c r="Q201" s="49"/>
      <c r="R201" s="49">
        <v>1</v>
      </c>
      <c r="S201" s="49"/>
      <c r="T201" s="49"/>
      <c r="U201" s="49"/>
      <c r="V201" s="49"/>
    </row>
    <row r="202" spans="1:22" ht="17" x14ac:dyDescent="0.2">
      <c r="A202" s="49"/>
      <c r="B202" s="49">
        <v>197</v>
      </c>
      <c r="C202" s="50">
        <v>63620</v>
      </c>
      <c r="D202" s="79" t="s">
        <v>425</v>
      </c>
      <c r="E202" s="51" t="s">
        <v>155</v>
      </c>
      <c r="F202" s="51">
        <v>1</v>
      </c>
      <c r="G202" s="51" t="s">
        <v>250</v>
      </c>
      <c r="H202" s="51">
        <v>1</v>
      </c>
      <c r="I202" s="51"/>
      <c r="J202" s="51"/>
      <c r="K202" s="51"/>
      <c r="L202" s="51">
        <v>1</v>
      </c>
      <c r="M202" s="51">
        <v>1</v>
      </c>
      <c r="N202" s="51">
        <v>1</v>
      </c>
      <c r="O202" s="49"/>
      <c r="P202" s="49"/>
      <c r="Q202" s="49"/>
      <c r="R202" s="49"/>
      <c r="S202" s="49">
        <v>1</v>
      </c>
      <c r="T202" s="49"/>
      <c r="U202" s="49"/>
      <c r="V202" s="49"/>
    </row>
    <row r="203" spans="1:22" ht="17" x14ac:dyDescent="0.2">
      <c r="A203" s="49"/>
      <c r="B203" s="49">
        <v>198</v>
      </c>
      <c r="C203" s="50">
        <v>63620</v>
      </c>
      <c r="D203" s="79" t="s">
        <v>425</v>
      </c>
      <c r="E203" s="51" t="s">
        <v>156</v>
      </c>
      <c r="F203" s="51">
        <v>1</v>
      </c>
      <c r="G203" s="51" t="s">
        <v>250</v>
      </c>
      <c r="H203" s="51">
        <v>1</v>
      </c>
      <c r="I203" s="51"/>
      <c r="J203" s="51"/>
      <c r="K203" s="51"/>
      <c r="L203" s="51"/>
      <c r="M203" s="51" t="s">
        <v>194</v>
      </c>
      <c r="N203" s="51">
        <v>1</v>
      </c>
      <c r="O203" s="49"/>
      <c r="P203" s="49"/>
      <c r="Q203" s="49"/>
      <c r="R203" s="49"/>
      <c r="S203" s="49"/>
      <c r="T203" s="49"/>
      <c r="U203" s="49">
        <v>1</v>
      </c>
      <c r="V203" s="49"/>
    </row>
    <row r="204" spans="1:22" ht="17" x14ac:dyDescent="0.2">
      <c r="A204" s="49"/>
      <c r="B204" s="49">
        <v>199</v>
      </c>
      <c r="C204" s="50">
        <v>63625</v>
      </c>
      <c r="D204" s="79" t="s">
        <v>425</v>
      </c>
      <c r="E204" s="51" t="s">
        <v>157</v>
      </c>
      <c r="F204" s="51">
        <v>1</v>
      </c>
      <c r="G204" s="51" t="s">
        <v>250</v>
      </c>
      <c r="H204" s="51">
        <v>1</v>
      </c>
      <c r="I204" s="51"/>
      <c r="J204" s="51"/>
      <c r="K204" s="51"/>
      <c r="L204" s="51"/>
      <c r="M204" s="51">
        <v>12</v>
      </c>
      <c r="N204" s="51"/>
      <c r="O204" s="49">
        <v>1</v>
      </c>
      <c r="P204" s="49"/>
      <c r="Q204" s="49">
        <v>1</v>
      </c>
      <c r="R204" s="49"/>
      <c r="S204" s="49"/>
      <c r="T204" s="49"/>
      <c r="U204" s="49"/>
      <c r="V204" s="49"/>
    </row>
    <row r="205" spans="1:22" ht="17" x14ac:dyDescent="0.2">
      <c r="A205" s="49"/>
      <c r="B205" s="49">
        <v>200</v>
      </c>
      <c r="C205" s="50">
        <v>63626</v>
      </c>
      <c r="D205" s="79" t="s">
        <v>425</v>
      </c>
      <c r="E205" s="51" t="s">
        <v>217</v>
      </c>
      <c r="F205" s="51">
        <v>1</v>
      </c>
      <c r="G205" s="51" t="s">
        <v>250</v>
      </c>
      <c r="H205" s="51">
        <v>1</v>
      </c>
      <c r="I205" s="51"/>
      <c r="J205" s="51"/>
      <c r="K205" s="51"/>
      <c r="L205" s="51"/>
      <c r="M205" s="51">
        <v>11</v>
      </c>
      <c r="N205" s="51"/>
      <c r="O205" s="49">
        <v>1</v>
      </c>
      <c r="P205" s="49"/>
      <c r="Q205" s="49"/>
      <c r="R205" s="49"/>
      <c r="S205" s="49"/>
      <c r="T205" s="49"/>
      <c r="U205" s="49">
        <v>1</v>
      </c>
      <c r="V205" s="49"/>
    </row>
    <row r="206" spans="1:22" ht="17" x14ac:dyDescent="0.2">
      <c r="A206" s="49"/>
      <c r="B206" s="49">
        <v>201</v>
      </c>
      <c r="C206" s="50">
        <v>63626</v>
      </c>
      <c r="D206" s="79" t="s">
        <v>425</v>
      </c>
      <c r="E206" s="51" t="s">
        <v>210</v>
      </c>
      <c r="F206" s="51" t="s">
        <v>422</v>
      </c>
      <c r="G206" s="51" t="s">
        <v>250</v>
      </c>
      <c r="H206" s="51">
        <v>1</v>
      </c>
      <c r="I206" s="51"/>
      <c r="J206" s="51"/>
      <c r="K206" s="51"/>
      <c r="L206" s="51">
        <v>1</v>
      </c>
      <c r="M206" s="51">
        <v>1</v>
      </c>
      <c r="N206" s="51">
        <v>1</v>
      </c>
      <c r="O206" s="49"/>
      <c r="P206" s="49"/>
      <c r="Q206" s="49"/>
      <c r="R206" s="49"/>
      <c r="S206" s="49">
        <v>1</v>
      </c>
      <c r="T206" s="49"/>
      <c r="U206" s="49"/>
      <c r="V206" s="49"/>
    </row>
    <row r="207" spans="1:22" ht="17" x14ac:dyDescent="0.2">
      <c r="A207" s="49"/>
      <c r="B207" s="49">
        <v>202</v>
      </c>
      <c r="C207" s="50">
        <v>63627</v>
      </c>
      <c r="D207" s="79" t="s">
        <v>425</v>
      </c>
      <c r="E207" s="51" t="s">
        <v>158</v>
      </c>
      <c r="F207" s="51">
        <v>1</v>
      </c>
      <c r="G207" s="51" t="s">
        <v>248</v>
      </c>
      <c r="H207" s="51"/>
      <c r="I207" s="51"/>
      <c r="J207" s="51">
        <v>1</v>
      </c>
      <c r="K207" s="51"/>
      <c r="L207" s="51"/>
      <c r="M207" s="51">
        <v>7</v>
      </c>
      <c r="N207" s="51"/>
      <c r="O207" s="49"/>
      <c r="P207" s="49">
        <v>-1</v>
      </c>
      <c r="Q207" s="49"/>
      <c r="R207" s="49"/>
      <c r="S207" s="49">
        <v>1</v>
      </c>
      <c r="T207" s="49"/>
      <c r="U207" s="49"/>
      <c r="V207" s="49"/>
    </row>
    <row r="208" spans="1:22" ht="17" x14ac:dyDescent="0.2">
      <c r="A208" s="49"/>
      <c r="B208" s="49">
        <v>203</v>
      </c>
      <c r="C208" s="50">
        <v>63627</v>
      </c>
      <c r="D208" s="79" t="s">
        <v>425</v>
      </c>
      <c r="E208" s="51" t="s">
        <v>195</v>
      </c>
      <c r="F208" s="51">
        <v>1</v>
      </c>
      <c r="G208" s="51" t="s">
        <v>250</v>
      </c>
      <c r="H208" s="51">
        <v>1</v>
      </c>
      <c r="I208" s="51"/>
      <c r="J208" s="51"/>
      <c r="K208" s="51"/>
      <c r="L208" s="51"/>
      <c r="M208" s="51">
        <v>12</v>
      </c>
      <c r="N208" s="51">
        <v>1</v>
      </c>
      <c r="O208" s="49"/>
      <c r="P208" s="49"/>
      <c r="Q208" s="49"/>
      <c r="R208" s="49"/>
      <c r="S208" s="49"/>
      <c r="T208" s="49">
        <v>1</v>
      </c>
      <c r="U208" s="49"/>
      <c r="V208" s="49"/>
    </row>
    <row r="209" spans="1:22" ht="17" x14ac:dyDescent="0.2">
      <c r="A209" s="49"/>
      <c r="B209" s="49">
        <v>204</v>
      </c>
      <c r="C209" s="50">
        <v>63633</v>
      </c>
      <c r="D209" s="79" t="s">
        <v>430</v>
      </c>
      <c r="E209" s="51" t="s">
        <v>159</v>
      </c>
      <c r="F209" s="51">
        <v>1</v>
      </c>
      <c r="G209" s="51" t="s">
        <v>248</v>
      </c>
      <c r="H209" s="51"/>
      <c r="I209" s="51"/>
      <c r="J209" s="51">
        <v>1</v>
      </c>
      <c r="K209" s="51"/>
      <c r="L209" s="51"/>
      <c r="M209" s="51">
        <v>6</v>
      </c>
      <c r="N209" s="51"/>
      <c r="O209" s="49"/>
      <c r="P209" s="49">
        <v>-1</v>
      </c>
      <c r="Q209" s="49"/>
      <c r="R209" s="49"/>
      <c r="S209" s="49"/>
      <c r="T209" s="49">
        <v>1</v>
      </c>
      <c r="U209" s="49"/>
      <c r="V209" s="49"/>
    </row>
    <row r="210" spans="1:22" ht="17" x14ac:dyDescent="0.2">
      <c r="A210" s="49"/>
      <c r="B210" s="49">
        <v>205</v>
      </c>
      <c r="C210" s="50">
        <v>63633</v>
      </c>
      <c r="D210" s="79" t="s">
        <v>430</v>
      </c>
      <c r="E210" s="51" t="s">
        <v>211</v>
      </c>
      <c r="F210" s="51">
        <v>1</v>
      </c>
      <c r="G210" s="51" t="s">
        <v>268</v>
      </c>
      <c r="H210" s="51"/>
      <c r="I210" s="51"/>
      <c r="J210" s="51"/>
      <c r="K210" s="51">
        <v>1</v>
      </c>
      <c r="L210" s="51"/>
      <c r="M210" s="51">
        <v>12</v>
      </c>
      <c r="N210" s="51"/>
      <c r="O210" s="49"/>
      <c r="P210" s="49">
        <v>-1</v>
      </c>
      <c r="Q210" s="49"/>
      <c r="R210" s="49"/>
      <c r="S210" s="49"/>
      <c r="T210" s="49">
        <v>1</v>
      </c>
      <c r="U210" s="49"/>
      <c r="V210" s="49"/>
    </row>
    <row r="211" spans="1:22" ht="17" x14ac:dyDescent="0.2">
      <c r="A211" s="49"/>
      <c r="B211" s="49">
        <v>206</v>
      </c>
      <c r="C211" s="50">
        <v>63634</v>
      </c>
      <c r="D211" s="79" t="s">
        <v>430</v>
      </c>
      <c r="E211" s="51" t="s">
        <v>160</v>
      </c>
      <c r="F211" s="51">
        <v>1</v>
      </c>
      <c r="G211" s="51" t="s">
        <v>268</v>
      </c>
      <c r="H211" s="51"/>
      <c r="I211" s="51"/>
      <c r="J211" s="51"/>
      <c r="K211" s="51">
        <v>1</v>
      </c>
      <c r="L211" s="51"/>
      <c r="M211" s="51">
        <v>3</v>
      </c>
      <c r="N211" s="51"/>
      <c r="O211" s="49">
        <v>1</v>
      </c>
      <c r="P211" s="49"/>
      <c r="Q211" s="49"/>
      <c r="R211" s="49">
        <v>1</v>
      </c>
      <c r="S211" s="49"/>
      <c r="T211" s="49"/>
      <c r="U211" s="49"/>
      <c r="V211" s="49"/>
    </row>
    <row r="212" spans="1:22" ht="17" x14ac:dyDescent="0.2">
      <c r="A212" s="49"/>
      <c r="B212" s="49">
        <v>207</v>
      </c>
      <c r="C212" s="50">
        <v>63635</v>
      </c>
      <c r="D212" s="79" t="s">
        <v>430</v>
      </c>
      <c r="E212" s="51" t="s">
        <v>161</v>
      </c>
      <c r="F212" s="51">
        <v>1</v>
      </c>
      <c r="G212" s="51" t="s">
        <v>250</v>
      </c>
      <c r="H212" s="51">
        <v>1</v>
      </c>
      <c r="I212" s="51"/>
      <c r="J212" s="51"/>
      <c r="K212" s="51"/>
      <c r="L212" s="51"/>
      <c r="M212" s="51">
        <v>12</v>
      </c>
      <c r="N212" s="51"/>
      <c r="O212" s="49"/>
      <c r="P212" s="49">
        <v>-1</v>
      </c>
      <c r="Q212" s="49"/>
      <c r="R212" s="49"/>
      <c r="S212" s="49"/>
      <c r="T212" s="49">
        <v>1</v>
      </c>
      <c r="U212" s="49"/>
      <c r="V212" s="49"/>
    </row>
    <row r="213" spans="1:22" ht="17" x14ac:dyDescent="0.2">
      <c r="A213" s="49"/>
      <c r="B213" s="49">
        <v>208</v>
      </c>
      <c r="C213" s="50">
        <v>63636</v>
      </c>
      <c r="D213" s="79" t="s">
        <v>430</v>
      </c>
      <c r="E213" s="51" t="s">
        <v>162</v>
      </c>
      <c r="F213" s="51" t="s">
        <v>422</v>
      </c>
      <c r="G213" s="51" t="s">
        <v>268</v>
      </c>
      <c r="H213" s="51"/>
      <c r="I213" s="51"/>
      <c r="J213" s="51"/>
      <c r="K213" s="51">
        <v>1</v>
      </c>
      <c r="L213" s="51"/>
      <c r="M213" s="51">
        <v>3</v>
      </c>
      <c r="N213" s="51">
        <v>1</v>
      </c>
      <c r="O213" s="49"/>
      <c r="P213" s="49"/>
      <c r="Q213" s="49"/>
      <c r="R213" s="49"/>
      <c r="S213" s="49">
        <v>1</v>
      </c>
      <c r="T213" s="49"/>
      <c r="U213" s="49"/>
      <c r="V213" s="49"/>
    </row>
    <row r="214" spans="1:22" ht="17" x14ac:dyDescent="0.2">
      <c r="A214" s="49"/>
      <c r="B214" s="49">
        <v>209</v>
      </c>
      <c r="C214" s="50">
        <v>63636</v>
      </c>
      <c r="D214" s="79" t="s">
        <v>430</v>
      </c>
      <c r="E214" s="51" t="s">
        <v>163</v>
      </c>
      <c r="F214" s="51">
        <v>1</v>
      </c>
      <c r="G214" s="51" t="s">
        <v>248</v>
      </c>
      <c r="H214" s="51"/>
      <c r="I214" s="51"/>
      <c r="J214" s="51">
        <v>1</v>
      </c>
      <c r="K214" s="51"/>
      <c r="L214" s="51"/>
      <c r="M214" s="51">
        <v>6</v>
      </c>
      <c r="N214" s="51">
        <v>1</v>
      </c>
      <c r="O214" s="49"/>
      <c r="P214" s="49"/>
      <c r="Q214" s="49"/>
      <c r="R214" s="49"/>
      <c r="S214" s="49"/>
      <c r="T214" s="49">
        <v>1</v>
      </c>
      <c r="U214" s="49"/>
      <c r="V214" s="49"/>
    </row>
    <row r="215" spans="1:22" ht="17" x14ac:dyDescent="0.2">
      <c r="A215" s="49"/>
      <c r="B215" s="49">
        <v>210</v>
      </c>
      <c r="C215" s="50">
        <v>63638</v>
      </c>
      <c r="D215" s="79" t="s">
        <v>430</v>
      </c>
      <c r="E215" s="51" t="s">
        <v>164</v>
      </c>
      <c r="F215" s="51">
        <v>1</v>
      </c>
      <c r="G215" s="51" t="s">
        <v>268</v>
      </c>
      <c r="H215" s="51"/>
      <c r="I215" s="51"/>
      <c r="J215" s="51"/>
      <c r="K215" s="51">
        <v>1</v>
      </c>
      <c r="L215" s="51"/>
      <c r="M215" s="51">
        <v>3</v>
      </c>
      <c r="N215" s="51">
        <v>1</v>
      </c>
      <c r="O215" s="49"/>
      <c r="P215" s="49"/>
      <c r="Q215" s="49">
        <v>1</v>
      </c>
      <c r="R215" s="49"/>
      <c r="S215" s="49"/>
      <c r="T215" s="49"/>
      <c r="U215" s="49"/>
      <c r="V215" s="49"/>
    </row>
    <row r="216" spans="1:22" ht="17" x14ac:dyDescent="0.2">
      <c r="A216" s="49"/>
      <c r="B216" s="49">
        <v>211</v>
      </c>
      <c r="C216" s="50">
        <v>63638</v>
      </c>
      <c r="D216" s="79" t="s">
        <v>430</v>
      </c>
      <c r="E216" s="51" t="s">
        <v>165</v>
      </c>
      <c r="F216" s="51">
        <v>1</v>
      </c>
      <c r="G216" s="51" t="s">
        <v>250</v>
      </c>
      <c r="H216" s="51">
        <v>1</v>
      </c>
      <c r="I216" s="51"/>
      <c r="J216" s="51"/>
      <c r="K216" s="51"/>
      <c r="L216" s="51"/>
      <c r="M216" s="51">
        <v>2</v>
      </c>
      <c r="N216" s="51"/>
      <c r="O216" s="49">
        <v>1</v>
      </c>
      <c r="P216" s="49"/>
      <c r="Q216" s="49"/>
      <c r="R216" s="49"/>
      <c r="S216" s="49"/>
      <c r="T216" s="49"/>
      <c r="U216" s="49"/>
      <c r="V216" s="49">
        <v>1</v>
      </c>
    </row>
    <row r="217" spans="1:22" ht="34" x14ac:dyDescent="0.2">
      <c r="A217" s="49"/>
      <c r="B217" s="49">
        <v>212</v>
      </c>
      <c r="C217" s="50">
        <v>63619</v>
      </c>
      <c r="D217" s="79" t="s">
        <v>430</v>
      </c>
      <c r="E217" s="51" t="s">
        <v>218</v>
      </c>
      <c r="F217" s="51">
        <v>1</v>
      </c>
      <c r="G217" s="51" t="s">
        <v>248</v>
      </c>
      <c r="H217" s="51"/>
      <c r="I217" s="51"/>
      <c r="J217" s="51">
        <v>1</v>
      </c>
      <c r="K217" s="51"/>
      <c r="L217" s="51"/>
      <c r="M217" s="51">
        <v>6</v>
      </c>
      <c r="N217" s="51"/>
      <c r="O217" s="49"/>
      <c r="P217" s="49">
        <v>-1</v>
      </c>
      <c r="Q217" s="49">
        <v>1</v>
      </c>
      <c r="R217" s="49"/>
      <c r="S217" s="49"/>
      <c r="T217" s="49"/>
      <c r="U217" s="49"/>
      <c r="V217" s="49"/>
    </row>
    <row r="218" spans="1:22" ht="17" x14ac:dyDescent="0.2">
      <c r="A218" s="49"/>
      <c r="B218" s="49">
        <v>213</v>
      </c>
      <c r="C218" s="50">
        <v>63640</v>
      </c>
      <c r="D218" s="79" t="s">
        <v>430</v>
      </c>
      <c r="E218" s="51" t="s">
        <v>166</v>
      </c>
      <c r="F218" s="51">
        <v>1</v>
      </c>
      <c r="G218" s="51" t="s">
        <v>250</v>
      </c>
      <c r="H218" s="51">
        <v>1</v>
      </c>
      <c r="I218" s="51"/>
      <c r="J218" s="51"/>
      <c r="K218" s="51"/>
      <c r="L218" s="51"/>
      <c r="M218" s="51">
        <v>3</v>
      </c>
      <c r="N218" s="51">
        <v>1</v>
      </c>
      <c r="O218" s="49"/>
      <c r="P218" s="49"/>
      <c r="Q218" s="49"/>
      <c r="R218" s="49"/>
      <c r="S218" s="49"/>
      <c r="T218" s="49">
        <v>1</v>
      </c>
      <c r="U218" s="49"/>
      <c r="V218" s="49"/>
    </row>
    <row r="219" spans="1:22" ht="17" x14ac:dyDescent="0.2">
      <c r="A219" s="49"/>
      <c r="B219" s="49">
        <v>214</v>
      </c>
      <c r="C219" s="50">
        <v>63643</v>
      </c>
      <c r="D219" s="79" t="s">
        <v>430</v>
      </c>
      <c r="E219" s="51" t="s">
        <v>202</v>
      </c>
      <c r="F219" s="51">
        <v>1</v>
      </c>
      <c r="G219" s="51" t="s">
        <v>248</v>
      </c>
      <c r="H219" s="51"/>
      <c r="I219" s="51"/>
      <c r="J219" s="51">
        <v>1</v>
      </c>
      <c r="K219" s="51"/>
      <c r="L219" s="51"/>
      <c r="M219" s="51">
        <v>7</v>
      </c>
      <c r="N219" s="51"/>
      <c r="O219" s="49">
        <v>1</v>
      </c>
      <c r="P219" s="49"/>
      <c r="Q219" s="49"/>
      <c r="R219" s="49"/>
      <c r="S219" s="49"/>
      <c r="T219" s="49">
        <v>1</v>
      </c>
      <c r="U219" s="49"/>
      <c r="V219" s="49"/>
    </row>
    <row r="220" spans="1:22" ht="17" x14ac:dyDescent="0.2">
      <c r="A220" s="49"/>
      <c r="B220" s="49">
        <v>215</v>
      </c>
      <c r="C220" s="51"/>
      <c r="D220" s="79" t="s">
        <v>430</v>
      </c>
      <c r="E220" s="51" t="s">
        <v>167</v>
      </c>
      <c r="F220" s="51">
        <v>1</v>
      </c>
      <c r="G220" s="51" t="s">
        <v>250</v>
      </c>
      <c r="H220" s="51">
        <v>1</v>
      </c>
      <c r="I220" s="51"/>
      <c r="J220" s="51"/>
      <c r="K220" s="51"/>
      <c r="L220" s="51"/>
      <c r="M220" s="51">
        <v>9</v>
      </c>
      <c r="N220" s="51"/>
      <c r="O220" s="49"/>
      <c r="P220" s="49">
        <v>-1</v>
      </c>
      <c r="Q220" s="49">
        <v>1</v>
      </c>
      <c r="R220" s="49"/>
      <c r="S220" s="49"/>
      <c r="T220" s="49"/>
      <c r="U220" s="49"/>
      <c r="V220" s="49"/>
    </row>
  </sheetData>
  <mergeCells count="7">
    <mergeCell ref="Q2:V2"/>
    <mergeCell ref="G2:G3"/>
    <mergeCell ref="C2:D2"/>
    <mergeCell ref="E2:E3"/>
    <mergeCell ref="H2:K2"/>
    <mergeCell ref="L2:M2"/>
    <mergeCell ref="N2:P2"/>
  </mergeCells>
  <conditionalFormatting sqref="E1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{621E1A90-6968-6041-A58D-2FD9531D4C80}</x14:id>
        </ext>
      </extLst>
    </cfRule>
  </conditionalFormatting>
  <conditionalFormatting sqref="E13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{4B9F16E1-770F-F948-A96C-83F41491A4FC}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1E1A90-6968-6041-A58D-2FD9531D4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E128</xm:sqref>
        </x14:conditionalFormatting>
        <x14:conditionalFormatting xmlns:xm="http://schemas.microsoft.com/office/excel/2006/main">
          <x14:cfRule type="dataBar" id="{4B9F16E1-770F-F948-A96C-83F41491A4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E137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73FB-F8C6-B046-971B-1403A87369FC}">
  <dimension ref="B2:AX39"/>
  <sheetViews>
    <sheetView zoomScale="70" zoomScaleNormal="70" workbookViewId="0">
      <selection activeCell="AJ30" sqref="AJ30"/>
    </sheetView>
  </sheetViews>
  <sheetFormatPr baseColWidth="10" defaultRowHeight="16" x14ac:dyDescent="0.2"/>
  <cols>
    <col min="1" max="2" width="10.83203125" style="8"/>
    <col min="3" max="3" width="12.6640625" style="8" customWidth="1"/>
    <col min="4" max="4" width="6" style="8" customWidth="1"/>
    <col min="5" max="5" width="5.1640625" style="8" customWidth="1"/>
    <col min="6" max="7" width="5.6640625" style="8" customWidth="1"/>
    <col min="8" max="8" width="4.83203125" style="8" customWidth="1"/>
    <col min="9" max="9" width="5.33203125" style="8" customWidth="1"/>
    <col min="10" max="10" width="5.5" style="8" customWidth="1"/>
    <col min="11" max="11" width="4.5" style="8" customWidth="1"/>
    <col min="12" max="13" width="5.5" style="8" customWidth="1"/>
    <col min="14" max="14" width="4.6640625" style="8" customWidth="1"/>
    <col min="15" max="15" width="5.83203125" style="8" customWidth="1"/>
    <col min="16" max="16" width="6.1640625" style="8" customWidth="1"/>
    <col min="17" max="17" width="5.83203125" style="8" customWidth="1"/>
    <col min="18" max="18" width="6.1640625" style="8" customWidth="1"/>
    <col min="19" max="19" width="6" style="8" customWidth="1"/>
    <col min="20" max="20" width="4.33203125" style="8" customWidth="1"/>
    <col min="21" max="21" width="6.5" style="8" customWidth="1"/>
    <col min="22" max="22" width="5.83203125" style="8" customWidth="1"/>
    <col min="23" max="23" width="4.83203125" style="8" customWidth="1"/>
    <col min="24" max="25" width="6" style="8" customWidth="1"/>
    <col min="26" max="26" width="5" style="8" customWidth="1"/>
    <col min="27" max="27" width="5.6640625" style="8" customWidth="1"/>
    <col min="28" max="28" width="6" style="8" customWidth="1"/>
    <col min="29" max="29" width="4.6640625" style="8" customWidth="1"/>
    <col min="30" max="30" width="5.33203125" style="8" customWidth="1"/>
    <col min="31" max="31" width="5.6640625" style="8" customWidth="1"/>
    <col min="32" max="32" width="5.1640625" style="8" customWidth="1"/>
    <col min="33" max="34" width="5.6640625" style="8" customWidth="1"/>
    <col min="35" max="35" width="5" style="8" customWidth="1"/>
    <col min="36" max="36" width="5.5" style="8" customWidth="1"/>
    <col min="37" max="37" width="5.83203125" style="8" customWidth="1"/>
    <col min="38" max="38" width="4.6640625" style="8" customWidth="1"/>
    <col min="39" max="39" width="5.33203125" style="8" customWidth="1"/>
    <col min="40" max="16384" width="10.83203125" style="8"/>
  </cols>
  <sheetData>
    <row r="2" spans="2:50" x14ac:dyDescent="0.2">
      <c r="B2" s="19"/>
      <c r="C2" s="20" t="s">
        <v>335</v>
      </c>
      <c r="D2" s="90" t="s">
        <v>6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 t="s">
        <v>333</v>
      </c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 t="s">
        <v>7</v>
      </c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</row>
    <row r="3" spans="2:50" x14ac:dyDescent="0.2">
      <c r="B3" s="19"/>
      <c r="C3" s="19"/>
      <c r="D3" s="90" t="s">
        <v>250</v>
      </c>
      <c r="E3" s="90"/>
      <c r="F3" s="90"/>
      <c r="G3" s="90" t="s">
        <v>249</v>
      </c>
      <c r="H3" s="90"/>
      <c r="I3" s="90"/>
      <c r="J3" s="90" t="s">
        <v>248</v>
      </c>
      <c r="K3" s="90"/>
      <c r="L3" s="90"/>
      <c r="M3" s="90" t="s">
        <v>268</v>
      </c>
      <c r="N3" s="90"/>
      <c r="O3" s="90"/>
      <c r="P3" s="90" t="s">
        <v>250</v>
      </c>
      <c r="Q3" s="90"/>
      <c r="R3" s="90"/>
      <c r="S3" s="90" t="s">
        <v>249</v>
      </c>
      <c r="T3" s="90"/>
      <c r="U3" s="90"/>
      <c r="V3" s="90" t="s">
        <v>248</v>
      </c>
      <c r="W3" s="90"/>
      <c r="X3" s="90"/>
      <c r="Y3" s="90" t="s">
        <v>268</v>
      </c>
      <c r="Z3" s="90"/>
      <c r="AA3" s="90"/>
      <c r="AB3" s="90" t="s">
        <v>250</v>
      </c>
      <c r="AC3" s="90"/>
      <c r="AD3" s="90"/>
      <c r="AE3" s="90" t="s">
        <v>249</v>
      </c>
      <c r="AF3" s="90"/>
      <c r="AG3" s="90"/>
      <c r="AH3" s="90" t="s">
        <v>248</v>
      </c>
      <c r="AI3" s="90"/>
      <c r="AJ3" s="90"/>
      <c r="AK3" s="90" t="s">
        <v>268</v>
      </c>
      <c r="AL3" s="90"/>
      <c r="AM3" s="90"/>
    </row>
    <row r="4" spans="2:50" x14ac:dyDescent="0.2">
      <c r="B4" s="19"/>
      <c r="C4" s="19"/>
      <c r="D4" s="19" t="s">
        <v>258</v>
      </c>
      <c r="E4" s="19" t="s">
        <v>259</v>
      </c>
      <c r="F4" s="19" t="s">
        <v>260</v>
      </c>
      <c r="G4" s="19" t="s">
        <v>258</v>
      </c>
      <c r="H4" s="19" t="s">
        <v>259</v>
      </c>
      <c r="I4" s="19" t="s">
        <v>260</v>
      </c>
      <c r="J4" s="19" t="s">
        <v>258</v>
      </c>
      <c r="K4" s="19" t="s">
        <v>259</v>
      </c>
      <c r="L4" s="19" t="s">
        <v>260</v>
      </c>
      <c r="M4" s="19" t="s">
        <v>258</v>
      </c>
      <c r="N4" s="19" t="s">
        <v>259</v>
      </c>
      <c r="O4" s="19" t="s">
        <v>260</v>
      </c>
      <c r="P4" s="19" t="s">
        <v>258</v>
      </c>
      <c r="Q4" s="19" t="s">
        <v>259</v>
      </c>
      <c r="R4" s="19" t="s">
        <v>260</v>
      </c>
      <c r="S4" s="19" t="s">
        <v>258</v>
      </c>
      <c r="T4" s="19" t="s">
        <v>259</v>
      </c>
      <c r="U4" s="19" t="s">
        <v>260</v>
      </c>
      <c r="V4" s="19" t="s">
        <v>258</v>
      </c>
      <c r="W4" s="19" t="s">
        <v>259</v>
      </c>
      <c r="X4" s="19" t="s">
        <v>260</v>
      </c>
      <c r="Y4" s="19" t="s">
        <v>258</v>
      </c>
      <c r="Z4" s="19" t="s">
        <v>259</v>
      </c>
      <c r="AA4" s="19" t="s">
        <v>260</v>
      </c>
      <c r="AB4" s="19" t="s">
        <v>258</v>
      </c>
      <c r="AC4" s="19" t="s">
        <v>259</v>
      </c>
      <c r="AD4" s="19" t="s">
        <v>260</v>
      </c>
      <c r="AE4" s="19" t="s">
        <v>258</v>
      </c>
      <c r="AF4" s="19" t="s">
        <v>259</v>
      </c>
      <c r="AG4" s="19" t="s">
        <v>260</v>
      </c>
      <c r="AH4" s="19" t="s">
        <v>258</v>
      </c>
      <c r="AI4" s="19" t="s">
        <v>259</v>
      </c>
      <c r="AJ4" s="19" t="s">
        <v>260</v>
      </c>
      <c r="AK4" s="19" t="s">
        <v>258</v>
      </c>
      <c r="AL4" s="19" t="s">
        <v>259</v>
      </c>
      <c r="AM4" s="19" t="s">
        <v>260</v>
      </c>
    </row>
    <row r="5" spans="2:50" x14ac:dyDescent="0.2">
      <c r="B5" s="19" t="s">
        <v>334</v>
      </c>
      <c r="C5" s="19" t="s">
        <v>2</v>
      </c>
      <c r="D5" s="19">
        <v>2</v>
      </c>
      <c r="E5" s="19">
        <v>2</v>
      </c>
      <c r="F5" s="19">
        <v>2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2</v>
      </c>
      <c r="N5" s="19">
        <v>6</v>
      </c>
      <c r="O5" s="19">
        <v>3</v>
      </c>
      <c r="P5" s="19">
        <v>3</v>
      </c>
      <c r="Q5" s="19">
        <v>5</v>
      </c>
      <c r="R5" s="19">
        <v>5</v>
      </c>
      <c r="S5" s="19">
        <v>1</v>
      </c>
      <c r="T5" s="19">
        <v>0</v>
      </c>
      <c r="U5" s="19">
        <v>1</v>
      </c>
      <c r="V5" s="19">
        <v>0</v>
      </c>
      <c r="W5" s="19">
        <v>1</v>
      </c>
      <c r="X5" s="19">
        <v>1</v>
      </c>
      <c r="Y5" s="19">
        <v>0</v>
      </c>
      <c r="Z5" s="19">
        <v>0</v>
      </c>
      <c r="AA5" s="19">
        <v>1</v>
      </c>
      <c r="AB5" s="19">
        <v>0</v>
      </c>
      <c r="AC5" s="19">
        <v>6</v>
      </c>
      <c r="AD5" s="19">
        <v>3</v>
      </c>
      <c r="AE5" s="19">
        <v>0</v>
      </c>
      <c r="AF5" s="19">
        <v>0</v>
      </c>
      <c r="AG5" s="19">
        <v>0</v>
      </c>
      <c r="AH5" s="19">
        <v>2</v>
      </c>
      <c r="AI5" s="19">
        <v>2</v>
      </c>
      <c r="AJ5" s="19">
        <v>3</v>
      </c>
      <c r="AK5" s="19">
        <v>0</v>
      </c>
      <c r="AL5" s="19">
        <v>0</v>
      </c>
      <c r="AM5" s="19">
        <v>2</v>
      </c>
      <c r="AN5" s="8">
        <f>SUM(D5:AM5)</f>
        <v>53</v>
      </c>
      <c r="AQ5" s="38"/>
      <c r="AR5" s="38"/>
      <c r="AS5" s="38"/>
      <c r="AT5" s="38"/>
      <c r="AU5" s="38"/>
      <c r="AW5" s="10"/>
      <c r="AX5" s="10"/>
    </row>
    <row r="6" spans="2:50" x14ac:dyDescent="0.2">
      <c r="B6" s="19"/>
      <c r="C6" s="19" t="s">
        <v>219</v>
      </c>
      <c r="D6" s="19">
        <v>1</v>
      </c>
      <c r="E6" s="19">
        <v>3</v>
      </c>
      <c r="F6" s="19">
        <v>4</v>
      </c>
      <c r="G6" s="19">
        <v>0</v>
      </c>
      <c r="H6" s="19">
        <v>0</v>
      </c>
      <c r="I6" s="19">
        <v>0</v>
      </c>
      <c r="J6" s="19">
        <v>2</v>
      </c>
      <c r="K6" s="19">
        <v>6</v>
      </c>
      <c r="L6" s="19">
        <v>0</v>
      </c>
      <c r="M6" s="19">
        <v>2</v>
      </c>
      <c r="N6" s="19">
        <v>3</v>
      </c>
      <c r="O6" s="19">
        <v>2</v>
      </c>
      <c r="P6" s="19">
        <v>0</v>
      </c>
      <c r="Q6" s="19">
        <v>1</v>
      </c>
      <c r="R6" s="19">
        <v>2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1</v>
      </c>
      <c r="Y6" s="19">
        <v>1</v>
      </c>
      <c r="Z6" s="19">
        <v>0</v>
      </c>
      <c r="AA6" s="19">
        <v>1</v>
      </c>
      <c r="AB6" s="19">
        <v>0</v>
      </c>
      <c r="AC6" s="19">
        <v>3</v>
      </c>
      <c r="AD6" s="19">
        <v>1</v>
      </c>
      <c r="AE6" s="19">
        <v>0</v>
      </c>
      <c r="AF6" s="19">
        <v>0</v>
      </c>
      <c r="AG6" s="19">
        <v>0</v>
      </c>
      <c r="AH6" s="19">
        <v>1</v>
      </c>
      <c r="AI6" s="19">
        <v>0</v>
      </c>
      <c r="AJ6" s="19">
        <v>1</v>
      </c>
      <c r="AK6" s="19">
        <v>0</v>
      </c>
      <c r="AL6" s="19">
        <v>0</v>
      </c>
      <c r="AM6" s="19">
        <v>1</v>
      </c>
      <c r="AN6" s="8">
        <f t="shared" ref="AN6:AN11" si="0">SUM(D6:AM6)</f>
        <v>37</v>
      </c>
      <c r="AQ6" s="19"/>
      <c r="AR6" s="10"/>
      <c r="AS6" s="39"/>
      <c r="AT6" s="39"/>
      <c r="AU6" s="39"/>
      <c r="AV6" s="39"/>
      <c r="AW6" s="39"/>
      <c r="AX6" s="2"/>
    </row>
    <row r="7" spans="2:50" x14ac:dyDescent="0.2">
      <c r="B7" s="19"/>
      <c r="C7" s="19" t="s">
        <v>269</v>
      </c>
      <c r="D7" s="19">
        <v>2</v>
      </c>
      <c r="E7" s="19">
        <v>6</v>
      </c>
      <c r="F7" s="19">
        <v>6</v>
      </c>
      <c r="G7" s="19">
        <v>0</v>
      </c>
      <c r="H7" s="19">
        <v>0</v>
      </c>
      <c r="I7" s="19">
        <v>0</v>
      </c>
      <c r="J7" s="19">
        <v>3</v>
      </c>
      <c r="K7" s="19">
        <v>1</v>
      </c>
      <c r="L7" s="19">
        <v>4</v>
      </c>
      <c r="M7" s="19">
        <v>1</v>
      </c>
      <c r="N7" s="19">
        <v>3</v>
      </c>
      <c r="O7" s="19">
        <v>2</v>
      </c>
      <c r="P7" s="19">
        <v>1</v>
      </c>
      <c r="Q7" s="19">
        <v>5</v>
      </c>
      <c r="R7" s="19">
        <v>0</v>
      </c>
      <c r="S7" s="19">
        <v>0</v>
      </c>
      <c r="T7" s="19">
        <v>1</v>
      </c>
      <c r="U7" s="19">
        <v>2</v>
      </c>
      <c r="V7" s="19">
        <v>0</v>
      </c>
      <c r="W7" s="19">
        <v>2</v>
      </c>
      <c r="X7" s="19">
        <v>0</v>
      </c>
      <c r="Y7" s="19">
        <v>0</v>
      </c>
      <c r="Z7" s="19">
        <v>1</v>
      </c>
      <c r="AA7" s="19">
        <v>0</v>
      </c>
      <c r="AB7" s="19">
        <v>1</v>
      </c>
      <c r="AC7" s="19">
        <v>1</v>
      </c>
      <c r="AD7" s="19">
        <v>2</v>
      </c>
      <c r="AE7" s="19">
        <v>0</v>
      </c>
      <c r="AF7" s="19">
        <v>0</v>
      </c>
      <c r="AG7" s="19">
        <v>0</v>
      </c>
      <c r="AH7" s="19">
        <v>0</v>
      </c>
      <c r="AI7" s="19">
        <v>1</v>
      </c>
      <c r="AJ7" s="19">
        <v>2</v>
      </c>
      <c r="AK7" s="19">
        <v>0</v>
      </c>
      <c r="AL7" s="19">
        <v>1</v>
      </c>
      <c r="AM7" s="19">
        <v>1</v>
      </c>
      <c r="AN7" s="8">
        <f t="shared" si="0"/>
        <v>49</v>
      </c>
      <c r="AQ7" s="19"/>
      <c r="AR7" s="10"/>
      <c r="AS7" s="39"/>
      <c r="AT7" s="39"/>
      <c r="AU7" s="39"/>
      <c r="AV7" s="40"/>
      <c r="AX7" s="2"/>
    </row>
    <row r="8" spans="2:50" x14ac:dyDescent="0.2">
      <c r="B8" s="19"/>
      <c r="C8" s="19" t="s">
        <v>4</v>
      </c>
      <c r="D8" s="19">
        <v>2</v>
      </c>
      <c r="E8" s="19">
        <v>1</v>
      </c>
      <c r="F8" s="19">
        <v>2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2</v>
      </c>
      <c r="M8" s="19">
        <v>0</v>
      </c>
      <c r="N8" s="19">
        <v>0</v>
      </c>
      <c r="O8" s="19">
        <v>1</v>
      </c>
      <c r="P8" s="19">
        <v>2</v>
      </c>
      <c r="Q8" s="19">
        <v>7</v>
      </c>
      <c r="R8" s="19">
        <v>4</v>
      </c>
      <c r="S8" s="19">
        <v>0</v>
      </c>
      <c r="T8" s="19">
        <v>0</v>
      </c>
      <c r="U8" s="19">
        <v>0</v>
      </c>
      <c r="V8" s="19">
        <v>0</v>
      </c>
      <c r="W8" s="19">
        <v>3</v>
      </c>
      <c r="X8" s="19">
        <v>2</v>
      </c>
      <c r="Y8" s="19">
        <v>0</v>
      </c>
      <c r="Z8" s="19">
        <v>0</v>
      </c>
      <c r="AA8" s="19">
        <v>2</v>
      </c>
      <c r="AB8" s="19">
        <v>1</v>
      </c>
      <c r="AC8" s="19">
        <v>3</v>
      </c>
      <c r="AD8" s="19">
        <v>3</v>
      </c>
      <c r="AE8" s="19">
        <v>0</v>
      </c>
      <c r="AF8" s="19">
        <v>0</v>
      </c>
      <c r="AG8" s="19">
        <v>0</v>
      </c>
      <c r="AH8" s="19">
        <v>2</v>
      </c>
      <c r="AI8" s="19">
        <v>4</v>
      </c>
      <c r="AJ8" s="19">
        <v>5</v>
      </c>
      <c r="AK8" s="19">
        <v>0</v>
      </c>
      <c r="AL8" s="19">
        <v>0</v>
      </c>
      <c r="AM8" s="19">
        <v>3</v>
      </c>
      <c r="AN8" s="8">
        <f t="shared" si="0"/>
        <v>49</v>
      </c>
      <c r="AQ8" s="19"/>
      <c r="AR8" s="39"/>
      <c r="AS8" s="39"/>
      <c r="AT8" s="39"/>
      <c r="AU8" s="39"/>
      <c r="AV8" s="10"/>
      <c r="AX8" s="2"/>
    </row>
    <row r="9" spans="2:50" x14ac:dyDescent="0.2">
      <c r="B9" s="19"/>
      <c r="C9" s="19" t="s">
        <v>262</v>
      </c>
      <c r="D9" s="19">
        <v>0</v>
      </c>
      <c r="E9" s="19">
        <v>3</v>
      </c>
      <c r="F9" s="19">
        <v>2</v>
      </c>
      <c r="G9" s="19">
        <v>0</v>
      </c>
      <c r="H9" s="19">
        <v>0</v>
      </c>
      <c r="I9" s="19">
        <v>0</v>
      </c>
      <c r="J9" s="19">
        <v>1</v>
      </c>
      <c r="K9" s="19">
        <v>1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3</v>
      </c>
      <c r="R9" s="19">
        <v>2</v>
      </c>
      <c r="S9" s="19">
        <v>0</v>
      </c>
      <c r="T9" s="19">
        <v>0</v>
      </c>
      <c r="U9" s="19">
        <v>0</v>
      </c>
      <c r="V9" s="19">
        <v>0</v>
      </c>
      <c r="W9" s="19">
        <v>1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2</v>
      </c>
      <c r="AD9" s="19">
        <v>1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8">
        <f t="shared" si="0"/>
        <v>16</v>
      </c>
      <c r="AQ9" s="19"/>
      <c r="AR9" s="39"/>
      <c r="AS9" s="39"/>
      <c r="AT9" s="39"/>
      <c r="AU9" s="39"/>
      <c r="AV9" s="10"/>
      <c r="AX9" s="2"/>
    </row>
    <row r="10" spans="2:50" x14ac:dyDescent="0.2">
      <c r="B10" s="19"/>
      <c r="C10" s="19" t="s">
        <v>336</v>
      </c>
      <c r="D10" s="19">
        <v>1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1</v>
      </c>
      <c r="Q10" s="19">
        <v>3</v>
      </c>
      <c r="R10" s="19">
        <v>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1</v>
      </c>
      <c r="AC10" s="19">
        <v>2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8">
        <f t="shared" si="0"/>
        <v>11</v>
      </c>
      <c r="AQ10" s="19"/>
      <c r="AR10" s="39"/>
      <c r="AS10" s="39"/>
      <c r="AT10" s="39"/>
      <c r="AU10" s="39"/>
      <c r="AV10" s="10"/>
      <c r="AX10" s="2"/>
    </row>
    <row r="11" spans="2:50" x14ac:dyDescent="0.2">
      <c r="B11" s="19" t="s">
        <v>237</v>
      </c>
      <c r="C11" s="19"/>
      <c r="D11" s="19">
        <f t="shared" ref="D11:AM11" si="1">SUM(D5:D10)</f>
        <v>8</v>
      </c>
      <c r="E11" s="19">
        <f t="shared" si="1"/>
        <v>15</v>
      </c>
      <c r="F11" s="19">
        <f t="shared" si="1"/>
        <v>16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6</v>
      </c>
      <c r="K11" s="19">
        <f t="shared" si="1"/>
        <v>8</v>
      </c>
      <c r="L11" s="19">
        <f t="shared" si="1"/>
        <v>6</v>
      </c>
      <c r="M11" s="19">
        <f t="shared" si="1"/>
        <v>5</v>
      </c>
      <c r="N11" s="19">
        <f t="shared" si="1"/>
        <v>12</v>
      </c>
      <c r="O11" s="19">
        <f t="shared" si="1"/>
        <v>8</v>
      </c>
      <c r="P11" s="19">
        <f t="shared" si="1"/>
        <v>7</v>
      </c>
      <c r="Q11" s="19">
        <f t="shared" si="1"/>
        <v>24</v>
      </c>
      <c r="R11" s="19">
        <f t="shared" si="1"/>
        <v>16</v>
      </c>
      <c r="S11" s="19">
        <f t="shared" si="1"/>
        <v>1</v>
      </c>
      <c r="T11" s="19">
        <f t="shared" si="1"/>
        <v>1</v>
      </c>
      <c r="U11" s="19">
        <f t="shared" si="1"/>
        <v>3</v>
      </c>
      <c r="V11" s="19">
        <f t="shared" si="1"/>
        <v>1</v>
      </c>
      <c r="W11" s="19">
        <f t="shared" si="1"/>
        <v>7</v>
      </c>
      <c r="X11" s="19">
        <f t="shared" si="1"/>
        <v>4</v>
      </c>
      <c r="Y11" s="19">
        <f t="shared" si="1"/>
        <v>1</v>
      </c>
      <c r="Z11" s="19">
        <f t="shared" si="1"/>
        <v>1</v>
      </c>
      <c r="AA11" s="19">
        <f t="shared" si="1"/>
        <v>4</v>
      </c>
      <c r="AB11" s="19">
        <f t="shared" si="1"/>
        <v>3</v>
      </c>
      <c r="AC11" s="19">
        <f t="shared" si="1"/>
        <v>17</v>
      </c>
      <c r="AD11" s="19">
        <f t="shared" si="1"/>
        <v>10</v>
      </c>
      <c r="AE11" s="19">
        <f t="shared" si="1"/>
        <v>0</v>
      </c>
      <c r="AF11" s="19">
        <f t="shared" si="1"/>
        <v>0</v>
      </c>
      <c r="AG11" s="19">
        <f t="shared" si="1"/>
        <v>0</v>
      </c>
      <c r="AH11" s="19">
        <f t="shared" si="1"/>
        <v>5</v>
      </c>
      <c r="AI11" s="19">
        <f t="shared" si="1"/>
        <v>7</v>
      </c>
      <c r="AJ11" s="19">
        <f t="shared" si="1"/>
        <v>11</v>
      </c>
      <c r="AK11" s="19">
        <f t="shared" si="1"/>
        <v>0</v>
      </c>
      <c r="AL11" s="19">
        <f t="shared" si="1"/>
        <v>1</v>
      </c>
      <c r="AM11" s="19">
        <f t="shared" si="1"/>
        <v>7</v>
      </c>
      <c r="AN11" s="8">
        <f t="shared" si="0"/>
        <v>215</v>
      </c>
      <c r="AQ11" s="19"/>
      <c r="AR11" s="39"/>
      <c r="AS11" s="39"/>
      <c r="AT11" s="39"/>
      <c r="AU11" s="39"/>
      <c r="AV11" s="10"/>
      <c r="AX11" s="2"/>
    </row>
    <row r="12" spans="2:50" x14ac:dyDescent="0.2">
      <c r="AQ12" s="19"/>
      <c r="AR12" s="39"/>
      <c r="AS12" s="39"/>
      <c r="AT12" s="39"/>
      <c r="AU12" s="39"/>
      <c r="AV12" s="10"/>
      <c r="AX12" s="2"/>
    </row>
    <row r="13" spans="2:50" x14ac:dyDescent="0.2">
      <c r="AQ13" s="19"/>
      <c r="AR13" s="39"/>
      <c r="AS13" s="39"/>
      <c r="AT13" s="39"/>
      <c r="AU13" s="39"/>
      <c r="AV13" s="10"/>
      <c r="AX13" s="2"/>
    </row>
    <row r="14" spans="2:50" x14ac:dyDescent="0.2">
      <c r="AQ14" s="19"/>
      <c r="AR14" s="10"/>
      <c r="AS14" s="10"/>
      <c r="AT14" s="10"/>
      <c r="AU14" s="10"/>
      <c r="AV14" s="10"/>
      <c r="AW14" s="10"/>
      <c r="AX14" s="2"/>
    </row>
    <row r="15" spans="2:50" x14ac:dyDescent="0.2">
      <c r="AQ15" s="19"/>
      <c r="AR15" s="39"/>
      <c r="AS15" s="39"/>
      <c r="AT15" s="39"/>
      <c r="AU15" s="39"/>
      <c r="AV15" s="10"/>
      <c r="AW15" s="10"/>
      <c r="AX15" s="2"/>
    </row>
    <row r="16" spans="2:50" x14ac:dyDescent="0.2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Q16" s="19"/>
      <c r="AR16" s="39"/>
      <c r="AS16" s="39"/>
      <c r="AT16" s="39"/>
      <c r="AU16" s="39"/>
      <c r="AV16" s="10"/>
      <c r="AW16" s="10"/>
      <c r="AX16" s="2"/>
    </row>
    <row r="17" spans="3:50" x14ac:dyDescent="0.2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Q17" s="19"/>
      <c r="AR17" s="39"/>
      <c r="AS17" s="39"/>
      <c r="AT17" s="39"/>
      <c r="AU17" s="39"/>
      <c r="AV17" s="10"/>
      <c r="AW17" s="10"/>
      <c r="AX17" s="2"/>
    </row>
    <row r="18" spans="3:50" x14ac:dyDescent="0.2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3:50" x14ac:dyDescent="0.2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3:50" x14ac:dyDescent="0.2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3:50" x14ac:dyDescent="0.2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3:50" x14ac:dyDescent="0.2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3:50" x14ac:dyDescent="0.2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33" spans="10:12" x14ac:dyDescent="0.2">
      <c r="J33" s="19"/>
      <c r="K33" s="19"/>
      <c r="L33" s="19"/>
    </row>
    <row r="34" spans="10:12" x14ac:dyDescent="0.2">
      <c r="J34" s="19"/>
      <c r="K34" s="19"/>
      <c r="L34" s="19"/>
    </row>
    <row r="35" spans="10:12" x14ac:dyDescent="0.2">
      <c r="J35" s="19"/>
      <c r="K35" s="19"/>
      <c r="L35" s="19"/>
    </row>
    <row r="36" spans="10:12" x14ac:dyDescent="0.2">
      <c r="J36" s="19"/>
      <c r="K36" s="19"/>
      <c r="L36" s="19"/>
    </row>
    <row r="37" spans="10:12" x14ac:dyDescent="0.2">
      <c r="J37" s="19"/>
      <c r="K37" s="19"/>
      <c r="L37" s="19"/>
    </row>
    <row r="38" spans="10:12" x14ac:dyDescent="0.2">
      <c r="J38" s="19"/>
      <c r="K38" s="19"/>
      <c r="L38" s="19"/>
    </row>
    <row r="39" spans="10:12" x14ac:dyDescent="0.2">
      <c r="J39" s="19"/>
      <c r="K39" s="19"/>
      <c r="L39" s="19"/>
    </row>
  </sheetData>
  <mergeCells count="15">
    <mergeCell ref="P2:AA2"/>
    <mergeCell ref="P3:R3"/>
    <mergeCell ref="S3:U3"/>
    <mergeCell ref="V3:X3"/>
    <mergeCell ref="Y3:AA3"/>
    <mergeCell ref="D2:O2"/>
    <mergeCell ref="D3:F3"/>
    <mergeCell ref="G3:I3"/>
    <mergeCell ref="J3:L3"/>
    <mergeCell ref="M3:O3"/>
    <mergeCell ref="AB3:AD3"/>
    <mergeCell ref="AB2:AM2"/>
    <mergeCell ref="AE3:AG3"/>
    <mergeCell ref="AH3:AJ3"/>
    <mergeCell ref="AK3:A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58F1-0500-A34E-B62D-DBAAD0808C3B}">
  <dimension ref="B1:O62"/>
  <sheetViews>
    <sheetView tabSelected="1" topLeftCell="A11" workbookViewId="0">
      <selection activeCell="D16" sqref="D16"/>
    </sheetView>
  </sheetViews>
  <sheetFormatPr baseColWidth="10" defaultRowHeight="16" x14ac:dyDescent="0.2"/>
  <cols>
    <col min="1" max="2" width="10.83203125" style="49"/>
    <col min="3" max="3" width="10.83203125" style="91"/>
    <col min="4" max="5" width="10.83203125" style="49"/>
    <col min="6" max="6" width="42.1640625" style="49" customWidth="1"/>
    <col min="7" max="9" width="10.83203125" style="49"/>
    <col min="10" max="10" width="14.5" style="49" customWidth="1"/>
    <col min="11" max="11" width="6.6640625" style="49" customWidth="1"/>
    <col min="12" max="14" width="10.83203125" style="49"/>
    <col min="15" max="15" width="13.1640625" style="49" customWidth="1"/>
    <col min="16" max="16384" width="10.83203125" style="49"/>
  </cols>
  <sheetData>
    <row r="1" spans="2:15" x14ac:dyDescent="0.2">
      <c r="E1" s="49" t="s">
        <v>352</v>
      </c>
    </row>
    <row r="2" spans="2:15" x14ac:dyDescent="0.2">
      <c r="E2" s="49" t="s">
        <v>353</v>
      </c>
    </row>
    <row r="3" spans="2:15" x14ac:dyDescent="0.2">
      <c r="G3" s="49" t="s">
        <v>358</v>
      </c>
    </row>
    <row r="4" spans="2:15" x14ac:dyDescent="0.2">
      <c r="G4" s="49" t="s">
        <v>347</v>
      </c>
      <c r="H4" s="49" t="s">
        <v>348</v>
      </c>
      <c r="I4" s="49" t="s">
        <v>349</v>
      </c>
      <c r="L4" s="49" t="s">
        <v>354</v>
      </c>
    </row>
    <row r="5" spans="2:15" x14ac:dyDescent="0.2">
      <c r="C5" s="91" t="s">
        <v>350</v>
      </c>
      <c r="D5" s="49" t="s">
        <v>351</v>
      </c>
      <c r="E5" s="49" t="s">
        <v>341</v>
      </c>
      <c r="G5" s="49" t="s">
        <v>344</v>
      </c>
      <c r="H5" s="49" t="s">
        <v>345</v>
      </c>
      <c r="I5" s="49" t="s">
        <v>346</v>
      </c>
      <c r="J5" s="49" t="s">
        <v>360</v>
      </c>
      <c r="L5" s="49" t="s">
        <v>344</v>
      </c>
      <c r="M5" s="49" t="s">
        <v>345</v>
      </c>
      <c r="N5" s="49" t="s">
        <v>346</v>
      </c>
      <c r="O5" s="49" t="s">
        <v>357</v>
      </c>
    </row>
    <row r="6" spans="2:15" ht="51" x14ac:dyDescent="0.2">
      <c r="B6" s="49" t="s">
        <v>250</v>
      </c>
      <c r="C6" s="91">
        <v>4</v>
      </c>
      <c r="D6" s="50">
        <v>63554</v>
      </c>
      <c r="F6" s="51" t="s">
        <v>28</v>
      </c>
      <c r="G6" s="51">
        <v>1</v>
      </c>
      <c r="H6" s="52">
        <v>1</v>
      </c>
      <c r="I6" s="49">
        <v>1</v>
      </c>
      <c r="J6" s="49">
        <v>1</v>
      </c>
      <c r="L6" s="49">
        <v>4</v>
      </c>
      <c r="M6" s="49">
        <v>4</v>
      </c>
      <c r="N6" s="49">
        <v>4</v>
      </c>
      <c r="O6" s="51">
        <v>1</v>
      </c>
    </row>
    <row r="7" spans="2:15" ht="17" x14ac:dyDescent="0.2">
      <c r="C7" s="91">
        <v>28</v>
      </c>
      <c r="D7" s="50">
        <v>63535</v>
      </c>
      <c r="E7" s="51"/>
      <c r="F7" s="51" t="s">
        <v>168</v>
      </c>
      <c r="G7" s="52">
        <v>0</v>
      </c>
      <c r="H7" s="51">
        <v>0</v>
      </c>
      <c r="I7" s="51">
        <v>0</v>
      </c>
      <c r="J7" s="49">
        <v>1</v>
      </c>
      <c r="L7" s="49">
        <v>1</v>
      </c>
      <c r="M7" s="49">
        <v>1</v>
      </c>
      <c r="N7" s="49">
        <v>1</v>
      </c>
      <c r="O7" s="51">
        <v>1</v>
      </c>
    </row>
    <row r="8" spans="2:15" ht="17" x14ac:dyDescent="0.2">
      <c r="C8" s="91">
        <v>29</v>
      </c>
      <c r="D8" s="50">
        <v>63535</v>
      </c>
      <c r="E8" s="51"/>
      <c r="F8" s="51" t="s">
        <v>223</v>
      </c>
      <c r="G8" s="52">
        <v>1</v>
      </c>
      <c r="H8" s="51">
        <v>1</v>
      </c>
      <c r="I8" s="51">
        <v>1</v>
      </c>
      <c r="J8" s="49">
        <v>1</v>
      </c>
      <c r="L8" s="49">
        <v>4</v>
      </c>
      <c r="M8" s="49">
        <v>4</v>
      </c>
      <c r="N8" s="49">
        <v>4</v>
      </c>
      <c r="O8" s="51">
        <v>1</v>
      </c>
    </row>
    <row r="9" spans="2:15" ht="17" x14ac:dyDescent="0.2">
      <c r="C9" s="91">
        <v>35</v>
      </c>
      <c r="D9" s="50">
        <v>63539</v>
      </c>
      <c r="E9" s="51"/>
      <c r="F9" s="51" t="s">
        <v>58</v>
      </c>
      <c r="G9" s="52">
        <v>0</v>
      </c>
      <c r="H9" s="51">
        <v>0</v>
      </c>
      <c r="I9" s="51">
        <v>0</v>
      </c>
      <c r="J9" s="49">
        <v>1</v>
      </c>
      <c r="L9" s="49">
        <v>6</v>
      </c>
      <c r="M9" s="49">
        <v>6</v>
      </c>
      <c r="N9" s="49">
        <v>6</v>
      </c>
      <c r="O9" s="51">
        <v>1</v>
      </c>
    </row>
    <row r="10" spans="2:15" ht="34" x14ac:dyDescent="0.2">
      <c r="C10" s="91">
        <v>51</v>
      </c>
      <c r="D10" s="50">
        <v>63584</v>
      </c>
      <c r="E10" s="51"/>
      <c r="F10" s="51" t="s">
        <v>72</v>
      </c>
      <c r="G10" s="52">
        <v>0</v>
      </c>
      <c r="H10" s="51">
        <v>-1</v>
      </c>
      <c r="I10" s="51">
        <v>-1</v>
      </c>
      <c r="J10" s="49">
        <v>0</v>
      </c>
      <c r="L10" s="49">
        <v>1</v>
      </c>
      <c r="M10" s="49">
        <v>6</v>
      </c>
      <c r="N10" s="49">
        <v>6</v>
      </c>
      <c r="O10" s="51">
        <v>0</v>
      </c>
    </row>
    <row r="11" spans="2:15" ht="17" x14ac:dyDescent="0.2">
      <c r="C11" s="91">
        <v>52</v>
      </c>
      <c r="D11" s="50">
        <v>63585</v>
      </c>
      <c r="E11" s="51"/>
      <c r="F11" s="51" t="s">
        <v>175</v>
      </c>
      <c r="G11" s="52">
        <v>0</v>
      </c>
      <c r="H11" s="51">
        <v>0</v>
      </c>
      <c r="I11" s="51">
        <v>0</v>
      </c>
      <c r="J11" s="49">
        <v>1</v>
      </c>
      <c r="L11" s="49">
        <v>3</v>
      </c>
      <c r="M11" s="49">
        <v>3</v>
      </c>
      <c r="N11" s="49">
        <v>3</v>
      </c>
      <c r="O11" s="51">
        <v>1</v>
      </c>
    </row>
    <row r="12" spans="2:15" ht="17" x14ac:dyDescent="0.2">
      <c r="C12" s="91">
        <v>60</v>
      </c>
      <c r="D12" s="50">
        <v>63613</v>
      </c>
      <c r="E12" s="51"/>
      <c r="F12" s="51" t="s">
        <v>90</v>
      </c>
      <c r="G12" s="52">
        <v>1</v>
      </c>
      <c r="H12" s="51">
        <v>1</v>
      </c>
      <c r="I12" s="51">
        <v>1</v>
      </c>
      <c r="J12" s="49">
        <v>1</v>
      </c>
      <c r="L12" s="49">
        <v>5</v>
      </c>
      <c r="M12" s="49">
        <v>5</v>
      </c>
      <c r="N12" s="49">
        <v>5</v>
      </c>
      <c r="O12" s="51">
        <v>1</v>
      </c>
    </row>
    <row r="13" spans="2:15" ht="17" x14ac:dyDescent="0.2">
      <c r="C13" s="91">
        <v>62</v>
      </c>
      <c r="D13" s="50">
        <v>63618</v>
      </c>
      <c r="E13" s="51"/>
      <c r="F13" s="51" t="s">
        <v>95</v>
      </c>
      <c r="G13" s="52">
        <v>0</v>
      </c>
      <c r="H13" s="51">
        <v>0</v>
      </c>
      <c r="I13" s="51">
        <v>0</v>
      </c>
      <c r="J13" s="49">
        <v>1</v>
      </c>
      <c r="L13" s="49">
        <v>1</v>
      </c>
      <c r="M13" s="49">
        <v>1</v>
      </c>
      <c r="N13" s="49">
        <v>1</v>
      </c>
      <c r="O13" s="51">
        <v>1</v>
      </c>
    </row>
    <row r="14" spans="2:15" ht="17" x14ac:dyDescent="0.2">
      <c r="C14" s="91">
        <v>63</v>
      </c>
      <c r="D14" s="50">
        <v>63620</v>
      </c>
      <c r="E14" s="51"/>
      <c r="F14" s="51" t="s">
        <v>96</v>
      </c>
      <c r="G14" s="52">
        <v>1</v>
      </c>
      <c r="H14" s="51">
        <v>1</v>
      </c>
      <c r="I14" s="51">
        <v>1</v>
      </c>
      <c r="J14" s="49">
        <v>1</v>
      </c>
      <c r="L14" s="49">
        <v>3</v>
      </c>
      <c r="M14" s="49">
        <v>3</v>
      </c>
      <c r="N14" s="49">
        <v>3</v>
      </c>
      <c r="O14" s="51">
        <v>1</v>
      </c>
    </row>
    <row r="15" spans="2:15" ht="17" x14ac:dyDescent="0.2">
      <c r="C15" s="91">
        <v>66</v>
      </c>
      <c r="D15" s="50">
        <v>63626</v>
      </c>
      <c r="E15" s="51"/>
      <c r="F15" s="51" t="s">
        <v>100</v>
      </c>
      <c r="G15" s="52">
        <v>1</v>
      </c>
      <c r="H15" s="51">
        <v>1</v>
      </c>
      <c r="I15" s="51">
        <v>1</v>
      </c>
      <c r="J15" s="49">
        <v>1</v>
      </c>
      <c r="L15" s="49">
        <v>5</v>
      </c>
      <c r="M15" s="49">
        <v>5</v>
      </c>
      <c r="N15" s="49">
        <v>5</v>
      </c>
      <c r="O15" s="51">
        <v>1</v>
      </c>
    </row>
    <row r="16" spans="2:15" ht="17" x14ac:dyDescent="0.2">
      <c r="C16" s="91">
        <v>102</v>
      </c>
      <c r="D16" s="50">
        <v>63609</v>
      </c>
      <c r="E16" s="51"/>
      <c r="F16" s="51" t="s">
        <v>149</v>
      </c>
      <c r="G16" s="51">
        <v>1</v>
      </c>
      <c r="H16" s="51">
        <v>1</v>
      </c>
      <c r="I16" s="51">
        <v>1</v>
      </c>
      <c r="J16" s="51">
        <v>1</v>
      </c>
      <c r="K16" s="51"/>
      <c r="L16" s="51">
        <v>1</v>
      </c>
      <c r="M16" s="51">
        <v>1</v>
      </c>
      <c r="N16" s="51">
        <v>1</v>
      </c>
      <c r="O16" s="51">
        <v>1</v>
      </c>
    </row>
    <row r="17" spans="2:15" ht="17" x14ac:dyDescent="0.2">
      <c r="B17" s="49" t="s">
        <v>249</v>
      </c>
      <c r="C17" s="91">
        <v>3</v>
      </c>
      <c r="D17" s="50">
        <v>63532</v>
      </c>
      <c r="E17" s="51"/>
      <c r="F17" s="51" t="s">
        <v>114</v>
      </c>
      <c r="G17" s="51">
        <v>0</v>
      </c>
      <c r="H17" s="52">
        <v>0</v>
      </c>
      <c r="I17" s="49">
        <v>0</v>
      </c>
      <c r="J17" s="49">
        <v>1</v>
      </c>
      <c r="L17" s="49">
        <v>1</v>
      </c>
      <c r="M17" s="51">
        <v>1</v>
      </c>
      <c r="N17" s="51">
        <v>1</v>
      </c>
      <c r="O17" s="51">
        <v>1</v>
      </c>
    </row>
    <row r="18" spans="2:15" ht="17" x14ac:dyDescent="0.2">
      <c r="B18" s="49" t="s">
        <v>248</v>
      </c>
      <c r="C18" s="91">
        <v>2</v>
      </c>
      <c r="D18" s="50">
        <v>63534</v>
      </c>
      <c r="F18" s="51" t="s">
        <v>22</v>
      </c>
      <c r="G18" s="52">
        <v>1</v>
      </c>
      <c r="H18" s="51">
        <v>1</v>
      </c>
      <c r="I18" s="51">
        <v>1</v>
      </c>
      <c r="J18" s="49">
        <v>1</v>
      </c>
      <c r="L18" s="49">
        <v>2</v>
      </c>
      <c r="M18" s="49">
        <v>2</v>
      </c>
      <c r="N18" s="49">
        <v>2</v>
      </c>
      <c r="O18" s="51">
        <v>1</v>
      </c>
    </row>
    <row r="19" spans="2:15" ht="17" x14ac:dyDescent="0.2">
      <c r="C19" s="91">
        <v>6</v>
      </c>
      <c r="D19" s="50">
        <v>27052</v>
      </c>
      <c r="F19" s="51" t="s">
        <v>33</v>
      </c>
      <c r="G19" s="52">
        <v>-1</v>
      </c>
      <c r="H19" s="51">
        <v>0</v>
      </c>
      <c r="I19" s="51">
        <v>0</v>
      </c>
      <c r="J19" s="49">
        <v>0</v>
      </c>
      <c r="L19" s="49">
        <v>2</v>
      </c>
      <c r="M19" s="49">
        <v>2</v>
      </c>
      <c r="N19" s="49">
        <v>2</v>
      </c>
      <c r="O19" s="51">
        <v>1</v>
      </c>
    </row>
    <row r="20" spans="2:15" ht="34" x14ac:dyDescent="0.2">
      <c r="C20" s="91">
        <v>7</v>
      </c>
      <c r="D20" s="50">
        <v>63585</v>
      </c>
      <c r="F20" s="51" t="s">
        <v>35</v>
      </c>
      <c r="G20" s="52">
        <v>-1</v>
      </c>
      <c r="H20" s="51">
        <v>-1</v>
      </c>
      <c r="I20" s="51">
        <v>-1</v>
      </c>
      <c r="J20" s="49">
        <v>1</v>
      </c>
      <c r="L20" s="49">
        <v>4</v>
      </c>
      <c r="M20" s="49">
        <v>4</v>
      </c>
      <c r="N20" s="49">
        <v>2</v>
      </c>
      <c r="O20" s="51">
        <v>0</v>
      </c>
    </row>
    <row r="21" spans="2:15" ht="17" x14ac:dyDescent="0.2">
      <c r="C21" s="91">
        <v>23</v>
      </c>
      <c r="D21" s="50">
        <v>63586</v>
      </c>
      <c r="E21" s="51"/>
      <c r="F21" s="51" t="s">
        <v>75</v>
      </c>
      <c r="G21" s="52">
        <v>1</v>
      </c>
      <c r="H21" s="51">
        <v>-1</v>
      </c>
      <c r="I21" s="51">
        <v>1</v>
      </c>
      <c r="J21" s="49">
        <v>0</v>
      </c>
      <c r="L21" s="49">
        <v>4</v>
      </c>
      <c r="M21" s="49">
        <v>2</v>
      </c>
      <c r="N21" s="49">
        <v>4</v>
      </c>
      <c r="O21" s="51">
        <v>0</v>
      </c>
    </row>
    <row r="22" spans="2:15" ht="17" x14ac:dyDescent="0.2">
      <c r="C22" s="91">
        <v>24</v>
      </c>
      <c r="D22" s="50">
        <v>63587</v>
      </c>
      <c r="E22" s="51"/>
      <c r="F22" s="51" t="s">
        <v>77</v>
      </c>
      <c r="G22" s="52">
        <v>0</v>
      </c>
      <c r="H22" s="51">
        <v>0</v>
      </c>
      <c r="I22" s="51">
        <v>0</v>
      </c>
      <c r="J22" s="49">
        <v>1</v>
      </c>
      <c r="L22" s="49">
        <v>3</v>
      </c>
      <c r="M22" s="49">
        <v>3</v>
      </c>
      <c r="N22" s="49">
        <v>3</v>
      </c>
      <c r="O22" s="51">
        <v>1</v>
      </c>
    </row>
    <row r="23" spans="2:15" ht="34" x14ac:dyDescent="0.2">
      <c r="C23" s="91">
        <v>27</v>
      </c>
      <c r="D23" s="50">
        <v>63594</v>
      </c>
      <c r="E23" s="51"/>
      <c r="F23" s="51" t="s">
        <v>83</v>
      </c>
      <c r="G23" s="52">
        <v>1</v>
      </c>
      <c r="H23" s="51">
        <v>1</v>
      </c>
      <c r="I23" s="51">
        <v>1</v>
      </c>
      <c r="J23" s="49">
        <v>1</v>
      </c>
      <c r="L23" s="49">
        <v>3</v>
      </c>
      <c r="M23" s="49">
        <v>3</v>
      </c>
      <c r="N23" s="49">
        <v>3</v>
      </c>
      <c r="O23" s="51">
        <v>1</v>
      </c>
    </row>
    <row r="24" spans="2:15" ht="34" x14ac:dyDescent="0.2">
      <c r="B24" s="49" t="s">
        <v>268</v>
      </c>
      <c r="C24" s="91">
        <v>2</v>
      </c>
      <c r="D24" s="50">
        <v>63561</v>
      </c>
      <c r="F24" s="51" t="s">
        <v>31</v>
      </c>
      <c r="G24" s="52">
        <v>1</v>
      </c>
      <c r="H24" s="51">
        <v>1</v>
      </c>
      <c r="I24" s="51">
        <v>1</v>
      </c>
      <c r="J24" s="49">
        <v>1</v>
      </c>
      <c r="L24" s="49">
        <v>1</v>
      </c>
      <c r="M24" s="49">
        <v>1</v>
      </c>
      <c r="N24" s="49">
        <v>1</v>
      </c>
      <c r="O24" s="51">
        <v>1</v>
      </c>
    </row>
    <row r="25" spans="2:15" ht="34" x14ac:dyDescent="0.2">
      <c r="C25" s="91">
        <v>17</v>
      </c>
      <c r="D25" s="50">
        <v>63587</v>
      </c>
      <c r="E25" s="51"/>
      <c r="F25" s="51" t="s">
        <v>78</v>
      </c>
      <c r="G25" s="52">
        <v>1</v>
      </c>
      <c r="H25" s="51">
        <v>1</v>
      </c>
      <c r="I25" s="51">
        <v>1</v>
      </c>
      <c r="J25" s="49">
        <v>1</v>
      </c>
      <c r="L25" s="49">
        <v>3</v>
      </c>
      <c r="M25" s="49">
        <v>3</v>
      </c>
      <c r="N25" s="49">
        <v>3</v>
      </c>
      <c r="O25" s="51">
        <v>1</v>
      </c>
    </row>
    <row r="26" spans="2:15" ht="17" x14ac:dyDescent="0.2">
      <c r="C26" s="91">
        <v>30</v>
      </c>
      <c r="D26" s="50">
        <v>63540</v>
      </c>
      <c r="E26" s="51"/>
      <c r="F26" s="51" t="s">
        <v>123</v>
      </c>
      <c r="G26" s="52">
        <v>1</v>
      </c>
      <c r="H26" s="51">
        <v>1</v>
      </c>
      <c r="I26" s="51">
        <v>1</v>
      </c>
      <c r="J26" s="49">
        <v>1</v>
      </c>
      <c r="L26" s="49">
        <v>4</v>
      </c>
      <c r="M26" s="51">
        <v>1</v>
      </c>
      <c r="N26" s="51">
        <v>2</v>
      </c>
      <c r="O26" s="51">
        <v>0</v>
      </c>
    </row>
    <row r="27" spans="2:15" ht="34" x14ac:dyDescent="0.2">
      <c r="C27" s="91">
        <v>41</v>
      </c>
      <c r="D27" s="50">
        <v>63638</v>
      </c>
      <c r="E27" s="51"/>
      <c r="F27" s="51" t="s">
        <v>164</v>
      </c>
      <c r="G27" s="51">
        <v>1</v>
      </c>
      <c r="H27" s="51">
        <v>1</v>
      </c>
      <c r="I27" s="51">
        <v>1</v>
      </c>
      <c r="J27" s="51">
        <v>1</v>
      </c>
      <c r="K27" s="51"/>
      <c r="L27" s="51">
        <v>1</v>
      </c>
      <c r="M27" s="51">
        <v>1</v>
      </c>
      <c r="N27" s="51">
        <v>1</v>
      </c>
      <c r="O27" s="51">
        <v>1</v>
      </c>
    </row>
    <row r="28" spans="2:15" x14ac:dyDescent="0.2">
      <c r="B28" s="49" t="s">
        <v>237</v>
      </c>
      <c r="C28" s="91">
        <v>22</v>
      </c>
      <c r="J28" s="49" t="s">
        <v>355</v>
      </c>
      <c r="O28" s="49" t="s">
        <v>363</v>
      </c>
    </row>
    <row r="29" spans="2:15" x14ac:dyDescent="0.2">
      <c r="G29" s="49" t="s">
        <v>359</v>
      </c>
      <c r="J29" s="57">
        <f>19/22</f>
        <v>0.86363636363636365</v>
      </c>
      <c r="K29" s="57"/>
      <c r="O29" s="57">
        <f>18/22</f>
        <v>0.81818181818181823</v>
      </c>
    </row>
    <row r="30" spans="2:15" x14ac:dyDescent="0.2">
      <c r="B30" s="49" t="s">
        <v>356</v>
      </c>
    </row>
    <row r="31" spans="2:15" x14ac:dyDescent="0.2">
      <c r="C31" s="92" t="s">
        <v>266</v>
      </c>
      <c r="D31" s="49" t="s">
        <v>343</v>
      </c>
      <c r="E31" s="54">
        <v>0.1</v>
      </c>
    </row>
    <row r="32" spans="2:15" x14ac:dyDescent="0.2">
      <c r="B32" s="49" t="s">
        <v>250</v>
      </c>
      <c r="C32" s="92">
        <v>0.1</v>
      </c>
      <c r="D32" s="49">
        <v>114</v>
      </c>
      <c r="E32" s="55">
        <f>D32*C32</f>
        <v>11.4</v>
      </c>
      <c r="J32" s="49" t="s">
        <v>362</v>
      </c>
      <c r="L32" s="57">
        <f>AVERAGE(J29,O29)</f>
        <v>0.84090909090909094</v>
      </c>
    </row>
    <row r="33" spans="2:7" x14ac:dyDescent="0.2">
      <c r="B33" s="49" t="s">
        <v>249</v>
      </c>
      <c r="C33" s="92">
        <v>0.1</v>
      </c>
      <c r="D33" s="49">
        <v>5</v>
      </c>
      <c r="E33" s="55">
        <f t="shared" ref="E33:E36" si="0">D33*C33</f>
        <v>0.5</v>
      </c>
    </row>
    <row r="34" spans="2:7" x14ac:dyDescent="0.2">
      <c r="B34" s="49" t="s">
        <v>248</v>
      </c>
      <c r="C34" s="92">
        <v>0.1</v>
      </c>
      <c r="D34" s="49">
        <v>55</v>
      </c>
      <c r="E34" s="55">
        <f t="shared" si="0"/>
        <v>5.5</v>
      </c>
      <c r="F34" s="49" t="s">
        <v>361</v>
      </c>
    </row>
    <row r="35" spans="2:7" x14ac:dyDescent="0.2">
      <c r="B35" s="49" t="s">
        <v>268</v>
      </c>
      <c r="C35" s="92">
        <v>0.1</v>
      </c>
      <c r="D35" s="49">
        <v>41</v>
      </c>
      <c r="E35" s="55">
        <f t="shared" si="0"/>
        <v>4.1000000000000005</v>
      </c>
    </row>
    <row r="36" spans="2:7" x14ac:dyDescent="0.2">
      <c r="C36" s="92">
        <v>0.1</v>
      </c>
      <c r="D36" s="49">
        <f>SUM(D32:D35)</f>
        <v>215</v>
      </c>
      <c r="E36" s="55">
        <f t="shared" si="0"/>
        <v>21.5</v>
      </c>
    </row>
    <row r="43" spans="2:7" ht="20" x14ac:dyDescent="0.2">
      <c r="G43" s="56"/>
    </row>
    <row r="52" spans="7:12" x14ac:dyDescent="0.2">
      <c r="L52" s="53"/>
    </row>
    <row r="55" spans="7:12" ht="20" x14ac:dyDescent="0.2">
      <c r="G55" s="56"/>
    </row>
    <row r="62" spans="7:12" ht="20" x14ac:dyDescent="0.2">
      <c r="G62" s="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6AB4-A774-B442-862E-F3A294E71590}">
  <dimension ref="B2:V83"/>
  <sheetViews>
    <sheetView topLeftCell="A4" zoomScaleNormal="100" workbookViewId="0">
      <selection activeCell="D3" sqref="D3"/>
    </sheetView>
  </sheetViews>
  <sheetFormatPr baseColWidth="10" defaultRowHeight="16" x14ac:dyDescent="0.2"/>
  <cols>
    <col min="6" max="6" width="51.6640625" customWidth="1"/>
  </cols>
  <sheetData>
    <row r="2" spans="2:22" x14ac:dyDescent="0.2">
      <c r="B2" t="s">
        <v>423</v>
      </c>
    </row>
    <row r="3" spans="2:22" ht="17" x14ac:dyDescent="0.2">
      <c r="B3" t="s">
        <v>258</v>
      </c>
      <c r="C3" s="49">
        <v>1</v>
      </c>
      <c r="D3" s="50">
        <v>63533</v>
      </c>
      <c r="E3" s="49"/>
      <c r="F3" s="51" t="s">
        <v>20</v>
      </c>
      <c r="G3" s="51" t="s">
        <v>422</v>
      </c>
      <c r="H3" s="52" t="s">
        <v>248</v>
      </c>
      <c r="I3" s="49"/>
      <c r="J3" s="49"/>
      <c r="K3" s="49">
        <v>1</v>
      </c>
      <c r="L3" s="49"/>
      <c r="M3" s="49"/>
      <c r="N3" s="51">
        <v>4</v>
      </c>
      <c r="O3" s="49"/>
      <c r="P3" s="49"/>
      <c r="Q3" s="49">
        <v>-1</v>
      </c>
      <c r="R3" s="49">
        <v>1</v>
      </c>
      <c r="S3" s="49"/>
      <c r="T3" s="49"/>
      <c r="U3" s="49"/>
      <c r="V3" s="49"/>
    </row>
    <row r="4" spans="2:22" ht="17" x14ac:dyDescent="0.2">
      <c r="C4" s="49">
        <v>2</v>
      </c>
      <c r="D4" s="50">
        <v>63549</v>
      </c>
      <c r="E4" s="49"/>
      <c r="F4" s="51" t="s">
        <v>26</v>
      </c>
      <c r="G4" s="51" t="s">
        <v>422</v>
      </c>
      <c r="H4" s="52" t="s">
        <v>248</v>
      </c>
      <c r="I4" s="49"/>
      <c r="J4" s="49"/>
      <c r="K4" s="49">
        <v>1</v>
      </c>
      <c r="L4" s="49"/>
      <c r="M4" s="49"/>
      <c r="N4" s="51">
        <v>12</v>
      </c>
      <c r="O4" s="49">
        <v>1</v>
      </c>
      <c r="P4" s="49"/>
      <c r="Q4" s="49"/>
      <c r="R4" s="49"/>
      <c r="S4" s="49"/>
      <c r="T4" s="49">
        <v>1</v>
      </c>
      <c r="U4" s="49"/>
      <c r="V4" s="49"/>
    </row>
    <row r="5" spans="2:22" ht="17" x14ac:dyDescent="0.2">
      <c r="C5" s="49">
        <v>3</v>
      </c>
      <c r="D5" s="50">
        <v>63584</v>
      </c>
      <c r="E5" s="49"/>
      <c r="F5" s="51" t="s">
        <v>242</v>
      </c>
      <c r="G5" s="51" t="s">
        <v>422</v>
      </c>
      <c r="H5" s="52" t="s">
        <v>250</v>
      </c>
      <c r="I5" s="49">
        <v>1</v>
      </c>
      <c r="J5" s="49"/>
      <c r="K5" s="49"/>
      <c r="L5" s="49"/>
      <c r="M5" s="49">
        <v>1</v>
      </c>
      <c r="N5" s="51">
        <v>1</v>
      </c>
      <c r="O5" s="49">
        <v>1</v>
      </c>
      <c r="P5" s="49"/>
      <c r="Q5" s="49"/>
      <c r="R5" s="49">
        <v>1</v>
      </c>
      <c r="S5" s="49"/>
      <c r="T5" s="49"/>
      <c r="U5" s="49"/>
      <c r="V5" s="49"/>
    </row>
    <row r="6" spans="2:22" ht="17" x14ac:dyDescent="0.2">
      <c r="C6" s="49">
        <v>4</v>
      </c>
      <c r="D6" s="50">
        <v>63584</v>
      </c>
      <c r="E6" s="49"/>
      <c r="F6" s="51" t="s">
        <v>34</v>
      </c>
      <c r="G6" s="51" t="s">
        <v>422</v>
      </c>
      <c r="H6" s="52" t="s">
        <v>268</v>
      </c>
      <c r="I6" s="49"/>
      <c r="J6" s="49"/>
      <c r="K6" s="49"/>
      <c r="L6" s="49">
        <v>1</v>
      </c>
      <c r="M6" s="49">
        <v>1</v>
      </c>
      <c r="N6" s="51">
        <v>1</v>
      </c>
      <c r="O6" s="49">
        <v>1</v>
      </c>
      <c r="P6" s="49"/>
      <c r="Q6" s="49"/>
      <c r="R6" s="49"/>
      <c r="S6" s="49"/>
      <c r="T6" s="49">
        <v>1</v>
      </c>
      <c r="U6" s="49"/>
      <c r="V6" s="49"/>
    </row>
    <row r="7" spans="2:22" ht="17" x14ac:dyDescent="0.2">
      <c r="C7" s="49">
        <v>5</v>
      </c>
      <c r="D7" s="50">
        <v>63585</v>
      </c>
      <c r="E7" s="49"/>
      <c r="F7" s="51" t="s">
        <v>35</v>
      </c>
      <c r="G7" s="51" t="s">
        <v>422</v>
      </c>
      <c r="H7" s="52" t="s">
        <v>248</v>
      </c>
      <c r="I7" s="49"/>
      <c r="J7" s="49"/>
      <c r="K7" s="49">
        <v>1</v>
      </c>
      <c r="L7" s="49"/>
      <c r="M7" s="49"/>
      <c r="N7" s="51">
        <v>6</v>
      </c>
      <c r="O7" s="49"/>
      <c r="P7" s="49"/>
      <c r="Q7" s="49">
        <v>-1</v>
      </c>
      <c r="R7" s="49"/>
      <c r="S7" s="49"/>
      <c r="T7" s="49"/>
      <c r="U7" s="49">
        <v>1</v>
      </c>
      <c r="V7" s="49"/>
    </row>
    <row r="8" spans="2:22" ht="17" x14ac:dyDescent="0.2">
      <c r="C8" s="49">
        <v>6</v>
      </c>
      <c r="D8" s="50">
        <v>63585</v>
      </c>
      <c r="E8" s="49"/>
      <c r="F8" s="51" t="s">
        <v>37</v>
      </c>
      <c r="G8" s="51" t="s">
        <v>422</v>
      </c>
      <c r="H8" s="52" t="s">
        <v>248</v>
      </c>
      <c r="I8" s="49"/>
      <c r="J8" s="49"/>
      <c r="K8" s="49">
        <v>1</v>
      </c>
      <c r="L8" s="49"/>
      <c r="M8" s="49"/>
      <c r="N8" s="51">
        <v>12</v>
      </c>
      <c r="O8" s="49">
        <v>1</v>
      </c>
      <c r="P8" s="49"/>
      <c r="Q8" s="49"/>
      <c r="R8" s="49"/>
      <c r="S8" s="49"/>
      <c r="T8" s="49">
        <v>1</v>
      </c>
      <c r="U8" s="49"/>
      <c r="V8" s="49"/>
    </row>
    <row r="9" spans="2:22" ht="17" x14ac:dyDescent="0.2">
      <c r="C9" s="49">
        <v>7</v>
      </c>
      <c r="D9" s="50">
        <v>63588</v>
      </c>
      <c r="E9" s="49"/>
      <c r="F9" s="51" t="s">
        <v>41</v>
      </c>
      <c r="G9" s="51" t="s">
        <v>422</v>
      </c>
      <c r="H9" s="52" t="s">
        <v>268</v>
      </c>
      <c r="I9" s="49"/>
      <c r="J9" s="49"/>
      <c r="K9" s="49"/>
      <c r="L9" s="49">
        <v>1</v>
      </c>
      <c r="M9" s="49"/>
      <c r="N9" s="51">
        <v>10</v>
      </c>
      <c r="O9" s="49">
        <v>1</v>
      </c>
      <c r="P9" s="49"/>
      <c r="Q9" s="49"/>
      <c r="R9" s="49"/>
      <c r="S9" s="49">
        <v>1</v>
      </c>
      <c r="T9" s="49"/>
      <c r="U9" s="49"/>
      <c r="V9" s="49"/>
    </row>
    <row r="10" spans="2:22" ht="17" x14ac:dyDescent="0.2">
      <c r="C10" s="49">
        <v>8</v>
      </c>
      <c r="D10" s="50">
        <v>63589</v>
      </c>
      <c r="E10" s="49"/>
      <c r="F10" s="51" t="s">
        <v>42</v>
      </c>
      <c r="G10" s="51" t="s">
        <v>422</v>
      </c>
      <c r="H10" s="52" t="s">
        <v>248</v>
      </c>
      <c r="I10" s="49"/>
      <c r="J10" s="49"/>
      <c r="K10" s="49">
        <v>1</v>
      </c>
      <c r="L10" s="49"/>
      <c r="M10" s="49"/>
      <c r="N10" s="51">
        <v>6</v>
      </c>
      <c r="O10" s="49">
        <v>1</v>
      </c>
      <c r="P10" s="49"/>
      <c r="Q10" s="49"/>
      <c r="R10" s="49"/>
      <c r="S10" s="49"/>
      <c r="T10" s="49">
        <v>1</v>
      </c>
      <c r="U10" s="49"/>
      <c r="V10" s="49"/>
    </row>
    <row r="11" spans="2:22" ht="17" x14ac:dyDescent="0.2">
      <c r="C11" s="49">
        <v>9</v>
      </c>
      <c r="D11" s="50">
        <v>63591</v>
      </c>
      <c r="E11" s="49"/>
      <c r="F11" s="51" t="s">
        <v>43</v>
      </c>
      <c r="G11" s="51" t="s">
        <v>422</v>
      </c>
      <c r="H11" s="52" t="s">
        <v>248</v>
      </c>
      <c r="I11" s="49"/>
      <c r="J11" s="49"/>
      <c r="K11" s="49">
        <v>1</v>
      </c>
      <c r="L11" s="49"/>
      <c r="M11" s="49"/>
      <c r="N11" s="51">
        <v>13</v>
      </c>
      <c r="O11" s="49">
        <v>1</v>
      </c>
      <c r="P11" s="49"/>
      <c r="Q11" s="49"/>
      <c r="R11" s="49"/>
      <c r="S11" s="49">
        <v>1</v>
      </c>
      <c r="T11" s="49"/>
      <c r="U11" s="49"/>
      <c r="V11" s="49"/>
    </row>
    <row r="12" spans="2:22" ht="17" x14ac:dyDescent="0.2">
      <c r="B12" t="s">
        <v>259</v>
      </c>
      <c r="C12" s="49">
        <v>10</v>
      </c>
      <c r="D12" s="50">
        <v>63528</v>
      </c>
      <c r="E12" s="51"/>
      <c r="F12" s="51" t="s">
        <v>11</v>
      </c>
      <c r="G12" s="52" t="s">
        <v>422</v>
      </c>
      <c r="H12" s="51" t="s">
        <v>250</v>
      </c>
      <c r="I12" s="51">
        <v>1</v>
      </c>
      <c r="J12" s="49"/>
      <c r="K12" s="49"/>
      <c r="L12" s="49"/>
      <c r="M12" s="49"/>
      <c r="N12" s="51">
        <v>2</v>
      </c>
      <c r="O12" s="49"/>
      <c r="P12" s="49"/>
      <c r="Q12" s="49">
        <v>-1</v>
      </c>
      <c r="R12" s="49">
        <v>1</v>
      </c>
      <c r="S12" s="49"/>
      <c r="T12" s="49"/>
      <c r="U12" s="49"/>
      <c r="V12" s="49"/>
    </row>
    <row r="13" spans="2:22" ht="17" x14ac:dyDescent="0.2">
      <c r="C13" s="49">
        <v>11</v>
      </c>
      <c r="D13" s="50">
        <v>63531</v>
      </c>
      <c r="E13" s="51"/>
      <c r="F13" s="51" t="s">
        <v>16</v>
      </c>
      <c r="G13" s="52" t="s">
        <v>422</v>
      </c>
      <c r="H13" s="51" t="s">
        <v>250</v>
      </c>
      <c r="I13" s="51">
        <v>1</v>
      </c>
      <c r="J13" s="49"/>
      <c r="K13" s="49"/>
      <c r="L13" s="49"/>
      <c r="M13" s="49"/>
      <c r="N13" s="51">
        <v>12</v>
      </c>
      <c r="O13" s="49">
        <v>1</v>
      </c>
      <c r="P13" s="49"/>
      <c r="Q13" s="49"/>
      <c r="R13" s="49"/>
      <c r="S13" s="49">
        <v>1</v>
      </c>
      <c r="T13" s="49"/>
      <c r="U13" s="49"/>
      <c r="V13" s="49"/>
    </row>
    <row r="14" spans="2:22" ht="34" x14ac:dyDescent="0.2">
      <c r="C14" s="49">
        <v>12</v>
      </c>
      <c r="D14" s="50">
        <v>63534</v>
      </c>
      <c r="E14" s="51"/>
      <c r="F14" s="51" t="s">
        <v>226</v>
      </c>
      <c r="G14" s="52" t="s">
        <v>422</v>
      </c>
      <c r="H14" s="51" t="s">
        <v>250</v>
      </c>
      <c r="I14" s="51">
        <v>1</v>
      </c>
      <c r="J14" s="49"/>
      <c r="K14" s="49"/>
      <c r="L14" s="49"/>
      <c r="M14" s="49"/>
      <c r="N14" s="51">
        <v>2</v>
      </c>
      <c r="O14" s="49"/>
      <c r="P14" s="49">
        <v>1</v>
      </c>
      <c r="Q14" s="49"/>
      <c r="R14" s="49"/>
      <c r="S14" s="49">
        <v>1</v>
      </c>
      <c r="T14" s="49"/>
      <c r="U14" s="49"/>
      <c r="V14" s="49"/>
    </row>
    <row r="15" spans="2:22" ht="17" x14ac:dyDescent="0.2">
      <c r="C15" s="49">
        <v>13</v>
      </c>
      <c r="D15" s="50">
        <v>63535</v>
      </c>
      <c r="E15" s="51"/>
      <c r="F15" s="49" t="s">
        <v>56</v>
      </c>
      <c r="G15" s="52" t="s">
        <v>422</v>
      </c>
      <c r="H15" s="51" t="s">
        <v>268</v>
      </c>
      <c r="I15" s="51"/>
      <c r="J15" s="49"/>
      <c r="K15" s="49"/>
      <c r="L15" s="49">
        <v>1</v>
      </c>
      <c r="M15" s="49"/>
      <c r="N15" s="51">
        <v>3</v>
      </c>
      <c r="O15" s="49">
        <v>1</v>
      </c>
      <c r="P15" s="49"/>
      <c r="Q15" s="49"/>
      <c r="R15" s="49"/>
      <c r="S15" s="49">
        <v>1</v>
      </c>
      <c r="T15" s="49"/>
      <c r="U15" s="49"/>
      <c r="V15" s="49"/>
    </row>
    <row r="16" spans="2:22" ht="17" x14ac:dyDescent="0.2">
      <c r="C16" s="49">
        <v>14</v>
      </c>
      <c r="D16" s="50">
        <v>63536</v>
      </c>
      <c r="E16" s="51"/>
      <c r="F16" s="51" t="s">
        <v>227</v>
      </c>
      <c r="G16" s="52" t="s">
        <v>422</v>
      </c>
      <c r="H16" s="51" t="s">
        <v>268</v>
      </c>
      <c r="I16" s="51"/>
      <c r="J16" s="49"/>
      <c r="K16" s="49"/>
      <c r="L16" s="49">
        <v>1</v>
      </c>
      <c r="M16" s="49">
        <v>1</v>
      </c>
      <c r="N16" s="51">
        <v>1</v>
      </c>
      <c r="O16" s="49">
        <v>1</v>
      </c>
      <c r="P16" s="49"/>
      <c r="Q16" s="49"/>
      <c r="R16" s="49"/>
      <c r="S16" s="49">
        <v>1</v>
      </c>
      <c r="T16" s="49"/>
      <c r="U16" s="49"/>
      <c r="V16" s="49"/>
    </row>
    <row r="17" spans="3:22" ht="17" x14ac:dyDescent="0.2">
      <c r="C17" s="49">
        <v>15</v>
      </c>
      <c r="D17" s="50">
        <v>63541</v>
      </c>
      <c r="E17" s="51"/>
      <c r="F17" s="51" t="s">
        <v>60</v>
      </c>
      <c r="G17" s="52" t="s">
        <v>422</v>
      </c>
      <c r="H17" s="51" t="s">
        <v>248</v>
      </c>
      <c r="I17" s="51"/>
      <c r="J17" s="49"/>
      <c r="K17" s="49">
        <v>1</v>
      </c>
      <c r="L17" s="49"/>
      <c r="M17" s="49"/>
      <c r="N17" s="51">
        <v>6</v>
      </c>
      <c r="O17" s="49"/>
      <c r="P17" s="49">
        <v>1</v>
      </c>
      <c r="Q17" s="49"/>
      <c r="R17" s="49"/>
      <c r="S17" s="49"/>
      <c r="T17" s="49"/>
      <c r="U17" s="49">
        <v>1</v>
      </c>
      <c r="V17" s="49"/>
    </row>
    <row r="18" spans="3:22" ht="17" x14ac:dyDescent="0.2">
      <c r="C18" s="49">
        <v>16</v>
      </c>
      <c r="D18" s="50">
        <v>63560</v>
      </c>
      <c r="E18" s="51"/>
      <c r="F18" s="51" t="s">
        <v>67</v>
      </c>
      <c r="G18" s="52" t="s">
        <v>422</v>
      </c>
      <c r="H18" s="51" t="s">
        <v>250</v>
      </c>
      <c r="I18" s="51">
        <v>1</v>
      </c>
      <c r="J18" s="49"/>
      <c r="K18" s="49"/>
      <c r="L18" s="49"/>
      <c r="M18" s="49"/>
      <c r="N18" s="51">
        <v>3</v>
      </c>
      <c r="O18" s="49">
        <v>1</v>
      </c>
      <c r="P18" s="49"/>
      <c r="Q18" s="49"/>
      <c r="R18" s="49"/>
      <c r="S18" s="49"/>
      <c r="T18" s="49">
        <v>1</v>
      </c>
      <c r="U18" s="49"/>
      <c r="V18" s="49"/>
    </row>
    <row r="19" spans="3:22" ht="17" x14ac:dyDescent="0.2">
      <c r="C19" s="49">
        <v>17</v>
      </c>
      <c r="D19" s="50">
        <v>63569</v>
      </c>
      <c r="E19" s="51"/>
      <c r="F19" s="51" t="s">
        <v>234</v>
      </c>
      <c r="G19" s="52" t="s">
        <v>422</v>
      </c>
      <c r="H19" s="51" t="s">
        <v>250</v>
      </c>
      <c r="I19" s="51">
        <v>1</v>
      </c>
      <c r="J19" s="49"/>
      <c r="K19" s="49"/>
      <c r="L19" s="49"/>
      <c r="M19" s="49"/>
      <c r="N19" s="51">
        <v>16</v>
      </c>
      <c r="O19" s="49">
        <v>1</v>
      </c>
      <c r="P19" s="49"/>
      <c r="Q19" s="49"/>
      <c r="R19" s="49"/>
      <c r="S19" s="49"/>
      <c r="T19" s="49">
        <v>1</v>
      </c>
      <c r="U19" s="49"/>
      <c r="V19" s="49"/>
    </row>
    <row r="20" spans="3:22" ht="17" x14ac:dyDescent="0.2">
      <c r="C20" s="49">
        <v>18</v>
      </c>
      <c r="D20" s="50">
        <v>63572</v>
      </c>
      <c r="E20" s="51"/>
      <c r="F20" s="51" t="s">
        <v>174</v>
      </c>
      <c r="G20" s="52" t="s">
        <v>422</v>
      </c>
      <c r="H20" s="51" t="s">
        <v>250</v>
      </c>
      <c r="I20" s="51">
        <v>1</v>
      </c>
      <c r="J20" s="49"/>
      <c r="K20" s="49"/>
      <c r="L20" s="49"/>
      <c r="M20" s="49">
        <v>1</v>
      </c>
      <c r="N20" s="51">
        <v>1</v>
      </c>
      <c r="O20" s="49">
        <v>1</v>
      </c>
      <c r="P20" s="49"/>
      <c r="Q20" s="49"/>
      <c r="R20" s="49"/>
      <c r="S20" s="49"/>
      <c r="T20" s="49">
        <v>1</v>
      </c>
      <c r="U20" s="49"/>
      <c r="V20" s="49"/>
    </row>
    <row r="21" spans="3:22" ht="17" x14ac:dyDescent="0.2">
      <c r="C21" s="49">
        <v>19</v>
      </c>
      <c r="D21" s="50">
        <v>63583</v>
      </c>
      <c r="E21" s="51"/>
      <c r="F21" s="51" t="s">
        <v>70</v>
      </c>
      <c r="G21" s="52" t="s">
        <v>422</v>
      </c>
      <c r="H21" s="51" t="s">
        <v>248</v>
      </c>
      <c r="I21" s="51"/>
      <c r="J21" s="49"/>
      <c r="K21" s="49">
        <v>1</v>
      </c>
      <c r="L21" s="49"/>
      <c r="M21" s="49"/>
      <c r="N21" s="51">
        <v>6</v>
      </c>
      <c r="O21" s="49">
        <v>1</v>
      </c>
      <c r="P21" s="49"/>
      <c r="Q21" s="49"/>
      <c r="R21" s="49"/>
      <c r="S21" s="49">
        <v>1</v>
      </c>
      <c r="T21" s="49"/>
      <c r="U21" s="49"/>
      <c r="V21" s="49"/>
    </row>
    <row r="22" spans="3:22" ht="17" x14ac:dyDescent="0.2">
      <c r="C22" s="49">
        <v>20</v>
      </c>
      <c r="D22" s="50">
        <v>63584</v>
      </c>
      <c r="E22" s="51"/>
      <c r="F22" s="51" t="s">
        <v>71</v>
      </c>
      <c r="G22" s="52" t="s">
        <v>422</v>
      </c>
      <c r="H22" s="51" t="s">
        <v>250</v>
      </c>
      <c r="I22" s="51">
        <v>1</v>
      </c>
      <c r="J22" s="49"/>
      <c r="K22" s="49"/>
      <c r="L22" s="49"/>
      <c r="M22" s="49">
        <v>1</v>
      </c>
      <c r="N22" s="51">
        <v>1</v>
      </c>
      <c r="O22" s="49"/>
      <c r="P22" s="49">
        <v>1</v>
      </c>
      <c r="Q22" s="49"/>
      <c r="R22" s="49">
        <v>1</v>
      </c>
      <c r="S22" s="49"/>
      <c r="T22" s="49"/>
      <c r="U22" s="49"/>
      <c r="V22" s="49"/>
    </row>
    <row r="23" spans="3:22" ht="17" x14ac:dyDescent="0.2">
      <c r="C23" s="49">
        <v>21</v>
      </c>
      <c r="D23" s="50">
        <v>63585</v>
      </c>
      <c r="E23" s="51"/>
      <c r="F23" s="51" t="s">
        <v>73</v>
      </c>
      <c r="G23" s="52" t="s">
        <v>422</v>
      </c>
      <c r="H23" s="51" t="s">
        <v>250</v>
      </c>
      <c r="I23" s="51">
        <v>1</v>
      </c>
      <c r="J23" s="49"/>
      <c r="K23" s="49"/>
      <c r="L23" s="49"/>
      <c r="M23" s="49"/>
      <c r="N23" s="51">
        <v>10</v>
      </c>
      <c r="O23" s="49"/>
      <c r="P23" s="49">
        <v>1</v>
      </c>
      <c r="Q23" s="49"/>
      <c r="R23" s="49">
        <v>1</v>
      </c>
      <c r="S23" s="49"/>
      <c r="T23" s="49"/>
      <c r="U23" s="49"/>
      <c r="V23" s="49"/>
    </row>
    <row r="24" spans="3:22" ht="17" x14ac:dyDescent="0.2">
      <c r="C24" s="49">
        <v>22</v>
      </c>
      <c r="D24" s="50">
        <v>63587</v>
      </c>
      <c r="E24" s="51"/>
      <c r="F24" s="51" t="s">
        <v>76</v>
      </c>
      <c r="G24" s="52" t="s">
        <v>422</v>
      </c>
      <c r="H24" s="51" t="s">
        <v>249</v>
      </c>
      <c r="I24" s="51"/>
      <c r="J24" s="49">
        <v>1</v>
      </c>
      <c r="K24" s="49"/>
      <c r="L24" s="49"/>
      <c r="M24" s="49"/>
      <c r="N24" s="51">
        <v>6</v>
      </c>
      <c r="O24" s="49"/>
      <c r="P24" s="49">
        <v>1</v>
      </c>
      <c r="Q24" s="49"/>
      <c r="R24" s="49"/>
      <c r="S24" s="49"/>
      <c r="T24" s="49">
        <v>1</v>
      </c>
      <c r="U24" s="49"/>
      <c r="V24" s="49"/>
    </row>
    <row r="25" spans="3:22" ht="17" x14ac:dyDescent="0.2">
      <c r="C25" s="49">
        <v>23</v>
      </c>
      <c r="D25" s="50">
        <v>63587</v>
      </c>
      <c r="E25" s="51"/>
      <c r="F25" s="51" t="s">
        <v>77</v>
      </c>
      <c r="G25" s="52" t="s">
        <v>422</v>
      </c>
      <c r="H25" s="51" t="s">
        <v>248</v>
      </c>
      <c r="I25" s="51"/>
      <c r="J25" s="49"/>
      <c r="K25" s="49">
        <v>1</v>
      </c>
      <c r="L25" s="49"/>
      <c r="M25" s="49"/>
      <c r="N25" s="51">
        <v>6</v>
      </c>
      <c r="O25" s="49"/>
      <c r="P25" s="49">
        <v>1</v>
      </c>
      <c r="Q25" s="49"/>
      <c r="R25" s="49"/>
      <c r="S25" s="49"/>
      <c r="T25" s="49">
        <v>1</v>
      </c>
      <c r="U25" s="49"/>
      <c r="V25" s="49"/>
    </row>
    <row r="26" spans="3:22" ht="17" x14ac:dyDescent="0.2">
      <c r="C26" s="49">
        <v>24</v>
      </c>
      <c r="D26" s="50">
        <v>63587</v>
      </c>
      <c r="E26" s="51"/>
      <c r="F26" s="51" t="s">
        <v>78</v>
      </c>
      <c r="G26" s="52" t="s">
        <v>422</v>
      </c>
      <c r="H26" s="51" t="s">
        <v>268</v>
      </c>
      <c r="I26" s="51"/>
      <c r="J26" s="49"/>
      <c r="K26" s="49"/>
      <c r="L26" s="49">
        <v>1</v>
      </c>
      <c r="M26" s="49"/>
      <c r="N26" s="51">
        <v>16</v>
      </c>
      <c r="O26" s="49">
        <v>1</v>
      </c>
      <c r="P26" s="49"/>
      <c r="Q26" s="49"/>
      <c r="R26" s="49"/>
      <c r="S26" s="49"/>
      <c r="T26" s="49">
        <v>1</v>
      </c>
      <c r="U26" s="49"/>
      <c r="V26" s="49"/>
    </row>
    <row r="27" spans="3:22" ht="17" x14ac:dyDescent="0.2">
      <c r="C27" s="49">
        <v>25</v>
      </c>
      <c r="D27" s="50">
        <v>63588</v>
      </c>
      <c r="E27" s="51"/>
      <c r="F27" s="51" t="s">
        <v>236</v>
      </c>
      <c r="G27" s="52" t="s">
        <v>422</v>
      </c>
      <c r="H27" s="51" t="s">
        <v>268</v>
      </c>
      <c r="I27" s="51"/>
      <c r="J27" s="49"/>
      <c r="K27" s="49"/>
      <c r="L27" s="49">
        <v>1</v>
      </c>
      <c r="M27" s="49"/>
      <c r="N27" s="51">
        <v>12</v>
      </c>
      <c r="O27" s="49">
        <v>1</v>
      </c>
      <c r="P27" s="49"/>
      <c r="Q27" s="49"/>
      <c r="R27" s="49">
        <v>1</v>
      </c>
      <c r="S27" s="49"/>
      <c r="T27" s="49"/>
      <c r="U27" s="49"/>
      <c r="V27" s="49"/>
    </row>
    <row r="28" spans="3:22" ht="17" x14ac:dyDescent="0.2">
      <c r="C28" s="49">
        <v>26</v>
      </c>
      <c r="D28" s="50">
        <v>63589</v>
      </c>
      <c r="E28" s="51"/>
      <c r="F28" s="51" t="s">
        <v>80</v>
      </c>
      <c r="G28" s="52" t="s">
        <v>422</v>
      </c>
      <c r="H28" s="51" t="s">
        <v>248</v>
      </c>
      <c r="I28" s="51"/>
      <c r="J28" s="49"/>
      <c r="K28" s="49">
        <v>1</v>
      </c>
      <c r="L28" s="49"/>
      <c r="M28" s="49"/>
      <c r="N28" s="51">
        <v>7</v>
      </c>
      <c r="O28" s="49">
        <v>1</v>
      </c>
      <c r="P28" s="49"/>
      <c r="Q28" s="49"/>
      <c r="R28" s="49"/>
      <c r="S28" s="49">
        <v>1</v>
      </c>
      <c r="T28" s="49"/>
      <c r="U28" s="49"/>
      <c r="V28" s="49"/>
    </row>
    <row r="29" spans="3:22" ht="17" x14ac:dyDescent="0.2">
      <c r="C29" s="49">
        <v>27</v>
      </c>
      <c r="D29" s="50">
        <v>63589</v>
      </c>
      <c r="E29" s="51"/>
      <c r="F29" s="51" t="s">
        <v>81</v>
      </c>
      <c r="G29" s="52" t="s">
        <v>422</v>
      </c>
      <c r="H29" s="51" t="s">
        <v>268</v>
      </c>
      <c r="I29" s="51"/>
      <c r="J29" s="49"/>
      <c r="K29" s="49"/>
      <c r="L29" s="49">
        <v>1</v>
      </c>
      <c r="M29" s="49"/>
      <c r="N29" s="51">
        <v>16</v>
      </c>
      <c r="O29" s="49">
        <v>1</v>
      </c>
      <c r="P29" s="49"/>
      <c r="Q29" s="49"/>
      <c r="R29" s="49"/>
      <c r="S29" s="49"/>
      <c r="T29" s="49">
        <v>1</v>
      </c>
      <c r="U29" s="49"/>
      <c r="V29" s="49"/>
    </row>
    <row r="30" spans="3:22" ht="17" x14ac:dyDescent="0.2">
      <c r="C30" s="49">
        <v>28</v>
      </c>
      <c r="D30" s="50">
        <v>63592</v>
      </c>
      <c r="E30" s="51"/>
      <c r="F30" s="51" t="s">
        <v>82</v>
      </c>
      <c r="G30" s="52" t="s">
        <v>422</v>
      </c>
      <c r="H30" s="51" t="s">
        <v>248</v>
      </c>
      <c r="I30" s="51"/>
      <c r="J30" s="49"/>
      <c r="K30" s="49">
        <v>1</v>
      </c>
      <c r="L30" s="49"/>
      <c r="M30" s="49"/>
      <c r="N30" s="51">
        <v>6</v>
      </c>
      <c r="O30" s="49"/>
      <c r="P30" s="49"/>
      <c r="Q30" s="49">
        <v>-1</v>
      </c>
      <c r="R30" s="49"/>
      <c r="S30" s="49"/>
      <c r="T30" s="49">
        <v>1</v>
      </c>
      <c r="U30" s="49"/>
      <c r="V30" s="49"/>
    </row>
    <row r="31" spans="3:22" ht="34" x14ac:dyDescent="0.2">
      <c r="C31" s="49">
        <v>29</v>
      </c>
      <c r="D31" s="50">
        <v>63609</v>
      </c>
      <c r="E31" s="51"/>
      <c r="F31" s="51" t="s">
        <v>86</v>
      </c>
      <c r="G31" s="52" t="s">
        <v>422</v>
      </c>
      <c r="H31" s="51" t="s">
        <v>268</v>
      </c>
      <c r="I31" s="51"/>
      <c r="J31" s="49"/>
      <c r="K31" s="49"/>
      <c r="L31" s="49">
        <v>1</v>
      </c>
      <c r="M31" s="49"/>
      <c r="N31" s="51">
        <v>18</v>
      </c>
      <c r="O31" s="49">
        <v>1</v>
      </c>
      <c r="P31" s="49"/>
      <c r="Q31" s="49"/>
      <c r="R31" s="49"/>
      <c r="S31" s="49"/>
      <c r="T31" s="49">
        <v>1</v>
      </c>
      <c r="U31" s="49"/>
      <c r="V31" s="49"/>
    </row>
    <row r="32" spans="3:22" ht="17" x14ac:dyDescent="0.2">
      <c r="C32" s="49">
        <v>30</v>
      </c>
      <c r="D32" s="50">
        <v>63609</v>
      </c>
      <c r="E32" s="51"/>
      <c r="F32" s="76" t="s">
        <v>342</v>
      </c>
      <c r="G32" s="52" t="s">
        <v>422</v>
      </c>
      <c r="H32" s="51" t="s">
        <v>250</v>
      </c>
      <c r="I32" s="51">
        <v>1</v>
      </c>
      <c r="J32" s="49"/>
      <c r="K32" s="49"/>
      <c r="L32" s="49"/>
      <c r="M32" s="49"/>
      <c r="N32" s="51">
        <v>18</v>
      </c>
      <c r="O32" s="49">
        <v>1</v>
      </c>
      <c r="P32" s="49"/>
      <c r="Q32" s="49"/>
      <c r="R32" s="49"/>
      <c r="S32" s="49"/>
      <c r="T32" s="49">
        <v>1</v>
      </c>
      <c r="U32" s="49"/>
      <c r="V32" s="49"/>
    </row>
    <row r="33" spans="2:22" ht="17" x14ac:dyDescent="0.2">
      <c r="C33" s="49">
        <v>31</v>
      </c>
      <c r="D33" s="51" t="s">
        <v>185</v>
      </c>
      <c r="E33" s="51"/>
      <c r="F33" s="51" t="s">
        <v>92</v>
      </c>
      <c r="G33" s="52" t="s">
        <v>422</v>
      </c>
      <c r="H33" s="51" t="s">
        <v>248</v>
      </c>
      <c r="I33" s="51"/>
      <c r="J33" s="49"/>
      <c r="K33" s="49">
        <v>1</v>
      </c>
      <c r="L33" s="49"/>
      <c r="M33" s="49"/>
      <c r="N33" s="51">
        <v>7</v>
      </c>
      <c r="O33" s="49"/>
      <c r="P33" s="49">
        <v>1</v>
      </c>
      <c r="Q33" s="49"/>
      <c r="R33" s="49"/>
      <c r="S33" s="49"/>
      <c r="T33" s="49">
        <v>1</v>
      </c>
      <c r="U33" s="49"/>
      <c r="V33" s="49"/>
    </row>
    <row r="34" spans="2:22" ht="17" x14ac:dyDescent="0.2">
      <c r="B34" t="s">
        <v>260</v>
      </c>
      <c r="C34" s="49">
        <v>32</v>
      </c>
      <c r="D34" s="50">
        <v>63524</v>
      </c>
      <c r="E34" s="49"/>
      <c r="F34" s="51" t="s">
        <v>109</v>
      </c>
      <c r="G34" s="51" t="s">
        <v>422</v>
      </c>
      <c r="H34" s="51" t="s">
        <v>248</v>
      </c>
      <c r="I34" s="51"/>
      <c r="J34" s="51"/>
      <c r="K34" s="51">
        <v>1</v>
      </c>
      <c r="L34" s="51"/>
      <c r="M34" s="51"/>
      <c r="N34" s="51">
        <v>4</v>
      </c>
      <c r="O34" s="51">
        <v>1</v>
      </c>
      <c r="P34" s="49"/>
      <c r="Q34" s="49"/>
      <c r="R34" s="49"/>
      <c r="S34" s="49"/>
      <c r="T34" s="49">
        <v>1</v>
      </c>
      <c r="U34" s="49"/>
      <c r="V34" s="49"/>
    </row>
    <row r="35" spans="2:22" ht="17" x14ac:dyDescent="0.2">
      <c r="C35" s="49">
        <v>33</v>
      </c>
      <c r="D35" s="50">
        <v>63531</v>
      </c>
      <c r="E35" s="51"/>
      <c r="F35" s="51" t="s">
        <v>112</v>
      </c>
      <c r="G35" s="51" t="s">
        <v>422</v>
      </c>
      <c r="H35" s="51" t="s">
        <v>248</v>
      </c>
      <c r="I35" s="51"/>
      <c r="J35" s="51"/>
      <c r="K35" s="51">
        <v>1</v>
      </c>
      <c r="L35" s="51"/>
      <c r="M35" s="51"/>
      <c r="N35" s="51">
        <v>6</v>
      </c>
      <c r="O35" s="51">
        <v>1</v>
      </c>
      <c r="P35" s="49"/>
      <c r="Q35" s="49"/>
      <c r="R35" s="49"/>
      <c r="S35" s="49"/>
      <c r="T35" s="49">
        <v>1</v>
      </c>
      <c r="U35" s="49"/>
      <c r="V35" s="49"/>
    </row>
    <row r="36" spans="2:22" ht="17" x14ac:dyDescent="0.2">
      <c r="C36" s="49">
        <v>34</v>
      </c>
      <c r="D36" s="50">
        <v>63534</v>
      </c>
      <c r="E36" s="51"/>
      <c r="F36" s="51" t="s">
        <v>205</v>
      </c>
      <c r="G36" s="51" t="s">
        <v>422</v>
      </c>
      <c r="H36" s="51" t="s">
        <v>268</v>
      </c>
      <c r="I36" s="51"/>
      <c r="J36" s="51"/>
      <c r="K36" s="51"/>
      <c r="L36" s="51">
        <v>1</v>
      </c>
      <c r="M36" s="51">
        <v>1</v>
      </c>
      <c r="N36" s="51">
        <v>1</v>
      </c>
      <c r="O36" s="51">
        <v>1</v>
      </c>
      <c r="P36" s="49"/>
      <c r="Q36" s="49"/>
      <c r="R36" s="49"/>
      <c r="S36" s="49">
        <v>1</v>
      </c>
      <c r="T36" s="49"/>
      <c r="U36" s="49"/>
      <c r="V36" s="49"/>
    </row>
    <row r="37" spans="2:22" ht="17" x14ac:dyDescent="0.2">
      <c r="C37" s="49">
        <v>35</v>
      </c>
      <c r="D37" s="50">
        <v>63534</v>
      </c>
      <c r="E37" s="51"/>
      <c r="F37" s="51" t="s">
        <v>118</v>
      </c>
      <c r="G37" s="51" t="s">
        <v>422</v>
      </c>
      <c r="H37" s="51" t="s">
        <v>268</v>
      </c>
      <c r="I37" s="51"/>
      <c r="J37" s="51"/>
      <c r="K37" s="51"/>
      <c r="L37" s="51">
        <v>1</v>
      </c>
      <c r="M37" s="51"/>
      <c r="N37" s="51">
        <v>3</v>
      </c>
      <c r="O37" s="51">
        <v>1</v>
      </c>
      <c r="P37" s="49"/>
      <c r="Q37" s="49"/>
      <c r="R37" s="49"/>
      <c r="S37" s="49">
        <v>1</v>
      </c>
      <c r="T37" s="49"/>
      <c r="U37" s="49"/>
      <c r="V37" s="49"/>
    </row>
    <row r="38" spans="2:22" ht="17" x14ac:dyDescent="0.2">
      <c r="C38" s="49">
        <v>36</v>
      </c>
      <c r="D38" s="50">
        <v>63548</v>
      </c>
      <c r="E38" s="51"/>
      <c r="F38" s="51" t="s">
        <v>126</v>
      </c>
      <c r="G38" s="51" t="s">
        <v>422</v>
      </c>
      <c r="H38" s="51" t="s">
        <v>248</v>
      </c>
      <c r="I38" s="51"/>
      <c r="J38" s="51"/>
      <c r="K38" s="51">
        <v>1</v>
      </c>
      <c r="L38" s="51"/>
      <c r="M38" s="51"/>
      <c r="N38" s="51">
        <v>6</v>
      </c>
      <c r="O38" s="51">
        <v>1</v>
      </c>
      <c r="P38" s="49"/>
      <c r="Q38" s="49"/>
      <c r="R38" s="49"/>
      <c r="S38" s="49"/>
      <c r="T38" s="49">
        <v>1</v>
      </c>
      <c r="U38" s="49"/>
      <c r="V38" s="49"/>
    </row>
    <row r="39" spans="2:22" ht="34" x14ac:dyDescent="0.2">
      <c r="C39" s="49">
        <v>37</v>
      </c>
      <c r="D39" s="50">
        <v>63558</v>
      </c>
      <c r="E39" s="51"/>
      <c r="F39" s="51" t="s">
        <v>208</v>
      </c>
      <c r="G39" s="51" t="s">
        <v>422</v>
      </c>
      <c r="H39" s="51" t="s">
        <v>248</v>
      </c>
      <c r="I39" s="51"/>
      <c r="J39" s="51"/>
      <c r="K39" s="51">
        <v>1</v>
      </c>
      <c r="L39" s="51"/>
      <c r="M39" s="51"/>
      <c r="N39" s="51">
        <v>6</v>
      </c>
      <c r="O39" s="51"/>
      <c r="P39" s="49">
        <v>1</v>
      </c>
      <c r="Q39" s="49"/>
      <c r="R39" s="49"/>
      <c r="S39" s="49"/>
      <c r="T39" s="49"/>
      <c r="U39" s="49">
        <v>1</v>
      </c>
      <c r="V39" s="49"/>
    </row>
    <row r="40" spans="2:22" ht="34" x14ac:dyDescent="0.2">
      <c r="C40" s="49">
        <v>38</v>
      </c>
      <c r="D40" s="50">
        <v>63571</v>
      </c>
      <c r="E40" s="51"/>
      <c r="F40" s="51" t="s">
        <v>198</v>
      </c>
      <c r="G40" s="51" t="s">
        <v>422</v>
      </c>
      <c r="H40" s="51" t="s">
        <v>250</v>
      </c>
      <c r="I40" s="51">
        <v>1</v>
      </c>
      <c r="J40" s="51"/>
      <c r="K40" s="51"/>
      <c r="L40" s="51"/>
      <c r="M40" s="51">
        <v>1</v>
      </c>
      <c r="N40" s="51">
        <v>1</v>
      </c>
      <c r="O40" s="51">
        <v>1</v>
      </c>
      <c r="P40" s="49"/>
      <c r="Q40" s="49"/>
      <c r="R40" s="49"/>
      <c r="S40" s="49">
        <v>1</v>
      </c>
      <c r="T40" s="49"/>
      <c r="U40" s="49"/>
      <c r="V40" s="49"/>
    </row>
    <row r="41" spans="2:22" ht="17" x14ac:dyDescent="0.2">
      <c r="C41" s="49">
        <v>39</v>
      </c>
      <c r="D41" s="50">
        <v>63573</v>
      </c>
      <c r="E41" s="51"/>
      <c r="F41" s="51" t="s">
        <v>134</v>
      </c>
      <c r="G41" s="51" t="s">
        <v>422</v>
      </c>
      <c r="H41" s="51" t="s">
        <v>248</v>
      </c>
      <c r="I41" s="51"/>
      <c r="J41" s="51"/>
      <c r="K41" s="51">
        <v>1</v>
      </c>
      <c r="L41" s="51"/>
      <c r="M41" s="51"/>
      <c r="N41" s="51">
        <v>6</v>
      </c>
      <c r="O41" s="51"/>
      <c r="P41" s="49"/>
      <c r="Q41" s="49">
        <v>-1</v>
      </c>
      <c r="R41" s="49"/>
      <c r="S41" s="49"/>
      <c r="T41" s="49"/>
      <c r="U41" s="49">
        <v>1</v>
      </c>
      <c r="V41" s="49"/>
    </row>
    <row r="42" spans="2:22" ht="17" x14ac:dyDescent="0.2">
      <c r="C42" s="49">
        <v>40</v>
      </c>
      <c r="D42" s="50">
        <v>63577</v>
      </c>
      <c r="E42" s="51"/>
      <c r="F42" s="51" t="s">
        <v>137</v>
      </c>
      <c r="G42" s="51" t="s">
        <v>422</v>
      </c>
      <c r="H42" s="51" t="s">
        <v>248</v>
      </c>
      <c r="I42" s="51"/>
      <c r="J42" s="51"/>
      <c r="K42" s="51">
        <v>1</v>
      </c>
      <c r="L42" s="51"/>
      <c r="M42" s="51"/>
      <c r="N42" s="51">
        <v>7</v>
      </c>
      <c r="O42" s="51">
        <v>1</v>
      </c>
      <c r="P42" s="49"/>
      <c r="Q42" s="49"/>
      <c r="R42" s="49"/>
      <c r="S42" s="49"/>
      <c r="T42" s="49">
        <v>1</v>
      </c>
      <c r="U42" s="49"/>
      <c r="V42" s="49"/>
    </row>
    <row r="43" spans="2:22" ht="17" x14ac:dyDescent="0.2">
      <c r="C43" s="49">
        <v>41</v>
      </c>
      <c r="D43" s="50">
        <v>63580</v>
      </c>
      <c r="E43" s="51"/>
      <c r="F43" s="51" t="s">
        <v>138</v>
      </c>
      <c r="G43" s="51" t="s">
        <v>422</v>
      </c>
      <c r="H43" s="51" t="s">
        <v>250</v>
      </c>
      <c r="I43" s="51">
        <v>1</v>
      </c>
      <c r="J43" s="51"/>
      <c r="K43" s="51"/>
      <c r="L43" s="51"/>
      <c r="M43" s="51"/>
      <c r="N43" s="51">
        <v>2</v>
      </c>
      <c r="O43" s="51">
        <v>1</v>
      </c>
      <c r="P43" s="49"/>
      <c r="Q43" s="49"/>
      <c r="R43" s="49"/>
      <c r="S43" s="49">
        <v>1</v>
      </c>
      <c r="T43" s="49"/>
      <c r="U43" s="49"/>
      <c r="V43" s="49"/>
    </row>
    <row r="44" spans="2:22" ht="17" x14ac:dyDescent="0.2">
      <c r="C44" s="49">
        <v>42</v>
      </c>
      <c r="D44" s="50">
        <v>63584</v>
      </c>
      <c r="E44" s="51"/>
      <c r="F44" s="51" t="s">
        <v>139</v>
      </c>
      <c r="G44" s="51" t="s">
        <v>422</v>
      </c>
      <c r="H44" s="51" t="s">
        <v>250</v>
      </c>
      <c r="I44" s="51">
        <v>1</v>
      </c>
      <c r="J44" s="51"/>
      <c r="K44" s="51"/>
      <c r="L44" s="51"/>
      <c r="M44" s="51"/>
      <c r="N44" s="51">
        <v>3</v>
      </c>
      <c r="O44" s="51"/>
      <c r="P44" s="49">
        <v>1</v>
      </c>
      <c r="Q44" s="49"/>
      <c r="R44" s="49">
        <v>1</v>
      </c>
      <c r="S44" s="49"/>
      <c r="T44" s="49"/>
      <c r="U44" s="49"/>
      <c r="V44" s="49"/>
    </row>
    <row r="45" spans="2:22" ht="17" x14ac:dyDescent="0.2">
      <c r="C45" s="49">
        <v>43</v>
      </c>
      <c r="D45" s="50">
        <v>63585</v>
      </c>
      <c r="E45" s="51"/>
      <c r="F45" s="51" t="s">
        <v>140</v>
      </c>
      <c r="G45" s="51" t="s">
        <v>422</v>
      </c>
      <c r="H45" s="51" t="s">
        <v>250</v>
      </c>
      <c r="I45" s="51">
        <v>1</v>
      </c>
      <c r="J45" s="51"/>
      <c r="K45" s="51"/>
      <c r="L45" s="51"/>
      <c r="M45" s="51"/>
      <c r="N45" s="51">
        <v>3</v>
      </c>
      <c r="O45" s="51"/>
      <c r="P45" s="49">
        <v>1</v>
      </c>
      <c r="Q45" s="49"/>
      <c r="R45" s="49"/>
      <c r="S45" s="49">
        <v>1</v>
      </c>
      <c r="T45" s="49"/>
      <c r="U45" s="49"/>
      <c r="V45" s="49"/>
    </row>
    <row r="46" spans="2:22" ht="17" x14ac:dyDescent="0.2">
      <c r="C46" s="49">
        <v>44</v>
      </c>
      <c r="D46" s="50">
        <v>63588</v>
      </c>
      <c r="E46" s="51"/>
      <c r="F46" s="51" t="s">
        <v>189</v>
      </c>
      <c r="G46" s="51" t="s">
        <v>422</v>
      </c>
      <c r="H46" s="51" t="s">
        <v>249</v>
      </c>
      <c r="I46" s="51"/>
      <c r="J46" s="51">
        <v>1</v>
      </c>
      <c r="K46" s="51"/>
      <c r="L46" s="51"/>
      <c r="M46" s="51"/>
      <c r="N46" s="51">
        <v>6</v>
      </c>
      <c r="O46" s="51"/>
      <c r="P46" s="49">
        <v>1</v>
      </c>
      <c r="Q46" s="49"/>
      <c r="R46" s="49"/>
      <c r="S46" s="49"/>
      <c r="T46" s="49">
        <v>1</v>
      </c>
      <c r="U46" s="49"/>
      <c r="V46" s="49"/>
    </row>
    <row r="47" spans="2:22" ht="17" x14ac:dyDescent="0.2">
      <c r="C47" s="49">
        <v>45</v>
      </c>
      <c r="D47" s="50">
        <v>63588</v>
      </c>
      <c r="E47" s="51"/>
      <c r="F47" s="51" t="s">
        <v>190</v>
      </c>
      <c r="G47" s="51" t="s">
        <v>422</v>
      </c>
      <c r="H47" s="51" t="s">
        <v>268</v>
      </c>
      <c r="I47" s="51"/>
      <c r="J47" s="51"/>
      <c r="K47" s="51"/>
      <c r="L47" s="51">
        <v>1</v>
      </c>
      <c r="M47" s="51"/>
      <c r="N47" s="51">
        <v>12</v>
      </c>
      <c r="O47" s="51">
        <v>1</v>
      </c>
      <c r="P47" s="49"/>
      <c r="Q47" s="49"/>
      <c r="R47" s="49"/>
      <c r="S47" s="49"/>
      <c r="T47" s="49">
        <v>1</v>
      </c>
      <c r="U47" s="49"/>
      <c r="V47" s="49"/>
    </row>
    <row r="48" spans="2:22" ht="17" x14ac:dyDescent="0.2">
      <c r="C48" s="49">
        <v>46</v>
      </c>
      <c r="D48" s="50">
        <v>63591</v>
      </c>
      <c r="E48" s="51"/>
      <c r="F48" s="51" t="s">
        <v>191</v>
      </c>
      <c r="G48" s="51" t="s">
        <v>422</v>
      </c>
      <c r="H48" s="51" t="s">
        <v>250</v>
      </c>
      <c r="I48" s="51">
        <v>1</v>
      </c>
      <c r="J48" s="51"/>
      <c r="K48" s="51"/>
      <c r="L48" s="51"/>
      <c r="M48" s="51"/>
      <c r="N48" s="51">
        <v>3</v>
      </c>
      <c r="O48" s="51"/>
      <c r="P48" s="49">
        <v>1</v>
      </c>
      <c r="Q48" s="49"/>
      <c r="R48" s="49"/>
      <c r="S48" s="49">
        <v>1</v>
      </c>
      <c r="T48" s="49"/>
      <c r="U48" s="49"/>
      <c r="V48" s="49"/>
    </row>
    <row r="49" spans="3:22" ht="17" x14ac:dyDescent="0.2">
      <c r="C49" s="49">
        <v>47</v>
      </c>
      <c r="D49" s="50">
        <v>63604</v>
      </c>
      <c r="E49" s="51"/>
      <c r="F49" s="51" t="s">
        <v>145</v>
      </c>
      <c r="G49" s="51" t="s">
        <v>422</v>
      </c>
      <c r="H49" s="51" t="s">
        <v>250</v>
      </c>
      <c r="I49" s="51">
        <v>1</v>
      </c>
      <c r="J49" s="51"/>
      <c r="K49" s="51"/>
      <c r="L49" s="51"/>
      <c r="M49" s="51"/>
      <c r="N49" s="51">
        <v>9</v>
      </c>
      <c r="O49" s="51">
        <v>1</v>
      </c>
      <c r="P49" s="49"/>
      <c r="Q49" s="49"/>
      <c r="R49" s="49"/>
      <c r="S49" s="49"/>
      <c r="T49" s="49">
        <v>1</v>
      </c>
      <c r="U49" s="49"/>
      <c r="V49" s="49"/>
    </row>
    <row r="50" spans="3:22" ht="17" x14ac:dyDescent="0.2">
      <c r="C50" s="49">
        <v>48</v>
      </c>
      <c r="D50" s="50">
        <v>63613</v>
      </c>
      <c r="E50" s="51"/>
      <c r="F50" s="51" t="s">
        <v>151</v>
      </c>
      <c r="G50" s="51" t="s">
        <v>422</v>
      </c>
      <c r="H50" s="51" t="s">
        <v>268</v>
      </c>
      <c r="I50" s="51"/>
      <c r="J50" s="51"/>
      <c r="K50" s="51"/>
      <c r="L50" s="51">
        <v>1</v>
      </c>
      <c r="M50" s="51"/>
      <c r="N50" s="51">
        <v>2</v>
      </c>
      <c r="O50" s="51"/>
      <c r="P50" s="49"/>
      <c r="Q50" s="49">
        <v>-1</v>
      </c>
      <c r="R50" s="49"/>
      <c r="S50" s="49"/>
      <c r="T50" s="49">
        <v>1</v>
      </c>
      <c r="U50" s="49"/>
      <c r="V50" s="49"/>
    </row>
    <row r="51" spans="3:22" ht="17" x14ac:dyDescent="0.2">
      <c r="C51" s="49">
        <v>49</v>
      </c>
      <c r="D51" s="50">
        <v>63626</v>
      </c>
      <c r="E51" s="51"/>
      <c r="F51" s="51" t="s">
        <v>210</v>
      </c>
      <c r="G51" s="51" t="s">
        <v>422</v>
      </c>
      <c r="H51" s="51" t="s">
        <v>250</v>
      </c>
      <c r="I51" s="51">
        <v>1</v>
      </c>
      <c r="J51" s="51"/>
      <c r="K51" s="51"/>
      <c r="L51" s="51"/>
      <c r="M51" s="51">
        <v>1</v>
      </c>
      <c r="N51" s="51">
        <v>1</v>
      </c>
      <c r="O51" s="51">
        <v>1</v>
      </c>
      <c r="P51" s="49"/>
      <c r="Q51" s="49"/>
      <c r="R51" s="49"/>
      <c r="S51" s="49"/>
      <c r="T51" s="49">
        <v>1</v>
      </c>
      <c r="U51" s="49"/>
      <c r="V51" s="49"/>
    </row>
    <row r="52" spans="3:22" ht="17" x14ac:dyDescent="0.2">
      <c r="C52" s="49">
        <v>50</v>
      </c>
      <c r="D52" s="50">
        <v>63636</v>
      </c>
      <c r="E52" s="51"/>
      <c r="F52" s="51" t="s">
        <v>162</v>
      </c>
      <c r="G52" s="51" t="s">
        <v>422</v>
      </c>
      <c r="H52" s="51" t="s">
        <v>268</v>
      </c>
      <c r="I52" s="51"/>
      <c r="J52" s="51"/>
      <c r="K52" s="51"/>
      <c r="L52" s="51">
        <v>1</v>
      </c>
      <c r="M52" s="51"/>
      <c r="N52" s="51">
        <v>3</v>
      </c>
      <c r="O52" s="51">
        <v>1</v>
      </c>
      <c r="P52" s="49"/>
      <c r="Q52" s="49"/>
      <c r="R52" s="49"/>
      <c r="S52" s="49"/>
      <c r="T52" s="49">
        <v>1</v>
      </c>
      <c r="U52" s="49"/>
      <c r="V52" s="49"/>
    </row>
    <row r="53" spans="3:22" x14ac:dyDescent="0.2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60" spans="3:22" x14ac:dyDescent="0.2">
      <c r="C60" t="s">
        <v>237</v>
      </c>
    </row>
    <row r="61" spans="3:22" x14ac:dyDescent="0.2">
      <c r="D61" t="s">
        <v>248</v>
      </c>
      <c r="E61">
        <v>18</v>
      </c>
    </row>
    <row r="62" spans="3:22" x14ac:dyDescent="0.2">
      <c r="D62" t="s">
        <v>249</v>
      </c>
      <c r="E62">
        <v>2</v>
      </c>
    </row>
    <row r="63" spans="3:22" x14ac:dyDescent="0.2">
      <c r="D63" t="s">
        <v>250</v>
      </c>
      <c r="E63">
        <v>17</v>
      </c>
    </row>
    <row r="64" spans="3:22" x14ac:dyDescent="0.2">
      <c r="D64" t="s">
        <v>268</v>
      </c>
      <c r="E64">
        <v>13</v>
      </c>
    </row>
    <row r="65" spans="3:5" x14ac:dyDescent="0.2">
      <c r="D65" t="s">
        <v>424</v>
      </c>
      <c r="E65">
        <f>SUM(E61:E64)</f>
        <v>50</v>
      </c>
    </row>
    <row r="67" spans="3:5" x14ac:dyDescent="0.2">
      <c r="C67" t="s">
        <v>258</v>
      </c>
      <c r="E67">
        <v>9</v>
      </c>
    </row>
    <row r="68" spans="3:5" x14ac:dyDescent="0.2">
      <c r="D68" t="s">
        <v>250</v>
      </c>
      <c r="E68">
        <v>1</v>
      </c>
    </row>
    <row r="69" spans="3:5" x14ac:dyDescent="0.2">
      <c r="D69" t="s">
        <v>249</v>
      </c>
    </row>
    <row r="70" spans="3:5" x14ac:dyDescent="0.2">
      <c r="D70" t="s">
        <v>248</v>
      </c>
      <c r="E70">
        <v>6</v>
      </c>
    </row>
    <row r="71" spans="3:5" x14ac:dyDescent="0.2">
      <c r="D71" t="s">
        <v>268</v>
      </c>
      <c r="E71">
        <v>2</v>
      </c>
    </row>
    <row r="73" spans="3:5" x14ac:dyDescent="0.2">
      <c r="C73" t="s">
        <v>259</v>
      </c>
      <c r="E73">
        <v>22</v>
      </c>
    </row>
    <row r="74" spans="3:5" x14ac:dyDescent="0.2">
      <c r="D74" t="s">
        <v>250</v>
      </c>
      <c r="E74">
        <v>9</v>
      </c>
    </row>
    <row r="75" spans="3:5" x14ac:dyDescent="0.2">
      <c r="D75" t="s">
        <v>249</v>
      </c>
      <c r="E75">
        <v>1</v>
      </c>
    </row>
    <row r="76" spans="3:5" x14ac:dyDescent="0.2">
      <c r="D76" t="s">
        <v>248</v>
      </c>
      <c r="E76">
        <v>6</v>
      </c>
    </row>
    <row r="77" spans="3:5" x14ac:dyDescent="0.2">
      <c r="D77" t="s">
        <v>268</v>
      </c>
      <c r="E77">
        <v>6</v>
      </c>
    </row>
    <row r="79" spans="3:5" x14ac:dyDescent="0.2">
      <c r="C79" t="s">
        <v>260</v>
      </c>
      <c r="E79">
        <v>19</v>
      </c>
    </row>
    <row r="80" spans="3:5" x14ac:dyDescent="0.2">
      <c r="D80" t="s">
        <v>250</v>
      </c>
      <c r="E80">
        <v>7</v>
      </c>
    </row>
    <row r="81" spans="4:5" x14ac:dyDescent="0.2">
      <c r="D81" t="s">
        <v>249</v>
      </c>
      <c r="E81">
        <v>1</v>
      </c>
    </row>
    <row r="82" spans="4:5" x14ac:dyDescent="0.2">
      <c r="D82" t="s">
        <v>248</v>
      </c>
      <c r="E82">
        <v>6</v>
      </c>
    </row>
    <row r="83" spans="4:5" x14ac:dyDescent="0.2">
      <c r="D83" t="s">
        <v>268</v>
      </c>
      <c r="E83">
        <v>5</v>
      </c>
    </row>
  </sheetData>
  <conditionalFormatting sqref="F3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{F93D204A-5279-6944-A121-DED8E1F003DF}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3D204A-5279-6944-A121-DED8E1F003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09E9-3DF5-C740-9E68-1D251B3FB1F6}">
  <dimension ref="B2:I216"/>
  <sheetViews>
    <sheetView topLeftCell="A9" workbookViewId="0">
      <selection activeCell="L13" sqref="L13"/>
    </sheetView>
  </sheetViews>
  <sheetFormatPr baseColWidth="10" defaultRowHeight="16" x14ac:dyDescent="0.2"/>
  <cols>
    <col min="6" max="6" width="45.6640625" customWidth="1"/>
  </cols>
  <sheetData>
    <row r="2" spans="2:9" x14ac:dyDescent="0.2">
      <c r="B2" s="49"/>
      <c r="C2" s="49" t="s">
        <v>258</v>
      </c>
      <c r="D2" s="49"/>
      <c r="E2" s="49"/>
      <c r="F2" s="49"/>
      <c r="G2" s="49"/>
      <c r="H2" s="49"/>
      <c r="I2" s="49"/>
    </row>
    <row r="3" spans="2:9" ht="17" x14ac:dyDescent="0.2">
      <c r="B3" s="49">
        <v>1</v>
      </c>
      <c r="C3" s="49">
        <v>1</v>
      </c>
      <c r="D3" s="50">
        <v>63533</v>
      </c>
      <c r="E3" s="49"/>
      <c r="F3" s="51" t="s">
        <v>20</v>
      </c>
      <c r="G3" s="51">
        <v>1</v>
      </c>
      <c r="H3" s="52" t="s">
        <v>248</v>
      </c>
      <c r="I3" s="49"/>
    </row>
    <row r="4" spans="2:9" ht="17" x14ac:dyDescent="0.2">
      <c r="B4" s="49">
        <v>2</v>
      </c>
      <c r="C4" s="49">
        <v>2</v>
      </c>
      <c r="D4" s="50">
        <v>63534</v>
      </c>
      <c r="E4" s="49"/>
      <c r="F4" s="51" t="s">
        <v>21</v>
      </c>
      <c r="G4" s="51">
        <v>1</v>
      </c>
      <c r="H4" s="52" t="s">
        <v>249</v>
      </c>
      <c r="I4" s="49"/>
    </row>
    <row r="5" spans="2:9" ht="17" x14ac:dyDescent="0.2">
      <c r="B5" s="49">
        <v>3</v>
      </c>
      <c r="C5" s="49">
        <v>3</v>
      </c>
      <c r="D5" s="50">
        <v>63534</v>
      </c>
      <c r="E5" s="49"/>
      <c r="F5" s="51" t="s">
        <v>22</v>
      </c>
      <c r="G5" s="51">
        <v>1</v>
      </c>
      <c r="H5" s="52" t="s">
        <v>248</v>
      </c>
      <c r="I5" s="49"/>
    </row>
    <row r="6" spans="2:9" ht="17" x14ac:dyDescent="0.2">
      <c r="B6" s="49">
        <v>4</v>
      </c>
      <c r="C6" s="49">
        <v>5</v>
      </c>
      <c r="D6" s="50">
        <v>63541</v>
      </c>
      <c r="E6" s="49"/>
      <c r="F6" s="51" t="s">
        <v>244</v>
      </c>
      <c r="G6" s="51">
        <v>1</v>
      </c>
      <c r="H6" s="52" t="s">
        <v>248</v>
      </c>
      <c r="I6" s="49"/>
    </row>
    <row r="7" spans="2:9" ht="17" x14ac:dyDescent="0.2">
      <c r="B7" s="49">
        <v>5</v>
      </c>
      <c r="C7" s="49">
        <v>8</v>
      </c>
      <c r="D7" s="50">
        <v>63549</v>
      </c>
      <c r="E7" s="49"/>
      <c r="F7" s="51" t="s">
        <v>26</v>
      </c>
      <c r="G7" s="51">
        <v>1</v>
      </c>
      <c r="H7" s="52" t="s">
        <v>248</v>
      </c>
      <c r="I7" s="49"/>
    </row>
    <row r="8" spans="2:9" ht="17" x14ac:dyDescent="0.2">
      <c r="B8" s="49">
        <v>6</v>
      </c>
      <c r="C8" s="49">
        <v>14</v>
      </c>
      <c r="D8" s="50">
        <v>63562</v>
      </c>
      <c r="E8" s="49"/>
      <c r="F8" s="51" t="s">
        <v>32</v>
      </c>
      <c r="G8" s="51">
        <v>1</v>
      </c>
      <c r="H8" s="52" t="s">
        <v>248</v>
      </c>
      <c r="I8" s="49"/>
    </row>
    <row r="9" spans="2:9" ht="17" x14ac:dyDescent="0.2">
      <c r="B9" s="49">
        <v>7</v>
      </c>
      <c r="C9" s="49">
        <v>15</v>
      </c>
      <c r="D9" s="50">
        <v>27052</v>
      </c>
      <c r="E9" s="49"/>
      <c r="F9" s="51" t="s">
        <v>33</v>
      </c>
      <c r="G9" s="51">
        <v>1</v>
      </c>
      <c r="H9" s="52" t="s">
        <v>248</v>
      </c>
      <c r="I9" s="49"/>
    </row>
    <row r="10" spans="2:9" ht="34" x14ac:dyDescent="0.2">
      <c r="B10" s="49">
        <v>8</v>
      </c>
      <c r="C10" s="49">
        <v>19</v>
      </c>
      <c r="D10" s="50">
        <v>63585</v>
      </c>
      <c r="E10" s="49"/>
      <c r="F10" s="51" t="s">
        <v>35</v>
      </c>
      <c r="G10" s="51">
        <v>1</v>
      </c>
      <c r="H10" s="52" t="s">
        <v>248</v>
      </c>
      <c r="I10" s="49"/>
    </row>
    <row r="11" spans="2:9" ht="17" x14ac:dyDescent="0.2">
      <c r="B11" s="49">
        <v>9</v>
      </c>
      <c r="C11" s="49">
        <v>21</v>
      </c>
      <c r="D11" s="50">
        <v>63585</v>
      </c>
      <c r="E11" s="49"/>
      <c r="F11" s="51" t="s">
        <v>37</v>
      </c>
      <c r="G11" s="51">
        <v>1</v>
      </c>
      <c r="H11" s="52" t="s">
        <v>248</v>
      </c>
      <c r="I11" s="49"/>
    </row>
    <row r="12" spans="2:9" ht="17" x14ac:dyDescent="0.2">
      <c r="B12" s="49">
        <v>10</v>
      </c>
      <c r="C12" s="49">
        <v>25</v>
      </c>
      <c r="D12" s="50">
        <v>63587</v>
      </c>
      <c r="E12" s="49"/>
      <c r="F12" s="51" t="s">
        <v>40</v>
      </c>
      <c r="G12" s="51">
        <v>1</v>
      </c>
      <c r="H12" s="52" t="s">
        <v>248</v>
      </c>
      <c r="I12" s="49"/>
    </row>
    <row r="13" spans="2:9" ht="17" x14ac:dyDescent="0.2">
      <c r="B13" s="49">
        <v>11</v>
      </c>
      <c r="C13" s="49">
        <v>27</v>
      </c>
      <c r="D13" s="50">
        <v>63589</v>
      </c>
      <c r="E13" s="49"/>
      <c r="F13" s="51" t="s">
        <v>42</v>
      </c>
      <c r="G13" s="51">
        <v>1</v>
      </c>
      <c r="H13" s="52" t="s">
        <v>248</v>
      </c>
      <c r="I13" s="49"/>
    </row>
    <row r="14" spans="2:9" ht="17" x14ac:dyDescent="0.2">
      <c r="B14" s="49">
        <v>12</v>
      </c>
      <c r="C14" s="49">
        <v>28</v>
      </c>
      <c r="D14" s="50">
        <v>63591</v>
      </c>
      <c r="E14" s="49"/>
      <c r="F14" s="51" t="s">
        <v>43</v>
      </c>
      <c r="G14" s="51">
        <v>1</v>
      </c>
      <c r="H14" s="52" t="s">
        <v>248</v>
      </c>
      <c r="I14" s="49"/>
    </row>
    <row r="15" spans="2:9" ht="17" x14ac:dyDescent="0.2">
      <c r="B15" s="49">
        <v>13</v>
      </c>
      <c r="C15" s="49">
        <v>30</v>
      </c>
      <c r="D15" s="50">
        <v>63615</v>
      </c>
      <c r="E15" s="49"/>
      <c r="F15" s="51" t="s">
        <v>45</v>
      </c>
      <c r="G15" s="51">
        <v>1</v>
      </c>
      <c r="H15" s="52" t="s">
        <v>248</v>
      </c>
      <c r="I15" s="49"/>
    </row>
    <row r="16" spans="2:9" ht="17" x14ac:dyDescent="0.2">
      <c r="B16" s="49">
        <v>14</v>
      </c>
      <c r="C16" s="49">
        <v>4</v>
      </c>
      <c r="D16" s="50">
        <v>63527</v>
      </c>
      <c r="E16" s="51"/>
      <c r="F16" s="51" t="s">
        <v>10</v>
      </c>
      <c r="G16" s="52">
        <v>1</v>
      </c>
      <c r="H16" s="51" t="s">
        <v>248</v>
      </c>
      <c r="I16" s="49"/>
    </row>
    <row r="17" spans="2:9" ht="17" x14ac:dyDescent="0.2">
      <c r="B17" s="49">
        <v>15</v>
      </c>
      <c r="C17" s="49">
        <v>10</v>
      </c>
      <c r="D17" s="50">
        <v>63531</v>
      </c>
      <c r="E17" s="51"/>
      <c r="F17" s="51" t="s">
        <v>15</v>
      </c>
      <c r="G17" s="52">
        <v>1</v>
      </c>
      <c r="H17" s="51" t="s">
        <v>248</v>
      </c>
      <c r="I17" s="49"/>
    </row>
    <row r="18" spans="2:9" ht="17" x14ac:dyDescent="0.2">
      <c r="B18" s="49">
        <v>16</v>
      </c>
      <c r="C18" s="49">
        <v>12</v>
      </c>
      <c r="D18" s="50">
        <v>63532</v>
      </c>
      <c r="E18" s="51"/>
      <c r="F18" s="51" t="s">
        <v>225</v>
      </c>
      <c r="G18" s="52">
        <v>1</v>
      </c>
      <c r="H18" s="51" t="s">
        <v>248</v>
      </c>
      <c r="I18" s="49"/>
    </row>
    <row r="19" spans="2:9" ht="17" x14ac:dyDescent="0.2">
      <c r="B19" s="49">
        <v>17</v>
      </c>
      <c r="C19" s="49">
        <v>14</v>
      </c>
      <c r="D19" s="50">
        <v>63533</v>
      </c>
      <c r="E19" s="51"/>
      <c r="F19" s="51" t="s">
        <v>17</v>
      </c>
      <c r="G19" s="52">
        <v>1</v>
      </c>
      <c r="H19" s="51" t="s">
        <v>248</v>
      </c>
      <c r="I19" s="49"/>
    </row>
    <row r="20" spans="2:9" ht="17" x14ac:dyDescent="0.2">
      <c r="B20" s="49">
        <v>18</v>
      </c>
      <c r="C20" s="49">
        <v>27</v>
      </c>
      <c r="D20" s="50">
        <v>63536</v>
      </c>
      <c r="E20" s="51"/>
      <c r="F20" s="51" t="s">
        <v>228</v>
      </c>
      <c r="G20" s="52">
        <v>1</v>
      </c>
      <c r="H20" s="51" t="s">
        <v>248</v>
      </c>
      <c r="I20" s="49"/>
    </row>
    <row r="21" spans="2:9" ht="17" x14ac:dyDescent="0.2">
      <c r="B21" s="49">
        <v>19</v>
      </c>
      <c r="C21" s="49">
        <v>29</v>
      </c>
      <c r="D21" s="50">
        <v>63537</v>
      </c>
      <c r="E21" s="51"/>
      <c r="F21" s="51" t="s">
        <v>57</v>
      </c>
      <c r="G21" s="52">
        <v>1</v>
      </c>
      <c r="H21" s="51" t="s">
        <v>248</v>
      </c>
      <c r="I21" s="49"/>
    </row>
    <row r="22" spans="2:9" ht="17" x14ac:dyDescent="0.2">
      <c r="B22" s="49">
        <v>20</v>
      </c>
      <c r="C22" s="49">
        <v>33</v>
      </c>
      <c r="D22" s="50">
        <v>63541</v>
      </c>
      <c r="E22" s="51"/>
      <c r="F22" s="51" t="s">
        <v>60</v>
      </c>
      <c r="G22" s="52">
        <v>1</v>
      </c>
      <c r="H22" s="51" t="s">
        <v>248</v>
      </c>
      <c r="I22" s="49"/>
    </row>
    <row r="23" spans="2:9" ht="17" x14ac:dyDescent="0.2">
      <c r="B23" s="49">
        <v>21</v>
      </c>
      <c r="C23" s="49">
        <v>36</v>
      </c>
      <c r="D23" s="50">
        <v>63549</v>
      </c>
      <c r="E23" s="51"/>
      <c r="F23" s="51" t="s">
        <v>63</v>
      </c>
      <c r="G23" s="52">
        <v>1</v>
      </c>
      <c r="H23" s="51" t="s">
        <v>248</v>
      </c>
      <c r="I23" s="49"/>
    </row>
    <row r="24" spans="2:9" ht="17" x14ac:dyDescent="0.2">
      <c r="B24" s="49">
        <v>22</v>
      </c>
      <c r="C24" s="49">
        <v>45</v>
      </c>
      <c r="D24" s="50">
        <v>63564</v>
      </c>
      <c r="E24" s="51"/>
      <c r="F24" s="51" t="s">
        <v>173</v>
      </c>
      <c r="G24" s="52">
        <v>1</v>
      </c>
      <c r="H24" s="51" t="s">
        <v>248</v>
      </c>
      <c r="I24" s="49"/>
    </row>
    <row r="25" spans="2:9" ht="17" x14ac:dyDescent="0.2">
      <c r="B25" s="49">
        <v>23</v>
      </c>
      <c r="C25" s="49">
        <v>50</v>
      </c>
      <c r="D25" s="50">
        <v>63583</v>
      </c>
      <c r="E25" s="51"/>
      <c r="F25" s="51" t="s">
        <v>70</v>
      </c>
      <c r="G25" s="52">
        <v>1</v>
      </c>
      <c r="H25" s="51" t="s">
        <v>248</v>
      </c>
      <c r="I25" s="49"/>
    </row>
    <row r="26" spans="2:9" ht="17" x14ac:dyDescent="0.2">
      <c r="B26" s="49">
        <v>24</v>
      </c>
      <c r="C26" s="49">
        <v>57</v>
      </c>
      <c r="D26" s="50">
        <v>63586</v>
      </c>
      <c r="E26" s="51"/>
      <c r="F26" s="51" t="s">
        <v>75</v>
      </c>
      <c r="G26" s="52">
        <v>1</v>
      </c>
      <c r="H26" s="51" t="s">
        <v>248</v>
      </c>
      <c r="I26" s="49"/>
    </row>
    <row r="27" spans="2:9" ht="17" x14ac:dyDescent="0.2">
      <c r="B27" s="49">
        <v>25</v>
      </c>
      <c r="C27" s="49">
        <v>58</v>
      </c>
      <c r="D27" s="50">
        <v>63587</v>
      </c>
      <c r="E27" s="51"/>
      <c r="F27" s="51" t="s">
        <v>76</v>
      </c>
      <c r="G27" s="52">
        <v>1</v>
      </c>
      <c r="H27" s="51" t="s">
        <v>249</v>
      </c>
      <c r="I27" s="49"/>
    </row>
    <row r="28" spans="2:9" ht="17" x14ac:dyDescent="0.2">
      <c r="B28" s="49">
        <v>26</v>
      </c>
      <c r="C28" s="49">
        <v>59</v>
      </c>
      <c r="D28" s="50">
        <v>63587</v>
      </c>
      <c r="E28" s="51"/>
      <c r="F28" s="51" t="s">
        <v>77</v>
      </c>
      <c r="G28" s="52">
        <v>1</v>
      </c>
      <c r="H28" s="51" t="s">
        <v>248</v>
      </c>
      <c r="I28" s="49"/>
    </row>
    <row r="29" spans="2:9" ht="17" x14ac:dyDescent="0.2">
      <c r="B29" s="49">
        <v>27</v>
      </c>
      <c r="C29" s="49">
        <v>63</v>
      </c>
      <c r="D29" s="50">
        <v>63589</v>
      </c>
      <c r="E29" s="51"/>
      <c r="F29" s="51" t="s">
        <v>80</v>
      </c>
      <c r="G29" s="52">
        <v>1</v>
      </c>
      <c r="H29" s="51" t="s">
        <v>248</v>
      </c>
      <c r="I29" s="49"/>
    </row>
    <row r="30" spans="2:9" ht="17" x14ac:dyDescent="0.2">
      <c r="B30" s="49">
        <v>28</v>
      </c>
      <c r="C30" s="49">
        <v>65</v>
      </c>
      <c r="D30" s="50">
        <v>63592</v>
      </c>
      <c r="E30" s="51"/>
      <c r="F30" s="51" t="s">
        <v>82</v>
      </c>
      <c r="G30" s="52">
        <v>1</v>
      </c>
      <c r="H30" s="51" t="s">
        <v>248</v>
      </c>
      <c r="I30" s="49"/>
    </row>
    <row r="31" spans="2:9" ht="17" x14ac:dyDescent="0.2">
      <c r="B31" s="49">
        <v>29</v>
      </c>
      <c r="C31" s="49">
        <v>66</v>
      </c>
      <c r="D31" s="50">
        <v>63594</v>
      </c>
      <c r="E31" s="51"/>
      <c r="F31" s="51" t="s">
        <v>83</v>
      </c>
      <c r="G31" s="52">
        <v>1</v>
      </c>
      <c r="H31" s="51" t="s">
        <v>248</v>
      </c>
      <c r="I31" s="49"/>
    </row>
    <row r="32" spans="2:9" ht="17" x14ac:dyDescent="0.2">
      <c r="B32" s="49">
        <v>30</v>
      </c>
      <c r="C32" s="49">
        <v>67</v>
      </c>
      <c r="D32" s="50">
        <v>63597</v>
      </c>
      <c r="E32" s="51"/>
      <c r="F32" s="51" t="s">
        <v>84</v>
      </c>
      <c r="G32" s="52">
        <v>1</v>
      </c>
      <c r="H32" s="51" t="s">
        <v>248</v>
      </c>
      <c r="I32" s="49"/>
    </row>
    <row r="33" spans="2:9" ht="17" x14ac:dyDescent="0.2">
      <c r="B33" s="49">
        <v>31</v>
      </c>
      <c r="C33" s="49">
        <v>74</v>
      </c>
      <c r="D33" s="51" t="s">
        <v>185</v>
      </c>
      <c r="E33" s="51"/>
      <c r="F33" s="51" t="s">
        <v>91</v>
      </c>
      <c r="G33" s="52">
        <v>1</v>
      </c>
      <c r="H33" s="51" t="s">
        <v>248</v>
      </c>
      <c r="I33" s="49"/>
    </row>
    <row r="34" spans="2:9" ht="17" x14ac:dyDescent="0.2">
      <c r="B34" s="49">
        <v>32</v>
      </c>
      <c r="C34" s="49">
        <v>75</v>
      </c>
      <c r="D34" s="51" t="s">
        <v>185</v>
      </c>
      <c r="E34" s="51"/>
      <c r="F34" s="51" t="s">
        <v>92</v>
      </c>
      <c r="G34" s="52">
        <v>1</v>
      </c>
      <c r="H34" s="51" t="s">
        <v>248</v>
      </c>
      <c r="I34" s="49"/>
    </row>
    <row r="35" spans="2:9" ht="17" x14ac:dyDescent="0.2">
      <c r="B35" s="49">
        <v>33</v>
      </c>
      <c r="C35" s="49">
        <v>86</v>
      </c>
      <c r="D35" s="50">
        <v>63634</v>
      </c>
      <c r="E35" s="51"/>
      <c r="F35" s="51" t="s">
        <v>102</v>
      </c>
      <c r="G35" s="52">
        <v>1</v>
      </c>
      <c r="H35" s="51" t="s">
        <v>248</v>
      </c>
      <c r="I35" s="49"/>
    </row>
    <row r="36" spans="2:9" ht="17" x14ac:dyDescent="0.2">
      <c r="B36" s="49">
        <v>34</v>
      </c>
      <c r="C36" s="49">
        <v>88</v>
      </c>
      <c r="D36" s="50">
        <v>63640</v>
      </c>
      <c r="E36" s="51"/>
      <c r="F36" s="51" t="s">
        <v>104</v>
      </c>
      <c r="G36" s="52">
        <v>1</v>
      </c>
      <c r="H36" s="51" t="s">
        <v>248</v>
      </c>
      <c r="I36" s="49"/>
    </row>
    <row r="37" spans="2:9" ht="17" x14ac:dyDescent="0.2">
      <c r="B37" s="49">
        <v>35</v>
      </c>
      <c r="C37" s="49">
        <v>89</v>
      </c>
      <c r="D37" s="50">
        <v>63642</v>
      </c>
      <c r="E37" s="51"/>
      <c r="F37" s="51" t="s">
        <v>105</v>
      </c>
      <c r="G37" s="52">
        <v>1</v>
      </c>
      <c r="H37" s="51" t="s">
        <v>248</v>
      </c>
      <c r="I37" s="49"/>
    </row>
    <row r="38" spans="2:9" ht="17" x14ac:dyDescent="0.2">
      <c r="B38" s="49">
        <v>36</v>
      </c>
      <c r="C38" s="49">
        <v>92</v>
      </c>
      <c r="D38" s="50">
        <v>63643</v>
      </c>
      <c r="E38" s="51"/>
      <c r="F38" s="51" t="s">
        <v>107</v>
      </c>
      <c r="G38" s="52">
        <v>1</v>
      </c>
      <c r="H38" s="51" t="s">
        <v>248</v>
      </c>
      <c r="I38" s="49"/>
    </row>
    <row r="39" spans="2:9" ht="17" x14ac:dyDescent="0.2">
      <c r="B39" s="49">
        <v>37</v>
      </c>
      <c r="C39" s="49">
        <v>2</v>
      </c>
      <c r="D39" s="50">
        <v>63524</v>
      </c>
      <c r="E39" s="49"/>
      <c r="F39" s="51" t="s">
        <v>109</v>
      </c>
      <c r="G39" s="51">
        <v>1</v>
      </c>
      <c r="H39" s="51" t="s">
        <v>248</v>
      </c>
      <c r="I39" s="49"/>
    </row>
    <row r="40" spans="2:9" ht="17" x14ac:dyDescent="0.2">
      <c r="B40" s="49">
        <v>38</v>
      </c>
      <c r="C40" s="49">
        <v>7</v>
      </c>
      <c r="D40" s="50">
        <v>63531</v>
      </c>
      <c r="E40" s="51"/>
      <c r="F40" s="51" t="s">
        <v>112</v>
      </c>
      <c r="G40" s="51">
        <v>1</v>
      </c>
      <c r="H40" s="51" t="s">
        <v>248</v>
      </c>
      <c r="I40" s="49"/>
    </row>
    <row r="41" spans="2:9" ht="17" x14ac:dyDescent="0.2">
      <c r="B41" s="49">
        <v>39</v>
      </c>
      <c r="C41" s="49">
        <v>9</v>
      </c>
      <c r="D41" s="50">
        <v>63532</v>
      </c>
      <c r="E41" s="51"/>
      <c r="F41" s="51" t="s">
        <v>114</v>
      </c>
      <c r="G41" s="51">
        <v>1</v>
      </c>
      <c r="H41" s="51" t="s">
        <v>249</v>
      </c>
      <c r="I41" s="49"/>
    </row>
    <row r="42" spans="2:9" ht="17" x14ac:dyDescent="0.2">
      <c r="B42" s="49">
        <v>40</v>
      </c>
      <c r="C42" s="49">
        <v>10</v>
      </c>
      <c r="D42" s="50">
        <v>63532</v>
      </c>
      <c r="E42" s="51"/>
      <c r="F42" s="51" t="s">
        <v>115</v>
      </c>
      <c r="G42" s="51">
        <v>1</v>
      </c>
      <c r="H42" s="51" t="s">
        <v>248</v>
      </c>
      <c r="I42" s="49"/>
    </row>
    <row r="43" spans="2:9" ht="17" x14ac:dyDescent="0.2">
      <c r="B43" s="49">
        <v>41</v>
      </c>
      <c r="C43" s="49">
        <v>22</v>
      </c>
      <c r="D43" s="50">
        <v>63539</v>
      </c>
      <c r="E43" s="51"/>
      <c r="F43" s="51" t="s">
        <v>122</v>
      </c>
      <c r="G43" s="51">
        <v>1</v>
      </c>
      <c r="H43" s="51" t="s">
        <v>249</v>
      </c>
      <c r="I43" s="49"/>
    </row>
    <row r="44" spans="2:9" ht="17" x14ac:dyDescent="0.2">
      <c r="B44" s="49">
        <v>42</v>
      </c>
      <c r="C44" s="49">
        <v>25</v>
      </c>
      <c r="D44" s="50">
        <v>63544</v>
      </c>
      <c r="E44" s="51"/>
      <c r="F44" s="51" t="s">
        <v>125</v>
      </c>
      <c r="G44" s="51">
        <v>1</v>
      </c>
      <c r="H44" s="51" t="s">
        <v>248</v>
      </c>
      <c r="I44" s="49"/>
    </row>
    <row r="45" spans="2:9" ht="17" x14ac:dyDescent="0.2">
      <c r="B45" s="49">
        <v>43</v>
      </c>
      <c r="C45" s="49">
        <v>27</v>
      </c>
      <c r="D45" s="50">
        <v>63548</v>
      </c>
      <c r="E45" s="51"/>
      <c r="F45" s="51" t="s">
        <v>126</v>
      </c>
      <c r="G45" s="51">
        <v>1</v>
      </c>
      <c r="H45" s="51" t="s">
        <v>248</v>
      </c>
      <c r="I45" s="49"/>
    </row>
    <row r="46" spans="2:9" ht="17" x14ac:dyDescent="0.2">
      <c r="B46" s="49">
        <v>44</v>
      </c>
      <c r="C46" s="49">
        <v>29</v>
      </c>
      <c r="D46" s="50">
        <v>63552</v>
      </c>
      <c r="E46" s="51"/>
      <c r="F46" s="51" t="s">
        <v>128</v>
      </c>
      <c r="G46" s="51">
        <v>1</v>
      </c>
      <c r="H46" s="51" t="s">
        <v>248</v>
      </c>
      <c r="I46" s="49"/>
    </row>
    <row r="47" spans="2:9" ht="17" x14ac:dyDescent="0.2">
      <c r="B47" s="49">
        <v>45</v>
      </c>
      <c r="C47" s="49">
        <v>31</v>
      </c>
      <c r="D47" s="50">
        <v>63556</v>
      </c>
      <c r="E47" s="51"/>
      <c r="F47" s="51" t="s">
        <v>130</v>
      </c>
      <c r="G47" s="51">
        <v>1</v>
      </c>
      <c r="H47" s="51" t="s">
        <v>248</v>
      </c>
      <c r="I47" s="49"/>
    </row>
    <row r="48" spans="2:9" ht="34" x14ac:dyDescent="0.2">
      <c r="B48" s="49">
        <v>46</v>
      </c>
      <c r="C48" s="49">
        <v>33</v>
      </c>
      <c r="D48" s="50">
        <v>63558</v>
      </c>
      <c r="E48" s="51"/>
      <c r="F48" s="51" t="s">
        <v>208</v>
      </c>
      <c r="G48" s="51">
        <v>1</v>
      </c>
      <c r="H48" s="51" t="s">
        <v>248</v>
      </c>
      <c r="I48" s="49"/>
    </row>
    <row r="49" spans="2:9" ht="17" x14ac:dyDescent="0.2">
      <c r="B49" s="49">
        <v>47</v>
      </c>
      <c r="C49" s="49">
        <v>37</v>
      </c>
      <c r="D49" s="50">
        <v>63573</v>
      </c>
      <c r="E49" s="51"/>
      <c r="F49" s="51" t="s">
        <v>134</v>
      </c>
      <c r="G49" s="51">
        <v>1</v>
      </c>
      <c r="H49" s="51" t="s">
        <v>248</v>
      </c>
      <c r="I49" s="49"/>
    </row>
    <row r="50" spans="2:9" ht="17" x14ac:dyDescent="0.2">
      <c r="B50" s="49">
        <v>48</v>
      </c>
      <c r="C50" s="49">
        <v>40</v>
      </c>
      <c r="D50" s="50">
        <v>63577</v>
      </c>
      <c r="E50" s="51"/>
      <c r="F50" s="51" t="s">
        <v>137</v>
      </c>
      <c r="G50" s="51">
        <v>1</v>
      </c>
      <c r="H50" s="51" t="s">
        <v>248</v>
      </c>
      <c r="I50" s="49"/>
    </row>
    <row r="51" spans="2:9" ht="17" x14ac:dyDescent="0.2">
      <c r="B51" s="49">
        <v>49</v>
      </c>
      <c r="C51" s="49">
        <v>47</v>
      </c>
      <c r="D51" s="50">
        <v>63588</v>
      </c>
      <c r="E51" s="51"/>
      <c r="F51" s="51" t="s">
        <v>189</v>
      </c>
      <c r="G51" s="51">
        <v>1</v>
      </c>
      <c r="H51" s="51" t="s">
        <v>249</v>
      </c>
      <c r="I51" s="49"/>
    </row>
    <row r="52" spans="2:9" ht="34" x14ac:dyDescent="0.2">
      <c r="B52" s="49">
        <v>50</v>
      </c>
      <c r="C52" s="49">
        <v>52</v>
      </c>
      <c r="D52" s="50">
        <v>63599</v>
      </c>
      <c r="E52" s="51"/>
      <c r="F52" s="51" t="s">
        <v>201</v>
      </c>
      <c r="G52" s="51">
        <v>1</v>
      </c>
      <c r="H52" s="51" t="s">
        <v>248</v>
      </c>
      <c r="I52" s="49"/>
    </row>
    <row r="53" spans="2:9" ht="17" x14ac:dyDescent="0.2">
      <c r="B53" s="49">
        <v>51</v>
      </c>
      <c r="C53" s="49">
        <v>54</v>
      </c>
      <c r="D53" s="51"/>
      <c r="E53" s="51"/>
      <c r="F53" s="51" t="s">
        <v>143</v>
      </c>
      <c r="G53" s="51">
        <v>1</v>
      </c>
      <c r="H53" s="51" t="s">
        <v>248</v>
      </c>
      <c r="I53" s="49"/>
    </row>
    <row r="54" spans="2:9" ht="17" x14ac:dyDescent="0.2">
      <c r="B54" s="49">
        <v>52</v>
      </c>
      <c r="C54" s="49">
        <v>58</v>
      </c>
      <c r="D54" s="50">
        <v>63607</v>
      </c>
      <c r="E54" s="51"/>
      <c r="F54" s="51" t="s">
        <v>147</v>
      </c>
      <c r="G54" s="51">
        <v>1</v>
      </c>
      <c r="H54" s="51" t="s">
        <v>248</v>
      </c>
      <c r="I54" s="49"/>
    </row>
    <row r="55" spans="2:9" ht="17" x14ac:dyDescent="0.2">
      <c r="B55" s="49">
        <v>53</v>
      </c>
      <c r="C55" s="49">
        <v>59</v>
      </c>
      <c r="D55" s="50">
        <v>63608</v>
      </c>
      <c r="E55" s="51"/>
      <c r="F55" s="51" t="s">
        <v>148</v>
      </c>
      <c r="G55" s="51">
        <v>1</v>
      </c>
      <c r="H55" s="51" t="s">
        <v>248</v>
      </c>
      <c r="I55" s="49"/>
    </row>
    <row r="56" spans="2:9" ht="17" x14ac:dyDescent="0.2">
      <c r="B56" s="49">
        <v>54</v>
      </c>
      <c r="C56" s="49">
        <v>64</v>
      </c>
      <c r="D56" s="50">
        <v>63618</v>
      </c>
      <c r="E56" s="51"/>
      <c r="F56" s="51" t="s">
        <v>216</v>
      </c>
      <c r="G56" s="51">
        <v>1</v>
      </c>
      <c r="H56" s="51" t="s">
        <v>248</v>
      </c>
      <c r="I56" s="49"/>
    </row>
    <row r="57" spans="2:9" ht="17" x14ac:dyDescent="0.2">
      <c r="B57" s="49">
        <v>55</v>
      </c>
      <c r="C57" s="49">
        <v>65</v>
      </c>
      <c r="D57" s="50">
        <v>63619</v>
      </c>
      <c r="E57" s="51"/>
      <c r="F57" s="51" t="s">
        <v>153</v>
      </c>
      <c r="G57" s="51">
        <v>1</v>
      </c>
      <c r="H57" s="51" t="s">
        <v>248</v>
      </c>
      <c r="I57" s="49"/>
    </row>
    <row r="58" spans="2:9" ht="17" x14ac:dyDescent="0.2">
      <c r="B58" s="49">
        <v>56</v>
      </c>
      <c r="C58" s="49">
        <v>72</v>
      </c>
      <c r="D58" s="50">
        <v>63627</v>
      </c>
      <c r="E58" s="51"/>
      <c r="F58" s="51" t="s">
        <v>158</v>
      </c>
      <c r="G58" s="51">
        <v>1</v>
      </c>
      <c r="H58" s="51" t="s">
        <v>248</v>
      </c>
      <c r="I58" s="49"/>
    </row>
    <row r="59" spans="2:9" ht="17" x14ac:dyDescent="0.2">
      <c r="B59" s="49">
        <v>57</v>
      </c>
      <c r="C59" s="49">
        <v>74</v>
      </c>
      <c r="D59" s="50">
        <v>63633</v>
      </c>
      <c r="E59" s="51"/>
      <c r="F59" s="51" t="s">
        <v>159</v>
      </c>
      <c r="G59" s="51">
        <v>1</v>
      </c>
      <c r="H59" s="51" t="s">
        <v>248</v>
      </c>
      <c r="I59" s="49"/>
    </row>
    <row r="60" spans="2:9" ht="17" x14ac:dyDescent="0.2">
      <c r="B60" s="49">
        <v>58</v>
      </c>
      <c r="C60" s="49">
        <v>79</v>
      </c>
      <c r="D60" s="50">
        <v>63636</v>
      </c>
      <c r="E60" s="51"/>
      <c r="F60" s="51" t="s">
        <v>163</v>
      </c>
      <c r="G60" s="51">
        <v>1</v>
      </c>
      <c r="H60" s="51" t="s">
        <v>248</v>
      </c>
      <c r="I60" s="49"/>
    </row>
    <row r="61" spans="2:9" ht="51" x14ac:dyDescent="0.2">
      <c r="B61" s="49">
        <v>59</v>
      </c>
      <c r="C61" s="49">
        <v>82</v>
      </c>
      <c r="D61" s="50">
        <v>63619</v>
      </c>
      <c r="E61" s="51"/>
      <c r="F61" s="51" t="s">
        <v>218</v>
      </c>
      <c r="G61" s="51">
        <v>1</v>
      </c>
      <c r="H61" s="51" t="s">
        <v>248</v>
      </c>
      <c r="I61" s="49"/>
    </row>
    <row r="62" spans="2:9" ht="17" x14ac:dyDescent="0.2">
      <c r="B62" s="49">
        <v>60</v>
      </c>
      <c r="C62" s="49">
        <v>84</v>
      </c>
      <c r="D62" s="50">
        <v>63643</v>
      </c>
      <c r="E62" s="51"/>
      <c r="F62" s="51" t="s">
        <v>202</v>
      </c>
      <c r="G62" s="51">
        <v>1</v>
      </c>
      <c r="H62" s="51" t="s">
        <v>248</v>
      </c>
      <c r="I62" s="49"/>
    </row>
    <row r="63" spans="2:9" x14ac:dyDescent="0.2">
      <c r="B63" s="49"/>
      <c r="C63" s="49"/>
      <c r="D63" s="49"/>
      <c r="E63" s="49"/>
      <c r="F63" s="49"/>
      <c r="G63" s="49"/>
      <c r="H63" s="49"/>
      <c r="I63" s="49"/>
    </row>
    <row r="64" spans="2:9" x14ac:dyDescent="0.2">
      <c r="B64" s="49"/>
      <c r="C64" s="49"/>
      <c r="D64" s="49"/>
      <c r="E64" s="49"/>
      <c r="F64" s="49"/>
      <c r="G64" s="49"/>
      <c r="H64" s="49"/>
      <c r="I64" s="49"/>
    </row>
    <row r="65" spans="2:9" x14ac:dyDescent="0.2">
      <c r="B65" s="49"/>
      <c r="C65" s="49"/>
      <c r="D65" s="49"/>
      <c r="E65" s="49"/>
      <c r="F65" s="49"/>
      <c r="G65" s="49"/>
      <c r="H65" s="49"/>
      <c r="I65" s="49"/>
    </row>
    <row r="66" spans="2:9" x14ac:dyDescent="0.2">
      <c r="B66" s="49"/>
      <c r="C66" s="49"/>
      <c r="D66" s="49"/>
      <c r="E66" s="49"/>
      <c r="F66" s="49"/>
      <c r="G66" s="49"/>
      <c r="H66" s="49"/>
      <c r="I66" s="49"/>
    </row>
    <row r="67" spans="2:9" x14ac:dyDescent="0.2">
      <c r="B67" s="49"/>
      <c r="C67" s="49"/>
      <c r="D67" s="49"/>
      <c r="E67" s="49"/>
      <c r="F67" s="49"/>
      <c r="G67" s="49"/>
      <c r="H67" s="49"/>
      <c r="I67" s="49"/>
    </row>
    <row r="68" spans="2:9" x14ac:dyDescent="0.2">
      <c r="B68" s="49"/>
      <c r="C68" s="49"/>
      <c r="D68" s="49"/>
      <c r="E68" s="49"/>
      <c r="F68" s="49"/>
      <c r="G68" s="49"/>
      <c r="H68" s="49"/>
      <c r="I68" s="49"/>
    </row>
    <row r="69" spans="2:9" x14ac:dyDescent="0.2">
      <c r="B69" s="49"/>
      <c r="C69" s="49"/>
      <c r="D69" s="49"/>
      <c r="E69" s="49"/>
      <c r="F69" s="49"/>
      <c r="G69" s="49"/>
      <c r="H69" s="49"/>
      <c r="I69" s="49"/>
    </row>
    <row r="70" spans="2:9" x14ac:dyDescent="0.2">
      <c r="B70" s="49"/>
      <c r="C70" s="49"/>
      <c r="D70" s="49"/>
      <c r="E70" s="49"/>
      <c r="F70" s="49"/>
      <c r="G70" s="49"/>
      <c r="H70" s="49"/>
      <c r="I70" s="49"/>
    </row>
    <row r="71" spans="2:9" x14ac:dyDescent="0.2">
      <c r="B71" s="49"/>
      <c r="C71" s="49"/>
      <c r="D71" s="49"/>
      <c r="E71" s="49"/>
      <c r="F71" s="49"/>
      <c r="G71" s="49"/>
      <c r="H71" s="49"/>
      <c r="I71" s="49"/>
    </row>
    <row r="72" spans="2:9" x14ac:dyDescent="0.2">
      <c r="B72" s="49"/>
      <c r="C72" s="49"/>
      <c r="D72" s="49"/>
      <c r="E72" s="49"/>
      <c r="F72" s="49"/>
      <c r="G72" s="49"/>
      <c r="H72" s="49"/>
      <c r="I72" s="49"/>
    </row>
    <row r="73" spans="2:9" x14ac:dyDescent="0.2">
      <c r="B73" s="49"/>
      <c r="C73" s="49"/>
      <c r="D73" s="49"/>
      <c r="E73" s="49"/>
      <c r="F73" s="49"/>
      <c r="G73" s="49"/>
      <c r="H73" s="49"/>
      <c r="I73" s="49"/>
    </row>
    <row r="74" spans="2:9" x14ac:dyDescent="0.2">
      <c r="B74" s="49"/>
      <c r="C74" s="49"/>
      <c r="D74" s="49"/>
      <c r="E74" s="49"/>
      <c r="F74" s="49"/>
      <c r="G74" s="49"/>
      <c r="H74" s="49"/>
      <c r="I74" s="49"/>
    </row>
    <row r="75" spans="2:9" x14ac:dyDescent="0.2">
      <c r="B75" s="49"/>
      <c r="C75" s="49"/>
      <c r="D75" s="49"/>
      <c r="E75" s="49"/>
      <c r="F75" s="49"/>
      <c r="G75" s="49"/>
      <c r="H75" s="49"/>
      <c r="I75" s="49"/>
    </row>
    <row r="76" spans="2:9" x14ac:dyDescent="0.2">
      <c r="B76" s="49"/>
      <c r="C76" s="49"/>
      <c r="D76" s="49"/>
      <c r="E76" s="49"/>
      <c r="F76" s="49"/>
      <c r="G76" s="49"/>
      <c r="H76" s="49"/>
      <c r="I76" s="49"/>
    </row>
    <row r="77" spans="2:9" x14ac:dyDescent="0.2">
      <c r="B77" s="49"/>
      <c r="C77" s="49"/>
      <c r="D77" s="49"/>
      <c r="E77" s="49"/>
      <c r="F77" s="49"/>
      <c r="G77" s="49"/>
      <c r="H77" s="49"/>
      <c r="I77" s="49"/>
    </row>
    <row r="78" spans="2:9" x14ac:dyDescent="0.2">
      <c r="B78" s="49"/>
      <c r="C78" s="49"/>
      <c r="D78" s="49"/>
      <c r="E78" s="49"/>
      <c r="F78" s="49"/>
      <c r="G78" s="49"/>
      <c r="H78" s="49"/>
      <c r="I78" s="49"/>
    </row>
    <row r="79" spans="2:9" x14ac:dyDescent="0.2">
      <c r="B79" s="49"/>
      <c r="C79" s="49"/>
      <c r="D79" s="49"/>
      <c r="E79" s="49"/>
      <c r="F79" s="49"/>
      <c r="G79" s="49"/>
      <c r="H79" s="49"/>
      <c r="I79" s="49"/>
    </row>
    <row r="80" spans="2:9" x14ac:dyDescent="0.2">
      <c r="B80" s="49"/>
      <c r="C80" s="49"/>
      <c r="D80" s="49"/>
      <c r="E80" s="49"/>
      <c r="F80" s="49"/>
      <c r="G80" s="49"/>
      <c r="H80" s="49"/>
      <c r="I80" s="49"/>
    </row>
    <row r="81" spans="2:9" x14ac:dyDescent="0.2">
      <c r="B81" s="49"/>
      <c r="C81" s="49"/>
      <c r="D81" s="49"/>
      <c r="E81" s="49"/>
      <c r="F81" s="49"/>
      <c r="G81" s="49"/>
      <c r="H81" s="49"/>
      <c r="I81" s="49"/>
    </row>
    <row r="82" spans="2:9" x14ac:dyDescent="0.2">
      <c r="B82" s="49"/>
      <c r="C82" s="49"/>
      <c r="D82" s="49"/>
      <c r="E82" s="49"/>
      <c r="F82" s="49"/>
      <c r="G82" s="49"/>
      <c r="H82" s="49"/>
      <c r="I82" s="49"/>
    </row>
    <row r="83" spans="2:9" x14ac:dyDescent="0.2">
      <c r="B83" s="49"/>
      <c r="C83" s="49"/>
      <c r="D83" s="49"/>
      <c r="E83" s="49"/>
      <c r="F83" s="49"/>
      <c r="G83" s="49"/>
      <c r="H83" s="49"/>
      <c r="I83" s="49"/>
    </row>
    <row r="84" spans="2:9" x14ac:dyDescent="0.2">
      <c r="B84" s="49"/>
      <c r="C84" s="49"/>
      <c r="D84" s="49"/>
      <c r="E84" s="49"/>
      <c r="F84" s="49"/>
      <c r="G84" s="49"/>
      <c r="H84" s="49"/>
      <c r="I84" s="49"/>
    </row>
    <row r="85" spans="2:9" x14ac:dyDescent="0.2">
      <c r="B85" s="49"/>
      <c r="C85" s="49"/>
      <c r="D85" s="49"/>
      <c r="E85" s="49"/>
      <c r="F85" s="49"/>
      <c r="G85" s="49"/>
      <c r="H85" s="49"/>
      <c r="I85" s="49"/>
    </row>
    <row r="86" spans="2:9" x14ac:dyDescent="0.2">
      <c r="B86" s="49"/>
      <c r="C86" s="49"/>
      <c r="D86" s="49"/>
      <c r="E86" s="49"/>
      <c r="F86" s="49"/>
      <c r="G86" s="49"/>
      <c r="H86" s="49"/>
      <c r="I86" s="49"/>
    </row>
    <row r="87" spans="2:9" x14ac:dyDescent="0.2">
      <c r="B87" s="49"/>
      <c r="C87" s="49"/>
      <c r="D87" s="49"/>
      <c r="E87" s="49"/>
      <c r="F87" s="49"/>
      <c r="G87" s="49"/>
      <c r="H87" s="49"/>
      <c r="I87" s="49"/>
    </row>
    <row r="88" spans="2:9" x14ac:dyDescent="0.2">
      <c r="B88" s="49"/>
      <c r="C88" s="49"/>
      <c r="D88" s="49"/>
      <c r="E88" s="49"/>
      <c r="F88" s="49"/>
      <c r="G88" s="49"/>
      <c r="H88" s="49"/>
      <c r="I88" s="49"/>
    </row>
    <row r="89" spans="2:9" x14ac:dyDescent="0.2">
      <c r="B89" s="49"/>
      <c r="C89" s="49"/>
      <c r="D89" s="49"/>
      <c r="E89" s="49"/>
      <c r="F89" s="49"/>
      <c r="G89" s="49"/>
      <c r="H89" s="49"/>
      <c r="I89" s="49"/>
    </row>
    <row r="90" spans="2:9" x14ac:dyDescent="0.2">
      <c r="B90" s="49"/>
      <c r="C90" s="49"/>
      <c r="D90" s="49"/>
      <c r="E90" s="49"/>
      <c r="F90" s="49"/>
      <c r="G90" s="49"/>
      <c r="H90" s="49"/>
      <c r="I90" s="49"/>
    </row>
    <row r="91" spans="2:9" x14ac:dyDescent="0.2">
      <c r="B91" s="49"/>
      <c r="C91" s="49"/>
      <c r="D91" s="49"/>
      <c r="E91" s="49"/>
      <c r="F91" s="49"/>
      <c r="G91" s="49"/>
      <c r="H91" s="49"/>
      <c r="I91" s="49"/>
    </row>
    <row r="92" spans="2:9" x14ac:dyDescent="0.2">
      <c r="B92" s="49"/>
      <c r="C92" s="49"/>
      <c r="D92" s="49"/>
      <c r="E92" s="49"/>
      <c r="F92" s="49"/>
      <c r="G92" s="49"/>
      <c r="H92" s="49"/>
      <c r="I92" s="49"/>
    </row>
    <row r="93" spans="2:9" x14ac:dyDescent="0.2">
      <c r="B93" s="49"/>
      <c r="C93" s="49"/>
      <c r="D93" s="49"/>
      <c r="E93" s="49"/>
      <c r="F93" s="49"/>
      <c r="G93" s="49"/>
      <c r="H93" s="49"/>
      <c r="I93" s="49"/>
    </row>
    <row r="94" spans="2:9" x14ac:dyDescent="0.2">
      <c r="B94" s="49"/>
      <c r="C94" s="49"/>
      <c r="D94" s="49"/>
      <c r="E94" s="49"/>
      <c r="F94" s="49"/>
      <c r="G94" s="49"/>
      <c r="H94" s="49"/>
      <c r="I94" s="49"/>
    </row>
    <row r="95" spans="2:9" x14ac:dyDescent="0.2">
      <c r="B95" s="49"/>
      <c r="C95" s="49"/>
      <c r="D95" s="49"/>
      <c r="E95" s="49"/>
      <c r="F95" s="49"/>
      <c r="G95" s="49"/>
      <c r="H95" s="49"/>
      <c r="I95" s="49"/>
    </row>
    <row r="96" spans="2:9" x14ac:dyDescent="0.2">
      <c r="B96" s="49"/>
      <c r="C96" s="49"/>
      <c r="D96" s="49"/>
      <c r="E96" s="49"/>
      <c r="F96" s="49"/>
      <c r="G96" s="49"/>
      <c r="H96" s="49"/>
      <c r="I96" s="49"/>
    </row>
    <row r="97" spans="2:9" x14ac:dyDescent="0.2">
      <c r="B97" s="49"/>
      <c r="C97" s="49"/>
      <c r="D97" s="49"/>
      <c r="E97" s="49"/>
      <c r="F97" s="49"/>
      <c r="G97" s="49"/>
      <c r="H97" s="49"/>
      <c r="I97" s="49"/>
    </row>
    <row r="98" spans="2:9" x14ac:dyDescent="0.2">
      <c r="B98" s="49"/>
      <c r="C98" s="49"/>
      <c r="D98" s="49"/>
      <c r="E98" s="49"/>
      <c r="F98" s="49"/>
      <c r="G98" s="49"/>
      <c r="H98" s="49"/>
      <c r="I98" s="49"/>
    </row>
    <row r="99" spans="2:9" x14ac:dyDescent="0.2">
      <c r="B99" s="49"/>
      <c r="C99" s="49"/>
      <c r="D99" s="49"/>
      <c r="E99" s="49"/>
      <c r="F99" s="49"/>
      <c r="G99" s="49"/>
      <c r="H99" s="49"/>
      <c r="I99" s="49"/>
    </row>
    <row r="100" spans="2:9" x14ac:dyDescent="0.2">
      <c r="B100" s="49"/>
      <c r="C100" s="49"/>
      <c r="D100" s="49"/>
      <c r="E100" s="49"/>
      <c r="F100" s="49"/>
      <c r="G100" s="49"/>
      <c r="H100" s="49"/>
      <c r="I100" s="49"/>
    </row>
    <row r="101" spans="2:9" x14ac:dyDescent="0.2">
      <c r="B101" s="49"/>
      <c r="C101" s="49"/>
      <c r="D101" s="49"/>
      <c r="E101" s="49"/>
      <c r="F101" s="49"/>
      <c r="G101" s="49"/>
      <c r="H101" s="49"/>
      <c r="I101" s="49"/>
    </row>
    <row r="102" spans="2:9" x14ac:dyDescent="0.2">
      <c r="B102" s="49"/>
      <c r="C102" s="49"/>
      <c r="D102" s="49"/>
      <c r="E102" s="49"/>
      <c r="F102" s="49"/>
      <c r="G102" s="49"/>
      <c r="H102" s="49"/>
      <c r="I102" s="49"/>
    </row>
    <row r="103" spans="2:9" x14ac:dyDescent="0.2">
      <c r="B103" s="49"/>
      <c r="C103" s="49"/>
      <c r="D103" s="49"/>
      <c r="E103" s="49"/>
      <c r="F103" s="49"/>
      <c r="G103" s="49"/>
      <c r="H103" s="49"/>
      <c r="I103" s="49"/>
    </row>
    <row r="104" spans="2:9" x14ac:dyDescent="0.2">
      <c r="B104" s="49"/>
      <c r="C104" s="49"/>
      <c r="D104" s="49"/>
      <c r="E104" s="49"/>
      <c r="F104" s="49"/>
      <c r="G104" s="49"/>
      <c r="H104" s="49"/>
      <c r="I104" s="49"/>
    </row>
    <row r="105" spans="2:9" x14ac:dyDescent="0.2">
      <c r="B105" s="49"/>
      <c r="C105" s="49"/>
      <c r="D105" s="49"/>
      <c r="E105" s="49"/>
      <c r="F105" s="49"/>
      <c r="G105" s="49"/>
      <c r="H105" s="49"/>
      <c r="I105" s="49"/>
    </row>
    <row r="106" spans="2:9" x14ac:dyDescent="0.2">
      <c r="B106" s="49"/>
      <c r="C106" s="49"/>
      <c r="D106" s="49"/>
      <c r="E106" s="49"/>
      <c r="F106" s="49"/>
      <c r="G106" s="49"/>
      <c r="H106" s="49"/>
      <c r="I106" s="49"/>
    </row>
    <row r="107" spans="2:9" x14ac:dyDescent="0.2">
      <c r="B107" s="49"/>
      <c r="C107" s="49"/>
      <c r="D107" s="49"/>
      <c r="E107" s="49"/>
      <c r="F107" s="49"/>
      <c r="G107" s="49"/>
      <c r="H107" s="49"/>
      <c r="I107" s="49"/>
    </row>
    <row r="108" spans="2:9" x14ac:dyDescent="0.2">
      <c r="B108" s="49"/>
      <c r="C108" s="49"/>
      <c r="D108" s="49"/>
      <c r="E108" s="49"/>
      <c r="F108" s="49"/>
      <c r="G108" s="49"/>
      <c r="H108" s="49"/>
      <c r="I108" s="49"/>
    </row>
    <row r="109" spans="2:9" x14ac:dyDescent="0.2">
      <c r="B109" s="49"/>
      <c r="C109" s="49"/>
      <c r="D109" s="49"/>
      <c r="E109" s="49"/>
      <c r="F109" s="49"/>
      <c r="G109" s="49"/>
      <c r="H109" s="49"/>
      <c r="I109" s="49"/>
    </row>
    <row r="110" spans="2:9" x14ac:dyDescent="0.2">
      <c r="B110" s="49"/>
      <c r="C110" s="49"/>
      <c r="D110" s="49"/>
      <c r="E110" s="49"/>
      <c r="F110" s="49"/>
      <c r="G110" s="49"/>
      <c r="H110" s="49"/>
      <c r="I110" s="49"/>
    </row>
    <row r="111" spans="2:9" x14ac:dyDescent="0.2">
      <c r="B111" s="49"/>
      <c r="C111" s="49"/>
      <c r="D111" s="49"/>
      <c r="E111" s="49"/>
      <c r="F111" s="49"/>
      <c r="G111" s="49"/>
      <c r="H111" s="49"/>
      <c r="I111" s="49"/>
    </row>
    <row r="112" spans="2:9" x14ac:dyDescent="0.2">
      <c r="B112" s="49"/>
      <c r="C112" s="49"/>
      <c r="D112" s="49"/>
      <c r="E112" s="49"/>
      <c r="F112" s="49"/>
      <c r="G112" s="49"/>
      <c r="H112" s="49"/>
      <c r="I112" s="49"/>
    </row>
    <row r="113" spans="2:9" x14ac:dyDescent="0.2">
      <c r="B113" s="49"/>
      <c r="C113" s="49"/>
      <c r="D113" s="49"/>
      <c r="E113" s="49"/>
      <c r="F113" s="49"/>
      <c r="G113" s="49"/>
      <c r="H113" s="49"/>
      <c r="I113" s="49"/>
    </row>
    <row r="114" spans="2:9" x14ac:dyDescent="0.2">
      <c r="B114" s="49"/>
      <c r="C114" s="49"/>
      <c r="D114" s="49"/>
      <c r="E114" s="49"/>
      <c r="F114" s="49"/>
      <c r="G114" s="49"/>
      <c r="H114" s="49"/>
      <c r="I114" s="49"/>
    </row>
    <row r="115" spans="2:9" x14ac:dyDescent="0.2">
      <c r="B115" s="49"/>
      <c r="C115" s="49"/>
      <c r="D115" s="49"/>
      <c r="E115" s="49"/>
      <c r="F115" s="49"/>
      <c r="G115" s="49"/>
      <c r="H115" s="49"/>
      <c r="I115" s="49"/>
    </row>
    <row r="116" spans="2:9" x14ac:dyDescent="0.2">
      <c r="B116" s="49"/>
      <c r="C116" s="49"/>
      <c r="D116" s="49"/>
      <c r="E116" s="49"/>
      <c r="F116" s="49"/>
      <c r="G116" s="49"/>
      <c r="H116" s="49"/>
      <c r="I116" s="49"/>
    </row>
    <row r="117" spans="2:9" x14ac:dyDescent="0.2">
      <c r="B117" s="49"/>
      <c r="C117" s="49"/>
      <c r="D117" s="49"/>
      <c r="E117" s="49"/>
      <c r="F117" s="49"/>
      <c r="G117" s="49"/>
      <c r="H117" s="49"/>
      <c r="I117" s="49"/>
    </row>
    <row r="118" spans="2:9" x14ac:dyDescent="0.2">
      <c r="B118" s="49"/>
      <c r="C118" s="49"/>
      <c r="D118" s="49"/>
      <c r="E118" s="49"/>
      <c r="F118" s="49"/>
      <c r="G118" s="49"/>
      <c r="H118" s="49"/>
      <c r="I118" s="49"/>
    </row>
    <row r="119" spans="2:9" x14ac:dyDescent="0.2">
      <c r="B119" s="49"/>
      <c r="C119" s="49"/>
      <c r="D119" s="49"/>
      <c r="E119" s="49"/>
      <c r="F119" s="49"/>
      <c r="G119" s="49"/>
      <c r="H119" s="49"/>
      <c r="I119" s="49"/>
    </row>
    <row r="120" spans="2:9" x14ac:dyDescent="0.2">
      <c r="B120" s="49"/>
      <c r="C120" s="49"/>
      <c r="D120" s="49"/>
      <c r="E120" s="49"/>
      <c r="F120" s="49"/>
      <c r="G120" s="49"/>
      <c r="H120" s="49"/>
      <c r="I120" s="49"/>
    </row>
    <row r="121" spans="2:9" x14ac:dyDescent="0.2">
      <c r="B121" s="49"/>
      <c r="C121" s="49"/>
      <c r="D121" s="49"/>
      <c r="E121" s="49"/>
      <c r="F121" s="49"/>
      <c r="G121" s="49"/>
      <c r="H121" s="49"/>
      <c r="I121" s="49"/>
    </row>
    <row r="122" spans="2:9" x14ac:dyDescent="0.2">
      <c r="B122" s="49"/>
      <c r="C122" s="49"/>
      <c r="D122" s="49"/>
      <c r="E122" s="49"/>
      <c r="F122" s="49"/>
      <c r="G122" s="49"/>
      <c r="H122" s="49"/>
      <c r="I122" s="49"/>
    </row>
    <row r="123" spans="2:9" x14ac:dyDescent="0.2">
      <c r="B123" s="49"/>
      <c r="C123" s="49"/>
      <c r="D123" s="49"/>
      <c r="E123" s="49"/>
      <c r="F123" s="49"/>
      <c r="G123" s="49"/>
      <c r="H123" s="49"/>
      <c r="I123" s="49"/>
    </row>
    <row r="124" spans="2:9" x14ac:dyDescent="0.2">
      <c r="B124" s="49"/>
      <c r="C124" s="49"/>
      <c r="D124" s="49"/>
      <c r="E124" s="49"/>
      <c r="F124" s="49"/>
      <c r="G124" s="49"/>
      <c r="H124" s="49"/>
      <c r="I124" s="49"/>
    </row>
    <row r="125" spans="2:9" x14ac:dyDescent="0.2">
      <c r="B125" s="49"/>
      <c r="C125" s="49"/>
      <c r="D125" s="49"/>
      <c r="E125" s="49"/>
      <c r="F125" s="49"/>
      <c r="G125" s="49"/>
      <c r="H125" s="49"/>
      <c r="I125" s="49"/>
    </row>
    <row r="126" spans="2:9" x14ac:dyDescent="0.2">
      <c r="B126" s="49"/>
      <c r="C126" s="49"/>
      <c r="D126" s="49"/>
      <c r="E126" s="49"/>
      <c r="F126" s="49"/>
      <c r="G126" s="49"/>
      <c r="H126" s="49"/>
      <c r="I126" s="49"/>
    </row>
    <row r="127" spans="2:9" x14ac:dyDescent="0.2">
      <c r="B127" s="49"/>
      <c r="C127" s="49"/>
      <c r="D127" s="49"/>
      <c r="E127" s="49"/>
      <c r="F127" s="49"/>
      <c r="G127" s="49"/>
      <c r="H127" s="49"/>
      <c r="I127" s="49"/>
    </row>
    <row r="128" spans="2:9" x14ac:dyDescent="0.2">
      <c r="B128" s="49"/>
      <c r="C128" s="49"/>
      <c r="D128" s="49"/>
      <c r="E128" s="49"/>
      <c r="F128" s="49"/>
      <c r="G128" s="49"/>
      <c r="H128" s="49"/>
      <c r="I128" s="49"/>
    </row>
    <row r="129" spans="2:9" x14ac:dyDescent="0.2">
      <c r="B129" s="49"/>
      <c r="C129" s="49"/>
      <c r="D129" s="49"/>
      <c r="E129" s="49"/>
      <c r="F129" s="49"/>
      <c r="G129" s="49"/>
      <c r="H129" s="49"/>
      <c r="I129" s="49"/>
    </row>
    <row r="130" spans="2:9" x14ac:dyDescent="0.2">
      <c r="B130" s="49"/>
      <c r="C130" s="49"/>
      <c r="D130" s="49"/>
      <c r="E130" s="49"/>
      <c r="F130" s="49"/>
      <c r="G130" s="49"/>
      <c r="H130" s="49"/>
      <c r="I130" s="49"/>
    </row>
    <row r="131" spans="2:9" x14ac:dyDescent="0.2">
      <c r="B131" s="49"/>
      <c r="C131" s="49"/>
      <c r="D131" s="49"/>
      <c r="E131" s="49"/>
      <c r="F131" s="49"/>
      <c r="G131" s="49"/>
      <c r="H131" s="49"/>
      <c r="I131" s="49"/>
    </row>
    <row r="132" spans="2:9" x14ac:dyDescent="0.2">
      <c r="B132" s="49"/>
      <c r="C132" s="49"/>
      <c r="D132" s="49"/>
      <c r="E132" s="49"/>
      <c r="F132" s="49"/>
      <c r="G132" s="49"/>
      <c r="H132" s="49"/>
      <c r="I132" s="49"/>
    </row>
    <row r="133" spans="2:9" x14ac:dyDescent="0.2">
      <c r="B133" s="49"/>
      <c r="C133" s="49"/>
      <c r="D133" s="49"/>
      <c r="E133" s="49"/>
      <c r="F133" s="49"/>
      <c r="G133" s="49"/>
      <c r="H133" s="49"/>
      <c r="I133" s="49"/>
    </row>
    <row r="134" spans="2:9" x14ac:dyDescent="0.2">
      <c r="B134" s="49"/>
      <c r="C134" s="49"/>
      <c r="D134" s="49"/>
      <c r="E134" s="49"/>
      <c r="F134" s="49"/>
      <c r="G134" s="49"/>
      <c r="H134" s="49"/>
      <c r="I134" s="49"/>
    </row>
    <row r="135" spans="2:9" x14ac:dyDescent="0.2">
      <c r="B135" s="49"/>
      <c r="C135" s="49"/>
      <c r="D135" s="49"/>
      <c r="E135" s="49"/>
      <c r="F135" s="49"/>
      <c r="G135" s="49"/>
      <c r="H135" s="49"/>
      <c r="I135" s="49"/>
    </row>
    <row r="136" spans="2:9" x14ac:dyDescent="0.2">
      <c r="B136" s="49"/>
      <c r="C136" s="49"/>
      <c r="D136" s="49"/>
      <c r="E136" s="49"/>
      <c r="F136" s="49"/>
      <c r="G136" s="49"/>
      <c r="H136" s="49"/>
      <c r="I136" s="49"/>
    </row>
    <row r="137" spans="2:9" x14ac:dyDescent="0.2">
      <c r="B137" s="49"/>
      <c r="C137" s="49"/>
      <c r="D137" s="49"/>
      <c r="E137" s="49"/>
      <c r="F137" s="49"/>
      <c r="G137" s="49"/>
      <c r="H137" s="49"/>
      <c r="I137" s="49"/>
    </row>
    <row r="138" spans="2:9" x14ac:dyDescent="0.2">
      <c r="B138" s="49"/>
      <c r="C138" s="49"/>
      <c r="D138" s="49"/>
      <c r="E138" s="49"/>
      <c r="F138" s="49"/>
      <c r="G138" s="49"/>
      <c r="H138" s="49"/>
      <c r="I138" s="49"/>
    </row>
    <row r="139" spans="2:9" x14ac:dyDescent="0.2">
      <c r="B139" s="49"/>
      <c r="C139" s="49"/>
      <c r="D139" s="49"/>
      <c r="E139" s="49"/>
      <c r="F139" s="49"/>
      <c r="G139" s="49"/>
      <c r="H139" s="49"/>
      <c r="I139" s="49"/>
    </row>
    <row r="140" spans="2:9" x14ac:dyDescent="0.2">
      <c r="B140" s="49"/>
      <c r="C140" s="49"/>
      <c r="D140" s="49"/>
      <c r="E140" s="49"/>
      <c r="F140" s="49"/>
      <c r="G140" s="49"/>
      <c r="H140" s="49"/>
      <c r="I140" s="49"/>
    </row>
    <row r="141" spans="2:9" x14ac:dyDescent="0.2">
      <c r="B141" s="49"/>
      <c r="C141" s="49"/>
      <c r="D141" s="49"/>
      <c r="E141" s="49"/>
      <c r="F141" s="49"/>
      <c r="G141" s="49"/>
      <c r="H141" s="49"/>
      <c r="I141" s="49"/>
    </row>
    <row r="142" spans="2:9" x14ac:dyDescent="0.2">
      <c r="B142" s="49"/>
      <c r="C142" s="49"/>
      <c r="D142" s="49"/>
      <c r="E142" s="49"/>
      <c r="F142" s="49"/>
      <c r="G142" s="49"/>
      <c r="H142" s="49"/>
      <c r="I142" s="49"/>
    </row>
    <row r="143" spans="2:9" x14ac:dyDescent="0.2">
      <c r="B143" s="49"/>
      <c r="C143" s="49"/>
      <c r="D143" s="49"/>
      <c r="E143" s="49"/>
      <c r="F143" s="49"/>
      <c r="G143" s="49"/>
      <c r="H143" s="49"/>
      <c r="I143" s="49"/>
    </row>
    <row r="144" spans="2:9" x14ac:dyDescent="0.2">
      <c r="B144" s="49"/>
      <c r="C144" s="49"/>
      <c r="D144" s="49"/>
      <c r="E144" s="49"/>
      <c r="F144" s="49"/>
      <c r="G144" s="49"/>
      <c r="H144" s="49"/>
      <c r="I144" s="49"/>
    </row>
    <row r="145" spans="2:9" x14ac:dyDescent="0.2">
      <c r="B145" s="49"/>
      <c r="C145" s="49"/>
      <c r="D145" s="49"/>
      <c r="E145" s="49"/>
      <c r="F145" s="49"/>
      <c r="G145" s="49"/>
      <c r="H145" s="49"/>
      <c r="I145" s="49"/>
    </row>
    <row r="146" spans="2:9" x14ac:dyDescent="0.2">
      <c r="B146" s="49"/>
      <c r="C146" s="49"/>
      <c r="D146" s="49"/>
      <c r="E146" s="49"/>
      <c r="F146" s="49"/>
      <c r="G146" s="49"/>
      <c r="H146" s="49"/>
      <c r="I146" s="49"/>
    </row>
    <row r="147" spans="2:9" x14ac:dyDescent="0.2">
      <c r="B147" s="49"/>
      <c r="C147" s="49"/>
      <c r="D147" s="49"/>
      <c r="E147" s="49"/>
      <c r="F147" s="49"/>
      <c r="G147" s="49"/>
      <c r="H147" s="49"/>
      <c r="I147" s="49"/>
    </row>
    <row r="148" spans="2:9" x14ac:dyDescent="0.2">
      <c r="B148" s="49"/>
      <c r="C148" s="49"/>
      <c r="D148" s="49"/>
      <c r="E148" s="49"/>
      <c r="F148" s="49"/>
      <c r="G148" s="49"/>
      <c r="H148" s="49"/>
      <c r="I148" s="49"/>
    </row>
    <row r="149" spans="2:9" x14ac:dyDescent="0.2">
      <c r="B149" s="49"/>
      <c r="C149" s="49"/>
      <c r="D149" s="49"/>
      <c r="E149" s="49"/>
      <c r="F149" s="49"/>
      <c r="G149" s="49"/>
      <c r="H149" s="49"/>
      <c r="I149" s="49"/>
    </row>
    <row r="150" spans="2:9" x14ac:dyDescent="0.2">
      <c r="B150" s="49"/>
      <c r="C150" s="49"/>
      <c r="D150" s="49"/>
      <c r="E150" s="49"/>
      <c r="F150" s="49"/>
      <c r="G150" s="49"/>
      <c r="H150" s="49"/>
      <c r="I150" s="49"/>
    </row>
    <row r="151" spans="2:9" x14ac:dyDescent="0.2">
      <c r="B151" s="49"/>
      <c r="C151" s="49"/>
      <c r="D151" s="49"/>
      <c r="E151" s="49"/>
      <c r="F151" s="49"/>
      <c r="G151" s="49"/>
      <c r="H151" s="49"/>
      <c r="I151" s="49"/>
    </row>
    <row r="152" spans="2:9" x14ac:dyDescent="0.2">
      <c r="B152" s="49"/>
      <c r="C152" s="49"/>
      <c r="D152" s="49"/>
      <c r="E152" s="49"/>
      <c r="F152" s="49"/>
      <c r="G152" s="49"/>
      <c r="H152" s="49"/>
      <c r="I152" s="49"/>
    </row>
    <row r="153" spans="2:9" x14ac:dyDescent="0.2">
      <c r="B153" s="49"/>
      <c r="C153" s="49"/>
      <c r="D153" s="49"/>
      <c r="E153" s="49"/>
      <c r="F153" s="49"/>
      <c r="G153" s="49"/>
      <c r="H153" s="49"/>
      <c r="I153" s="49"/>
    </row>
    <row r="154" spans="2:9" x14ac:dyDescent="0.2">
      <c r="B154" s="49"/>
      <c r="C154" s="49"/>
      <c r="D154" s="49"/>
      <c r="E154" s="49"/>
      <c r="F154" s="49"/>
      <c r="G154" s="49"/>
      <c r="H154" s="49"/>
      <c r="I154" s="49"/>
    </row>
    <row r="155" spans="2:9" x14ac:dyDescent="0.2">
      <c r="B155" s="49"/>
      <c r="C155" s="49"/>
      <c r="D155" s="49"/>
      <c r="E155" s="49"/>
      <c r="F155" s="49"/>
      <c r="G155" s="49"/>
      <c r="H155" s="49"/>
      <c r="I155" s="49"/>
    </row>
    <row r="156" spans="2:9" x14ac:dyDescent="0.2">
      <c r="B156" s="49"/>
      <c r="C156" s="49"/>
      <c r="D156" s="49"/>
      <c r="E156" s="49"/>
      <c r="F156" s="49"/>
      <c r="G156" s="49"/>
      <c r="H156" s="49"/>
      <c r="I156" s="49"/>
    </row>
    <row r="157" spans="2:9" x14ac:dyDescent="0.2">
      <c r="B157" s="49"/>
      <c r="C157" s="49"/>
      <c r="D157" s="49"/>
      <c r="E157" s="49"/>
      <c r="F157" s="49"/>
      <c r="G157" s="49"/>
      <c r="H157" s="49"/>
      <c r="I157" s="49"/>
    </row>
    <row r="158" spans="2:9" x14ac:dyDescent="0.2">
      <c r="B158" s="49"/>
      <c r="C158" s="49"/>
      <c r="D158" s="49"/>
      <c r="E158" s="49"/>
      <c r="F158" s="49"/>
      <c r="G158" s="49"/>
      <c r="H158" s="49"/>
      <c r="I158" s="49"/>
    </row>
    <row r="159" spans="2:9" x14ac:dyDescent="0.2">
      <c r="B159" s="49"/>
      <c r="C159" s="49"/>
      <c r="D159" s="49"/>
      <c r="E159" s="49"/>
      <c r="F159" s="49"/>
      <c r="G159" s="49"/>
      <c r="H159" s="49"/>
      <c r="I159" s="49"/>
    </row>
    <row r="160" spans="2:9" x14ac:dyDescent="0.2">
      <c r="B160" s="49"/>
      <c r="C160" s="49"/>
      <c r="D160" s="49"/>
      <c r="E160" s="49"/>
      <c r="F160" s="49"/>
      <c r="G160" s="49"/>
      <c r="H160" s="49"/>
      <c r="I160" s="49"/>
    </row>
    <row r="161" spans="2:9" x14ac:dyDescent="0.2">
      <c r="B161" s="49"/>
      <c r="C161" s="49"/>
      <c r="D161" s="49"/>
      <c r="E161" s="49"/>
      <c r="F161" s="49"/>
      <c r="G161" s="49"/>
      <c r="H161" s="49"/>
      <c r="I161" s="49"/>
    </row>
    <row r="162" spans="2:9" x14ac:dyDescent="0.2">
      <c r="B162" s="49"/>
      <c r="C162" s="49"/>
      <c r="D162" s="49"/>
      <c r="E162" s="49"/>
      <c r="F162" s="49"/>
      <c r="G162" s="49"/>
      <c r="H162" s="49"/>
      <c r="I162" s="49"/>
    </row>
    <row r="163" spans="2:9" x14ac:dyDescent="0.2">
      <c r="B163" s="49"/>
      <c r="C163" s="49"/>
      <c r="D163" s="49"/>
      <c r="E163" s="49"/>
      <c r="F163" s="49"/>
      <c r="G163" s="49"/>
      <c r="H163" s="49"/>
      <c r="I163" s="49"/>
    </row>
    <row r="164" spans="2:9" x14ac:dyDescent="0.2">
      <c r="B164" s="49"/>
      <c r="C164" s="49"/>
      <c r="D164" s="49"/>
      <c r="E164" s="49"/>
      <c r="F164" s="49"/>
      <c r="G164" s="49"/>
      <c r="H164" s="49"/>
      <c r="I164" s="49"/>
    </row>
    <row r="165" spans="2:9" x14ac:dyDescent="0.2">
      <c r="B165" s="49"/>
      <c r="C165" s="49"/>
      <c r="D165" s="49"/>
      <c r="E165" s="49"/>
      <c r="F165" s="49"/>
      <c r="G165" s="49"/>
      <c r="H165" s="49"/>
      <c r="I165" s="49"/>
    </row>
    <row r="166" spans="2:9" x14ac:dyDescent="0.2">
      <c r="B166" s="49"/>
      <c r="C166" s="49"/>
      <c r="D166" s="49"/>
      <c r="E166" s="49"/>
      <c r="F166" s="49"/>
      <c r="G166" s="49"/>
      <c r="H166" s="49"/>
      <c r="I166" s="49"/>
    </row>
    <row r="167" spans="2:9" x14ac:dyDescent="0.2">
      <c r="B167" s="49"/>
      <c r="C167" s="49"/>
      <c r="D167" s="49"/>
      <c r="E167" s="49"/>
      <c r="F167" s="49"/>
      <c r="G167" s="49"/>
      <c r="H167" s="49"/>
      <c r="I167" s="49"/>
    </row>
    <row r="168" spans="2:9" x14ac:dyDescent="0.2">
      <c r="B168" s="49"/>
      <c r="C168" s="49"/>
      <c r="D168" s="49"/>
      <c r="E168" s="49"/>
      <c r="F168" s="49"/>
      <c r="G168" s="49"/>
      <c r="H168" s="49"/>
      <c r="I168" s="49"/>
    </row>
    <row r="169" spans="2:9" x14ac:dyDescent="0.2">
      <c r="B169" s="49"/>
      <c r="C169" s="49"/>
      <c r="D169" s="49"/>
      <c r="E169" s="49"/>
      <c r="F169" s="49"/>
      <c r="G169" s="49"/>
      <c r="H169" s="49"/>
      <c r="I169" s="49"/>
    </row>
    <row r="170" spans="2:9" x14ac:dyDescent="0.2">
      <c r="B170" s="49"/>
      <c r="C170" s="49"/>
      <c r="D170" s="49"/>
      <c r="E170" s="49"/>
      <c r="F170" s="49"/>
      <c r="G170" s="49"/>
      <c r="H170" s="49"/>
      <c r="I170" s="49"/>
    </row>
    <row r="171" spans="2:9" x14ac:dyDescent="0.2">
      <c r="B171" s="49"/>
      <c r="C171" s="49"/>
      <c r="D171" s="49"/>
      <c r="E171" s="49"/>
      <c r="F171" s="49"/>
      <c r="G171" s="49"/>
      <c r="H171" s="49"/>
      <c r="I171" s="49"/>
    </row>
    <row r="172" spans="2:9" x14ac:dyDescent="0.2">
      <c r="B172" s="49"/>
      <c r="C172" s="49"/>
      <c r="D172" s="49"/>
      <c r="E172" s="49"/>
      <c r="F172" s="49"/>
      <c r="G172" s="49"/>
      <c r="H172" s="49"/>
      <c r="I172" s="49"/>
    </row>
    <row r="173" spans="2:9" x14ac:dyDescent="0.2">
      <c r="B173" s="49"/>
      <c r="C173" s="49"/>
      <c r="D173" s="49"/>
      <c r="E173" s="49"/>
      <c r="F173" s="49"/>
      <c r="G173" s="49"/>
      <c r="H173" s="49"/>
      <c r="I173" s="49"/>
    </row>
    <row r="174" spans="2:9" x14ac:dyDescent="0.2">
      <c r="B174" s="49"/>
      <c r="C174" s="49"/>
      <c r="D174" s="49"/>
      <c r="E174" s="49"/>
      <c r="F174" s="49"/>
      <c r="G174" s="49"/>
      <c r="H174" s="49"/>
      <c r="I174" s="49"/>
    </row>
    <row r="175" spans="2:9" x14ac:dyDescent="0.2">
      <c r="B175" s="49"/>
      <c r="C175" s="49"/>
      <c r="D175" s="49"/>
      <c r="E175" s="49"/>
      <c r="F175" s="49"/>
      <c r="G175" s="49"/>
      <c r="H175" s="49"/>
      <c r="I175" s="49"/>
    </row>
    <row r="176" spans="2:9" x14ac:dyDescent="0.2">
      <c r="B176" s="49"/>
      <c r="C176" s="49"/>
      <c r="D176" s="49"/>
      <c r="E176" s="49"/>
      <c r="F176" s="49"/>
      <c r="G176" s="49"/>
      <c r="H176" s="49"/>
      <c r="I176" s="49"/>
    </row>
    <row r="177" spans="2:9" x14ac:dyDescent="0.2">
      <c r="B177" s="49"/>
      <c r="C177" s="49"/>
      <c r="D177" s="49"/>
      <c r="E177" s="49"/>
      <c r="F177" s="49"/>
      <c r="G177" s="49"/>
      <c r="H177" s="49"/>
      <c r="I177" s="49"/>
    </row>
    <row r="178" spans="2:9" x14ac:dyDescent="0.2">
      <c r="B178" s="49"/>
      <c r="C178" s="49"/>
      <c r="D178" s="49"/>
      <c r="E178" s="49"/>
      <c r="F178" s="49"/>
      <c r="G178" s="49"/>
      <c r="H178" s="49"/>
      <c r="I178" s="49"/>
    </row>
    <row r="179" spans="2:9" x14ac:dyDescent="0.2">
      <c r="B179" s="49"/>
      <c r="C179" s="49"/>
      <c r="D179" s="49"/>
      <c r="E179" s="49"/>
      <c r="F179" s="49"/>
      <c r="G179" s="49"/>
      <c r="H179" s="49"/>
      <c r="I179" s="49"/>
    </row>
    <row r="180" spans="2:9" x14ac:dyDescent="0.2">
      <c r="B180" s="49"/>
      <c r="C180" s="49"/>
      <c r="D180" s="49"/>
      <c r="E180" s="49"/>
      <c r="F180" s="49"/>
      <c r="G180" s="49"/>
      <c r="H180" s="49"/>
      <c r="I180" s="49"/>
    </row>
    <row r="181" spans="2:9" x14ac:dyDescent="0.2">
      <c r="B181" s="49"/>
      <c r="C181" s="49"/>
      <c r="D181" s="49"/>
      <c r="E181" s="49"/>
      <c r="F181" s="49"/>
      <c r="G181" s="49"/>
      <c r="H181" s="49"/>
      <c r="I181" s="49"/>
    </row>
    <row r="182" spans="2:9" x14ac:dyDescent="0.2">
      <c r="B182" s="49"/>
      <c r="C182" s="49"/>
      <c r="D182" s="49"/>
      <c r="E182" s="49"/>
      <c r="F182" s="49"/>
      <c r="G182" s="49"/>
      <c r="H182" s="49"/>
      <c r="I182" s="49"/>
    </row>
    <row r="183" spans="2:9" x14ac:dyDescent="0.2">
      <c r="B183" s="49"/>
      <c r="C183" s="49"/>
      <c r="D183" s="49"/>
      <c r="E183" s="49"/>
      <c r="F183" s="49"/>
      <c r="G183" s="49"/>
      <c r="H183" s="49"/>
      <c r="I183" s="49"/>
    </row>
    <row r="184" spans="2:9" x14ac:dyDescent="0.2">
      <c r="B184" s="49"/>
      <c r="C184" s="49"/>
      <c r="D184" s="49"/>
      <c r="E184" s="49"/>
      <c r="F184" s="49"/>
      <c r="G184" s="49"/>
      <c r="H184" s="49"/>
      <c r="I184" s="49"/>
    </row>
    <row r="185" spans="2:9" x14ac:dyDescent="0.2">
      <c r="B185" s="49"/>
      <c r="C185" s="49"/>
      <c r="D185" s="49"/>
      <c r="E185" s="49"/>
      <c r="F185" s="49"/>
      <c r="G185" s="49"/>
      <c r="H185" s="49"/>
      <c r="I185" s="49"/>
    </row>
    <row r="186" spans="2:9" x14ac:dyDescent="0.2">
      <c r="B186" s="49"/>
      <c r="C186" s="49"/>
      <c r="D186" s="49"/>
      <c r="E186" s="49"/>
      <c r="F186" s="49"/>
      <c r="G186" s="49"/>
      <c r="H186" s="49"/>
      <c r="I186" s="49"/>
    </row>
    <row r="187" spans="2:9" x14ac:dyDescent="0.2">
      <c r="B187" s="49"/>
      <c r="C187" s="49"/>
      <c r="D187" s="49"/>
      <c r="E187" s="49"/>
      <c r="F187" s="49"/>
      <c r="G187" s="49"/>
      <c r="H187" s="49"/>
      <c r="I187" s="49"/>
    </row>
    <row r="188" spans="2:9" x14ac:dyDescent="0.2">
      <c r="B188" s="49"/>
      <c r="C188" s="49"/>
      <c r="D188" s="49"/>
      <c r="E188" s="49"/>
      <c r="F188" s="49"/>
      <c r="G188" s="49"/>
      <c r="H188" s="49"/>
      <c r="I188" s="49"/>
    </row>
    <row r="189" spans="2:9" x14ac:dyDescent="0.2">
      <c r="B189" s="49"/>
      <c r="C189" s="49"/>
      <c r="D189" s="49"/>
      <c r="E189" s="49"/>
      <c r="F189" s="49"/>
      <c r="G189" s="49"/>
      <c r="H189" s="49"/>
      <c r="I189" s="49"/>
    </row>
    <row r="190" spans="2:9" x14ac:dyDescent="0.2">
      <c r="B190" s="49"/>
      <c r="C190" s="49"/>
      <c r="D190" s="49"/>
      <c r="E190" s="49"/>
      <c r="F190" s="49"/>
      <c r="G190" s="49"/>
      <c r="H190" s="49"/>
      <c r="I190" s="49"/>
    </row>
    <row r="191" spans="2:9" x14ac:dyDescent="0.2">
      <c r="B191" s="49"/>
      <c r="C191" s="49"/>
      <c r="D191" s="49"/>
      <c r="E191" s="49"/>
      <c r="F191" s="49"/>
      <c r="G191" s="49"/>
      <c r="H191" s="49"/>
      <c r="I191" s="49"/>
    </row>
    <row r="192" spans="2:9" x14ac:dyDescent="0.2">
      <c r="B192" s="49"/>
      <c r="C192" s="49"/>
      <c r="D192" s="49"/>
      <c r="E192" s="49"/>
      <c r="F192" s="49"/>
      <c r="G192" s="49"/>
      <c r="H192" s="49"/>
      <c r="I192" s="49"/>
    </row>
    <row r="193" spans="2:9" x14ac:dyDescent="0.2">
      <c r="B193" s="49"/>
      <c r="C193" s="49"/>
      <c r="D193" s="49"/>
      <c r="E193" s="49"/>
      <c r="F193" s="49"/>
      <c r="G193" s="49"/>
      <c r="H193" s="49"/>
      <c r="I193" s="49"/>
    </row>
    <row r="194" spans="2:9" x14ac:dyDescent="0.2">
      <c r="B194" s="49"/>
      <c r="C194" s="49"/>
      <c r="D194" s="49"/>
      <c r="E194" s="49"/>
      <c r="F194" s="49"/>
      <c r="G194" s="49"/>
      <c r="H194" s="49"/>
      <c r="I194" s="49"/>
    </row>
    <row r="195" spans="2:9" x14ac:dyDescent="0.2">
      <c r="B195" s="49"/>
      <c r="C195" s="49"/>
      <c r="D195" s="49"/>
      <c r="E195" s="49"/>
      <c r="F195" s="49"/>
      <c r="G195" s="49"/>
      <c r="H195" s="49"/>
      <c r="I195" s="49"/>
    </row>
    <row r="196" spans="2:9" x14ac:dyDescent="0.2">
      <c r="B196" s="49"/>
      <c r="C196" s="49"/>
      <c r="D196" s="49"/>
      <c r="E196" s="49"/>
      <c r="F196" s="49"/>
      <c r="G196" s="49"/>
      <c r="H196" s="49"/>
      <c r="I196" s="49"/>
    </row>
    <row r="197" spans="2:9" x14ac:dyDescent="0.2">
      <c r="B197" s="49"/>
      <c r="C197" s="49"/>
      <c r="D197" s="49"/>
      <c r="E197" s="49"/>
      <c r="F197" s="49"/>
      <c r="G197" s="49"/>
      <c r="H197" s="49"/>
      <c r="I197" s="49"/>
    </row>
    <row r="198" spans="2:9" x14ac:dyDescent="0.2">
      <c r="B198" s="49"/>
      <c r="C198" s="49"/>
      <c r="D198" s="49"/>
      <c r="E198" s="49"/>
      <c r="F198" s="49"/>
      <c r="G198" s="49"/>
      <c r="H198" s="49"/>
      <c r="I198" s="49"/>
    </row>
    <row r="199" spans="2:9" x14ac:dyDescent="0.2">
      <c r="B199" s="49"/>
      <c r="C199" s="49"/>
      <c r="D199" s="49"/>
      <c r="E199" s="49"/>
      <c r="F199" s="49"/>
      <c r="G199" s="49"/>
      <c r="H199" s="49"/>
      <c r="I199" s="49"/>
    </row>
    <row r="200" spans="2:9" x14ac:dyDescent="0.2">
      <c r="B200" s="49"/>
      <c r="C200" s="49"/>
      <c r="D200" s="49"/>
      <c r="E200" s="49"/>
      <c r="F200" s="49"/>
      <c r="G200" s="49"/>
      <c r="H200" s="49"/>
      <c r="I200" s="49"/>
    </row>
    <row r="201" spans="2:9" x14ac:dyDescent="0.2">
      <c r="B201" s="49"/>
      <c r="C201" s="49"/>
      <c r="D201" s="49"/>
      <c r="E201" s="49"/>
      <c r="F201" s="49"/>
      <c r="G201" s="49"/>
      <c r="H201" s="49"/>
      <c r="I201" s="49"/>
    </row>
    <row r="202" spans="2:9" x14ac:dyDescent="0.2">
      <c r="B202" s="49"/>
      <c r="C202" s="49"/>
      <c r="D202" s="49"/>
      <c r="E202" s="49"/>
      <c r="F202" s="49"/>
      <c r="G202" s="49"/>
      <c r="H202" s="49"/>
      <c r="I202" s="49"/>
    </row>
    <row r="203" spans="2:9" x14ac:dyDescent="0.2">
      <c r="B203" s="49"/>
      <c r="C203" s="49"/>
      <c r="D203" s="49"/>
      <c r="E203" s="49"/>
      <c r="F203" s="49"/>
      <c r="G203" s="49"/>
      <c r="H203" s="49"/>
      <c r="I203" s="49"/>
    </row>
    <row r="204" spans="2:9" x14ac:dyDescent="0.2">
      <c r="B204" s="49"/>
      <c r="C204" s="49"/>
      <c r="D204" s="49"/>
      <c r="E204" s="49"/>
      <c r="F204" s="49"/>
      <c r="G204" s="49"/>
      <c r="H204" s="49"/>
      <c r="I204" s="49"/>
    </row>
    <row r="205" spans="2:9" x14ac:dyDescent="0.2">
      <c r="B205" s="49"/>
      <c r="C205" s="49"/>
      <c r="D205" s="49"/>
      <c r="E205" s="49"/>
      <c r="F205" s="49"/>
      <c r="G205" s="49"/>
      <c r="H205" s="49"/>
      <c r="I205" s="49"/>
    </row>
    <row r="206" spans="2:9" x14ac:dyDescent="0.2">
      <c r="B206" s="49"/>
      <c r="C206" s="49"/>
      <c r="D206" s="49"/>
      <c r="E206" s="49"/>
      <c r="F206" s="49"/>
      <c r="G206" s="49"/>
      <c r="H206" s="49"/>
      <c r="I206" s="49"/>
    </row>
    <row r="207" spans="2:9" x14ac:dyDescent="0.2">
      <c r="B207" s="49"/>
      <c r="C207" s="49"/>
      <c r="D207" s="49"/>
      <c r="E207" s="49"/>
      <c r="F207" s="49"/>
      <c r="G207" s="49"/>
      <c r="H207" s="49"/>
      <c r="I207" s="49"/>
    </row>
    <row r="208" spans="2:9" x14ac:dyDescent="0.2">
      <c r="B208" s="49"/>
      <c r="C208" s="49"/>
      <c r="D208" s="49"/>
      <c r="E208" s="49"/>
      <c r="F208" s="49"/>
      <c r="G208" s="49"/>
      <c r="H208" s="49"/>
      <c r="I208" s="49"/>
    </row>
    <row r="209" spans="2:9" x14ac:dyDescent="0.2">
      <c r="B209" s="49"/>
      <c r="C209" s="49"/>
      <c r="D209" s="49"/>
      <c r="E209" s="49"/>
      <c r="F209" s="49"/>
      <c r="G209" s="49"/>
      <c r="H209" s="49"/>
      <c r="I209" s="49"/>
    </row>
    <row r="210" spans="2:9" x14ac:dyDescent="0.2">
      <c r="B210" s="49"/>
      <c r="C210" s="49"/>
      <c r="D210" s="49"/>
      <c r="E210" s="49"/>
      <c r="F210" s="49"/>
      <c r="G210" s="49"/>
      <c r="H210" s="49"/>
      <c r="I210" s="49"/>
    </row>
    <row r="211" spans="2:9" x14ac:dyDescent="0.2">
      <c r="B211" s="49"/>
      <c r="C211" s="49"/>
      <c r="D211" s="49"/>
      <c r="E211" s="49"/>
      <c r="F211" s="49"/>
      <c r="G211" s="49"/>
      <c r="H211" s="49"/>
      <c r="I211" s="49"/>
    </row>
    <row r="212" spans="2:9" x14ac:dyDescent="0.2">
      <c r="B212" s="49"/>
      <c r="C212" s="49"/>
      <c r="D212" s="49"/>
      <c r="E212" s="49"/>
      <c r="F212" s="49"/>
      <c r="G212" s="49"/>
      <c r="H212" s="49"/>
      <c r="I212" s="49"/>
    </row>
    <row r="213" spans="2:9" x14ac:dyDescent="0.2">
      <c r="B213" s="49"/>
      <c r="C213" s="49"/>
      <c r="D213" s="49"/>
      <c r="E213" s="49"/>
      <c r="F213" s="49"/>
      <c r="G213" s="49"/>
      <c r="H213" s="49"/>
      <c r="I213" s="49"/>
    </row>
    <row r="214" spans="2:9" x14ac:dyDescent="0.2">
      <c r="B214" s="49"/>
      <c r="C214" s="49"/>
      <c r="D214" s="49"/>
      <c r="E214" s="49"/>
      <c r="F214" s="49"/>
      <c r="G214" s="49"/>
      <c r="H214" s="49"/>
      <c r="I214" s="49"/>
    </row>
    <row r="215" spans="2:9" x14ac:dyDescent="0.2">
      <c r="B215" s="49"/>
      <c r="C215" s="49"/>
      <c r="D215" s="49"/>
      <c r="E215" s="49"/>
      <c r="F215" s="49"/>
      <c r="G215" s="49"/>
      <c r="H215" s="49"/>
      <c r="I215" s="49"/>
    </row>
    <row r="216" spans="2:9" x14ac:dyDescent="0.2">
      <c r="B216" s="49"/>
      <c r="C216" s="49"/>
      <c r="D216" s="49"/>
      <c r="E216" s="49"/>
      <c r="F216" s="49"/>
      <c r="G216" s="49"/>
      <c r="H216" s="49"/>
      <c r="I216" s="49"/>
    </row>
  </sheetData>
  <conditionalFormatting sqref="F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{FA7F725C-CBDA-E84C-BFD1-A41694064C73}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7F725C-CBDA-E84C-BFD1-A41694064C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9F87-8066-1247-A494-4A719B8EC8A6}">
  <dimension ref="A1:W61"/>
  <sheetViews>
    <sheetView zoomScale="90" zoomScaleNormal="90" workbookViewId="0">
      <selection activeCell="D7" sqref="D7:D43"/>
    </sheetView>
  </sheetViews>
  <sheetFormatPr baseColWidth="10" defaultRowHeight="16" x14ac:dyDescent="0.2"/>
  <cols>
    <col min="2" max="2" width="10.83203125" style="8"/>
    <col min="3" max="3" width="17.83203125" style="8" customWidth="1"/>
    <col min="4" max="4" width="17.1640625" customWidth="1"/>
    <col min="5" max="5" width="46.5" style="10" customWidth="1"/>
    <col min="6" max="6" width="9.33203125" style="10" customWidth="1"/>
    <col min="7" max="7" width="14" customWidth="1"/>
    <col min="8" max="8" width="11.33203125" customWidth="1"/>
    <col min="9" max="9" width="8.33203125" customWidth="1"/>
    <col min="10" max="10" width="7.6640625" customWidth="1"/>
    <col min="11" max="11" width="9.33203125" customWidth="1"/>
    <col min="19" max="19" width="24.33203125" customWidth="1"/>
    <col min="21" max="21" width="17.5" customWidth="1"/>
  </cols>
  <sheetData>
    <row r="1" spans="1:22" x14ac:dyDescent="0.2">
      <c r="A1" s="9" t="s">
        <v>0</v>
      </c>
    </row>
    <row r="3" spans="1:22" x14ac:dyDescent="0.2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2" x14ac:dyDescent="0.2"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2" x14ac:dyDescent="0.2">
      <c r="B5" s="15"/>
      <c r="C5" s="12" t="s">
        <v>1</v>
      </c>
      <c r="D5" s="12"/>
      <c r="E5" s="13" t="s">
        <v>254</v>
      </c>
      <c r="F5" s="12" t="s">
        <v>241</v>
      </c>
      <c r="G5" s="13" t="s">
        <v>19</v>
      </c>
      <c r="H5" s="12" t="s">
        <v>182</v>
      </c>
      <c r="I5" s="12"/>
      <c r="J5" s="12"/>
      <c r="K5" s="12"/>
      <c r="L5" s="12" t="s">
        <v>186</v>
      </c>
      <c r="M5" s="12"/>
      <c r="N5" s="12" t="s">
        <v>212</v>
      </c>
      <c r="O5" s="12"/>
      <c r="P5" s="12"/>
      <c r="Q5" s="13" t="s">
        <v>177</v>
      </c>
      <c r="R5" s="13"/>
      <c r="S5" s="13"/>
      <c r="T5" s="13"/>
      <c r="U5" s="13"/>
      <c r="V5" s="13"/>
    </row>
    <row r="6" spans="1:22" x14ac:dyDescent="0.2">
      <c r="B6" s="15" t="s">
        <v>256</v>
      </c>
      <c r="C6" s="15" t="s">
        <v>178</v>
      </c>
      <c r="D6" s="12" t="s">
        <v>179</v>
      </c>
      <c r="E6" s="13"/>
      <c r="F6" s="12"/>
      <c r="G6" s="13"/>
      <c r="H6" s="12" t="s">
        <v>250</v>
      </c>
      <c r="I6" s="12" t="s">
        <v>249</v>
      </c>
      <c r="J6" s="12" t="s">
        <v>248</v>
      </c>
      <c r="K6" s="12" t="s">
        <v>268</v>
      </c>
      <c r="L6" s="12" t="s">
        <v>252</v>
      </c>
      <c r="M6" s="12" t="s">
        <v>253</v>
      </c>
      <c r="N6" s="12" t="s">
        <v>6</v>
      </c>
      <c r="O6" s="12" t="s">
        <v>213</v>
      </c>
      <c r="P6" s="12" t="s">
        <v>7</v>
      </c>
      <c r="Q6" s="12" t="s">
        <v>2</v>
      </c>
      <c r="R6" s="12" t="s">
        <v>219</v>
      </c>
      <c r="S6" s="12" t="s">
        <v>3</v>
      </c>
      <c r="T6" s="12" t="s">
        <v>4</v>
      </c>
      <c r="U6" s="12" t="s">
        <v>5</v>
      </c>
      <c r="V6" s="12" t="s">
        <v>336</v>
      </c>
    </row>
    <row r="7" spans="1:22" ht="17" x14ac:dyDescent="0.2">
      <c r="B7" s="8">
        <v>1</v>
      </c>
      <c r="C7" s="77">
        <v>63533</v>
      </c>
      <c r="D7" s="78" t="s">
        <v>426</v>
      </c>
      <c r="E7" s="4" t="s">
        <v>20</v>
      </c>
      <c r="F7" s="51" t="s">
        <v>422</v>
      </c>
      <c r="G7" s="2" t="s">
        <v>248</v>
      </c>
      <c r="J7">
        <v>1</v>
      </c>
      <c r="M7" s="3">
        <v>4</v>
      </c>
      <c r="P7">
        <v>-1</v>
      </c>
      <c r="Q7">
        <v>1</v>
      </c>
    </row>
    <row r="8" spans="1:22" ht="17" x14ac:dyDescent="0.2">
      <c r="B8" s="8">
        <v>2</v>
      </c>
      <c r="C8" s="77">
        <v>63534</v>
      </c>
      <c r="D8" s="78" t="s">
        <v>426</v>
      </c>
      <c r="E8" s="4" t="s">
        <v>21</v>
      </c>
      <c r="F8" s="51">
        <v>1</v>
      </c>
      <c r="G8" s="2" t="s">
        <v>249</v>
      </c>
      <c r="I8">
        <v>1</v>
      </c>
      <c r="M8" s="3">
        <v>4</v>
      </c>
      <c r="O8">
        <v>1</v>
      </c>
      <c r="Q8">
        <v>1</v>
      </c>
    </row>
    <row r="9" spans="1:22" ht="17" x14ac:dyDescent="0.2">
      <c r="B9" s="8">
        <v>3</v>
      </c>
      <c r="C9" s="77">
        <v>63534</v>
      </c>
      <c r="D9" s="78" t="s">
        <v>426</v>
      </c>
      <c r="E9" s="4" t="s">
        <v>22</v>
      </c>
      <c r="F9" s="51">
        <v>1</v>
      </c>
      <c r="G9" s="2" t="s">
        <v>248</v>
      </c>
      <c r="J9">
        <v>1</v>
      </c>
      <c r="M9" s="3">
        <v>4</v>
      </c>
      <c r="N9">
        <v>1</v>
      </c>
      <c r="R9">
        <v>1</v>
      </c>
    </row>
    <row r="10" spans="1:22" ht="34" x14ac:dyDescent="0.2">
      <c r="B10" s="8">
        <v>4</v>
      </c>
      <c r="C10" s="77">
        <v>63540</v>
      </c>
      <c r="D10" s="78" t="s">
        <v>426</v>
      </c>
      <c r="E10" s="4" t="s">
        <v>23</v>
      </c>
      <c r="F10" s="51">
        <v>1</v>
      </c>
      <c r="G10" s="2" t="s">
        <v>268</v>
      </c>
      <c r="K10">
        <v>1</v>
      </c>
      <c r="L10">
        <v>1</v>
      </c>
      <c r="M10" s="3">
        <v>1</v>
      </c>
      <c r="N10">
        <v>1</v>
      </c>
      <c r="Q10">
        <v>1</v>
      </c>
    </row>
    <row r="11" spans="1:22" ht="17" x14ac:dyDescent="0.2">
      <c r="B11" s="8">
        <v>5</v>
      </c>
      <c r="C11" s="77">
        <v>63541</v>
      </c>
      <c r="D11" s="78" t="s">
        <v>426</v>
      </c>
      <c r="E11" s="4" t="s">
        <v>244</v>
      </c>
      <c r="F11" s="51">
        <v>1</v>
      </c>
      <c r="G11" s="2" t="s">
        <v>248</v>
      </c>
      <c r="J11">
        <v>1</v>
      </c>
      <c r="M11" s="3">
        <v>4</v>
      </c>
      <c r="P11">
        <v>-1</v>
      </c>
      <c r="Q11">
        <v>1</v>
      </c>
    </row>
    <row r="12" spans="1:22" ht="34" x14ac:dyDescent="0.2">
      <c r="B12" s="8">
        <v>6</v>
      </c>
      <c r="C12" s="77">
        <v>63541</v>
      </c>
      <c r="D12" s="78" t="s">
        <v>426</v>
      </c>
      <c r="E12" s="4" t="s">
        <v>24</v>
      </c>
      <c r="F12" s="51">
        <v>1</v>
      </c>
      <c r="G12" s="2" t="s">
        <v>250</v>
      </c>
      <c r="H12">
        <v>1</v>
      </c>
      <c r="M12" s="3">
        <v>14</v>
      </c>
      <c r="N12" s="10">
        <v>1</v>
      </c>
      <c r="Q12">
        <v>1</v>
      </c>
    </row>
    <row r="13" spans="1:22" ht="17" x14ac:dyDescent="0.2">
      <c r="B13" s="8">
        <v>7</v>
      </c>
      <c r="C13" s="77">
        <v>63548</v>
      </c>
      <c r="D13" s="78" t="s">
        <v>427</v>
      </c>
      <c r="E13" s="4" t="s">
        <v>25</v>
      </c>
      <c r="F13" s="51">
        <v>1</v>
      </c>
      <c r="G13" s="2" t="s">
        <v>250</v>
      </c>
      <c r="H13">
        <v>1</v>
      </c>
      <c r="M13" s="3">
        <v>14</v>
      </c>
      <c r="O13">
        <v>1</v>
      </c>
      <c r="T13">
        <v>1</v>
      </c>
    </row>
    <row r="14" spans="1:22" ht="17" x14ac:dyDescent="0.2">
      <c r="B14" s="8">
        <v>8</v>
      </c>
      <c r="C14" s="77">
        <v>63549</v>
      </c>
      <c r="D14" s="78" t="s">
        <v>427</v>
      </c>
      <c r="E14" s="4" t="s">
        <v>26</v>
      </c>
      <c r="F14" s="51" t="s">
        <v>422</v>
      </c>
      <c r="G14" s="2" t="s">
        <v>248</v>
      </c>
      <c r="J14">
        <v>1</v>
      </c>
      <c r="M14" s="3">
        <v>12</v>
      </c>
      <c r="N14">
        <v>1</v>
      </c>
      <c r="S14">
        <v>1</v>
      </c>
    </row>
    <row r="15" spans="1:22" ht="17" x14ac:dyDescent="0.2">
      <c r="B15" s="8">
        <v>9</v>
      </c>
      <c r="C15" s="77">
        <v>63553</v>
      </c>
      <c r="D15" s="78" t="s">
        <v>427</v>
      </c>
      <c r="E15" s="4" t="s">
        <v>27</v>
      </c>
      <c r="F15" s="51">
        <v>1</v>
      </c>
      <c r="G15" s="2" t="s">
        <v>250</v>
      </c>
      <c r="H15">
        <v>1</v>
      </c>
      <c r="M15" s="3">
        <v>2</v>
      </c>
      <c r="O15">
        <v>1</v>
      </c>
      <c r="V15">
        <v>1</v>
      </c>
    </row>
    <row r="16" spans="1:22" ht="51" x14ac:dyDescent="0.2">
      <c r="B16" s="8">
        <v>10</v>
      </c>
      <c r="C16" s="77">
        <v>63554</v>
      </c>
      <c r="D16" s="78" t="s">
        <v>427</v>
      </c>
      <c r="E16" s="4" t="s">
        <v>28</v>
      </c>
      <c r="F16" s="51">
        <v>1</v>
      </c>
      <c r="G16" s="2" t="s">
        <v>250</v>
      </c>
      <c r="H16">
        <v>1</v>
      </c>
      <c r="M16" s="3">
        <v>10</v>
      </c>
      <c r="N16">
        <v>1</v>
      </c>
      <c r="T16">
        <v>1</v>
      </c>
    </row>
    <row r="17" spans="2:22" ht="17" x14ac:dyDescent="0.2">
      <c r="B17" s="8">
        <v>11</v>
      </c>
      <c r="C17" s="77">
        <v>63555</v>
      </c>
      <c r="D17" s="78" t="s">
        <v>427</v>
      </c>
      <c r="E17" s="4" t="s">
        <v>29</v>
      </c>
      <c r="F17" s="51">
        <v>1</v>
      </c>
      <c r="G17" s="2" t="s">
        <v>250</v>
      </c>
      <c r="H17">
        <v>1</v>
      </c>
      <c r="M17" s="3">
        <v>31</v>
      </c>
      <c r="P17">
        <v>-1</v>
      </c>
      <c r="S17">
        <v>1</v>
      </c>
    </row>
    <row r="18" spans="2:22" ht="17" x14ac:dyDescent="0.2">
      <c r="B18" s="8">
        <v>12</v>
      </c>
      <c r="C18" s="77">
        <v>63558</v>
      </c>
      <c r="D18" s="78" t="s">
        <v>427</v>
      </c>
      <c r="E18" s="4" t="s">
        <v>30</v>
      </c>
      <c r="F18" s="51">
        <v>1</v>
      </c>
      <c r="G18" s="2" t="s">
        <v>250</v>
      </c>
      <c r="H18">
        <v>1</v>
      </c>
      <c r="M18" s="3">
        <v>2</v>
      </c>
      <c r="O18">
        <v>1</v>
      </c>
      <c r="T18">
        <v>1</v>
      </c>
    </row>
    <row r="19" spans="2:22" ht="34" x14ac:dyDescent="0.2">
      <c r="B19" s="8">
        <v>13</v>
      </c>
      <c r="C19" s="77">
        <v>63561</v>
      </c>
      <c r="D19" s="78" t="s">
        <v>427</v>
      </c>
      <c r="E19" s="4" t="s">
        <v>31</v>
      </c>
      <c r="F19" s="51">
        <v>1</v>
      </c>
      <c r="G19" s="2" t="s">
        <v>268</v>
      </c>
      <c r="K19">
        <v>1</v>
      </c>
      <c r="M19" s="3">
        <v>12</v>
      </c>
      <c r="N19">
        <v>1</v>
      </c>
      <c r="Q19">
        <v>1</v>
      </c>
    </row>
    <row r="20" spans="2:22" ht="17" x14ac:dyDescent="0.2">
      <c r="B20" s="8">
        <v>14</v>
      </c>
      <c r="C20" s="77">
        <v>63562</v>
      </c>
      <c r="D20" s="78" t="s">
        <v>427</v>
      </c>
      <c r="E20" s="4" t="s">
        <v>32</v>
      </c>
      <c r="F20" s="51">
        <v>1</v>
      </c>
      <c r="G20" s="2" t="s">
        <v>248</v>
      </c>
      <c r="J20">
        <v>1</v>
      </c>
      <c r="M20" s="3">
        <v>8</v>
      </c>
      <c r="N20">
        <v>1</v>
      </c>
      <c r="U20">
        <v>1</v>
      </c>
    </row>
    <row r="21" spans="2:22" ht="16" customHeight="1" x14ac:dyDescent="0.2">
      <c r="B21" s="8">
        <v>15</v>
      </c>
      <c r="C21" s="77">
        <v>27052</v>
      </c>
      <c r="D21" s="78" t="s">
        <v>428</v>
      </c>
      <c r="E21" s="4" t="s">
        <v>33</v>
      </c>
      <c r="F21" s="51">
        <v>1</v>
      </c>
      <c r="G21" s="2" t="s">
        <v>248</v>
      </c>
      <c r="J21">
        <v>1</v>
      </c>
      <c r="M21" s="3">
        <v>12</v>
      </c>
      <c r="O21">
        <v>1</v>
      </c>
      <c r="R21">
        <v>1</v>
      </c>
    </row>
    <row r="22" spans="2:22" ht="17" x14ac:dyDescent="0.2">
      <c r="B22" s="8">
        <v>16</v>
      </c>
      <c r="C22" s="77">
        <v>63584</v>
      </c>
      <c r="D22" s="78" t="s">
        <v>428</v>
      </c>
      <c r="E22" s="4" t="s">
        <v>242</v>
      </c>
      <c r="F22" s="51" t="s">
        <v>422</v>
      </c>
      <c r="G22" s="2" t="s">
        <v>250</v>
      </c>
      <c r="H22">
        <v>1</v>
      </c>
      <c r="L22">
        <v>1</v>
      </c>
      <c r="M22" s="3">
        <v>1</v>
      </c>
      <c r="N22">
        <v>1</v>
      </c>
      <c r="Q22">
        <v>1</v>
      </c>
    </row>
    <row r="23" spans="2:22" ht="17" x14ac:dyDescent="0.2">
      <c r="B23" s="8">
        <v>17</v>
      </c>
      <c r="C23" s="77">
        <v>63584</v>
      </c>
      <c r="D23" s="78" t="s">
        <v>428</v>
      </c>
      <c r="E23" s="4" t="s">
        <v>243</v>
      </c>
      <c r="F23" s="51">
        <v>1</v>
      </c>
      <c r="G23" s="2" t="s">
        <v>250</v>
      </c>
      <c r="H23">
        <v>1</v>
      </c>
      <c r="L23">
        <v>1</v>
      </c>
      <c r="M23" s="3">
        <v>1</v>
      </c>
      <c r="O23">
        <v>1</v>
      </c>
      <c r="S23">
        <v>1</v>
      </c>
    </row>
    <row r="24" spans="2:22" ht="17" x14ac:dyDescent="0.2">
      <c r="B24" s="8">
        <v>18</v>
      </c>
      <c r="C24" s="77">
        <v>63584</v>
      </c>
      <c r="D24" s="78" t="s">
        <v>428</v>
      </c>
      <c r="E24" s="4" t="s">
        <v>34</v>
      </c>
      <c r="F24" s="51" t="s">
        <v>422</v>
      </c>
      <c r="G24" s="2" t="s">
        <v>268</v>
      </c>
      <c r="K24">
        <v>1</v>
      </c>
      <c r="L24">
        <v>1</v>
      </c>
      <c r="M24" s="3">
        <v>1</v>
      </c>
      <c r="N24">
        <v>1</v>
      </c>
      <c r="S24">
        <v>1</v>
      </c>
    </row>
    <row r="25" spans="2:22" ht="33" customHeight="1" x14ac:dyDescent="0.2">
      <c r="B25" s="8">
        <v>19</v>
      </c>
      <c r="C25" s="77">
        <v>63585</v>
      </c>
      <c r="D25" s="78" t="s">
        <v>428</v>
      </c>
      <c r="E25" s="4" t="s">
        <v>35</v>
      </c>
      <c r="F25" s="51" t="s">
        <v>422</v>
      </c>
      <c r="G25" s="2" t="s">
        <v>248</v>
      </c>
      <c r="J25">
        <v>1</v>
      </c>
      <c r="M25" s="3">
        <v>6</v>
      </c>
      <c r="P25">
        <v>-1</v>
      </c>
      <c r="T25">
        <v>1</v>
      </c>
    </row>
    <row r="26" spans="2:22" ht="34" x14ac:dyDescent="0.2">
      <c r="B26" s="8">
        <v>20</v>
      </c>
      <c r="C26" s="77">
        <v>63585</v>
      </c>
      <c r="D26" s="78" t="s">
        <v>428</v>
      </c>
      <c r="E26" s="4" t="s">
        <v>36</v>
      </c>
      <c r="F26" s="51">
        <v>1</v>
      </c>
      <c r="G26" s="2" t="s">
        <v>250</v>
      </c>
      <c r="H26">
        <v>1</v>
      </c>
      <c r="M26" s="3">
        <v>10</v>
      </c>
      <c r="N26">
        <v>1</v>
      </c>
      <c r="V26">
        <v>1</v>
      </c>
    </row>
    <row r="27" spans="2:22" ht="17" x14ac:dyDescent="0.2">
      <c r="B27" s="8">
        <v>21</v>
      </c>
      <c r="C27" s="77">
        <v>63585</v>
      </c>
      <c r="D27" s="78" t="s">
        <v>428</v>
      </c>
      <c r="E27" s="4" t="s">
        <v>37</v>
      </c>
      <c r="F27" s="51" t="s">
        <v>422</v>
      </c>
      <c r="G27" s="2" t="s">
        <v>248</v>
      </c>
      <c r="J27">
        <v>1</v>
      </c>
      <c r="M27" s="3">
        <v>12</v>
      </c>
      <c r="N27">
        <v>1</v>
      </c>
      <c r="S27">
        <v>1</v>
      </c>
    </row>
    <row r="28" spans="2:22" ht="23" customHeight="1" x14ac:dyDescent="0.2">
      <c r="B28" s="8">
        <v>22</v>
      </c>
      <c r="C28" s="77">
        <v>63586</v>
      </c>
      <c r="D28" s="78" t="s">
        <v>428</v>
      </c>
      <c r="E28" s="4" t="s">
        <v>38</v>
      </c>
      <c r="F28" s="51">
        <v>1</v>
      </c>
      <c r="G28" s="2" t="s">
        <v>268</v>
      </c>
      <c r="K28">
        <v>1</v>
      </c>
      <c r="M28" s="3">
        <v>10</v>
      </c>
      <c r="N28">
        <v>1</v>
      </c>
      <c r="R28">
        <v>1</v>
      </c>
    </row>
    <row r="29" spans="2:22" ht="17" x14ac:dyDescent="0.2">
      <c r="B29" s="8">
        <v>23</v>
      </c>
      <c r="C29" s="77">
        <v>63587</v>
      </c>
      <c r="D29" s="78" t="s">
        <v>428</v>
      </c>
      <c r="E29" s="4" t="s">
        <v>246</v>
      </c>
      <c r="F29" s="51">
        <v>1</v>
      </c>
      <c r="G29" s="2" t="s">
        <v>250</v>
      </c>
      <c r="H29">
        <v>1</v>
      </c>
      <c r="M29" s="3">
        <v>10</v>
      </c>
      <c r="O29">
        <v>1</v>
      </c>
      <c r="Q29">
        <v>1</v>
      </c>
    </row>
    <row r="30" spans="2:22" ht="34" x14ac:dyDescent="0.2">
      <c r="B30" s="8">
        <v>24</v>
      </c>
      <c r="C30" s="77">
        <v>63587</v>
      </c>
      <c r="D30" s="78" t="s">
        <v>428</v>
      </c>
      <c r="E30" s="4" t="s">
        <v>39</v>
      </c>
      <c r="F30" s="51">
        <v>1</v>
      </c>
      <c r="G30" s="2" t="s">
        <v>250</v>
      </c>
      <c r="H30">
        <v>1</v>
      </c>
      <c r="M30" s="3">
        <v>11</v>
      </c>
      <c r="N30">
        <v>1</v>
      </c>
      <c r="S30">
        <v>1</v>
      </c>
    </row>
    <row r="31" spans="2:22" ht="17" x14ac:dyDescent="0.2">
      <c r="B31" s="8">
        <v>25</v>
      </c>
      <c r="C31" s="77">
        <v>63587</v>
      </c>
      <c r="D31" s="78" t="s">
        <v>428</v>
      </c>
      <c r="E31" s="4" t="s">
        <v>40</v>
      </c>
      <c r="F31" s="51">
        <v>1</v>
      </c>
      <c r="G31" s="2" t="s">
        <v>248</v>
      </c>
      <c r="J31">
        <v>1</v>
      </c>
      <c r="M31" s="3">
        <v>12</v>
      </c>
      <c r="P31">
        <v>-1</v>
      </c>
      <c r="R31">
        <v>1</v>
      </c>
    </row>
    <row r="32" spans="2:22" ht="17" x14ac:dyDescent="0.2">
      <c r="B32" s="8">
        <v>26</v>
      </c>
      <c r="C32" s="77">
        <v>63588</v>
      </c>
      <c r="D32" s="78" t="s">
        <v>428</v>
      </c>
      <c r="E32" s="4" t="s">
        <v>41</v>
      </c>
      <c r="F32" s="51" t="s">
        <v>422</v>
      </c>
      <c r="G32" s="2" t="s">
        <v>268</v>
      </c>
      <c r="K32">
        <v>1</v>
      </c>
      <c r="M32" s="3">
        <v>10</v>
      </c>
      <c r="N32">
        <v>1</v>
      </c>
      <c r="R32">
        <v>1</v>
      </c>
    </row>
    <row r="33" spans="2:23" ht="17" x14ac:dyDescent="0.2">
      <c r="B33" s="8">
        <v>27</v>
      </c>
      <c r="C33" s="77">
        <v>63589</v>
      </c>
      <c r="D33" s="78" t="s">
        <v>428</v>
      </c>
      <c r="E33" s="4" t="s">
        <v>42</v>
      </c>
      <c r="F33" s="51" t="s">
        <v>422</v>
      </c>
      <c r="G33" s="2" t="s">
        <v>248</v>
      </c>
      <c r="J33">
        <v>1</v>
      </c>
      <c r="M33" s="3">
        <v>6</v>
      </c>
      <c r="N33">
        <v>1</v>
      </c>
      <c r="S33">
        <v>1</v>
      </c>
    </row>
    <row r="34" spans="2:23" ht="17" x14ac:dyDescent="0.2">
      <c r="B34" s="8">
        <v>28</v>
      </c>
      <c r="C34" s="77">
        <v>63591</v>
      </c>
      <c r="D34" s="78" t="s">
        <v>428</v>
      </c>
      <c r="E34" s="4" t="s">
        <v>43</v>
      </c>
      <c r="F34" s="51" t="s">
        <v>422</v>
      </c>
      <c r="G34" s="2" t="s">
        <v>248</v>
      </c>
      <c r="J34">
        <v>1</v>
      </c>
      <c r="M34" s="3">
        <v>13</v>
      </c>
      <c r="N34">
        <v>1</v>
      </c>
      <c r="R34">
        <v>1</v>
      </c>
    </row>
    <row r="35" spans="2:23" ht="34" x14ac:dyDescent="0.2">
      <c r="B35" s="8">
        <v>29</v>
      </c>
      <c r="C35" s="77">
        <v>63614</v>
      </c>
      <c r="D35" s="78" t="s">
        <v>425</v>
      </c>
      <c r="E35" s="4" t="s">
        <v>44</v>
      </c>
      <c r="F35" s="51">
        <v>1</v>
      </c>
      <c r="G35" s="2" t="s">
        <v>250</v>
      </c>
      <c r="H35">
        <v>1</v>
      </c>
      <c r="M35" s="3">
        <v>13</v>
      </c>
      <c r="N35">
        <v>1</v>
      </c>
      <c r="R35">
        <v>1</v>
      </c>
    </row>
    <row r="36" spans="2:23" ht="23" customHeight="1" x14ac:dyDescent="0.2">
      <c r="B36" s="8">
        <v>30</v>
      </c>
      <c r="C36" s="77">
        <v>63615</v>
      </c>
      <c r="D36" s="78" t="s">
        <v>425</v>
      </c>
      <c r="E36" s="4" t="s">
        <v>45</v>
      </c>
      <c r="F36" s="51">
        <v>1</v>
      </c>
      <c r="G36" s="2" t="s">
        <v>248</v>
      </c>
      <c r="J36">
        <v>1</v>
      </c>
      <c r="M36" s="3">
        <v>6</v>
      </c>
      <c r="P36">
        <v>-1</v>
      </c>
      <c r="T36">
        <v>1</v>
      </c>
    </row>
    <row r="37" spans="2:23" ht="17" x14ac:dyDescent="0.2">
      <c r="B37" s="8">
        <v>31</v>
      </c>
      <c r="C37" s="77">
        <v>63619</v>
      </c>
      <c r="D37" s="78" t="s">
        <v>425</v>
      </c>
      <c r="E37" s="4" t="s">
        <v>46</v>
      </c>
      <c r="F37" s="51">
        <v>1</v>
      </c>
      <c r="G37" s="2" t="s">
        <v>250</v>
      </c>
      <c r="H37">
        <v>1</v>
      </c>
      <c r="M37" s="3">
        <v>2</v>
      </c>
      <c r="O37">
        <v>1</v>
      </c>
      <c r="Q37">
        <v>1</v>
      </c>
    </row>
    <row r="38" spans="2:23" ht="34" x14ac:dyDescent="0.2">
      <c r="B38" s="8">
        <v>32</v>
      </c>
      <c r="C38" s="77">
        <v>63620</v>
      </c>
      <c r="D38" s="78" t="s">
        <v>425</v>
      </c>
      <c r="E38" s="4" t="s">
        <v>47</v>
      </c>
      <c r="F38" s="51">
        <v>1</v>
      </c>
      <c r="G38" s="2" t="s">
        <v>250</v>
      </c>
      <c r="H38">
        <v>1</v>
      </c>
      <c r="M38" s="3">
        <v>2</v>
      </c>
      <c r="O38">
        <v>1</v>
      </c>
      <c r="Q38">
        <v>1</v>
      </c>
    </row>
    <row r="39" spans="2:23" ht="17" x14ac:dyDescent="0.2">
      <c r="B39" s="8">
        <v>33</v>
      </c>
      <c r="C39" s="77">
        <v>63620</v>
      </c>
      <c r="D39" s="78" t="s">
        <v>425</v>
      </c>
      <c r="E39" s="4" t="s">
        <v>48</v>
      </c>
      <c r="F39" s="51">
        <v>1</v>
      </c>
      <c r="G39" s="2" t="s">
        <v>250</v>
      </c>
      <c r="H39">
        <v>1</v>
      </c>
      <c r="M39" s="3">
        <v>2</v>
      </c>
      <c r="N39">
        <v>1</v>
      </c>
      <c r="S39">
        <v>1</v>
      </c>
    </row>
    <row r="40" spans="2:23" ht="17" x14ac:dyDescent="0.2">
      <c r="B40" s="8">
        <v>34</v>
      </c>
      <c r="C40" s="77">
        <v>63627</v>
      </c>
      <c r="D40" s="78" t="s">
        <v>425</v>
      </c>
      <c r="E40" s="4" t="s">
        <v>49</v>
      </c>
      <c r="F40" s="51">
        <v>1</v>
      </c>
      <c r="G40" s="2" t="s">
        <v>268</v>
      </c>
      <c r="K40">
        <v>1</v>
      </c>
      <c r="M40" s="3">
        <v>12</v>
      </c>
      <c r="O40">
        <v>1</v>
      </c>
      <c r="R40">
        <v>1</v>
      </c>
    </row>
    <row r="41" spans="2:23" ht="68" x14ac:dyDescent="0.2">
      <c r="B41" s="8">
        <v>35</v>
      </c>
      <c r="C41" s="77">
        <v>63630</v>
      </c>
      <c r="D41" s="78" t="s">
        <v>429</v>
      </c>
      <c r="E41" s="4" t="s">
        <v>50</v>
      </c>
      <c r="F41" s="51">
        <v>1</v>
      </c>
      <c r="G41" s="2" t="s">
        <v>250</v>
      </c>
      <c r="H41">
        <v>1</v>
      </c>
      <c r="M41" s="3">
        <v>2</v>
      </c>
      <c r="N41">
        <v>1</v>
      </c>
      <c r="T41">
        <v>1</v>
      </c>
    </row>
    <row r="42" spans="2:23" ht="17" x14ac:dyDescent="0.2">
      <c r="B42" s="8">
        <v>36</v>
      </c>
      <c r="C42" s="77">
        <v>63630</v>
      </c>
      <c r="D42" s="78" t="s">
        <v>429</v>
      </c>
      <c r="E42" s="4" t="s">
        <v>245</v>
      </c>
      <c r="F42" s="51">
        <v>1</v>
      </c>
      <c r="G42" s="2" t="s">
        <v>250</v>
      </c>
      <c r="H42">
        <v>1</v>
      </c>
      <c r="M42" s="3">
        <v>2</v>
      </c>
      <c r="P42">
        <v>-1</v>
      </c>
      <c r="V42">
        <v>1</v>
      </c>
    </row>
    <row r="43" spans="2:23" ht="17" x14ac:dyDescent="0.2">
      <c r="B43" s="8">
        <v>37</v>
      </c>
      <c r="C43" s="77">
        <v>63630</v>
      </c>
      <c r="D43" s="78" t="s">
        <v>429</v>
      </c>
      <c r="E43" s="4" t="s">
        <v>51</v>
      </c>
      <c r="F43" s="51">
        <v>1</v>
      </c>
      <c r="G43" s="2" t="s">
        <v>250</v>
      </c>
      <c r="H43">
        <v>1</v>
      </c>
      <c r="M43" s="3">
        <v>10</v>
      </c>
      <c r="P43">
        <v>-1</v>
      </c>
      <c r="T43">
        <v>1</v>
      </c>
    </row>
    <row r="44" spans="2:23" x14ac:dyDescent="0.2">
      <c r="B44" s="15" t="s">
        <v>237</v>
      </c>
      <c r="C44" s="15"/>
      <c r="D44" s="12"/>
      <c r="E44" s="13"/>
      <c r="F44" s="12">
        <f>SUM(F7:F43)</f>
        <v>28</v>
      </c>
      <c r="G44" s="12"/>
      <c r="H44" s="12">
        <f>SUM(H7:H43)</f>
        <v>18</v>
      </c>
      <c r="I44" s="12">
        <f>SUM(I7:I43)</f>
        <v>1</v>
      </c>
      <c r="J44" s="12">
        <f>SUM(J7:J43)</f>
        <v>12</v>
      </c>
      <c r="K44" s="12">
        <f>SUM(K7:K43)</f>
        <v>6</v>
      </c>
      <c r="L44" s="12">
        <f>SUM(L7:L43)</f>
        <v>4</v>
      </c>
      <c r="M44" s="12"/>
      <c r="N44" s="12">
        <f t="shared" ref="N44:U44" si="0">SUM(N7:N43)</f>
        <v>19</v>
      </c>
      <c r="O44" s="12">
        <f t="shared" si="0"/>
        <v>10</v>
      </c>
      <c r="P44" s="12">
        <f t="shared" si="0"/>
        <v>-8</v>
      </c>
      <c r="Q44" s="12">
        <f t="shared" si="0"/>
        <v>10</v>
      </c>
      <c r="R44" s="12">
        <f t="shared" si="0"/>
        <v>8</v>
      </c>
      <c r="S44" s="12">
        <f t="shared" si="0"/>
        <v>8</v>
      </c>
      <c r="T44" s="12">
        <f t="shared" si="0"/>
        <v>7</v>
      </c>
      <c r="U44" s="12">
        <f t="shared" si="0"/>
        <v>1</v>
      </c>
      <c r="V44" s="12">
        <f t="shared" ref="V44:W44" si="1">SUM(V7:V43)</f>
        <v>3</v>
      </c>
      <c r="W44" s="12">
        <f t="shared" si="1"/>
        <v>0</v>
      </c>
    </row>
    <row r="45" spans="2:23" x14ac:dyDescent="0.2">
      <c r="B45" s="15" t="s">
        <v>247</v>
      </c>
      <c r="C45" s="15"/>
      <c r="D45" s="12"/>
      <c r="E45" s="13"/>
      <c r="F45" s="6">
        <v>100</v>
      </c>
      <c r="G45" s="12"/>
      <c r="H45" s="12">
        <f>H44/F44*100</f>
        <v>64.285714285714292</v>
      </c>
      <c r="I45" s="12">
        <f>I44/F44*100</f>
        <v>3.5714285714285712</v>
      </c>
      <c r="J45" s="12">
        <f>J44/F44*100</f>
        <v>42.857142857142854</v>
      </c>
      <c r="K45" s="12">
        <f>K44/F44*100</f>
        <v>21.428571428571427</v>
      </c>
      <c r="L45" s="12">
        <f>L44/F44*100</f>
        <v>14.285714285714285</v>
      </c>
      <c r="M45" s="12"/>
      <c r="N45" s="12">
        <f>N44/F44*100</f>
        <v>67.857142857142861</v>
      </c>
      <c r="O45" s="12">
        <f>O44/F44*100</f>
        <v>35.714285714285715</v>
      </c>
      <c r="P45" s="12">
        <f>P44/F44*100</f>
        <v>-28.571428571428569</v>
      </c>
      <c r="Q45" s="12">
        <f>Q44/F44*100</f>
        <v>35.714285714285715</v>
      </c>
      <c r="R45" s="12">
        <f>R44/F44*100</f>
        <v>28.571428571428569</v>
      </c>
      <c r="S45" s="12">
        <f>S44/F44*100</f>
        <v>28.571428571428569</v>
      </c>
      <c r="T45" s="12">
        <f>T44/F44*100</f>
        <v>25</v>
      </c>
      <c r="U45" s="12">
        <f>U44/F44*100</f>
        <v>3.5714285714285712</v>
      </c>
      <c r="V45" s="12">
        <f>V44/F44*100</f>
        <v>10.714285714285714</v>
      </c>
      <c r="W45" s="12"/>
    </row>
    <row r="47" spans="2:23" x14ac:dyDescent="0.2">
      <c r="H47" s="11"/>
    </row>
    <row r="55" spans="4:9" x14ac:dyDescent="0.2">
      <c r="D55" t="s">
        <v>351</v>
      </c>
      <c r="E55" s="10" t="s">
        <v>431</v>
      </c>
      <c r="F55" s="10" t="s">
        <v>250</v>
      </c>
      <c r="G55" t="s">
        <v>434</v>
      </c>
      <c r="H55" t="s">
        <v>248</v>
      </c>
      <c r="I55" t="s">
        <v>251</v>
      </c>
    </row>
    <row r="56" spans="4:9" x14ac:dyDescent="0.2">
      <c r="D56" t="s">
        <v>426</v>
      </c>
      <c r="E56" s="10">
        <v>6</v>
      </c>
    </row>
    <row r="57" spans="4:9" x14ac:dyDescent="0.2">
      <c r="D57" t="s">
        <v>427</v>
      </c>
      <c r="E57" s="10">
        <v>8</v>
      </c>
    </row>
    <row r="58" spans="4:9" x14ac:dyDescent="0.2">
      <c r="D58" t="s">
        <v>428</v>
      </c>
      <c r="E58" s="10">
        <v>14</v>
      </c>
    </row>
    <row r="59" spans="4:9" x14ac:dyDescent="0.2">
      <c r="D59" t="s">
        <v>425</v>
      </c>
      <c r="E59" s="10">
        <v>6</v>
      </c>
    </row>
    <row r="60" spans="4:9" x14ac:dyDescent="0.2">
      <c r="D60" t="s">
        <v>430</v>
      </c>
      <c r="E60" s="10">
        <v>3</v>
      </c>
    </row>
    <row r="61" spans="4:9" x14ac:dyDescent="0.2">
      <c r="D61" t="s">
        <v>237</v>
      </c>
      <c r="E61" s="10">
        <f>SUM(E56:E60)</f>
        <v>37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7A05-44A6-B94E-B2F1-92D16FE2D33F}">
  <dimension ref="B3:V114"/>
  <sheetViews>
    <sheetView topLeftCell="D67" zoomScaleNormal="100" workbookViewId="0">
      <selection activeCell="D88" sqref="D88"/>
    </sheetView>
  </sheetViews>
  <sheetFormatPr baseColWidth="10" defaultRowHeight="16" x14ac:dyDescent="0.2"/>
  <cols>
    <col min="2" max="2" width="10.83203125" style="8"/>
    <col min="3" max="3" width="10.83203125" style="7"/>
    <col min="4" max="4" width="17.33203125" customWidth="1"/>
    <col min="5" max="5" width="67.83203125" customWidth="1"/>
    <col min="6" max="6" width="11" customWidth="1"/>
    <col min="7" max="7" width="9" style="10" customWidth="1"/>
    <col min="8" max="8" width="8.6640625" customWidth="1"/>
    <col min="9" max="9" width="6.33203125" customWidth="1"/>
    <col min="10" max="10" width="9" customWidth="1"/>
    <col min="11" max="11" width="10.5" customWidth="1"/>
    <col min="12" max="12" width="6.6640625" customWidth="1"/>
    <col min="13" max="13" width="5.5" customWidth="1"/>
    <col min="14" max="14" width="7" customWidth="1"/>
    <col min="15" max="15" width="7.6640625" customWidth="1"/>
    <col min="16" max="16" width="8" customWidth="1"/>
    <col min="17" max="17" width="7.6640625" customWidth="1"/>
    <col min="18" max="18" width="8.5" customWidth="1"/>
    <col min="19" max="19" width="24" customWidth="1"/>
    <col min="20" max="20" width="9" customWidth="1"/>
    <col min="21" max="21" width="16" customWidth="1"/>
    <col min="22" max="22" width="7" customWidth="1"/>
  </cols>
  <sheetData>
    <row r="3" spans="2:22" x14ac:dyDescent="0.2">
      <c r="B3" s="15"/>
      <c r="C3" s="12" t="s">
        <v>351</v>
      </c>
      <c r="D3" s="12"/>
      <c r="E3" s="83" t="s">
        <v>254</v>
      </c>
      <c r="F3" s="83" t="s">
        <v>240</v>
      </c>
      <c r="G3" s="83" t="s">
        <v>19</v>
      </c>
      <c r="H3" s="84" t="s">
        <v>182</v>
      </c>
      <c r="I3" s="84"/>
      <c r="J3" s="84"/>
      <c r="K3" s="84"/>
      <c r="L3" s="84" t="s">
        <v>186</v>
      </c>
      <c r="M3" s="84"/>
      <c r="N3" s="84" t="s">
        <v>212</v>
      </c>
      <c r="O3" s="84"/>
      <c r="P3" s="84"/>
      <c r="Q3" s="83" t="s">
        <v>177</v>
      </c>
      <c r="R3" s="83"/>
      <c r="S3" s="83"/>
      <c r="T3" s="83"/>
      <c r="U3" s="83"/>
      <c r="V3" s="83"/>
    </row>
    <row r="4" spans="2:22" x14ac:dyDescent="0.2">
      <c r="B4" s="15" t="s">
        <v>256</v>
      </c>
      <c r="C4" s="17" t="s">
        <v>178</v>
      </c>
      <c r="D4" s="12" t="s">
        <v>179</v>
      </c>
      <c r="E4" s="83"/>
      <c r="F4" s="83"/>
      <c r="G4" s="83"/>
      <c r="H4" s="12" t="s">
        <v>250</v>
      </c>
      <c r="I4" s="12" t="s">
        <v>249</v>
      </c>
      <c r="J4" s="12" t="s">
        <v>248</v>
      </c>
      <c r="K4" s="12" t="s">
        <v>268</v>
      </c>
      <c r="L4" s="12" t="s">
        <v>252</v>
      </c>
      <c r="M4" s="12" t="s">
        <v>253</v>
      </c>
      <c r="N4" s="12" t="s">
        <v>6</v>
      </c>
      <c r="O4" s="12" t="s">
        <v>213</v>
      </c>
      <c r="P4" s="12" t="s">
        <v>7</v>
      </c>
      <c r="Q4" s="12" t="s">
        <v>2</v>
      </c>
      <c r="R4" s="12" t="s">
        <v>219</v>
      </c>
      <c r="S4" s="12" t="s">
        <v>3</v>
      </c>
      <c r="T4" s="12" t="s">
        <v>4</v>
      </c>
      <c r="U4" s="12" t="s">
        <v>5</v>
      </c>
      <c r="V4" s="12" t="s">
        <v>336</v>
      </c>
    </row>
    <row r="5" spans="2:22" ht="29" customHeight="1" x14ac:dyDescent="0.2">
      <c r="B5" s="8">
        <v>1</v>
      </c>
      <c r="C5" s="5">
        <v>63524</v>
      </c>
      <c r="D5" s="4" t="s">
        <v>426</v>
      </c>
      <c r="E5" s="2" t="s">
        <v>18</v>
      </c>
      <c r="F5" s="52">
        <v>1</v>
      </c>
      <c r="G5" s="2" t="s">
        <v>250</v>
      </c>
      <c r="H5" s="4">
        <v>1</v>
      </c>
      <c r="M5" s="3">
        <v>2</v>
      </c>
      <c r="O5">
        <v>1</v>
      </c>
      <c r="Q5">
        <v>1</v>
      </c>
    </row>
    <row r="6" spans="2:22" ht="17" x14ac:dyDescent="0.2">
      <c r="B6" s="8">
        <v>2</v>
      </c>
      <c r="C6" s="5">
        <v>63526</v>
      </c>
      <c r="D6" s="4" t="s">
        <v>426</v>
      </c>
      <c r="E6" s="4" t="s">
        <v>8</v>
      </c>
      <c r="F6" s="52">
        <v>1</v>
      </c>
      <c r="G6" s="4" t="s">
        <v>268</v>
      </c>
      <c r="H6" s="4"/>
      <c r="K6">
        <v>1</v>
      </c>
      <c r="M6" s="3">
        <v>3</v>
      </c>
      <c r="P6">
        <v>-1</v>
      </c>
      <c r="S6">
        <v>1</v>
      </c>
    </row>
    <row r="7" spans="2:22" ht="17" x14ac:dyDescent="0.2">
      <c r="B7" s="8">
        <v>3</v>
      </c>
      <c r="C7" s="5">
        <v>63527</v>
      </c>
      <c r="D7" s="4" t="s">
        <v>426</v>
      </c>
      <c r="E7" s="4" t="s">
        <v>9</v>
      </c>
      <c r="F7" s="52">
        <v>1</v>
      </c>
      <c r="G7" s="4" t="s">
        <v>250</v>
      </c>
      <c r="H7" s="4">
        <v>1</v>
      </c>
      <c r="M7" s="3">
        <v>4</v>
      </c>
      <c r="N7">
        <v>1</v>
      </c>
      <c r="Q7">
        <v>1</v>
      </c>
    </row>
    <row r="8" spans="2:22" ht="18" customHeight="1" x14ac:dyDescent="0.2">
      <c r="B8" s="8">
        <v>4</v>
      </c>
      <c r="C8" s="5">
        <v>63527</v>
      </c>
      <c r="D8" s="4" t="s">
        <v>426</v>
      </c>
      <c r="E8" s="4" t="s">
        <v>10</v>
      </c>
      <c r="F8" s="52">
        <v>1</v>
      </c>
      <c r="G8" s="4" t="s">
        <v>248</v>
      </c>
      <c r="H8" s="4"/>
      <c r="J8">
        <v>1</v>
      </c>
      <c r="M8" s="3">
        <v>7</v>
      </c>
      <c r="P8">
        <v>-1</v>
      </c>
      <c r="Q8">
        <v>1</v>
      </c>
    </row>
    <row r="9" spans="2:22" ht="17" x14ac:dyDescent="0.2">
      <c r="B9" s="8">
        <v>5</v>
      </c>
      <c r="C9" s="5">
        <v>63528</v>
      </c>
      <c r="D9" s="4" t="s">
        <v>426</v>
      </c>
      <c r="E9" s="4" t="s">
        <v>11</v>
      </c>
      <c r="F9" s="52" t="s">
        <v>422</v>
      </c>
      <c r="G9" s="4" t="s">
        <v>250</v>
      </c>
      <c r="H9" s="4">
        <v>1</v>
      </c>
      <c r="M9" s="3">
        <v>2</v>
      </c>
      <c r="P9">
        <v>-1</v>
      </c>
      <c r="Q9">
        <v>1</v>
      </c>
    </row>
    <row r="10" spans="2:22" ht="17" x14ac:dyDescent="0.2">
      <c r="B10" s="8">
        <v>6</v>
      </c>
      <c r="C10" s="5">
        <v>63528</v>
      </c>
      <c r="D10" s="4" t="s">
        <v>426</v>
      </c>
      <c r="E10" s="4" t="s">
        <v>12</v>
      </c>
      <c r="F10" s="52">
        <v>1</v>
      </c>
      <c r="G10" s="4" t="s">
        <v>268</v>
      </c>
      <c r="H10" s="4"/>
      <c r="K10">
        <v>1</v>
      </c>
      <c r="M10" s="3">
        <v>2</v>
      </c>
      <c r="N10">
        <v>1</v>
      </c>
      <c r="Q10">
        <v>1</v>
      </c>
    </row>
    <row r="11" spans="2:22" ht="17" x14ac:dyDescent="0.2">
      <c r="B11" s="8">
        <v>7</v>
      </c>
      <c r="C11" s="5">
        <v>63528</v>
      </c>
      <c r="D11" s="4" t="s">
        <v>426</v>
      </c>
      <c r="E11" s="4" t="s">
        <v>52</v>
      </c>
      <c r="F11" s="52">
        <v>1</v>
      </c>
      <c r="G11" s="4" t="s">
        <v>250</v>
      </c>
      <c r="H11" s="4">
        <v>1</v>
      </c>
      <c r="M11" s="3">
        <v>13</v>
      </c>
      <c r="P11">
        <v>-1</v>
      </c>
      <c r="R11">
        <v>1</v>
      </c>
    </row>
    <row r="12" spans="2:22" ht="17" x14ac:dyDescent="0.2">
      <c r="B12" s="8">
        <v>8</v>
      </c>
      <c r="C12" s="5">
        <v>63530</v>
      </c>
      <c r="D12" s="4" t="s">
        <v>426</v>
      </c>
      <c r="E12" s="4" t="s">
        <v>13</v>
      </c>
      <c r="F12" s="52">
        <v>1</v>
      </c>
      <c r="G12" s="4" t="s">
        <v>268</v>
      </c>
      <c r="H12" s="4"/>
      <c r="K12">
        <v>1</v>
      </c>
      <c r="M12" s="3">
        <v>9</v>
      </c>
      <c r="P12">
        <v>-1</v>
      </c>
      <c r="Q12">
        <v>1</v>
      </c>
    </row>
    <row r="13" spans="2:22" ht="17" x14ac:dyDescent="0.2">
      <c r="B13" s="8">
        <v>9</v>
      </c>
      <c r="C13" s="5">
        <v>63531</v>
      </c>
      <c r="D13" s="4" t="s">
        <v>426</v>
      </c>
      <c r="E13" s="4" t="s">
        <v>14</v>
      </c>
      <c r="F13" s="52">
        <v>1</v>
      </c>
      <c r="G13" s="4" t="s">
        <v>250</v>
      </c>
      <c r="H13" s="4">
        <v>1</v>
      </c>
      <c r="M13" s="3">
        <v>3</v>
      </c>
      <c r="N13">
        <v>1</v>
      </c>
      <c r="Q13">
        <v>1</v>
      </c>
    </row>
    <row r="14" spans="2:22" ht="17" x14ac:dyDescent="0.2">
      <c r="B14" s="8">
        <v>10</v>
      </c>
      <c r="C14" s="5">
        <v>63531</v>
      </c>
      <c r="D14" s="4" t="s">
        <v>426</v>
      </c>
      <c r="E14" s="4" t="s">
        <v>15</v>
      </c>
      <c r="F14" s="52">
        <v>1</v>
      </c>
      <c r="G14" s="4" t="s">
        <v>248</v>
      </c>
      <c r="H14" s="4"/>
      <c r="J14">
        <v>1</v>
      </c>
      <c r="M14" s="3">
        <v>6</v>
      </c>
      <c r="P14">
        <v>-1</v>
      </c>
      <c r="T14">
        <v>1</v>
      </c>
    </row>
    <row r="15" spans="2:22" ht="17" x14ac:dyDescent="0.2">
      <c r="B15" s="8">
        <v>11</v>
      </c>
      <c r="C15" s="5">
        <v>63531</v>
      </c>
      <c r="D15" s="4" t="s">
        <v>426</v>
      </c>
      <c r="E15" s="4" t="s">
        <v>16</v>
      </c>
      <c r="F15" s="52" t="s">
        <v>422</v>
      </c>
      <c r="G15" s="4" t="s">
        <v>250</v>
      </c>
      <c r="H15" s="4">
        <v>1</v>
      </c>
      <c r="M15" s="3">
        <v>12</v>
      </c>
      <c r="N15">
        <v>1</v>
      </c>
      <c r="R15">
        <v>1</v>
      </c>
    </row>
    <row r="16" spans="2:22" ht="17" x14ac:dyDescent="0.2">
      <c r="B16" s="8">
        <v>12</v>
      </c>
      <c r="C16" s="5">
        <v>63532</v>
      </c>
      <c r="D16" s="4" t="s">
        <v>426</v>
      </c>
      <c r="E16" s="4" t="s">
        <v>225</v>
      </c>
      <c r="F16" s="52">
        <v>1</v>
      </c>
      <c r="G16" s="4" t="s">
        <v>248</v>
      </c>
      <c r="H16" s="4"/>
      <c r="J16">
        <v>1</v>
      </c>
      <c r="M16" s="3">
        <v>7</v>
      </c>
      <c r="P16">
        <v>-1</v>
      </c>
      <c r="Q16">
        <v>1</v>
      </c>
    </row>
    <row r="17" spans="2:22" ht="17" x14ac:dyDescent="0.2">
      <c r="B17" s="8">
        <v>13</v>
      </c>
      <c r="C17" s="5">
        <v>63533</v>
      </c>
      <c r="D17" s="4" t="s">
        <v>426</v>
      </c>
      <c r="E17" s="4" t="s">
        <v>53</v>
      </c>
      <c r="F17" s="52">
        <v>1</v>
      </c>
      <c r="G17" s="4" t="s">
        <v>268</v>
      </c>
      <c r="H17" s="4"/>
      <c r="K17">
        <v>1</v>
      </c>
      <c r="L17">
        <v>1</v>
      </c>
      <c r="M17" s="3">
        <v>1</v>
      </c>
      <c r="N17">
        <v>1</v>
      </c>
      <c r="Q17">
        <v>1</v>
      </c>
    </row>
    <row r="18" spans="2:22" ht="17" x14ac:dyDescent="0.2">
      <c r="B18" s="8">
        <v>14</v>
      </c>
      <c r="C18" s="5">
        <v>63533</v>
      </c>
      <c r="D18" s="4" t="s">
        <v>426</v>
      </c>
      <c r="E18" s="4" t="s">
        <v>17</v>
      </c>
      <c r="F18" s="52">
        <v>1</v>
      </c>
      <c r="G18" s="4" t="s">
        <v>248</v>
      </c>
      <c r="H18" s="4"/>
      <c r="J18">
        <v>1</v>
      </c>
      <c r="M18" s="3">
        <v>7</v>
      </c>
      <c r="P18">
        <v>-1</v>
      </c>
      <c r="T18">
        <v>1</v>
      </c>
    </row>
    <row r="19" spans="2:22" ht="34" x14ac:dyDescent="0.2">
      <c r="B19" s="8">
        <v>15</v>
      </c>
      <c r="C19" s="5">
        <v>63534</v>
      </c>
      <c r="D19" s="4" t="s">
        <v>426</v>
      </c>
      <c r="E19" s="4" t="s">
        <v>222</v>
      </c>
      <c r="F19" s="52">
        <v>1</v>
      </c>
      <c r="G19" s="4" t="s">
        <v>250</v>
      </c>
      <c r="H19" s="4">
        <v>1</v>
      </c>
      <c r="M19" s="3">
        <v>2</v>
      </c>
      <c r="P19">
        <v>-1</v>
      </c>
      <c r="Q19">
        <v>1</v>
      </c>
    </row>
    <row r="20" spans="2:22" ht="17" x14ac:dyDescent="0.2">
      <c r="B20" s="8">
        <v>16</v>
      </c>
      <c r="C20" s="5">
        <v>63534</v>
      </c>
      <c r="D20" s="4" t="s">
        <v>426</v>
      </c>
      <c r="E20" s="4" t="s">
        <v>226</v>
      </c>
      <c r="F20" s="52" t="s">
        <v>422</v>
      </c>
      <c r="G20" s="4" t="s">
        <v>250</v>
      </c>
      <c r="H20" s="4">
        <v>1</v>
      </c>
      <c r="M20" s="3">
        <v>2</v>
      </c>
      <c r="O20">
        <v>1</v>
      </c>
      <c r="R20">
        <v>1</v>
      </c>
    </row>
    <row r="21" spans="2:22" ht="17" x14ac:dyDescent="0.2">
      <c r="B21" s="8">
        <v>17</v>
      </c>
      <c r="C21" s="5">
        <v>63534</v>
      </c>
      <c r="D21" s="4" t="s">
        <v>426</v>
      </c>
      <c r="E21" s="4" t="s">
        <v>54</v>
      </c>
      <c r="F21" s="52">
        <v>1</v>
      </c>
      <c r="G21" s="4" t="s">
        <v>268</v>
      </c>
      <c r="H21" s="4"/>
      <c r="K21">
        <v>1</v>
      </c>
      <c r="M21" s="3">
        <v>2</v>
      </c>
      <c r="N21">
        <v>1</v>
      </c>
      <c r="R21">
        <v>1</v>
      </c>
    </row>
    <row r="22" spans="2:22" ht="17" x14ac:dyDescent="0.2">
      <c r="B22" s="8">
        <v>18</v>
      </c>
      <c r="C22" s="5">
        <v>63534</v>
      </c>
      <c r="D22" s="4" t="s">
        <v>426</v>
      </c>
      <c r="E22" s="4" t="s">
        <v>55</v>
      </c>
      <c r="F22" s="52">
        <v>1</v>
      </c>
      <c r="G22" s="4" t="s">
        <v>250</v>
      </c>
      <c r="H22" s="4">
        <v>1</v>
      </c>
      <c r="M22" s="3">
        <v>15</v>
      </c>
      <c r="P22">
        <v>-1</v>
      </c>
      <c r="R22">
        <v>1</v>
      </c>
    </row>
    <row r="23" spans="2:22" ht="17" x14ac:dyDescent="0.2">
      <c r="B23" s="8">
        <v>19</v>
      </c>
      <c r="C23" s="5">
        <v>63535</v>
      </c>
      <c r="D23" s="4" t="s">
        <v>426</v>
      </c>
      <c r="E23" s="4" t="s">
        <v>168</v>
      </c>
      <c r="F23" s="52">
        <v>1</v>
      </c>
      <c r="G23" s="4" t="s">
        <v>250</v>
      </c>
      <c r="H23" s="4">
        <v>1</v>
      </c>
      <c r="M23" s="3">
        <v>3</v>
      </c>
      <c r="O23">
        <v>1</v>
      </c>
      <c r="Q23">
        <v>1</v>
      </c>
    </row>
    <row r="24" spans="2:22" ht="17" x14ac:dyDescent="0.2">
      <c r="B24" s="8">
        <v>20</v>
      </c>
      <c r="C24" s="5">
        <v>63535</v>
      </c>
      <c r="D24" s="4" t="s">
        <v>426</v>
      </c>
      <c r="E24" t="s">
        <v>56</v>
      </c>
      <c r="F24" s="52" t="s">
        <v>422</v>
      </c>
      <c r="G24" s="4" t="s">
        <v>268</v>
      </c>
      <c r="H24" s="4"/>
      <c r="K24">
        <v>1</v>
      </c>
      <c r="M24" s="3">
        <v>3</v>
      </c>
      <c r="N24">
        <v>1</v>
      </c>
      <c r="R24">
        <v>1</v>
      </c>
    </row>
    <row r="25" spans="2:22" ht="17" x14ac:dyDescent="0.2">
      <c r="B25" s="8">
        <v>21</v>
      </c>
      <c r="C25" s="5">
        <v>63535</v>
      </c>
      <c r="D25" s="4" t="s">
        <v>426</v>
      </c>
      <c r="E25" s="4" t="s">
        <v>223</v>
      </c>
      <c r="F25" s="52">
        <v>1</v>
      </c>
      <c r="G25" s="4" t="s">
        <v>250</v>
      </c>
      <c r="H25" s="4">
        <v>1</v>
      </c>
      <c r="M25" s="3">
        <v>3</v>
      </c>
      <c r="N25">
        <v>1</v>
      </c>
      <c r="T25">
        <v>1</v>
      </c>
    </row>
    <row r="26" spans="2:22" ht="17" x14ac:dyDescent="0.2">
      <c r="B26" s="8">
        <v>22</v>
      </c>
      <c r="C26" s="5">
        <v>63535</v>
      </c>
      <c r="D26" s="4" t="s">
        <v>426</v>
      </c>
      <c r="E26" s="4" t="s">
        <v>224</v>
      </c>
      <c r="F26" s="52">
        <v>1</v>
      </c>
      <c r="G26" s="4" t="s">
        <v>250</v>
      </c>
      <c r="H26" s="4">
        <v>1</v>
      </c>
      <c r="M26" s="3">
        <v>3</v>
      </c>
      <c r="N26">
        <v>1</v>
      </c>
      <c r="R26">
        <v>1</v>
      </c>
    </row>
    <row r="27" spans="2:22" ht="17" x14ac:dyDescent="0.2">
      <c r="B27" s="8">
        <v>23</v>
      </c>
      <c r="C27" s="5">
        <v>63536</v>
      </c>
      <c r="D27" s="4" t="s">
        <v>426</v>
      </c>
      <c r="E27" s="4" t="s">
        <v>227</v>
      </c>
      <c r="F27" s="52" t="s">
        <v>422</v>
      </c>
      <c r="G27" s="4" t="s">
        <v>268</v>
      </c>
      <c r="H27" s="4"/>
      <c r="K27">
        <v>1</v>
      </c>
      <c r="L27">
        <v>1</v>
      </c>
      <c r="M27" s="3">
        <v>1</v>
      </c>
      <c r="N27">
        <v>1</v>
      </c>
      <c r="R27">
        <v>1</v>
      </c>
    </row>
    <row r="28" spans="2:22" ht="34" x14ac:dyDescent="0.2">
      <c r="B28" s="8">
        <v>24</v>
      </c>
      <c r="C28" s="5">
        <v>63536</v>
      </c>
      <c r="D28" s="4" t="s">
        <v>426</v>
      </c>
      <c r="E28" s="4" t="s">
        <v>169</v>
      </c>
      <c r="F28" s="52">
        <v>1</v>
      </c>
      <c r="G28" s="4" t="s">
        <v>268</v>
      </c>
      <c r="H28" s="4"/>
      <c r="K28">
        <v>1</v>
      </c>
      <c r="M28" s="3">
        <v>2</v>
      </c>
      <c r="N28">
        <v>1</v>
      </c>
      <c r="R28">
        <v>1</v>
      </c>
    </row>
    <row r="29" spans="2:22" ht="17" x14ac:dyDescent="0.2">
      <c r="B29" s="8">
        <v>25</v>
      </c>
      <c r="C29" s="5">
        <v>63536</v>
      </c>
      <c r="D29" s="4" t="s">
        <v>426</v>
      </c>
      <c r="E29" s="4" t="s">
        <v>170</v>
      </c>
      <c r="F29" s="52">
        <v>1</v>
      </c>
      <c r="G29" s="4" t="s">
        <v>250</v>
      </c>
      <c r="H29" s="4">
        <v>1</v>
      </c>
      <c r="M29" s="3">
        <v>2</v>
      </c>
      <c r="O29">
        <v>1</v>
      </c>
      <c r="V29">
        <v>1</v>
      </c>
    </row>
    <row r="30" spans="2:22" ht="17" x14ac:dyDescent="0.2">
      <c r="B30" s="8">
        <v>26</v>
      </c>
      <c r="C30" s="5">
        <v>63536</v>
      </c>
      <c r="D30" s="4" t="s">
        <v>426</v>
      </c>
      <c r="E30" s="4" t="s">
        <v>171</v>
      </c>
      <c r="F30" s="52">
        <v>1</v>
      </c>
      <c r="G30" s="4" t="s">
        <v>250</v>
      </c>
      <c r="H30" s="4">
        <v>1</v>
      </c>
      <c r="M30" s="3">
        <v>3</v>
      </c>
      <c r="O30">
        <v>1</v>
      </c>
      <c r="T30">
        <v>1</v>
      </c>
    </row>
    <row r="31" spans="2:22" ht="16" customHeight="1" x14ac:dyDescent="0.2">
      <c r="B31" s="8">
        <v>27</v>
      </c>
      <c r="C31" s="5">
        <v>63536</v>
      </c>
      <c r="D31" s="4" t="s">
        <v>426</v>
      </c>
      <c r="E31" s="4" t="s">
        <v>228</v>
      </c>
      <c r="F31" s="52">
        <v>1</v>
      </c>
      <c r="G31" s="4" t="s">
        <v>248</v>
      </c>
      <c r="H31" s="4"/>
      <c r="J31">
        <v>1</v>
      </c>
      <c r="M31" s="3">
        <v>6</v>
      </c>
      <c r="O31">
        <v>1</v>
      </c>
      <c r="Q31">
        <v>1</v>
      </c>
    </row>
    <row r="32" spans="2:22" ht="17" x14ac:dyDescent="0.2">
      <c r="B32" s="8">
        <v>28</v>
      </c>
      <c r="C32" s="5">
        <v>63537</v>
      </c>
      <c r="D32" s="4" t="s">
        <v>426</v>
      </c>
      <c r="E32" s="4" t="s">
        <v>229</v>
      </c>
      <c r="F32" s="52">
        <v>1</v>
      </c>
      <c r="G32" s="4" t="s">
        <v>250</v>
      </c>
      <c r="H32" s="4">
        <v>1</v>
      </c>
      <c r="M32" s="3">
        <v>3</v>
      </c>
      <c r="P32">
        <v>-1</v>
      </c>
      <c r="T32">
        <v>1</v>
      </c>
    </row>
    <row r="33" spans="2:22" ht="17" x14ac:dyDescent="0.2">
      <c r="B33" s="8">
        <v>29</v>
      </c>
      <c r="C33" s="5">
        <v>63537</v>
      </c>
      <c r="D33" s="4" t="s">
        <v>426</v>
      </c>
      <c r="E33" s="4" t="s">
        <v>57</v>
      </c>
      <c r="F33" s="52">
        <v>1</v>
      </c>
      <c r="G33" s="4" t="s">
        <v>248</v>
      </c>
      <c r="H33" s="4"/>
      <c r="J33">
        <v>1</v>
      </c>
      <c r="M33" s="3">
        <v>7</v>
      </c>
      <c r="O33">
        <v>1</v>
      </c>
      <c r="T33">
        <v>1</v>
      </c>
    </row>
    <row r="34" spans="2:22" ht="17" x14ac:dyDescent="0.2">
      <c r="B34" s="8">
        <v>30</v>
      </c>
      <c r="C34" s="5">
        <v>63538</v>
      </c>
      <c r="D34" s="4" t="s">
        <v>426</v>
      </c>
      <c r="E34" s="4" t="s">
        <v>230</v>
      </c>
      <c r="F34" s="52">
        <v>1</v>
      </c>
      <c r="G34" s="4" t="s">
        <v>250</v>
      </c>
      <c r="H34" s="4">
        <v>1</v>
      </c>
      <c r="L34">
        <v>1</v>
      </c>
      <c r="M34" s="3">
        <v>1</v>
      </c>
      <c r="P34">
        <v>-1</v>
      </c>
      <c r="Q34">
        <v>1</v>
      </c>
    </row>
    <row r="35" spans="2:22" ht="17" x14ac:dyDescent="0.2">
      <c r="B35" s="8">
        <v>31</v>
      </c>
      <c r="C35" s="5">
        <v>63539</v>
      </c>
      <c r="D35" s="4" t="s">
        <v>426</v>
      </c>
      <c r="E35" s="4" t="s">
        <v>58</v>
      </c>
      <c r="F35" s="52">
        <v>1</v>
      </c>
      <c r="G35" s="4" t="s">
        <v>250</v>
      </c>
      <c r="H35" s="4">
        <v>1</v>
      </c>
      <c r="L35">
        <v>1</v>
      </c>
      <c r="M35" s="3">
        <v>1</v>
      </c>
      <c r="O35">
        <v>1</v>
      </c>
      <c r="V35">
        <v>1</v>
      </c>
    </row>
    <row r="36" spans="2:22" ht="30" customHeight="1" x14ac:dyDescent="0.2">
      <c r="B36" s="8">
        <v>32</v>
      </c>
      <c r="C36" s="5">
        <v>63540</v>
      </c>
      <c r="D36" s="4" t="s">
        <v>426</v>
      </c>
      <c r="E36" s="4" t="s">
        <v>59</v>
      </c>
      <c r="F36" s="52">
        <v>1</v>
      </c>
      <c r="G36" s="4" t="s">
        <v>250</v>
      </c>
      <c r="H36" s="4">
        <v>1</v>
      </c>
      <c r="M36" s="3">
        <v>9</v>
      </c>
      <c r="P36">
        <v>-1</v>
      </c>
      <c r="S36">
        <v>1</v>
      </c>
    </row>
    <row r="37" spans="2:22" ht="17" x14ac:dyDescent="0.2">
      <c r="B37" s="8">
        <v>33</v>
      </c>
      <c r="C37" s="5">
        <v>63541</v>
      </c>
      <c r="D37" s="4" t="s">
        <v>426</v>
      </c>
      <c r="E37" s="4" t="s">
        <v>60</v>
      </c>
      <c r="F37" s="52" t="s">
        <v>422</v>
      </c>
      <c r="G37" s="4" t="s">
        <v>248</v>
      </c>
      <c r="H37" s="4"/>
      <c r="J37">
        <v>1</v>
      </c>
      <c r="M37" s="3">
        <v>6</v>
      </c>
      <c r="O37">
        <v>1</v>
      </c>
      <c r="T37">
        <v>1</v>
      </c>
    </row>
    <row r="38" spans="2:22" ht="17" x14ac:dyDescent="0.2">
      <c r="B38" s="8">
        <v>34</v>
      </c>
      <c r="C38" s="5">
        <v>63543</v>
      </c>
      <c r="D38" s="4" t="s">
        <v>427</v>
      </c>
      <c r="E38" s="4" t="s">
        <v>61</v>
      </c>
      <c r="F38" s="52">
        <v>1</v>
      </c>
      <c r="G38" s="4" t="s">
        <v>250</v>
      </c>
      <c r="H38" s="4">
        <v>1</v>
      </c>
      <c r="M38" s="3">
        <v>11</v>
      </c>
      <c r="P38">
        <v>-1</v>
      </c>
      <c r="U38">
        <v>1</v>
      </c>
    </row>
    <row r="39" spans="2:22" ht="17" x14ac:dyDescent="0.2">
      <c r="B39" s="8">
        <v>35</v>
      </c>
      <c r="C39" s="5">
        <v>63544</v>
      </c>
      <c r="D39" s="4" t="s">
        <v>427</v>
      </c>
      <c r="E39" s="4" t="s">
        <v>62</v>
      </c>
      <c r="F39" s="52">
        <v>1</v>
      </c>
      <c r="G39" s="4" t="s">
        <v>250</v>
      </c>
      <c r="H39" s="4">
        <v>1</v>
      </c>
      <c r="M39" s="3">
        <v>18</v>
      </c>
      <c r="O39">
        <v>1</v>
      </c>
      <c r="T39">
        <v>1</v>
      </c>
    </row>
    <row r="40" spans="2:22" ht="17" x14ac:dyDescent="0.2">
      <c r="B40" s="8">
        <v>36</v>
      </c>
      <c r="C40" s="5">
        <v>63549</v>
      </c>
      <c r="D40" s="4" t="s">
        <v>427</v>
      </c>
      <c r="E40" s="4" t="s">
        <v>63</v>
      </c>
      <c r="F40" s="52">
        <v>1</v>
      </c>
      <c r="G40" s="4" t="s">
        <v>248</v>
      </c>
      <c r="H40" s="4"/>
      <c r="J40">
        <v>1</v>
      </c>
      <c r="M40" s="3" t="s">
        <v>183</v>
      </c>
      <c r="N40">
        <v>1</v>
      </c>
      <c r="U40">
        <v>1</v>
      </c>
    </row>
    <row r="41" spans="2:22" ht="17" x14ac:dyDescent="0.2">
      <c r="B41" s="8">
        <v>37</v>
      </c>
      <c r="C41" s="5">
        <v>63550</v>
      </c>
      <c r="D41" s="4" t="s">
        <v>427</v>
      </c>
      <c r="E41" s="4" t="s">
        <v>64</v>
      </c>
      <c r="F41" s="52">
        <v>1</v>
      </c>
      <c r="G41" s="4" t="s">
        <v>250</v>
      </c>
      <c r="H41" s="4">
        <v>1</v>
      </c>
      <c r="M41" s="3">
        <v>10</v>
      </c>
      <c r="P41">
        <v>-1</v>
      </c>
      <c r="U41">
        <v>1</v>
      </c>
    </row>
    <row r="42" spans="2:22" ht="17" x14ac:dyDescent="0.2">
      <c r="B42" s="8">
        <v>38</v>
      </c>
      <c r="C42" s="5">
        <v>63555</v>
      </c>
      <c r="D42" s="4" t="s">
        <v>427</v>
      </c>
      <c r="E42" s="4" t="s">
        <v>65</v>
      </c>
      <c r="F42" s="52">
        <v>1</v>
      </c>
      <c r="G42" s="4" t="s">
        <v>250</v>
      </c>
      <c r="H42" s="4">
        <v>1</v>
      </c>
      <c r="L42">
        <v>1</v>
      </c>
      <c r="M42" s="3">
        <v>1</v>
      </c>
      <c r="O42">
        <v>1</v>
      </c>
      <c r="T42">
        <v>1</v>
      </c>
    </row>
    <row r="43" spans="2:22" ht="17" customHeight="1" x14ac:dyDescent="0.2">
      <c r="B43" s="8">
        <v>39</v>
      </c>
      <c r="C43" s="5">
        <v>63558</v>
      </c>
      <c r="D43" s="4" t="s">
        <v>427</v>
      </c>
      <c r="E43" s="4" t="s">
        <v>66</v>
      </c>
      <c r="F43" s="52">
        <v>1</v>
      </c>
      <c r="G43" s="4" t="s">
        <v>250</v>
      </c>
      <c r="H43" s="4">
        <v>1</v>
      </c>
      <c r="M43" s="3">
        <v>2</v>
      </c>
      <c r="O43">
        <v>1</v>
      </c>
      <c r="T43">
        <v>1</v>
      </c>
    </row>
    <row r="44" spans="2:22" ht="17" x14ac:dyDescent="0.2">
      <c r="B44" s="8">
        <v>40</v>
      </c>
      <c r="C44" s="5">
        <v>63559</v>
      </c>
      <c r="D44" s="4" t="s">
        <v>427</v>
      </c>
      <c r="E44" s="4" t="s">
        <v>231</v>
      </c>
      <c r="F44" s="52">
        <v>1</v>
      </c>
      <c r="G44" s="4" t="s">
        <v>250</v>
      </c>
      <c r="H44" s="4">
        <v>1</v>
      </c>
      <c r="M44" s="3">
        <v>18</v>
      </c>
      <c r="P44">
        <v>-1</v>
      </c>
      <c r="R44">
        <v>1</v>
      </c>
    </row>
    <row r="45" spans="2:22" ht="16" customHeight="1" x14ac:dyDescent="0.2">
      <c r="B45" s="8">
        <v>41</v>
      </c>
      <c r="C45" s="5">
        <v>63560</v>
      </c>
      <c r="D45" s="4" t="s">
        <v>427</v>
      </c>
      <c r="E45" s="4" t="s">
        <v>67</v>
      </c>
      <c r="F45" s="52" t="s">
        <v>422</v>
      </c>
      <c r="G45" s="4" t="s">
        <v>250</v>
      </c>
      <c r="H45" s="4">
        <v>1</v>
      </c>
      <c r="M45" s="3">
        <v>3</v>
      </c>
      <c r="N45">
        <v>1</v>
      </c>
      <c r="S45">
        <v>1</v>
      </c>
    </row>
    <row r="46" spans="2:22" ht="17" x14ac:dyDescent="0.2">
      <c r="B46" s="8">
        <v>42</v>
      </c>
      <c r="C46" s="5">
        <v>63562</v>
      </c>
      <c r="D46" s="4" t="s">
        <v>427</v>
      </c>
      <c r="E46" s="4" t="s">
        <v>232</v>
      </c>
      <c r="F46" s="52">
        <v>1</v>
      </c>
      <c r="G46" s="4" t="s">
        <v>250</v>
      </c>
      <c r="H46" s="4">
        <v>1</v>
      </c>
      <c r="L46">
        <v>1</v>
      </c>
      <c r="M46" s="3">
        <v>1</v>
      </c>
      <c r="O46">
        <v>1</v>
      </c>
      <c r="S46">
        <v>1</v>
      </c>
    </row>
    <row r="47" spans="2:22" ht="31" customHeight="1" x14ac:dyDescent="0.2">
      <c r="B47" s="8">
        <v>43</v>
      </c>
      <c r="C47" s="5">
        <v>63562</v>
      </c>
      <c r="D47" s="4" t="s">
        <v>427</v>
      </c>
      <c r="E47" s="4" t="s">
        <v>233</v>
      </c>
      <c r="F47" s="52">
        <v>1</v>
      </c>
      <c r="G47" s="4" t="s">
        <v>250</v>
      </c>
      <c r="H47" s="4">
        <v>1</v>
      </c>
      <c r="M47" s="3">
        <v>3</v>
      </c>
      <c r="O47">
        <v>1</v>
      </c>
      <c r="S47">
        <v>1</v>
      </c>
    </row>
    <row r="48" spans="2:22" ht="17" x14ac:dyDescent="0.2">
      <c r="B48" s="8">
        <v>44</v>
      </c>
      <c r="C48" s="5">
        <v>63564</v>
      </c>
      <c r="D48" s="4" t="s">
        <v>427</v>
      </c>
      <c r="E48" s="4" t="s">
        <v>172</v>
      </c>
      <c r="F48" s="52">
        <v>1</v>
      </c>
      <c r="G48" s="4" t="s">
        <v>268</v>
      </c>
      <c r="H48" s="4"/>
      <c r="K48">
        <v>1</v>
      </c>
      <c r="M48" s="3">
        <v>2</v>
      </c>
      <c r="N48">
        <v>1</v>
      </c>
      <c r="Q48">
        <v>1</v>
      </c>
    </row>
    <row r="49" spans="2:22" ht="31" customHeight="1" x14ac:dyDescent="0.2">
      <c r="B49" s="8">
        <v>45</v>
      </c>
      <c r="C49" s="5">
        <v>63564</v>
      </c>
      <c r="D49" s="4" t="s">
        <v>427</v>
      </c>
      <c r="E49" s="4" t="s">
        <v>173</v>
      </c>
      <c r="F49" s="52">
        <v>1</v>
      </c>
      <c r="G49" s="4" t="s">
        <v>248</v>
      </c>
      <c r="H49" s="4"/>
      <c r="J49">
        <v>1</v>
      </c>
      <c r="M49" s="3">
        <v>7</v>
      </c>
      <c r="N49">
        <v>1</v>
      </c>
      <c r="R49">
        <v>1</v>
      </c>
    </row>
    <row r="50" spans="2:22" ht="17" x14ac:dyDescent="0.2">
      <c r="B50" s="8">
        <v>46</v>
      </c>
      <c r="C50" s="5">
        <v>63569</v>
      </c>
      <c r="D50" s="4" t="s">
        <v>427</v>
      </c>
      <c r="E50" s="4" t="s">
        <v>234</v>
      </c>
      <c r="F50" s="52" t="s">
        <v>422</v>
      </c>
      <c r="G50" s="4" t="s">
        <v>250</v>
      </c>
      <c r="H50" s="4">
        <v>1</v>
      </c>
      <c r="M50" s="3">
        <v>16</v>
      </c>
      <c r="N50">
        <v>1</v>
      </c>
      <c r="S50">
        <v>1</v>
      </c>
    </row>
    <row r="51" spans="2:22" ht="17" x14ac:dyDescent="0.2">
      <c r="B51" s="8">
        <v>47</v>
      </c>
      <c r="C51" s="5">
        <v>63572</v>
      </c>
      <c r="D51" s="4" t="s">
        <v>428</v>
      </c>
      <c r="E51" s="4" t="s">
        <v>68</v>
      </c>
      <c r="F51" s="52">
        <v>1</v>
      </c>
      <c r="G51" s="4" t="s">
        <v>250</v>
      </c>
      <c r="H51" s="4">
        <v>1</v>
      </c>
      <c r="M51" s="3">
        <v>10</v>
      </c>
      <c r="P51">
        <v>-1</v>
      </c>
      <c r="T51">
        <v>1</v>
      </c>
    </row>
    <row r="52" spans="2:22" ht="16" customHeight="1" x14ac:dyDescent="0.2">
      <c r="B52" s="8">
        <v>48</v>
      </c>
      <c r="C52" s="5">
        <v>63572</v>
      </c>
      <c r="D52" s="4" t="s">
        <v>428</v>
      </c>
      <c r="E52" s="4" t="s">
        <v>174</v>
      </c>
      <c r="F52" s="52" t="s">
        <v>422</v>
      </c>
      <c r="G52" s="4" t="s">
        <v>250</v>
      </c>
      <c r="H52" s="4">
        <v>1</v>
      </c>
      <c r="L52">
        <v>1</v>
      </c>
      <c r="M52" s="3">
        <v>1</v>
      </c>
      <c r="N52">
        <v>1</v>
      </c>
      <c r="S52">
        <v>1</v>
      </c>
    </row>
    <row r="53" spans="2:22" ht="17" x14ac:dyDescent="0.2">
      <c r="B53" s="8">
        <v>49</v>
      </c>
      <c r="C53" s="5">
        <v>63581</v>
      </c>
      <c r="D53" s="4" t="s">
        <v>428</v>
      </c>
      <c r="E53" s="4" t="s">
        <v>69</v>
      </c>
      <c r="F53" s="52">
        <v>1</v>
      </c>
      <c r="G53" s="4" t="s">
        <v>250</v>
      </c>
      <c r="H53" s="4">
        <v>1</v>
      </c>
      <c r="M53" s="3">
        <v>2</v>
      </c>
      <c r="O53">
        <v>1</v>
      </c>
      <c r="S53">
        <v>1</v>
      </c>
    </row>
    <row r="54" spans="2:22" ht="16" customHeight="1" x14ac:dyDescent="0.2">
      <c r="B54" s="8">
        <v>50</v>
      </c>
      <c r="C54" s="5">
        <v>63583</v>
      </c>
      <c r="D54" s="4" t="s">
        <v>428</v>
      </c>
      <c r="E54" s="4" t="s">
        <v>70</v>
      </c>
      <c r="F54" s="52" t="s">
        <v>422</v>
      </c>
      <c r="G54" s="4" t="s">
        <v>248</v>
      </c>
      <c r="H54" s="4"/>
      <c r="J54">
        <v>1</v>
      </c>
      <c r="M54" s="3">
        <v>6</v>
      </c>
      <c r="N54">
        <v>1</v>
      </c>
      <c r="R54">
        <v>1</v>
      </c>
    </row>
    <row r="55" spans="2:22" ht="17" x14ac:dyDescent="0.2">
      <c r="B55" s="8">
        <v>51</v>
      </c>
      <c r="C55" s="5">
        <v>63584</v>
      </c>
      <c r="D55" s="4" t="s">
        <v>428</v>
      </c>
      <c r="E55" s="4" t="s">
        <v>71</v>
      </c>
      <c r="F55" s="52" t="s">
        <v>422</v>
      </c>
      <c r="G55" s="4" t="s">
        <v>250</v>
      </c>
      <c r="H55" s="4">
        <v>1</v>
      </c>
      <c r="L55">
        <v>1</v>
      </c>
      <c r="M55" s="3">
        <v>1</v>
      </c>
      <c r="O55">
        <v>1</v>
      </c>
      <c r="Q55">
        <v>1</v>
      </c>
    </row>
    <row r="56" spans="2:22" ht="17" x14ac:dyDescent="0.2">
      <c r="B56" s="8">
        <v>52</v>
      </c>
      <c r="C56" s="5">
        <v>63584</v>
      </c>
      <c r="D56" s="4" t="s">
        <v>428</v>
      </c>
      <c r="E56" s="4" t="s">
        <v>235</v>
      </c>
      <c r="F56" s="52">
        <v>1</v>
      </c>
      <c r="G56" s="4" t="s">
        <v>268</v>
      </c>
      <c r="H56" s="4"/>
      <c r="K56">
        <v>1</v>
      </c>
      <c r="L56">
        <v>1</v>
      </c>
      <c r="M56" s="3">
        <v>1</v>
      </c>
      <c r="N56">
        <v>1</v>
      </c>
      <c r="Q56">
        <v>1</v>
      </c>
    </row>
    <row r="57" spans="2:22" ht="17" x14ac:dyDescent="0.2">
      <c r="B57" s="8">
        <v>53</v>
      </c>
      <c r="C57" s="5">
        <v>63584</v>
      </c>
      <c r="D57" s="4" t="s">
        <v>428</v>
      </c>
      <c r="E57" s="4" t="s">
        <v>72</v>
      </c>
      <c r="F57" s="52">
        <v>1</v>
      </c>
      <c r="G57" s="4" t="s">
        <v>250</v>
      </c>
      <c r="H57" s="4">
        <v>1</v>
      </c>
      <c r="M57" s="3">
        <v>12</v>
      </c>
      <c r="P57">
        <v>-1</v>
      </c>
      <c r="V57">
        <v>1</v>
      </c>
    </row>
    <row r="58" spans="2:22" ht="16" customHeight="1" x14ac:dyDescent="0.2">
      <c r="B58" s="8">
        <v>54</v>
      </c>
      <c r="C58" s="5">
        <v>63585</v>
      </c>
      <c r="D58" s="4" t="s">
        <v>428</v>
      </c>
      <c r="E58" s="4" t="s">
        <v>175</v>
      </c>
      <c r="F58" s="52">
        <v>1</v>
      </c>
      <c r="G58" s="4" t="s">
        <v>250</v>
      </c>
      <c r="H58" s="4">
        <v>1</v>
      </c>
      <c r="M58" s="3">
        <v>2</v>
      </c>
      <c r="O58">
        <v>1</v>
      </c>
      <c r="S58">
        <v>1</v>
      </c>
    </row>
    <row r="59" spans="2:22" ht="17" x14ac:dyDescent="0.2">
      <c r="B59" s="8">
        <v>55</v>
      </c>
      <c r="C59" s="5">
        <v>63585</v>
      </c>
      <c r="D59" s="4" t="s">
        <v>428</v>
      </c>
      <c r="E59" s="4" t="s">
        <v>73</v>
      </c>
      <c r="F59" s="52" t="s">
        <v>422</v>
      </c>
      <c r="G59" s="4" t="s">
        <v>250</v>
      </c>
      <c r="H59" s="4">
        <v>1</v>
      </c>
      <c r="M59" s="3">
        <v>10</v>
      </c>
      <c r="O59">
        <v>1</v>
      </c>
      <c r="Q59">
        <v>1</v>
      </c>
    </row>
    <row r="60" spans="2:22" ht="17" customHeight="1" x14ac:dyDescent="0.2">
      <c r="B60" s="8">
        <v>56</v>
      </c>
      <c r="C60" s="5">
        <v>63586</v>
      </c>
      <c r="D60" s="4" t="s">
        <v>428</v>
      </c>
      <c r="E60" s="4" t="s">
        <v>74</v>
      </c>
      <c r="F60" s="52">
        <v>1</v>
      </c>
      <c r="G60" s="4" t="s">
        <v>250</v>
      </c>
      <c r="H60" s="4">
        <v>1</v>
      </c>
      <c r="M60" s="3">
        <v>2</v>
      </c>
      <c r="O60">
        <v>1</v>
      </c>
      <c r="S60">
        <v>1</v>
      </c>
    </row>
    <row r="61" spans="2:22" ht="17" x14ac:dyDescent="0.2">
      <c r="B61" s="8">
        <v>57</v>
      </c>
      <c r="C61" s="5">
        <v>63586</v>
      </c>
      <c r="D61" s="4" t="s">
        <v>428</v>
      </c>
      <c r="E61" s="4" t="s">
        <v>75</v>
      </c>
      <c r="F61" s="52">
        <v>1</v>
      </c>
      <c r="G61" s="4" t="s">
        <v>248</v>
      </c>
      <c r="H61" s="4"/>
      <c r="J61">
        <v>1</v>
      </c>
      <c r="M61" s="3">
        <v>7</v>
      </c>
      <c r="N61">
        <v>1</v>
      </c>
      <c r="R61">
        <v>1</v>
      </c>
    </row>
    <row r="62" spans="2:22" ht="17" x14ac:dyDescent="0.2">
      <c r="B62" s="8">
        <v>58</v>
      </c>
      <c r="C62" s="5">
        <v>63587</v>
      </c>
      <c r="D62" s="4" t="s">
        <v>428</v>
      </c>
      <c r="E62" s="4" t="s">
        <v>76</v>
      </c>
      <c r="F62" s="52" t="s">
        <v>422</v>
      </c>
      <c r="G62" s="4" t="s">
        <v>249</v>
      </c>
      <c r="H62" s="4"/>
      <c r="I62">
        <v>1</v>
      </c>
      <c r="M62" s="3">
        <v>6</v>
      </c>
      <c r="O62">
        <v>1</v>
      </c>
      <c r="S62">
        <v>1</v>
      </c>
    </row>
    <row r="63" spans="2:22" ht="17" x14ac:dyDescent="0.2">
      <c r="B63" s="8">
        <v>59</v>
      </c>
      <c r="C63" s="5">
        <v>63587</v>
      </c>
      <c r="D63" s="4" t="s">
        <v>428</v>
      </c>
      <c r="E63" s="4" t="s">
        <v>77</v>
      </c>
      <c r="F63" s="52" t="s">
        <v>422</v>
      </c>
      <c r="G63" s="4" t="s">
        <v>248</v>
      </c>
      <c r="H63" s="4"/>
      <c r="J63">
        <v>1</v>
      </c>
      <c r="M63" s="3">
        <v>6</v>
      </c>
      <c r="O63">
        <v>1</v>
      </c>
      <c r="S63">
        <v>1</v>
      </c>
    </row>
    <row r="64" spans="2:22" ht="16" customHeight="1" x14ac:dyDescent="0.2">
      <c r="B64" s="8">
        <v>60</v>
      </c>
      <c r="C64" s="5">
        <v>63587</v>
      </c>
      <c r="D64" s="4" t="s">
        <v>428</v>
      </c>
      <c r="E64" s="4" t="s">
        <v>78</v>
      </c>
      <c r="F64" s="52" t="s">
        <v>422</v>
      </c>
      <c r="G64" s="4" t="s">
        <v>268</v>
      </c>
      <c r="H64" s="4"/>
      <c r="K64">
        <v>1</v>
      </c>
      <c r="M64" s="3">
        <v>16</v>
      </c>
      <c r="N64">
        <v>1</v>
      </c>
      <c r="S64">
        <v>1</v>
      </c>
    </row>
    <row r="65" spans="2:22" ht="17" x14ac:dyDescent="0.2">
      <c r="B65" s="8">
        <v>61</v>
      </c>
      <c r="C65" s="5">
        <v>63588</v>
      </c>
      <c r="D65" s="4" t="s">
        <v>428</v>
      </c>
      <c r="E65" s="4" t="s">
        <v>236</v>
      </c>
      <c r="F65" s="52" t="s">
        <v>422</v>
      </c>
      <c r="G65" s="4" t="s">
        <v>268</v>
      </c>
      <c r="H65" s="4"/>
      <c r="K65">
        <v>1</v>
      </c>
      <c r="M65" s="3">
        <v>12</v>
      </c>
      <c r="N65">
        <v>1</v>
      </c>
      <c r="Q65">
        <v>1</v>
      </c>
    </row>
    <row r="66" spans="2:22" ht="16" customHeight="1" x14ac:dyDescent="0.2">
      <c r="B66" s="8">
        <v>62</v>
      </c>
      <c r="C66" s="5">
        <v>63588</v>
      </c>
      <c r="D66" s="4" t="s">
        <v>428</v>
      </c>
      <c r="E66" s="4" t="s">
        <v>79</v>
      </c>
      <c r="F66" s="52">
        <v>1</v>
      </c>
      <c r="G66" s="4" t="s">
        <v>250</v>
      </c>
      <c r="H66" s="4">
        <v>1</v>
      </c>
      <c r="M66" s="3">
        <v>17</v>
      </c>
      <c r="N66">
        <v>1</v>
      </c>
      <c r="S66">
        <v>1</v>
      </c>
    </row>
    <row r="67" spans="2:22" ht="17" x14ac:dyDescent="0.2">
      <c r="B67" s="8">
        <v>63</v>
      </c>
      <c r="C67" s="5">
        <v>63589</v>
      </c>
      <c r="D67" s="4" t="s">
        <v>428</v>
      </c>
      <c r="E67" s="4" t="s">
        <v>80</v>
      </c>
      <c r="F67" s="52" t="s">
        <v>422</v>
      </c>
      <c r="G67" s="4" t="s">
        <v>248</v>
      </c>
      <c r="H67" s="4"/>
      <c r="J67">
        <v>1</v>
      </c>
      <c r="M67" s="3">
        <v>7</v>
      </c>
      <c r="N67">
        <v>1</v>
      </c>
      <c r="R67">
        <v>1</v>
      </c>
    </row>
    <row r="68" spans="2:22" ht="17" x14ac:dyDescent="0.2">
      <c r="B68" s="8">
        <v>64</v>
      </c>
      <c r="C68" s="5">
        <v>63589</v>
      </c>
      <c r="D68" s="4" t="s">
        <v>428</v>
      </c>
      <c r="E68" s="4" t="s">
        <v>81</v>
      </c>
      <c r="F68" s="52" t="s">
        <v>422</v>
      </c>
      <c r="G68" s="4" t="s">
        <v>268</v>
      </c>
      <c r="H68" s="4"/>
      <c r="K68">
        <v>1</v>
      </c>
      <c r="M68" s="3">
        <v>16</v>
      </c>
      <c r="N68">
        <v>1</v>
      </c>
      <c r="S68">
        <v>1</v>
      </c>
    </row>
    <row r="69" spans="2:22" ht="17" customHeight="1" x14ac:dyDescent="0.2">
      <c r="B69" s="8">
        <v>65</v>
      </c>
      <c r="C69" s="5">
        <v>63592</v>
      </c>
      <c r="D69" s="4" t="s">
        <v>428</v>
      </c>
      <c r="E69" s="4" t="s">
        <v>82</v>
      </c>
      <c r="F69" s="52" t="s">
        <v>422</v>
      </c>
      <c r="G69" s="4" t="s">
        <v>248</v>
      </c>
      <c r="H69" s="4"/>
      <c r="J69">
        <v>1</v>
      </c>
      <c r="M69" s="3">
        <v>6</v>
      </c>
      <c r="P69">
        <v>-1</v>
      </c>
      <c r="S69">
        <v>1</v>
      </c>
    </row>
    <row r="70" spans="2:22" ht="17" x14ac:dyDescent="0.2">
      <c r="B70" s="8">
        <v>66</v>
      </c>
      <c r="C70" s="5">
        <v>63594</v>
      </c>
      <c r="D70" s="4" t="s">
        <v>428</v>
      </c>
      <c r="E70" s="4" t="s">
        <v>83</v>
      </c>
      <c r="F70" s="52">
        <v>1</v>
      </c>
      <c r="G70" s="4" t="s">
        <v>248</v>
      </c>
      <c r="H70" s="4"/>
      <c r="J70">
        <v>1</v>
      </c>
      <c r="M70" s="3">
        <v>7</v>
      </c>
      <c r="N70">
        <v>1</v>
      </c>
      <c r="S70">
        <v>1</v>
      </c>
    </row>
    <row r="71" spans="2:22" ht="17" x14ac:dyDescent="0.2">
      <c r="B71" s="8">
        <v>67</v>
      </c>
      <c r="C71" s="5">
        <v>63597</v>
      </c>
      <c r="D71" s="4" t="s">
        <v>428</v>
      </c>
      <c r="E71" s="4" t="s">
        <v>84</v>
      </c>
      <c r="F71" s="52">
        <v>1</v>
      </c>
      <c r="G71" s="4" t="s">
        <v>248</v>
      </c>
      <c r="H71" s="4"/>
      <c r="J71">
        <v>1</v>
      </c>
      <c r="M71" s="3">
        <v>6</v>
      </c>
      <c r="N71">
        <v>1</v>
      </c>
      <c r="R71">
        <v>1</v>
      </c>
    </row>
    <row r="72" spans="2:22" ht="17" x14ac:dyDescent="0.2">
      <c r="B72" s="8">
        <v>68</v>
      </c>
      <c r="C72" s="5">
        <v>63609</v>
      </c>
      <c r="D72" s="4" t="s">
        <v>425</v>
      </c>
      <c r="E72" s="4" t="s">
        <v>85</v>
      </c>
      <c r="F72" s="52">
        <v>1</v>
      </c>
      <c r="G72" s="4" t="s">
        <v>250</v>
      </c>
      <c r="H72" s="4">
        <v>1</v>
      </c>
      <c r="M72" s="3">
        <v>3</v>
      </c>
      <c r="O72">
        <v>1</v>
      </c>
      <c r="V72">
        <v>1</v>
      </c>
    </row>
    <row r="73" spans="2:22" ht="17" x14ac:dyDescent="0.2">
      <c r="B73" s="8">
        <v>69</v>
      </c>
      <c r="C73" s="5">
        <v>63609</v>
      </c>
      <c r="D73" s="4" t="s">
        <v>425</v>
      </c>
      <c r="E73" s="4" t="s">
        <v>86</v>
      </c>
      <c r="F73" s="52" t="s">
        <v>422</v>
      </c>
      <c r="G73" s="4" t="s">
        <v>268</v>
      </c>
      <c r="H73" s="4"/>
      <c r="K73">
        <v>1</v>
      </c>
      <c r="M73" s="3">
        <v>18</v>
      </c>
      <c r="N73">
        <v>1</v>
      </c>
      <c r="S73">
        <v>1</v>
      </c>
    </row>
    <row r="74" spans="2:22" ht="16" customHeight="1" x14ac:dyDescent="0.2">
      <c r="B74" s="8">
        <v>70</v>
      </c>
      <c r="C74" s="5">
        <v>63609</v>
      </c>
      <c r="D74" s="4" t="s">
        <v>425</v>
      </c>
      <c r="E74" s="4" t="s">
        <v>87</v>
      </c>
      <c r="F74" s="52" t="s">
        <v>422</v>
      </c>
      <c r="G74" s="4" t="s">
        <v>250</v>
      </c>
      <c r="H74" s="4">
        <v>1</v>
      </c>
      <c r="M74" s="3">
        <v>18</v>
      </c>
      <c r="N74">
        <v>1</v>
      </c>
      <c r="S74">
        <v>1</v>
      </c>
    </row>
    <row r="75" spans="2:22" ht="20" customHeight="1" x14ac:dyDescent="0.2">
      <c r="B75" s="8">
        <v>71</v>
      </c>
      <c r="C75" s="5">
        <v>63609</v>
      </c>
      <c r="D75" s="4" t="s">
        <v>425</v>
      </c>
      <c r="E75" s="4" t="s">
        <v>88</v>
      </c>
      <c r="F75" s="52">
        <v>1</v>
      </c>
      <c r="G75" s="4" t="s">
        <v>250</v>
      </c>
      <c r="H75" s="4">
        <v>1</v>
      </c>
      <c r="M75" s="3">
        <v>18</v>
      </c>
      <c r="O75">
        <v>1</v>
      </c>
      <c r="U75">
        <v>1</v>
      </c>
    </row>
    <row r="76" spans="2:22" ht="16" customHeight="1" x14ac:dyDescent="0.2">
      <c r="B76" s="8">
        <v>72</v>
      </c>
      <c r="C76" s="5">
        <v>63613</v>
      </c>
      <c r="D76" s="4" t="s">
        <v>425</v>
      </c>
      <c r="E76" s="4" t="s">
        <v>89</v>
      </c>
      <c r="F76" s="52">
        <v>1</v>
      </c>
      <c r="G76" s="4" t="s">
        <v>250</v>
      </c>
      <c r="H76" s="4">
        <v>1</v>
      </c>
      <c r="M76" s="3">
        <v>2</v>
      </c>
      <c r="O76">
        <v>1</v>
      </c>
      <c r="U76">
        <v>1</v>
      </c>
    </row>
    <row r="77" spans="2:22" ht="17" customHeight="1" x14ac:dyDescent="0.2">
      <c r="B77" s="8">
        <v>73</v>
      </c>
      <c r="C77" s="5">
        <v>63613</v>
      </c>
      <c r="D77" s="4" t="s">
        <v>425</v>
      </c>
      <c r="E77" s="4" t="s">
        <v>90</v>
      </c>
      <c r="F77" s="52">
        <v>1</v>
      </c>
      <c r="G77" s="4" t="s">
        <v>250</v>
      </c>
      <c r="H77" s="4">
        <v>1</v>
      </c>
      <c r="M77" s="3">
        <v>18</v>
      </c>
      <c r="N77">
        <v>1</v>
      </c>
      <c r="U77">
        <v>1</v>
      </c>
    </row>
    <row r="78" spans="2:22" ht="17" x14ac:dyDescent="0.2">
      <c r="B78" s="8">
        <v>74</v>
      </c>
      <c r="C78" s="3" t="s">
        <v>185</v>
      </c>
      <c r="D78" s="4" t="s">
        <v>425</v>
      </c>
      <c r="E78" s="4" t="s">
        <v>91</v>
      </c>
      <c r="F78" s="52">
        <v>1</v>
      </c>
      <c r="G78" s="4" t="s">
        <v>248</v>
      </c>
      <c r="H78" s="4"/>
      <c r="J78">
        <v>1</v>
      </c>
      <c r="M78" s="3">
        <v>6</v>
      </c>
      <c r="P78">
        <v>-1</v>
      </c>
      <c r="T78">
        <v>1</v>
      </c>
    </row>
    <row r="79" spans="2:22" ht="17" x14ac:dyDescent="0.2">
      <c r="B79" s="8">
        <v>75</v>
      </c>
      <c r="C79" s="3" t="s">
        <v>185</v>
      </c>
      <c r="D79" s="4" t="s">
        <v>425</v>
      </c>
      <c r="E79" s="4" t="s">
        <v>92</v>
      </c>
      <c r="F79" s="52" t="s">
        <v>422</v>
      </c>
      <c r="G79" s="4" t="s">
        <v>248</v>
      </c>
      <c r="H79" s="4"/>
      <c r="J79">
        <v>1</v>
      </c>
      <c r="M79" s="3">
        <v>7</v>
      </c>
      <c r="O79">
        <v>1</v>
      </c>
      <c r="S79">
        <v>1</v>
      </c>
    </row>
    <row r="80" spans="2:22" ht="21" customHeight="1" x14ac:dyDescent="0.2">
      <c r="B80" s="8">
        <v>76</v>
      </c>
      <c r="C80" s="5">
        <v>63615</v>
      </c>
      <c r="D80" s="4" t="s">
        <v>425</v>
      </c>
      <c r="E80" s="4" t="s">
        <v>93</v>
      </c>
      <c r="F80" s="52">
        <v>1</v>
      </c>
      <c r="G80" s="4" t="s">
        <v>250</v>
      </c>
      <c r="H80" s="4">
        <v>1</v>
      </c>
      <c r="M80" s="3">
        <v>13</v>
      </c>
      <c r="P80">
        <v>-1</v>
      </c>
      <c r="Q80">
        <v>1</v>
      </c>
    </row>
    <row r="81" spans="2:22" ht="31" customHeight="1" x14ac:dyDescent="0.2">
      <c r="B81" s="8">
        <v>77</v>
      </c>
      <c r="C81" s="5">
        <v>63617</v>
      </c>
      <c r="D81" s="4" t="s">
        <v>425</v>
      </c>
      <c r="E81" s="4" t="s">
        <v>94</v>
      </c>
      <c r="F81" s="52">
        <v>1</v>
      </c>
      <c r="G81" s="4" t="s">
        <v>268</v>
      </c>
      <c r="H81" s="4"/>
      <c r="K81">
        <v>1</v>
      </c>
      <c r="M81" s="3">
        <v>7</v>
      </c>
      <c r="O81">
        <v>1</v>
      </c>
      <c r="S81">
        <v>1</v>
      </c>
    </row>
    <row r="82" spans="2:22" ht="16" customHeight="1" x14ac:dyDescent="0.2">
      <c r="B82" s="8">
        <v>78</v>
      </c>
      <c r="C82" s="5">
        <v>63618</v>
      </c>
      <c r="D82" s="4" t="s">
        <v>425</v>
      </c>
      <c r="E82" s="4" t="s">
        <v>95</v>
      </c>
      <c r="F82" s="52">
        <v>1</v>
      </c>
      <c r="G82" s="4" t="s">
        <v>250</v>
      </c>
      <c r="H82" s="4">
        <v>1</v>
      </c>
      <c r="M82" s="3">
        <v>2</v>
      </c>
      <c r="O82">
        <v>1</v>
      </c>
      <c r="Q82">
        <v>1</v>
      </c>
    </row>
    <row r="83" spans="2:22" ht="14" customHeight="1" x14ac:dyDescent="0.2">
      <c r="B83" s="8">
        <v>79</v>
      </c>
      <c r="C83" s="5">
        <v>63620</v>
      </c>
      <c r="D83" s="4" t="s">
        <v>425</v>
      </c>
      <c r="E83" s="4" t="s">
        <v>96</v>
      </c>
      <c r="F83" s="52">
        <v>1</v>
      </c>
      <c r="G83" s="4" t="s">
        <v>250</v>
      </c>
      <c r="H83" s="4">
        <v>1</v>
      </c>
      <c r="M83" s="3">
        <v>3</v>
      </c>
      <c r="N83">
        <v>1</v>
      </c>
      <c r="S83">
        <v>1</v>
      </c>
    </row>
    <row r="84" spans="2:22" ht="17" x14ac:dyDescent="0.2">
      <c r="B84" s="8">
        <v>80</v>
      </c>
      <c r="C84" s="5">
        <v>63621</v>
      </c>
      <c r="D84" s="4" t="s">
        <v>425</v>
      </c>
      <c r="E84" s="4" t="s">
        <v>97</v>
      </c>
      <c r="F84" s="52">
        <v>1</v>
      </c>
      <c r="G84" s="4" t="s">
        <v>250</v>
      </c>
      <c r="H84" s="4">
        <v>1</v>
      </c>
      <c r="M84" s="3">
        <v>17</v>
      </c>
      <c r="N84">
        <v>1</v>
      </c>
      <c r="U84">
        <v>1</v>
      </c>
    </row>
    <row r="85" spans="2:22" ht="17" x14ac:dyDescent="0.2">
      <c r="B85" s="8">
        <v>81</v>
      </c>
      <c r="C85" s="5">
        <v>63621</v>
      </c>
      <c r="D85" s="4" t="s">
        <v>425</v>
      </c>
      <c r="E85" s="4" t="s">
        <v>98</v>
      </c>
      <c r="F85" s="52">
        <v>1</v>
      </c>
      <c r="G85" s="4" t="s">
        <v>268</v>
      </c>
      <c r="H85" s="4"/>
      <c r="K85">
        <v>1</v>
      </c>
      <c r="M85" s="3">
        <v>18</v>
      </c>
      <c r="N85">
        <v>1</v>
      </c>
      <c r="Q85">
        <v>1</v>
      </c>
    </row>
    <row r="86" spans="2:22" ht="16" customHeight="1" x14ac:dyDescent="0.2">
      <c r="B86" s="8">
        <v>82</v>
      </c>
      <c r="C86" s="5">
        <v>63624</v>
      </c>
      <c r="D86" s="4" t="s">
        <v>425</v>
      </c>
      <c r="E86" s="4" t="s">
        <v>99</v>
      </c>
      <c r="F86" s="52">
        <v>1</v>
      </c>
      <c r="G86" s="4" t="s">
        <v>250</v>
      </c>
      <c r="H86" s="4">
        <v>1</v>
      </c>
      <c r="M86" s="3">
        <v>14</v>
      </c>
      <c r="P86">
        <v>-1</v>
      </c>
      <c r="V86">
        <v>1</v>
      </c>
    </row>
    <row r="87" spans="2:22" ht="16" customHeight="1" x14ac:dyDescent="0.2">
      <c r="B87" s="8">
        <v>83</v>
      </c>
      <c r="C87" s="5">
        <v>63626</v>
      </c>
      <c r="D87" s="4" t="s">
        <v>425</v>
      </c>
      <c r="E87" s="4" t="s">
        <v>100</v>
      </c>
      <c r="F87" s="52">
        <v>1</v>
      </c>
      <c r="G87" s="4" t="s">
        <v>250</v>
      </c>
      <c r="H87" s="4">
        <v>1</v>
      </c>
      <c r="M87" s="3">
        <v>12</v>
      </c>
      <c r="N87">
        <v>1</v>
      </c>
      <c r="U87">
        <v>1</v>
      </c>
    </row>
    <row r="88" spans="2:22" ht="17" x14ac:dyDescent="0.2">
      <c r="B88" s="8">
        <v>84</v>
      </c>
      <c r="C88" s="5">
        <v>63631</v>
      </c>
      <c r="D88" s="4" t="s">
        <v>430</v>
      </c>
      <c r="E88" t="s">
        <v>184</v>
      </c>
      <c r="F88" s="52">
        <v>1</v>
      </c>
      <c r="G88" s="4" t="s">
        <v>250</v>
      </c>
      <c r="H88" s="4">
        <v>1</v>
      </c>
      <c r="M88" s="3">
        <v>11</v>
      </c>
      <c r="O88">
        <v>1</v>
      </c>
      <c r="T88">
        <v>1</v>
      </c>
    </row>
    <row r="89" spans="2:22" ht="17" x14ac:dyDescent="0.2">
      <c r="B89" s="8">
        <v>85</v>
      </c>
      <c r="C89" s="5">
        <v>63634</v>
      </c>
      <c r="D89" s="4" t="s">
        <v>430</v>
      </c>
      <c r="E89" s="4" t="s">
        <v>101</v>
      </c>
      <c r="F89" s="52">
        <v>1</v>
      </c>
      <c r="G89" s="4" t="s">
        <v>250</v>
      </c>
      <c r="H89" s="4">
        <v>1</v>
      </c>
      <c r="M89" s="3">
        <v>2</v>
      </c>
      <c r="O89">
        <v>1</v>
      </c>
      <c r="U89">
        <v>1</v>
      </c>
    </row>
    <row r="90" spans="2:22" ht="17" x14ac:dyDescent="0.2">
      <c r="B90" s="8">
        <v>86</v>
      </c>
      <c r="C90" s="5">
        <v>63634</v>
      </c>
      <c r="D90" s="4" t="s">
        <v>430</v>
      </c>
      <c r="E90" s="4" t="s">
        <v>102</v>
      </c>
      <c r="F90" s="52">
        <v>1</v>
      </c>
      <c r="G90" s="4" t="s">
        <v>248</v>
      </c>
      <c r="H90" s="4"/>
      <c r="J90">
        <v>1</v>
      </c>
      <c r="M90" s="3">
        <v>7</v>
      </c>
      <c r="N90">
        <v>1</v>
      </c>
      <c r="R90">
        <v>1</v>
      </c>
    </row>
    <row r="91" spans="2:22" ht="16" customHeight="1" x14ac:dyDescent="0.2">
      <c r="B91" s="8">
        <v>87</v>
      </c>
      <c r="C91" s="5">
        <v>63638</v>
      </c>
      <c r="D91" s="4" t="s">
        <v>430</v>
      </c>
      <c r="E91" s="4" t="s">
        <v>103</v>
      </c>
      <c r="F91" s="52">
        <v>1</v>
      </c>
      <c r="G91" s="4" t="s">
        <v>250</v>
      </c>
      <c r="H91" s="4">
        <v>1</v>
      </c>
      <c r="M91" s="3">
        <v>12</v>
      </c>
      <c r="O91">
        <v>1</v>
      </c>
      <c r="T91">
        <v>1</v>
      </c>
    </row>
    <row r="92" spans="2:22" ht="16" customHeight="1" x14ac:dyDescent="0.2">
      <c r="B92" s="8">
        <v>88</v>
      </c>
      <c r="C92" s="5">
        <v>63640</v>
      </c>
      <c r="D92" s="4" t="s">
        <v>430</v>
      </c>
      <c r="E92" s="4" t="s">
        <v>104</v>
      </c>
      <c r="F92" s="52">
        <v>1</v>
      </c>
      <c r="G92" s="4" t="s">
        <v>248</v>
      </c>
      <c r="H92" s="4"/>
      <c r="J92">
        <v>1</v>
      </c>
      <c r="M92" s="3">
        <v>6</v>
      </c>
      <c r="O92">
        <v>1</v>
      </c>
      <c r="U92">
        <v>1</v>
      </c>
    </row>
    <row r="93" spans="2:22" ht="17" x14ac:dyDescent="0.2">
      <c r="B93" s="8">
        <v>89</v>
      </c>
      <c r="C93" s="5">
        <v>63642</v>
      </c>
      <c r="D93" s="4" t="s">
        <v>430</v>
      </c>
      <c r="E93" s="4" t="s">
        <v>105</v>
      </c>
      <c r="F93" s="52">
        <v>1</v>
      </c>
      <c r="G93" s="4" t="s">
        <v>248</v>
      </c>
      <c r="H93" s="4"/>
      <c r="J93">
        <v>1</v>
      </c>
      <c r="M93" s="3">
        <v>6</v>
      </c>
      <c r="O93">
        <v>1</v>
      </c>
      <c r="T93">
        <v>1</v>
      </c>
    </row>
    <row r="94" spans="2:22" ht="17" x14ac:dyDescent="0.2">
      <c r="B94" s="8">
        <v>90</v>
      </c>
      <c r="C94" s="5">
        <v>63642</v>
      </c>
      <c r="D94" s="4" t="s">
        <v>430</v>
      </c>
      <c r="E94" s="4" t="s">
        <v>106</v>
      </c>
      <c r="F94" s="52">
        <v>1</v>
      </c>
      <c r="G94" s="4" t="s">
        <v>250</v>
      </c>
      <c r="H94" s="4">
        <v>1</v>
      </c>
      <c r="M94" s="3">
        <v>12</v>
      </c>
      <c r="P94">
        <v>-1</v>
      </c>
      <c r="T94">
        <v>1</v>
      </c>
    </row>
    <row r="95" spans="2:22" ht="17" x14ac:dyDescent="0.2">
      <c r="B95" s="8">
        <v>91</v>
      </c>
      <c r="C95" s="5">
        <v>63642</v>
      </c>
      <c r="D95" s="4" t="s">
        <v>430</v>
      </c>
      <c r="E95" s="4" t="s">
        <v>176</v>
      </c>
      <c r="F95" s="52">
        <v>1</v>
      </c>
      <c r="G95" s="4" t="s">
        <v>250</v>
      </c>
      <c r="H95" s="4">
        <v>1</v>
      </c>
      <c r="M95" s="3">
        <v>12</v>
      </c>
      <c r="O95">
        <v>1</v>
      </c>
      <c r="T95">
        <v>1</v>
      </c>
    </row>
    <row r="96" spans="2:22" ht="17" x14ac:dyDescent="0.2">
      <c r="B96" s="8">
        <v>92</v>
      </c>
      <c r="C96" s="5">
        <v>63643</v>
      </c>
      <c r="D96" s="4" t="s">
        <v>430</v>
      </c>
      <c r="E96" s="4" t="s">
        <v>107</v>
      </c>
      <c r="F96" s="52">
        <v>1</v>
      </c>
      <c r="G96" s="4" t="s">
        <v>248</v>
      </c>
      <c r="H96" s="4"/>
      <c r="J96">
        <v>1</v>
      </c>
      <c r="M96" s="3">
        <v>7</v>
      </c>
      <c r="P96">
        <v>-1</v>
      </c>
      <c r="T96">
        <v>1</v>
      </c>
    </row>
    <row r="97" spans="2:22" ht="17" x14ac:dyDescent="0.2">
      <c r="B97" s="8">
        <v>93</v>
      </c>
      <c r="C97" s="5">
        <v>63644</v>
      </c>
      <c r="D97" s="4" t="s">
        <v>430</v>
      </c>
      <c r="E97" s="4" t="s">
        <v>108</v>
      </c>
      <c r="F97" s="52">
        <v>1</v>
      </c>
      <c r="G97" s="4" t="s">
        <v>250</v>
      </c>
      <c r="H97" s="4">
        <v>1</v>
      </c>
      <c r="M97" s="3">
        <v>10</v>
      </c>
      <c r="P97">
        <v>-1</v>
      </c>
      <c r="Q97">
        <v>1</v>
      </c>
    </row>
    <row r="98" spans="2:22" x14ac:dyDescent="0.2">
      <c r="B98" s="15" t="s">
        <v>237</v>
      </c>
      <c r="C98" s="17"/>
      <c r="D98" s="12"/>
      <c r="E98" s="12"/>
      <c r="F98" s="12">
        <f>SUM(F5:F97)</f>
        <v>71</v>
      </c>
      <c r="G98" s="13"/>
      <c r="H98" s="12">
        <f>SUM(H5:H97)</f>
        <v>54</v>
      </c>
      <c r="I98" s="12">
        <f>SUM(I5:I97)</f>
        <v>1</v>
      </c>
      <c r="J98" s="12">
        <f>SUM(J5:J97)</f>
        <v>22</v>
      </c>
      <c r="K98" s="12">
        <f>SUM(K5:K97)</f>
        <v>16</v>
      </c>
      <c r="L98" s="12">
        <f>SUM(L5:L97)</f>
        <v>9</v>
      </c>
      <c r="M98" s="12"/>
      <c r="N98" s="12">
        <f t="shared" ref="N98:U98" si="0">SUM(N5:N97)</f>
        <v>35</v>
      </c>
      <c r="O98" s="12">
        <f t="shared" si="0"/>
        <v>33</v>
      </c>
      <c r="P98" s="12">
        <f t="shared" si="0"/>
        <v>-25</v>
      </c>
      <c r="Q98" s="12">
        <f t="shared" si="0"/>
        <v>22</v>
      </c>
      <c r="R98" s="12">
        <f t="shared" si="0"/>
        <v>16</v>
      </c>
      <c r="S98" s="12">
        <f t="shared" si="0"/>
        <v>22</v>
      </c>
      <c r="T98" s="12">
        <f t="shared" si="0"/>
        <v>18</v>
      </c>
      <c r="U98" s="12">
        <f t="shared" si="0"/>
        <v>10</v>
      </c>
      <c r="V98" s="12">
        <f t="shared" ref="V98" si="1">SUM(V5:V97)</f>
        <v>5</v>
      </c>
    </row>
    <row r="99" spans="2:22" x14ac:dyDescent="0.2">
      <c r="B99" s="15" t="s">
        <v>238</v>
      </c>
      <c r="C99" s="17"/>
      <c r="D99" s="12"/>
      <c r="E99" s="12"/>
      <c r="F99" s="12"/>
      <c r="G99" s="13"/>
      <c r="H99" s="12">
        <f>H98/F98*100</f>
        <v>76.056338028169009</v>
      </c>
      <c r="I99" s="12">
        <f>I98/F98*100</f>
        <v>1.4084507042253522</v>
      </c>
      <c r="J99" s="12">
        <f>J98/F98*100</f>
        <v>30.985915492957744</v>
      </c>
      <c r="K99" s="12">
        <f>K98/F98*100</f>
        <v>22.535211267605636</v>
      </c>
      <c r="L99" s="12">
        <f>L98/F98*100</f>
        <v>12.676056338028168</v>
      </c>
      <c r="M99" s="12"/>
      <c r="N99" s="12">
        <f>N98/F98*100</f>
        <v>49.295774647887328</v>
      </c>
      <c r="O99" s="12">
        <f>O98/F98*100</f>
        <v>46.478873239436616</v>
      </c>
      <c r="P99" s="12">
        <f>P98/F98*100</f>
        <v>-35.2112676056338</v>
      </c>
      <c r="Q99" s="12">
        <f>Q98/F98*100</f>
        <v>30.985915492957744</v>
      </c>
      <c r="R99" s="12">
        <f>R98/F98*100</f>
        <v>22.535211267605636</v>
      </c>
      <c r="S99" s="12">
        <f>S98/F98*100</f>
        <v>30.985915492957744</v>
      </c>
      <c r="T99" s="12">
        <f>T98/F98*100</f>
        <v>25.352112676056336</v>
      </c>
      <c r="U99" s="12">
        <f>U98/F98*100</f>
        <v>14.084507042253522</v>
      </c>
      <c r="V99" s="12">
        <f>V98/F98*100</f>
        <v>7.042253521126761</v>
      </c>
    </row>
    <row r="108" spans="2:22" x14ac:dyDescent="0.2">
      <c r="D108" t="s">
        <v>351</v>
      </c>
      <c r="E108" s="10" t="s">
        <v>432</v>
      </c>
    </row>
    <row r="109" spans="2:22" x14ac:dyDescent="0.2">
      <c r="D109" t="s">
        <v>426</v>
      </c>
      <c r="E109" s="10">
        <v>33</v>
      </c>
    </row>
    <row r="110" spans="2:22" x14ac:dyDescent="0.2">
      <c r="D110" t="s">
        <v>427</v>
      </c>
      <c r="E110" s="10">
        <v>13</v>
      </c>
    </row>
    <row r="111" spans="2:22" x14ac:dyDescent="0.2">
      <c r="D111" t="s">
        <v>428</v>
      </c>
      <c r="E111" s="10">
        <v>21</v>
      </c>
    </row>
    <row r="112" spans="2:22" x14ac:dyDescent="0.2">
      <c r="D112" t="s">
        <v>425</v>
      </c>
      <c r="E112" s="10">
        <v>16</v>
      </c>
    </row>
    <row r="113" spans="4:5" x14ac:dyDescent="0.2">
      <c r="D113" t="s">
        <v>430</v>
      </c>
      <c r="E113" s="10">
        <v>10</v>
      </c>
    </row>
    <row r="114" spans="4:5" x14ac:dyDescent="0.2">
      <c r="D114" t="s">
        <v>237</v>
      </c>
      <c r="E114">
        <f>SUBTOTAL(9,E109:E113)</f>
        <v>93</v>
      </c>
    </row>
  </sheetData>
  <mergeCells count="7">
    <mergeCell ref="G3:G4"/>
    <mergeCell ref="Q3:V3"/>
    <mergeCell ref="E3:E4"/>
    <mergeCell ref="F3:F4"/>
    <mergeCell ref="H3:K3"/>
    <mergeCell ref="L3:M3"/>
    <mergeCell ref="N3:P3"/>
  </mergeCells>
  <phoneticPr fontId="4" type="noConversion"/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B0DC-1514-3E4E-AEF9-CD3AA2BF608D}">
  <dimension ref="B3:Y109"/>
  <sheetViews>
    <sheetView zoomScale="90" zoomScaleNormal="90" workbookViewId="0">
      <selection activeCell="D7" sqref="D7:D91"/>
    </sheetView>
  </sheetViews>
  <sheetFormatPr baseColWidth="10" defaultRowHeight="16" x14ac:dyDescent="0.2"/>
  <cols>
    <col min="2" max="2" width="10.83203125" style="9"/>
    <col min="3" max="3" width="10.6640625" customWidth="1"/>
    <col min="4" max="4" width="12.6640625" style="67" customWidth="1"/>
    <col min="5" max="5" width="73.6640625" customWidth="1"/>
    <col min="6" max="6" width="11.83203125" customWidth="1"/>
    <col min="7" max="7" width="10.1640625" customWidth="1"/>
    <col min="8" max="8" width="7.1640625" customWidth="1"/>
    <col min="9" max="9" width="6" customWidth="1"/>
    <col min="10" max="10" width="5.83203125" customWidth="1"/>
    <col min="11" max="11" width="9" customWidth="1"/>
    <col min="12" max="12" width="7" customWidth="1"/>
    <col min="13" max="13" width="5.83203125" customWidth="1"/>
    <col min="17" max="18" width="13.6640625" customWidth="1"/>
    <col min="19" max="19" width="24.6640625" customWidth="1"/>
    <col min="21" max="21" width="19" customWidth="1"/>
  </cols>
  <sheetData>
    <row r="3" spans="2:25" x14ac:dyDescent="0.2">
      <c r="C3" s="10"/>
      <c r="D3" s="10"/>
      <c r="E3" s="10" t="s">
        <v>204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x14ac:dyDescent="0.2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2:25" x14ac:dyDescent="0.2">
      <c r="B5" s="16"/>
      <c r="C5" s="13" t="s">
        <v>351</v>
      </c>
      <c r="D5" s="13"/>
      <c r="E5" s="13" t="s">
        <v>255</v>
      </c>
      <c r="F5" s="15"/>
      <c r="G5" s="13" t="s">
        <v>19</v>
      </c>
      <c r="H5" s="13" t="s">
        <v>182</v>
      </c>
      <c r="I5" s="13"/>
      <c r="J5" s="13"/>
      <c r="K5" s="13"/>
      <c r="L5" s="13" t="s">
        <v>186</v>
      </c>
      <c r="M5" s="13"/>
      <c r="N5" s="13" t="s">
        <v>212</v>
      </c>
      <c r="O5" s="13"/>
      <c r="P5" s="13"/>
      <c r="Q5" s="13" t="s">
        <v>177</v>
      </c>
      <c r="R5" s="13"/>
      <c r="S5" s="13" t="s">
        <v>177</v>
      </c>
      <c r="T5" s="13" t="s">
        <v>177</v>
      </c>
      <c r="U5" s="13" t="s">
        <v>177</v>
      </c>
      <c r="V5" s="13"/>
      <c r="W5" s="10"/>
      <c r="X5" s="10"/>
      <c r="Y5" s="10"/>
    </row>
    <row r="6" spans="2:25" x14ac:dyDescent="0.2">
      <c r="B6" s="16" t="s">
        <v>256</v>
      </c>
      <c r="C6" s="18" t="s">
        <v>178</v>
      </c>
      <c r="D6" s="20" t="s">
        <v>179</v>
      </c>
      <c r="E6" s="13"/>
      <c r="F6" s="15" t="s">
        <v>239</v>
      </c>
      <c r="G6" s="13"/>
      <c r="H6" s="15" t="s">
        <v>250</v>
      </c>
      <c r="I6" s="13" t="s">
        <v>249</v>
      </c>
      <c r="J6" s="13" t="s">
        <v>248</v>
      </c>
      <c r="K6" s="13" t="s">
        <v>268</v>
      </c>
      <c r="L6" s="13" t="s">
        <v>252</v>
      </c>
      <c r="M6" s="13" t="s">
        <v>253</v>
      </c>
      <c r="N6" s="13" t="s">
        <v>6</v>
      </c>
      <c r="O6" s="13" t="s">
        <v>213</v>
      </c>
      <c r="P6" s="13" t="s">
        <v>7</v>
      </c>
      <c r="Q6" s="13" t="s">
        <v>2</v>
      </c>
      <c r="R6" s="13" t="s">
        <v>219</v>
      </c>
      <c r="S6" s="13" t="s">
        <v>3</v>
      </c>
      <c r="T6" s="13" t="s">
        <v>4</v>
      </c>
      <c r="U6" s="13" t="s">
        <v>5</v>
      </c>
      <c r="V6" s="13" t="s">
        <v>336</v>
      </c>
      <c r="W6" s="10"/>
      <c r="X6" s="10"/>
      <c r="Y6" s="10"/>
    </row>
    <row r="7" spans="2:25" ht="17" x14ac:dyDescent="0.2">
      <c r="B7" s="9">
        <v>1</v>
      </c>
      <c r="C7" s="1">
        <v>63524</v>
      </c>
      <c r="D7" s="80" t="s">
        <v>426</v>
      </c>
      <c r="E7" s="4" t="s">
        <v>187</v>
      </c>
      <c r="F7" s="51">
        <v>1</v>
      </c>
      <c r="G7" s="4" t="s">
        <v>250</v>
      </c>
      <c r="H7" s="4">
        <v>1</v>
      </c>
      <c r="I7" s="4"/>
      <c r="J7" s="4"/>
      <c r="K7" s="4"/>
      <c r="L7" s="4">
        <v>1</v>
      </c>
      <c r="M7" s="3">
        <v>1</v>
      </c>
      <c r="N7" s="4"/>
      <c r="O7" s="10">
        <v>1</v>
      </c>
      <c r="P7" s="10"/>
      <c r="Q7" s="10">
        <v>1</v>
      </c>
      <c r="R7" s="10"/>
      <c r="S7" s="10"/>
      <c r="T7" s="10"/>
      <c r="U7" s="10"/>
      <c r="V7" s="10"/>
      <c r="W7" s="10"/>
      <c r="X7" s="10"/>
      <c r="Y7" s="10"/>
    </row>
    <row r="8" spans="2:25" ht="17" x14ac:dyDescent="0.2">
      <c r="B8" s="9">
        <v>2</v>
      </c>
      <c r="C8" s="1">
        <v>63524</v>
      </c>
      <c r="D8" s="80" t="s">
        <v>426</v>
      </c>
      <c r="E8" s="4" t="s">
        <v>109</v>
      </c>
      <c r="F8" s="51" t="s">
        <v>422</v>
      </c>
      <c r="G8" s="4" t="s">
        <v>248</v>
      </c>
      <c r="H8" s="4"/>
      <c r="I8" s="4"/>
      <c r="J8" s="4">
        <v>1</v>
      </c>
      <c r="K8" s="4"/>
      <c r="L8" s="4"/>
      <c r="M8" s="3">
        <v>4</v>
      </c>
      <c r="N8" s="4">
        <v>1</v>
      </c>
      <c r="O8" s="10"/>
      <c r="P8" s="10"/>
      <c r="Q8" s="10"/>
      <c r="R8" s="10"/>
      <c r="S8" s="10">
        <v>1</v>
      </c>
      <c r="T8" s="10"/>
      <c r="U8" s="10"/>
      <c r="V8" s="10"/>
      <c r="W8" s="10"/>
      <c r="X8" s="10"/>
      <c r="Y8" s="10"/>
    </row>
    <row r="9" spans="2:25" ht="17" x14ac:dyDescent="0.2">
      <c r="B9" s="9">
        <v>3</v>
      </c>
      <c r="C9" s="1">
        <v>63525</v>
      </c>
      <c r="D9" s="80" t="s">
        <v>426</v>
      </c>
      <c r="E9" s="4" t="s">
        <v>196</v>
      </c>
      <c r="F9" s="51">
        <v>1</v>
      </c>
      <c r="G9" s="4" t="s">
        <v>250</v>
      </c>
      <c r="H9" s="4">
        <v>1</v>
      </c>
      <c r="I9" s="4"/>
      <c r="J9" s="4"/>
      <c r="K9" s="4"/>
      <c r="L9" s="4">
        <v>1</v>
      </c>
      <c r="M9" s="3">
        <v>1</v>
      </c>
      <c r="N9" s="4"/>
      <c r="O9" s="10"/>
      <c r="P9" s="10">
        <v>-1</v>
      </c>
      <c r="Q9" s="10"/>
      <c r="R9" s="10"/>
      <c r="S9" s="10">
        <v>1</v>
      </c>
      <c r="T9" s="10"/>
      <c r="U9" s="10"/>
      <c r="V9" s="10"/>
      <c r="W9" s="10"/>
      <c r="X9" s="10"/>
      <c r="Y9" s="10"/>
    </row>
    <row r="10" spans="2:25" ht="17" x14ac:dyDescent="0.2">
      <c r="B10" s="9">
        <v>4</v>
      </c>
      <c r="C10" s="1">
        <v>63526</v>
      </c>
      <c r="D10" s="80" t="s">
        <v>426</v>
      </c>
      <c r="E10" s="4" t="s">
        <v>110</v>
      </c>
      <c r="F10" s="51">
        <v>1</v>
      </c>
      <c r="G10" s="4" t="s">
        <v>268</v>
      </c>
      <c r="H10" s="4"/>
      <c r="I10" s="4"/>
      <c r="J10" s="4"/>
      <c r="K10" s="4">
        <v>1</v>
      </c>
      <c r="L10" s="4"/>
      <c r="M10" s="3">
        <v>3</v>
      </c>
      <c r="N10" s="4"/>
      <c r="O10" s="10">
        <v>1</v>
      </c>
      <c r="P10" s="10"/>
      <c r="Q10" s="10"/>
      <c r="R10" s="10"/>
      <c r="S10" s="10"/>
      <c r="T10" s="10">
        <v>1</v>
      </c>
      <c r="U10" s="10"/>
      <c r="V10" s="10"/>
      <c r="W10" s="10"/>
      <c r="X10" s="10"/>
      <c r="Y10" s="10"/>
    </row>
    <row r="11" spans="2:25" ht="37" x14ac:dyDescent="0.2">
      <c r="B11" s="9">
        <v>5</v>
      </c>
      <c r="C11" s="1">
        <v>63528</v>
      </c>
      <c r="D11" s="80" t="s">
        <v>426</v>
      </c>
      <c r="E11" s="4" t="s">
        <v>214</v>
      </c>
      <c r="F11" s="51">
        <v>1</v>
      </c>
      <c r="G11" s="4" t="s">
        <v>250</v>
      </c>
      <c r="H11" s="4">
        <v>1</v>
      </c>
      <c r="I11" s="4"/>
      <c r="J11" s="4"/>
      <c r="K11" s="4"/>
      <c r="L11" s="4">
        <v>1</v>
      </c>
      <c r="M11" s="3">
        <v>1</v>
      </c>
      <c r="N11" s="4"/>
      <c r="O11" s="4">
        <v>1</v>
      </c>
      <c r="P11" s="10"/>
      <c r="Q11" s="10"/>
      <c r="R11" s="10"/>
      <c r="S11" s="10"/>
      <c r="T11" s="10"/>
      <c r="U11" s="10"/>
      <c r="V11" s="10">
        <v>1</v>
      </c>
      <c r="W11" s="10"/>
      <c r="X11" s="10"/>
      <c r="Y11" s="10"/>
    </row>
    <row r="12" spans="2:25" ht="17" x14ac:dyDescent="0.2">
      <c r="B12" s="9">
        <v>6</v>
      </c>
      <c r="C12" s="1">
        <v>63530</v>
      </c>
      <c r="D12" s="80" t="s">
        <v>426</v>
      </c>
      <c r="E12" s="4" t="s">
        <v>111</v>
      </c>
      <c r="F12" s="51">
        <v>1</v>
      </c>
      <c r="G12" s="4" t="s">
        <v>268</v>
      </c>
      <c r="H12" s="4"/>
      <c r="I12" s="4"/>
      <c r="J12" s="4"/>
      <c r="K12" s="4">
        <v>1</v>
      </c>
      <c r="L12" s="4"/>
      <c r="M12" s="3">
        <v>3</v>
      </c>
      <c r="N12" s="4"/>
      <c r="O12" s="10"/>
      <c r="P12" s="10">
        <v>-1</v>
      </c>
      <c r="Q12" s="10"/>
      <c r="R12" s="10">
        <v>1</v>
      </c>
      <c r="S12" s="10"/>
      <c r="T12" s="10"/>
      <c r="U12" s="10"/>
      <c r="V12" s="10"/>
      <c r="W12" s="10"/>
      <c r="X12" s="10"/>
      <c r="Y12" s="10"/>
    </row>
    <row r="13" spans="2:25" ht="17" x14ac:dyDescent="0.2">
      <c r="B13" s="9">
        <v>7</v>
      </c>
      <c r="C13" s="1">
        <v>63531</v>
      </c>
      <c r="D13" s="80" t="s">
        <v>426</v>
      </c>
      <c r="E13" s="4" t="s">
        <v>112</v>
      </c>
      <c r="F13" s="51" t="s">
        <v>422</v>
      </c>
      <c r="G13" s="4" t="s">
        <v>248</v>
      </c>
      <c r="H13" s="4"/>
      <c r="I13" s="4"/>
      <c r="J13" s="4">
        <v>1</v>
      </c>
      <c r="K13" s="4"/>
      <c r="L13" s="4"/>
      <c r="M13" s="3">
        <v>6</v>
      </c>
      <c r="N13" s="4">
        <v>1</v>
      </c>
      <c r="O13" s="10"/>
      <c r="P13" s="10"/>
      <c r="Q13" s="10"/>
      <c r="R13" s="10"/>
      <c r="S13" s="10">
        <v>1</v>
      </c>
      <c r="T13" s="10"/>
      <c r="U13" s="10"/>
      <c r="V13" s="10"/>
      <c r="W13" s="10"/>
      <c r="X13" s="10"/>
      <c r="Y13" s="10"/>
    </row>
    <row r="14" spans="2:25" ht="17" x14ac:dyDescent="0.2">
      <c r="B14" s="9">
        <v>8</v>
      </c>
      <c r="C14" s="1">
        <v>63532</v>
      </c>
      <c r="D14" s="80" t="s">
        <v>426</v>
      </c>
      <c r="E14" s="4" t="s">
        <v>113</v>
      </c>
      <c r="F14" s="51">
        <v>1</v>
      </c>
      <c r="G14" s="4" t="s">
        <v>250</v>
      </c>
      <c r="H14" s="4">
        <v>1</v>
      </c>
      <c r="I14" s="4"/>
      <c r="J14" s="4"/>
      <c r="K14" s="4"/>
      <c r="L14" s="4">
        <v>1</v>
      </c>
      <c r="M14" s="3">
        <v>1</v>
      </c>
      <c r="N14" s="4"/>
      <c r="O14" s="10"/>
      <c r="P14" s="10">
        <v>-1</v>
      </c>
      <c r="Q14" s="10"/>
      <c r="R14" s="10"/>
      <c r="S14" s="10"/>
      <c r="T14" s="10"/>
      <c r="U14" s="10">
        <v>1</v>
      </c>
      <c r="V14" s="10"/>
      <c r="W14" s="10"/>
      <c r="X14" s="10"/>
      <c r="Y14" s="10"/>
    </row>
    <row r="15" spans="2:25" ht="17" x14ac:dyDescent="0.2">
      <c r="B15" s="9">
        <v>9</v>
      </c>
      <c r="C15" s="1">
        <v>63532</v>
      </c>
      <c r="D15" s="80" t="s">
        <v>426</v>
      </c>
      <c r="E15" s="4" t="s">
        <v>114</v>
      </c>
      <c r="F15" s="51">
        <v>1</v>
      </c>
      <c r="G15" s="4" t="s">
        <v>249</v>
      </c>
      <c r="H15" s="4"/>
      <c r="I15" s="4">
        <v>1</v>
      </c>
      <c r="J15" s="4"/>
      <c r="K15" s="4"/>
      <c r="L15" s="4"/>
      <c r="M15" s="3">
        <v>6</v>
      </c>
      <c r="N15" s="4"/>
      <c r="O15" s="10">
        <v>1</v>
      </c>
      <c r="P15" s="10"/>
      <c r="Q15" s="10">
        <v>1</v>
      </c>
      <c r="R15" s="10"/>
      <c r="S15" s="10"/>
      <c r="T15" s="10"/>
      <c r="U15" s="10"/>
      <c r="V15" s="10"/>
      <c r="W15" s="10"/>
      <c r="X15" s="10"/>
      <c r="Y15" s="10"/>
    </row>
    <row r="16" spans="2:25" ht="17" x14ac:dyDescent="0.2">
      <c r="B16" s="9">
        <v>10</v>
      </c>
      <c r="C16" s="1">
        <v>63532</v>
      </c>
      <c r="D16" s="80" t="s">
        <v>426</v>
      </c>
      <c r="E16" s="4" t="s">
        <v>115</v>
      </c>
      <c r="F16" s="51">
        <v>1</v>
      </c>
      <c r="G16" s="4" t="s">
        <v>248</v>
      </c>
      <c r="H16" s="4"/>
      <c r="I16" s="4"/>
      <c r="J16" s="4">
        <v>1</v>
      </c>
      <c r="K16" s="4"/>
      <c r="L16" s="4"/>
      <c r="M16" s="3">
        <v>6</v>
      </c>
      <c r="N16" s="4"/>
      <c r="O16" s="10"/>
      <c r="P16" s="10">
        <v>-1</v>
      </c>
      <c r="Q16" s="10">
        <v>1</v>
      </c>
      <c r="R16" s="10"/>
      <c r="S16" s="10"/>
      <c r="T16" s="10"/>
      <c r="U16" s="10"/>
      <c r="V16" s="10"/>
      <c r="W16" s="10"/>
      <c r="X16" s="10"/>
      <c r="Y16" s="10"/>
    </row>
    <row r="17" spans="2:25" ht="17" x14ac:dyDescent="0.2">
      <c r="B17" s="9">
        <v>11</v>
      </c>
      <c r="C17" s="1">
        <v>63533</v>
      </c>
      <c r="D17" s="80" t="s">
        <v>426</v>
      </c>
      <c r="E17" s="4" t="s">
        <v>116</v>
      </c>
      <c r="F17" s="51">
        <v>1</v>
      </c>
      <c r="G17" s="4" t="s">
        <v>250</v>
      </c>
      <c r="H17" s="4">
        <v>1</v>
      </c>
      <c r="I17" s="4"/>
      <c r="J17" s="4"/>
      <c r="K17" s="4"/>
      <c r="L17" s="4"/>
      <c r="M17" s="3">
        <v>3</v>
      </c>
      <c r="N17" s="4"/>
      <c r="O17" s="10"/>
      <c r="P17" s="10">
        <v>-1</v>
      </c>
      <c r="Q17" s="10">
        <v>1</v>
      </c>
      <c r="R17" s="10"/>
      <c r="S17" s="10"/>
      <c r="T17" s="10"/>
      <c r="U17" s="10"/>
      <c r="V17" s="10"/>
      <c r="W17" s="10"/>
      <c r="X17" s="10"/>
      <c r="Y17" s="10"/>
    </row>
    <row r="18" spans="2:25" ht="17" x14ac:dyDescent="0.2">
      <c r="B18" s="9">
        <v>12</v>
      </c>
      <c r="C18" s="1">
        <v>63533</v>
      </c>
      <c r="D18" s="80" t="s">
        <v>426</v>
      </c>
      <c r="E18" s="4" t="s">
        <v>117</v>
      </c>
      <c r="F18" s="51">
        <v>1</v>
      </c>
      <c r="G18" s="4" t="s">
        <v>250</v>
      </c>
      <c r="H18" s="4">
        <v>1</v>
      </c>
      <c r="I18" s="4"/>
      <c r="J18" s="4"/>
      <c r="K18" s="4"/>
      <c r="L18" s="4"/>
      <c r="M18" s="3">
        <v>3</v>
      </c>
      <c r="N18" s="4"/>
      <c r="O18" s="10">
        <v>1</v>
      </c>
      <c r="P18" s="10"/>
      <c r="Q18" s="10"/>
      <c r="R18" s="10"/>
      <c r="S18" s="10"/>
      <c r="T18" s="10">
        <v>1</v>
      </c>
      <c r="U18" s="10"/>
      <c r="V18" s="10"/>
      <c r="W18" s="10"/>
      <c r="X18" s="10"/>
      <c r="Y18" s="10"/>
    </row>
    <row r="19" spans="2:25" ht="17" x14ac:dyDescent="0.2">
      <c r="B19" s="9">
        <v>13</v>
      </c>
      <c r="C19" s="1">
        <v>63534</v>
      </c>
      <c r="D19" s="80" t="s">
        <v>426</v>
      </c>
      <c r="E19" s="4" t="s">
        <v>203</v>
      </c>
      <c r="F19" s="51">
        <v>1</v>
      </c>
      <c r="G19" s="4" t="s">
        <v>250</v>
      </c>
      <c r="H19" s="4">
        <v>1</v>
      </c>
      <c r="I19" s="4"/>
      <c r="J19" s="4"/>
      <c r="K19" s="4"/>
      <c r="L19" s="4">
        <v>1</v>
      </c>
      <c r="M19" s="3">
        <v>1</v>
      </c>
      <c r="N19" s="4"/>
      <c r="O19" s="10"/>
      <c r="P19" s="10">
        <v>-1</v>
      </c>
      <c r="Q19" s="10"/>
      <c r="R19" s="10"/>
      <c r="S19" s="10"/>
      <c r="T19" s="10">
        <v>1</v>
      </c>
      <c r="U19" s="10"/>
      <c r="V19" s="10"/>
      <c r="W19" s="10"/>
      <c r="X19" s="10"/>
      <c r="Y19" s="10"/>
    </row>
    <row r="20" spans="2:25" ht="17" x14ac:dyDescent="0.2">
      <c r="B20" s="9">
        <v>14</v>
      </c>
      <c r="C20" s="1">
        <v>63534</v>
      </c>
      <c r="D20" s="80" t="s">
        <v>426</v>
      </c>
      <c r="E20" s="4" t="s">
        <v>205</v>
      </c>
      <c r="F20" s="51" t="s">
        <v>422</v>
      </c>
      <c r="G20" s="4" t="s">
        <v>268</v>
      </c>
      <c r="H20" s="4"/>
      <c r="I20" s="4"/>
      <c r="J20" s="4"/>
      <c r="K20" s="4">
        <v>1</v>
      </c>
      <c r="L20" s="4">
        <v>1</v>
      </c>
      <c r="M20" s="3">
        <v>1</v>
      </c>
      <c r="N20" s="4">
        <v>1</v>
      </c>
      <c r="O20" s="10"/>
      <c r="P20" s="10"/>
      <c r="Q20" s="10"/>
      <c r="R20" s="10">
        <v>1</v>
      </c>
      <c r="S20" s="10"/>
      <c r="T20" s="10"/>
      <c r="U20" s="10"/>
      <c r="V20" s="10"/>
      <c r="W20" s="10"/>
      <c r="X20" s="10"/>
      <c r="Y20" s="10"/>
    </row>
    <row r="21" spans="2:25" ht="17" x14ac:dyDescent="0.2">
      <c r="B21" s="9">
        <v>15</v>
      </c>
      <c r="C21" s="1">
        <v>63534</v>
      </c>
      <c r="D21" s="80" t="s">
        <v>426</v>
      </c>
      <c r="E21" s="4" t="s">
        <v>118</v>
      </c>
      <c r="F21" s="51" t="s">
        <v>422</v>
      </c>
      <c r="G21" s="4" t="s">
        <v>268</v>
      </c>
      <c r="H21" s="4"/>
      <c r="I21" s="4"/>
      <c r="J21" s="4"/>
      <c r="K21" s="4">
        <v>1</v>
      </c>
      <c r="L21" s="4"/>
      <c r="M21" s="3">
        <v>3</v>
      </c>
      <c r="N21" s="4">
        <v>1</v>
      </c>
      <c r="O21" s="10"/>
      <c r="P21" s="10"/>
      <c r="Q21" s="10"/>
      <c r="R21" s="10">
        <v>1</v>
      </c>
      <c r="S21" s="10"/>
      <c r="T21" s="10"/>
      <c r="U21" s="10"/>
      <c r="V21" s="10"/>
      <c r="W21" s="10"/>
      <c r="X21" s="10"/>
      <c r="Y21" s="10"/>
    </row>
    <row r="22" spans="2:25" ht="17" x14ac:dyDescent="0.2">
      <c r="B22" s="9">
        <v>16</v>
      </c>
      <c r="C22" s="1">
        <v>63535</v>
      </c>
      <c r="D22" s="80" t="s">
        <v>426</v>
      </c>
      <c r="E22" s="4" t="s">
        <v>206</v>
      </c>
      <c r="F22" s="51">
        <v>1</v>
      </c>
      <c r="G22" s="4" t="s">
        <v>250</v>
      </c>
      <c r="H22" s="4">
        <v>1</v>
      </c>
      <c r="I22" s="4"/>
      <c r="J22" s="4"/>
      <c r="K22" s="4"/>
      <c r="L22" s="4">
        <v>1</v>
      </c>
      <c r="M22" s="3">
        <v>1</v>
      </c>
      <c r="N22" s="4"/>
      <c r="O22" s="10"/>
      <c r="P22" s="10">
        <v>-1</v>
      </c>
      <c r="Q22" s="10">
        <v>1</v>
      </c>
      <c r="R22" s="10"/>
      <c r="S22" s="10"/>
      <c r="T22" s="10"/>
      <c r="U22" s="10"/>
      <c r="V22" s="10"/>
      <c r="W22" s="10"/>
      <c r="X22" s="10"/>
      <c r="Y22" s="10"/>
    </row>
    <row r="23" spans="2:25" ht="17" x14ac:dyDescent="0.2">
      <c r="B23" s="9">
        <v>17</v>
      </c>
      <c r="C23" s="1">
        <v>63536</v>
      </c>
      <c r="D23" s="80" t="s">
        <v>426</v>
      </c>
      <c r="E23" s="4" t="s">
        <v>119</v>
      </c>
      <c r="F23" s="51">
        <v>1</v>
      </c>
      <c r="G23" s="4" t="s">
        <v>250</v>
      </c>
      <c r="H23" s="4">
        <v>1</v>
      </c>
      <c r="I23" s="4"/>
      <c r="J23" s="4"/>
      <c r="K23" s="4"/>
      <c r="L23" s="4"/>
      <c r="M23" s="3">
        <v>2</v>
      </c>
      <c r="N23" s="4"/>
      <c r="O23" s="10">
        <v>1</v>
      </c>
      <c r="P23" s="10"/>
      <c r="Q23" s="10"/>
      <c r="R23" s="10"/>
      <c r="S23" s="10"/>
      <c r="T23" s="10"/>
      <c r="U23" s="10"/>
      <c r="V23" s="10">
        <v>1</v>
      </c>
      <c r="W23" s="10"/>
      <c r="X23" s="10"/>
      <c r="Y23" s="10"/>
    </row>
    <row r="24" spans="2:25" ht="34" x14ac:dyDescent="0.2">
      <c r="B24" s="9">
        <v>18</v>
      </c>
      <c r="C24" s="1">
        <v>63537</v>
      </c>
      <c r="D24" s="80" t="s">
        <v>426</v>
      </c>
      <c r="E24" s="4" t="s">
        <v>215</v>
      </c>
      <c r="F24" s="51">
        <v>1</v>
      </c>
      <c r="G24" s="4" t="s">
        <v>268</v>
      </c>
      <c r="H24" s="4"/>
      <c r="I24" s="4"/>
      <c r="J24" s="4"/>
      <c r="K24" s="4">
        <v>1</v>
      </c>
      <c r="L24" s="4"/>
      <c r="M24" s="3">
        <v>3</v>
      </c>
      <c r="N24" s="4">
        <v>1</v>
      </c>
      <c r="O24" s="10"/>
      <c r="P24" s="10"/>
      <c r="Q24" s="10"/>
      <c r="R24" s="10"/>
      <c r="S24" s="10"/>
      <c r="T24" s="10">
        <v>1</v>
      </c>
      <c r="U24" s="10"/>
      <c r="V24" s="10"/>
      <c r="W24" s="10"/>
      <c r="X24" s="10"/>
      <c r="Y24" s="10"/>
    </row>
    <row r="25" spans="2:25" ht="17" x14ac:dyDescent="0.2">
      <c r="B25" s="9">
        <v>19</v>
      </c>
      <c r="C25" s="1">
        <v>63538</v>
      </c>
      <c r="D25" s="80" t="s">
        <v>426</v>
      </c>
      <c r="E25" s="4" t="s">
        <v>197</v>
      </c>
      <c r="F25" s="51">
        <v>1</v>
      </c>
      <c r="G25" s="4" t="s">
        <v>268</v>
      </c>
      <c r="H25" s="4"/>
      <c r="I25" s="4"/>
      <c r="J25" s="4"/>
      <c r="K25" s="4">
        <v>1</v>
      </c>
      <c r="L25" s="4">
        <v>1</v>
      </c>
      <c r="M25" s="3">
        <v>1</v>
      </c>
      <c r="N25" s="4"/>
      <c r="O25" s="4">
        <v>1</v>
      </c>
      <c r="P25" s="10"/>
      <c r="Q25" s="10"/>
      <c r="R25" s="10"/>
      <c r="S25" s="10"/>
      <c r="T25" s="10">
        <v>1</v>
      </c>
      <c r="U25" s="10"/>
      <c r="V25" s="10"/>
      <c r="W25" s="10"/>
      <c r="X25" s="10"/>
      <c r="Y25" s="10"/>
    </row>
    <row r="26" spans="2:25" ht="17" x14ac:dyDescent="0.2">
      <c r="B26" s="9">
        <v>20</v>
      </c>
      <c r="C26" s="1">
        <v>63539</v>
      </c>
      <c r="D26" s="80" t="s">
        <v>426</v>
      </c>
      <c r="E26" s="4" t="s">
        <v>120</v>
      </c>
      <c r="F26" s="51">
        <v>1</v>
      </c>
      <c r="G26" s="4" t="s">
        <v>268</v>
      </c>
      <c r="H26" s="4"/>
      <c r="I26" s="4"/>
      <c r="J26" s="4"/>
      <c r="K26" s="4">
        <v>1</v>
      </c>
      <c r="L26" s="4">
        <v>1</v>
      </c>
      <c r="M26" s="3">
        <v>1</v>
      </c>
      <c r="N26" s="4"/>
      <c r="O26" s="10"/>
      <c r="P26" s="4">
        <v>-1</v>
      </c>
      <c r="Q26" s="4">
        <v>1</v>
      </c>
      <c r="R26" s="10"/>
      <c r="S26" s="10"/>
      <c r="T26" s="10"/>
      <c r="U26" s="10"/>
      <c r="V26" s="10"/>
      <c r="W26" s="10"/>
      <c r="X26" s="10"/>
      <c r="Y26" s="10"/>
    </row>
    <row r="27" spans="2:25" ht="17" x14ac:dyDescent="0.2">
      <c r="B27" s="9">
        <v>21</v>
      </c>
      <c r="C27" s="1">
        <v>63539</v>
      </c>
      <c r="D27" s="80" t="s">
        <v>426</v>
      </c>
      <c r="E27" s="4" t="s">
        <v>121</v>
      </c>
      <c r="F27" s="51">
        <v>1</v>
      </c>
      <c r="G27" s="4" t="s">
        <v>250</v>
      </c>
      <c r="H27" s="4">
        <v>1</v>
      </c>
      <c r="I27" s="4"/>
      <c r="J27" s="4"/>
      <c r="K27" s="4"/>
      <c r="L27" s="4"/>
      <c r="M27" s="3">
        <v>2</v>
      </c>
      <c r="N27" s="4">
        <v>1</v>
      </c>
      <c r="O27" s="10"/>
      <c r="P27" s="10"/>
      <c r="Q27" s="10"/>
      <c r="R27" s="10">
        <v>1</v>
      </c>
      <c r="S27" s="10"/>
      <c r="T27" s="10"/>
      <c r="U27" s="10"/>
      <c r="V27" s="10"/>
      <c r="W27" s="10"/>
      <c r="X27" s="10"/>
      <c r="Y27" s="10"/>
    </row>
    <row r="28" spans="2:25" ht="17" x14ac:dyDescent="0.2">
      <c r="B28" s="9">
        <v>22</v>
      </c>
      <c r="C28" s="1">
        <v>63539</v>
      </c>
      <c r="D28" s="80" t="s">
        <v>426</v>
      </c>
      <c r="E28" s="4" t="s">
        <v>122</v>
      </c>
      <c r="F28" s="51">
        <v>1</v>
      </c>
      <c r="G28" s="4" t="s">
        <v>249</v>
      </c>
      <c r="H28" s="4"/>
      <c r="I28" s="4">
        <v>1</v>
      </c>
      <c r="J28" s="4"/>
      <c r="K28" s="4"/>
      <c r="L28" s="4"/>
      <c r="M28" s="3">
        <v>6</v>
      </c>
      <c r="N28" s="4"/>
      <c r="O28" s="10">
        <v>1</v>
      </c>
      <c r="P28" s="10"/>
      <c r="Q28" s="10"/>
      <c r="R28" s="10"/>
      <c r="S28" s="10">
        <v>1</v>
      </c>
      <c r="T28" s="10"/>
      <c r="U28" s="10"/>
      <c r="V28" s="10"/>
      <c r="W28" s="10"/>
      <c r="X28" s="10"/>
      <c r="Y28" s="10"/>
    </row>
    <row r="29" spans="2:25" ht="17" x14ac:dyDescent="0.2">
      <c r="B29" s="9">
        <v>23</v>
      </c>
      <c r="C29" s="1">
        <v>63540</v>
      </c>
      <c r="D29" s="80" t="s">
        <v>426</v>
      </c>
      <c r="E29" s="4" t="s">
        <v>123</v>
      </c>
      <c r="F29" s="51">
        <v>1</v>
      </c>
      <c r="G29" s="4" t="s">
        <v>268</v>
      </c>
      <c r="H29" s="4"/>
      <c r="I29" s="4"/>
      <c r="J29" s="4"/>
      <c r="K29" s="4">
        <v>1</v>
      </c>
      <c r="L29" s="4">
        <v>1</v>
      </c>
      <c r="M29" s="3">
        <v>1</v>
      </c>
      <c r="N29" s="4">
        <v>1</v>
      </c>
      <c r="O29" s="10"/>
      <c r="P29" s="10"/>
      <c r="Q29" s="10">
        <v>1</v>
      </c>
      <c r="R29" s="10"/>
      <c r="S29" s="10"/>
      <c r="T29" s="10"/>
      <c r="U29" s="10"/>
      <c r="V29" s="10"/>
      <c r="W29" s="10"/>
      <c r="X29" s="10"/>
      <c r="Y29" s="10"/>
    </row>
    <row r="30" spans="2:25" ht="17" x14ac:dyDescent="0.2">
      <c r="B30" s="9">
        <v>24</v>
      </c>
      <c r="C30" s="1">
        <v>63540</v>
      </c>
      <c r="D30" s="80" t="s">
        <v>426</v>
      </c>
      <c r="E30" s="4" t="s">
        <v>124</v>
      </c>
      <c r="F30" s="51">
        <v>1</v>
      </c>
      <c r="G30" s="4" t="s">
        <v>250</v>
      </c>
      <c r="H30" s="4">
        <v>1</v>
      </c>
      <c r="I30" s="4"/>
      <c r="J30" s="4"/>
      <c r="K30" s="4"/>
      <c r="L30" s="4"/>
      <c r="M30" s="3" t="s">
        <v>183</v>
      </c>
      <c r="N30" s="4">
        <v>1</v>
      </c>
      <c r="O30" s="10"/>
      <c r="P30" s="10"/>
      <c r="Q30" s="10"/>
      <c r="R30" s="10"/>
      <c r="S30" s="10"/>
      <c r="T30" s="10"/>
      <c r="U30" s="10">
        <v>1</v>
      </c>
      <c r="V30" s="10"/>
      <c r="W30" s="10"/>
      <c r="X30" s="10"/>
      <c r="Y30" s="10"/>
    </row>
    <row r="31" spans="2:25" ht="17" x14ac:dyDescent="0.2">
      <c r="B31" s="9">
        <v>25</v>
      </c>
      <c r="C31" s="1">
        <v>63544</v>
      </c>
      <c r="D31" s="79" t="s">
        <v>427</v>
      </c>
      <c r="E31" s="4" t="s">
        <v>125</v>
      </c>
      <c r="F31" s="51">
        <v>1</v>
      </c>
      <c r="G31" s="4" t="s">
        <v>248</v>
      </c>
      <c r="H31" s="4"/>
      <c r="I31" s="4"/>
      <c r="J31" s="4">
        <v>1</v>
      </c>
      <c r="K31" s="4"/>
      <c r="L31" s="4"/>
      <c r="M31" s="3">
        <v>7</v>
      </c>
      <c r="N31" s="4"/>
      <c r="O31" s="10"/>
      <c r="P31" s="10">
        <v>-1</v>
      </c>
      <c r="Q31" s="10"/>
      <c r="R31" s="10">
        <v>1</v>
      </c>
      <c r="S31" s="10"/>
      <c r="T31" s="10"/>
      <c r="U31" s="10"/>
      <c r="V31" s="10"/>
      <c r="W31" s="10"/>
      <c r="X31" s="10"/>
      <c r="Y31" s="10"/>
    </row>
    <row r="32" spans="2:25" ht="30" customHeight="1" x14ac:dyDescent="0.2">
      <c r="B32" s="9">
        <v>26</v>
      </c>
      <c r="C32" s="1">
        <v>27022</v>
      </c>
      <c r="D32" s="79" t="s">
        <v>427</v>
      </c>
      <c r="E32" s="4" t="s">
        <v>207</v>
      </c>
      <c r="F32" s="51">
        <v>1</v>
      </c>
      <c r="G32" s="4" t="s">
        <v>268</v>
      </c>
      <c r="H32" s="4"/>
      <c r="I32" s="4"/>
      <c r="J32" s="4"/>
      <c r="K32" s="4">
        <v>1</v>
      </c>
      <c r="L32" s="4"/>
      <c r="M32" s="3">
        <v>12</v>
      </c>
      <c r="N32" s="4"/>
      <c r="O32" s="10"/>
      <c r="P32" s="10">
        <v>-1</v>
      </c>
      <c r="Q32" s="10"/>
      <c r="R32" s="10"/>
      <c r="S32" s="10"/>
      <c r="T32" s="10">
        <v>1</v>
      </c>
      <c r="U32" s="10"/>
      <c r="V32" s="10"/>
      <c r="W32" s="10"/>
      <c r="X32" s="10"/>
      <c r="Y32" s="10"/>
    </row>
    <row r="33" spans="2:25" ht="17" x14ac:dyDescent="0.2">
      <c r="B33" s="9">
        <v>27</v>
      </c>
      <c r="C33" s="1">
        <v>63548</v>
      </c>
      <c r="D33" s="79" t="s">
        <v>427</v>
      </c>
      <c r="E33" s="4" t="s">
        <v>126</v>
      </c>
      <c r="F33" s="51" t="s">
        <v>422</v>
      </c>
      <c r="G33" s="4" t="s">
        <v>248</v>
      </c>
      <c r="H33" s="4"/>
      <c r="I33" s="4"/>
      <c r="J33" s="4">
        <v>1</v>
      </c>
      <c r="K33" s="4"/>
      <c r="L33" s="4"/>
      <c r="M33" s="3">
        <v>6</v>
      </c>
      <c r="N33" s="4">
        <v>1</v>
      </c>
      <c r="O33" s="10"/>
      <c r="P33" s="10"/>
      <c r="Q33" s="10"/>
      <c r="R33" s="10"/>
      <c r="S33" s="10">
        <v>1</v>
      </c>
      <c r="T33" s="10"/>
      <c r="U33" s="10"/>
      <c r="V33" s="10"/>
      <c r="W33" s="10"/>
      <c r="X33" s="10"/>
      <c r="Y33" s="10"/>
    </row>
    <row r="34" spans="2:25" ht="17" x14ac:dyDescent="0.2">
      <c r="B34" s="9">
        <v>28</v>
      </c>
      <c r="C34" s="1">
        <v>63549</v>
      </c>
      <c r="D34" s="79" t="s">
        <v>427</v>
      </c>
      <c r="E34" s="4" t="s">
        <v>127</v>
      </c>
      <c r="F34" s="51">
        <v>1</v>
      </c>
      <c r="G34" s="4" t="s">
        <v>250</v>
      </c>
      <c r="H34" s="4">
        <v>1</v>
      </c>
      <c r="I34" s="4"/>
      <c r="J34" s="4"/>
      <c r="K34" s="4"/>
      <c r="L34" s="4"/>
      <c r="M34" s="3">
        <v>12</v>
      </c>
      <c r="N34" s="4"/>
      <c r="O34" s="10">
        <v>1</v>
      </c>
      <c r="P34" s="10"/>
      <c r="Q34" s="10"/>
      <c r="R34" s="10"/>
      <c r="S34" s="10"/>
      <c r="T34" s="10"/>
      <c r="U34" s="10">
        <v>1</v>
      </c>
      <c r="V34" s="10"/>
      <c r="W34" s="10"/>
      <c r="X34" s="10"/>
      <c r="Y34" s="10"/>
    </row>
    <row r="35" spans="2:25" ht="17" x14ac:dyDescent="0.2">
      <c r="B35" s="9">
        <v>29</v>
      </c>
      <c r="C35" s="1">
        <v>63552</v>
      </c>
      <c r="D35" s="79" t="s">
        <v>427</v>
      </c>
      <c r="E35" s="4" t="s">
        <v>128</v>
      </c>
      <c r="F35" s="51">
        <v>1</v>
      </c>
      <c r="G35" s="4" t="s">
        <v>248</v>
      </c>
      <c r="H35" s="4"/>
      <c r="I35" s="4"/>
      <c r="J35" s="4">
        <v>1</v>
      </c>
      <c r="K35" s="4"/>
      <c r="L35" s="4"/>
      <c r="M35" s="3">
        <v>6</v>
      </c>
      <c r="N35" s="4">
        <v>1</v>
      </c>
      <c r="O35" s="10"/>
      <c r="P35" s="10"/>
      <c r="Q35" s="10"/>
      <c r="R35" s="10"/>
      <c r="S35" s="10"/>
      <c r="T35" s="10">
        <v>1</v>
      </c>
      <c r="U35" s="10"/>
      <c r="V35" s="10"/>
      <c r="W35" s="10"/>
      <c r="X35" s="10"/>
      <c r="Y35" s="10"/>
    </row>
    <row r="36" spans="2:25" ht="17" x14ac:dyDescent="0.2">
      <c r="B36" s="9">
        <v>30</v>
      </c>
      <c r="C36" s="1">
        <v>63555</v>
      </c>
      <c r="D36" s="79" t="s">
        <v>427</v>
      </c>
      <c r="E36" s="4" t="s">
        <v>129</v>
      </c>
      <c r="F36" s="51">
        <v>1</v>
      </c>
      <c r="G36" s="4" t="s">
        <v>250</v>
      </c>
      <c r="H36" s="4">
        <v>1</v>
      </c>
      <c r="I36" s="4"/>
      <c r="J36" s="4"/>
      <c r="K36" s="4"/>
      <c r="L36" s="4"/>
      <c r="M36" s="3">
        <v>3</v>
      </c>
      <c r="N36" s="4"/>
      <c r="O36" s="10"/>
      <c r="P36" s="10">
        <v>-1</v>
      </c>
      <c r="Q36" s="10"/>
      <c r="R36" s="10"/>
      <c r="S36" s="10"/>
      <c r="T36" s="10">
        <v>1</v>
      </c>
      <c r="U36" s="10"/>
      <c r="V36" s="10"/>
      <c r="W36" s="10"/>
      <c r="X36" s="10"/>
      <c r="Y36" s="10"/>
    </row>
    <row r="37" spans="2:25" ht="17" x14ac:dyDescent="0.2">
      <c r="B37" s="9">
        <v>31</v>
      </c>
      <c r="C37" s="1">
        <v>63556</v>
      </c>
      <c r="D37" s="79" t="s">
        <v>427</v>
      </c>
      <c r="E37" s="4" t="s">
        <v>130</v>
      </c>
      <c r="F37" s="51">
        <v>1</v>
      </c>
      <c r="G37" s="4" t="s">
        <v>248</v>
      </c>
      <c r="H37" s="4"/>
      <c r="I37" s="4"/>
      <c r="J37" s="4">
        <v>1</v>
      </c>
      <c r="K37" s="4"/>
      <c r="L37" s="4"/>
      <c r="M37" s="3">
        <v>7</v>
      </c>
      <c r="N37" s="4"/>
      <c r="O37" s="10"/>
      <c r="P37" s="10">
        <v>-1</v>
      </c>
      <c r="Q37" s="10">
        <v>1</v>
      </c>
      <c r="R37" s="10"/>
      <c r="S37" s="10"/>
      <c r="T37" s="10"/>
      <c r="U37" s="10"/>
      <c r="V37" s="10"/>
      <c r="W37" s="10"/>
      <c r="X37" s="10"/>
      <c r="Y37" s="10"/>
    </row>
    <row r="38" spans="2:25" ht="17" x14ac:dyDescent="0.2">
      <c r="B38" s="9">
        <v>32</v>
      </c>
      <c r="C38" s="1">
        <v>63557</v>
      </c>
      <c r="D38" s="79" t="s">
        <v>427</v>
      </c>
      <c r="E38" s="4" t="s">
        <v>131</v>
      </c>
      <c r="F38" s="51">
        <v>1</v>
      </c>
      <c r="G38" s="4" t="s">
        <v>250</v>
      </c>
      <c r="H38" s="4">
        <v>1</v>
      </c>
      <c r="I38" s="4"/>
      <c r="J38" s="4"/>
      <c r="K38" s="4"/>
      <c r="L38" s="4"/>
      <c r="M38" s="3">
        <v>3</v>
      </c>
      <c r="N38" s="4"/>
      <c r="O38" s="10">
        <v>1</v>
      </c>
      <c r="P38" s="10"/>
      <c r="Q38" s="10"/>
      <c r="R38" s="10"/>
      <c r="S38" s="10"/>
      <c r="T38" s="10">
        <v>1</v>
      </c>
      <c r="U38" s="10"/>
      <c r="V38" s="10"/>
      <c r="W38" s="10"/>
      <c r="X38" s="10"/>
      <c r="Y38" s="10"/>
    </row>
    <row r="39" spans="2:25" ht="34" x14ac:dyDescent="0.2">
      <c r="B39" s="9">
        <v>33</v>
      </c>
      <c r="C39" s="1">
        <v>63558</v>
      </c>
      <c r="D39" s="79" t="s">
        <v>427</v>
      </c>
      <c r="E39" s="4" t="s">
        <v>208</v>
      </c>
      <c r="F39" s="51" t="s">
        <v>422</v>
      </c>
      <c r="G39" s="4" t="s">
        <v>248</v>
      </c>
      <c r="H39" s="4"/>
      <c r="I39" s="4"/>
      <c r="J39" s="4">
        <v>1</v>
      </c>
      <c r="K39" s="4"/>
      <c r="L39" s="4"/>
      <c r="M39" s="3">
        <v>6</v>
      </c>
      <c r="N39" s="4"/>
      <c r="O39" s="10">
        <v>1</v>
      </c>
      <c r="P39" s="10"/>
      <c r="Q39" s="10"/>
      <c r="R39" s="10"/>
      <c r="S39" s="10"/>
      <c r="T39" s="10">
        <v>1</v>
      </c>
      <c r="U39" s="10"/>
      <c r="V39" s="10"/>
      <c r="W39" s="10"/>
      <c r="X39" s="10"/>
      <c r="Y39" s="10"/>
    </row>
    <row r="40" spans="2:25" ht="17" x14ac:dyDescent="0.2">
      <c r="B40" s="9">
        <v>34</v>
      </c>
      <c r="C40" s="1">
        <v>63567</v>
      </c>
      <c r="D40" s="79" t="s">
        <v>427</v>
      </c>
      <c r="E40" s="4" t="s">
        <v>132</v>
      </c>
      <c r="F40" s="51">
        <v>1</v>
      </c>
      <c r="G40" s="4" t="s">
        <v>250</v>
      </c>
      <c r="H40" s="4">
        <v>1</v>
      </c>
      <c r="I40" s="4"/>
      <c r="J40" s="4"/>
      <c r="K40" s="4"/>
      <c r="L40" s="4"/>
      <c r="M40" s="3">
        <v>2</v>
      </c>
      <c r="N40" s="4"/>
      <c r="O40" s="10">
        <v>1</v>
      </c>
      <c r="P40" s="10"/>
      <c r="Q40" s="10"/>
      <c r="R40" s="10"/>
      <c r="S40" s="10"/>
      <c r="T40" s="10">
        <v>1</v>
      </c>
      <c r="U40" s="10"/>
      <c r="V40" s="10"/>
      <c r="W40" s="10"/>
      <c r="X40" s="10"/>
      <c r="Y40" s="10"/>
    </row>
    <row r="41" spans="2:25" ht="17" x14ac:dyDescent="0.2">
      <c r="B41" s="9">
        <v>35</v>
      </c>
      <c r="C41" s="1">
        <v>63570</v>
      </c>
      <c r="D41" s="79" t="s">
        <v>427</v>
      </c>
      <c r="E41" s="4" t="s">
        <v>133</v>
      </c>
      <c r="F41" s="51">
        <v>1</v>
      </c>
      <c r="G41" s="4" t="s">
        <v>250</v>
      </c>
      <c r="H41" s="4">
        <v>1</v>
      </c>
      <c r="I41" s="4"/>
      <c r="J41" s="4"/>
      <c r="K41" s="4"/>
      <c r="L41" s="4"/>
      <c r="M41" s="3">
        <v>3</v>
      </c>
      <c r="N41" s="4">
        <v>1</v>
      </c>
      <c r="O41" s="10"/>
      <c r="P41" s="10"/>
      <c r="Q41" s="10"/>
      <c r="R41" s="10"/>
      <c r="S41" s="10">
        <v>1</v>
      </c>
      <c r="T41" s="10"/>
      <c r="U41" s="10"/>
      <c r="V41" s="10"/>
      <c r="W41" s="10"/>
      <c r="X41" s="10"/>
      <c r="Y41" s="10"/>
    </row>
    <row r="42" spans="2:25" ht="17" x14ac:dyDescent="0.2">
      <c r="B42" s="9">
        <v>36</v>
      </c>
      <c r="C42" s="1">
        <v>63571</v>
      </c>
      <c r="D42" s="79" t="s">
        <v>427</v>
      </c>
      <c r="E42" s="4" t="s">
        <v>198</v>
      </c>
      <c r="F42" s="51" t="s">
        <v>422</v>
      </c>
      <c r="G42" s="4" t="s">
        <v>250</v>
      </c>
      <c r="H42" s="4">
        <v>1</v>
      </c>
      <c r="I42" s="4"/>
      <c r="J42" s="4"/>
      <c r="K42" s="4"/>
      <c r="L42" s="4">
        <v>1</v>
      </c>
      <c r="M42" s="3">
        <v>1</v>
      </c>
      <c r="N42" s="4">
        <v>1</v>
      </c>
      <c r="O42" s="10"/>
      <c r="P42" s="10"/>
      <c r="Q42" s="10"/>
      <c r="R42" s="10">
        <v>1</v>
      </c>
      <c r="S42" s="10"/>
      <c r="T42" s="10"/>
      <c r="U42" s="10"/>
      <c r="V42" s="10"/>
      <c r="W42" s="10"/>
      <c r="X42" s="10"/>
      <c r="Y42" s="10"/>
    </row>
    <row r="43" spans="2:25" ht="17" x14ac:dyDescent="0.2">
      <c r="B43" s="9">
        <v>37</v>
      </c>
      <c r="C43" s="1">
        <v>63573</v>
      </c>
      <c r="D43" s="79" t="s">
        <v>428</v>
      </c>
      <c r="E43" s="4" t="s">
        <v>134</v>
      </c>
      <c r="F43" s="51" t="s">
        <v>422</v>
      </c>
      <c r="G43" s="4" t="s">
        <v>248</v>
      </c>
      <c r="H43" s="4"/>
      <c r="I43" s="4"/>
      <c r="J43" s="4">
        <v>1</v>
      </c>
      <c r="K43" s="4"/>
      <c r="L43" s="4"/>
      <c r="M43" s="3">
        <v>6</v>
      </c>
      <c r="N43" s="4"/>
      <c r="O43" s="10"/>
      <c r="P43" s="10">
        <v>-1</v>
      </c>
      <c r="Q43" s="10"/>
      <c r="R43" s="10"/>
      <c r="S43" s="10"/>
      <c r="T43" s="10">
        <v>1</v>
      </c>
      <c r="U43" s="10"/>
      <c r="V43" s="10"/>
      <c r="W43" s="10"/>
      <c r="X43" s="10"/>
      <c r="Y43" s="10"/>
    </row>
    <row r="44" spans="2:25" ht="17" x14ac:dyDescent="0.2">
      <c r="B44" s="9">
        <v>38</v>
      </c>
      <c r="C44" s="1">
        <v>63575</v>
      </c>
      <c r="D44" s="79" t="s">
        <v>428</v>
      </c>
      <c r="E44" s="4" t="s">
        <v>135</v>
      </c>
      <c r="F44" s="51">
        <v>1</v>
      </c>
      <c r="G44" s="4" t="s">
        <v>268</v>
      </c>
      <c r="H44" s="4"/>
      <c r="I44" s="4"/>
      <c r="J44" s="4"/>
      <c r="K44" s="4">
        <v>1</v>
      </c>
      <c r="L44" s="4"/>
      <c r="M44" s="3">
        <v>12</v>
      </c>
      <c r="N44" s="4"/>
      <c r="O44" s="10"/>
      <c r="P44" s="10">
        <v>-1</v>
      </c>
      <c r="Q44" s="10">
        <v>1</v>
      </c>
      <c r="R44" s="10"/>
      <c r="S44" s="10"/>
      <c r="T44" s="10"/>
      <c r="U44" s="10"/>
      <c r="V44" s="10"/>
      <c r="W44" s="10"/>
      <c r="X44" s="10"/>
      <c r="Y44" s="10"/>
    </row>
    <row r="45" spans="2:25" ht="17" x14ac:dyDescent="0.2">
      <c r="B45" s="9">
        <v>39</v>
      </c>
      <c r="C45" s="1">
        <v>63576</v>
      </c>
      <c r="D45" s="79" t="s">
        <v>428</v>
      </c>
      <c r="E45" s="4" t="s">
        <v>136</v>
      </c>
      <c r="F45" s="51">
        <v>1</v>
      </c>
      <c r="G45" s="4" t="s">
        <v>250</v>
      </c>
      <c r="H45" s="4">
        <v>1</v>
      </c>
      <c r="I45" s="4"/>
      <c r="J45" s="4"/>
      <c r="K45" s="4"/>
      <c r="L45" s="4"/>
      <c r="M45" s="3" t="s">
        <v>180</v>
      </c>
      <c r="N45" s="4"/>
      <c r="O45" s="10"/>
      <c r="P45" s="10">
        <v>-1</v>
      </c>
      <c r="Q45" s="10"/>
      <c r="R45" s="10">
        <v>1</v>
      </c>
      <c r="S45" s="10"/>
      <c r="T45" s="10"/>
      <c r="U45" s="10"/>
      <c r="V45" s="10"/>
      <c r="W45" s="10"/>
      <c r="X45" s="10"/>
      <c r="Y45" s="10"/>
    </row>
    <row r="46" spans="2:25" ht="17" x14ac:dyDescent="0.2">
      <c r="B46" s="9">
        <v>40</v>
      </c>
      <c r="C46" s="1">
        <v>63577</v>
      </c>
      <c r="D46" s="79" t="s">
        <v>428</v>
      </c>
      <c r="E46" s="4" t="s">
        <v>137</v>
      </c>
      <c r="F46" s="51" t="s">
        <v>422</v>
      </c>
      <c r="G46" s="4" t="s">
        <v>248</v>
      </c>
      <c r="H46" s="4"/>
      <c r="I46" s="4"/>
      <c r="J46" s="4">
        <v>1</v>
      </c>
      <c r="K46" s="4"/>
      <c r="L46" s="4"/>
      <c r="M46" s="3">
        <v>7</v>
      </c>
      <c r="N46" s="4">
        <v>1</v>
      </c>
      <c r="O46" s="10"/>
      <c r="P46" s="10"/>
      <c r="Q46" s="10"/>
      <c r="R46" s="10"/>
      <c r="S46" s="10">
        <v>1</v>
      </c>
      <c r="T46" s="10"/>
      <c r="U46" s="10"/>
      <c r="V46" s="10"/>
      <c r="W46" s="10"/>
      <c r="X46" s="10"/>
      <c r="Y46" s="10"/>
    </row>
    <row r="47" spans="2:25" ht="17" x14ac:dyDescent="0.2">
      <c r="B47" s="9">
        <v>41</v>
      </c>
      <c r="C47" s="1">
        <v>63580</v>
      </c>
      <c r="D47" s="79" t="s">
        <v>428</v>
      </c>
      <c r="E47" s="4" t="s">
        <v>138</v>
      </c>
      <c r="F47" s="51" t="s">
        <v>422</v>
      </c>
      <c r="G47" s="4" t="s">
        <v>250</v>
      </c>
      <c r="H47" s="4">
        <v>1</v>
      </c>
      <c r="I47" s="4"/>
      <c r="J47" s="4"/>
      <c r="K47" s="4"/>
      <c r="L47" s="4"/>
      <c r="M47" s="3">
        <v>2</v>
      </c>
      <c r="N47" s="4">
        <v>1</v>
      </c>
      <c r="O47" s="10"/>
      <c r="P47" s="10"/>
      <c r="Q47" s="10"/>
      <c r="R47" s="10">
        <v>1</v>
      </c>
      <c r="S47" s="10"/>
      <c r="T47" s="10"/>
      <c r="U47" s="10"/>
      <c r="V47" s="10"/>
      <c r="W47" s="10"/>
      <c r="X47" s="10"/>
      <c r="Y47" s="10"/>
    </row>
    <row r="48" spans="2:25" ht="17" x14ac:dyDescent="0.2">
      <c r="B48" s="9">
        <v>42</v>
      </c>
      <c r="C48" s="1">
        <v>63583</v>
      </c>
      <c r="D48" s="79" t="s">
        <v>428</v>
      </c>
      <c r="E48" s="4" t="s">
        <v>199</v>
      </c>
      <c r="F48" s="51">
        <v>1</v>
      </c>
      <c r="G48" s="4" t="s">
        <v>268</v>
      </c>
      <c r="H48" s="4"/>
      <c r="I48" s="4"/>
      <c r="J48" s="4"/>
      <c r="K48" s="4">
        <v>1</v>
      </c>
      <c r="L48" s="4"/>
      <c r="M48" s="3">
        <v>9</v>
      </c>
      <c r="N48" s="4"/>
      <c r="O48" s="10"/>
      <c r="P48" s="10">
        <v>-1</v>
      </c>
      <c r="Q48" s="10"/>
      <c r="R48" s="10"/>
      <c r="S48" s="10"/>
      <c r="T48" s="10">
        <v>1</v>
      </c>
      <c r="U48" s="10"/>
      <c r="V48" s="10"/>
      <c r="W48" s="10"/>
      <c r="X48" s="10"/>
      <c r="Y48" s="10"/>
    </row>
    <row r="49" spans="2:25" ht="17" x14ac:dyDescent="0.2">
      <c r="B49" s="9">
        <v>43</v>
      </c>
      <c r="C49" s="1">
        <v>63584</v>
      </c>
      <c r="D49" s="79" t="s">
        <v>428</v>
      </c>
      <c r="E49" s="4" t="s">
        <v>139</v>
      </c>
      <c r="F49" s="51" t="s">
        <v>422</v>
      </c>
      <c r="G49" s="4" t="s">
        <v>250</v>
      </c>
      <c r="H49" s="4">
        <v>1</v>
      </c>
      <c r="I49" s="4"/>
      <c r="J49" s="4"/>
      <c r="K49" s="4"/>
      <c r="L49" s="4"/>
      <c r="M49" s="3">
        <v>3</v>
      </c>
      <c r="N49" s="4"/>
      <c r="O49" s="10">
        <v>1</v>
      </c>
      <c r="P49" s="10"/>
      <c r="Q49" s="10">
        <v>1</v>
      </c>
      <c r="R49" s="10"/>
      <c r="S49" s="10"/>
      <c r="T49" s="10"/>
      <c r="U49" s="10"/>
      <c r="V49" s="10"/>
      <c r="W49" s="10"/>
      <c r="X49" s="10"/>
      <c r="Y49" s="10"/>
    </row>
    <row r="50" spans="2:25" ht="17" x14ac:dyDescent="0.2">
      <c r="B50" s="9">
        <v>44</v>
      </c>
      <c r="C50" s="1">
        <v>63585</v>
      </c>
      <c r="D50" s="79" t="s">
        <v>428</v>
      </c>
      <c r="E50" s="4" t="s">
        <v>140</v>
      </c>
      <c r="F50" s="51" t="s">
        <v>422</v>
      </c>
      <c r="G50" s="4" t="s">
        <v>250</v>
      </c>
      <c r="H50" s="4">
        <v>1</v>
      </c>
      <c r="I50" s="4"/>
      <c r="J50" s="4"/>
      <c r="K50" s="4"/>
      <c r="L50" s="4"/>
      <c r="M50" s="3">
        <v>3</v>
      </c>
      <c r="N50" s="4"/>
      <c r="O50" s="10">
        <v>1</v>
      </c>
      <c r="P50" s="10"/>
      <c r="Q50" s="10"/>
      <c r="R50" s="10">
        <v>1</v>
      </c>
      <c r="S50" s="10"/>
      <c r="T50" s="10"/>
      <c r="U50" s="10"/>
      <c r="V50" s="10"/>
      <c r="W50" s="10"/>
      <c r="X50" s="10"/>
      <c r="Y50" s="10"/>
    </row>
    <row r="51" spans="2:25" ht="17" x14ac:dyDescent="0.2">
      <c r="B51" s="9">
        <v>45</v>
      </c>
      <c r="C51" s="1">
        <v>63586</v>
      </c>
      <c r="D51" s="79" t="s">
        <v>428</v>
      </c>
      <c r="E51" s="4" t="s">
        <v>141</v>
      </c>
      <c r="F51" s="51">
        <v>1</v>
      </c>
      <c r="G51" s="4" t="s">
        <v>250</v>
      </c>
      <c r="H51" s="4">
        <v>1</v>
      </c>
      <c r="I51" s="4"/>
      <c r="J51" s="4"/>
      <c r="K51" s="4"/>
      <c r="L51" s="4"/>
      <c r="M51" s="3"/>
      <c r="N51" s="4"/>
      <c r="O51" s="10">
        <v>1</v>
      </c>
      <c r="P51" s="10"/>
      <c r="Q51" s="10">
        <v>1</v>
      </c>
      <c r="R51" s="10"/>
      <c r="S51" s="10"/>
      <c r="T51" s="10"/>
      <c r="U51" s="10"/>
      <c r="V51" s="10"/>
      <c r="W51" s="10"/>
      <c r="X51" s="10"/>
      <c r="Y51" s="10"/>
    </row>
    <row r="52" spans="2:25" ht="17" x14ac:dyDescent="0.2">
      <c r="B52" s="9">
        <v>46</v>
      </c>
      <c r="C52" s="1">
        <v>63587</v>
      </c>
      <c r="D52" s="79" t="s">
        <v>428</v>
      </c>
      <c r="E52" s="4" t="s">
        <v>209</v>
      </c>
      <c r="F52" s="51">
        <v>1</v>
      </c>
      <c r="G52" s="4" t="s">
        <v>250</v>
      </c>
      <c r="H52" s="4">
        <v>1</v>
      </c>
      <c r="I52" s="4"/>
      <c r="J52" s="4"/>
      <c r="K52" s="4"/>
      <c r="L52" s="4"/>
      <c r="M52" s="3" t="s">
        <v>188</v>
      </c>
      <c r="N52" s="4">
        <v>1</v>
      </c>
      <c r="O52" s="10"/>
      <c r="P52" s="10"/>
      <c r="Q52" s="10">
        <v>1</v>
      </c>
      <c r="R52" s="10"/>
      <c r="S52" s="10"/>
      <c r="T52" s="10"/>
      <c r="U52" s="10"/>
      <c r="V52" s="10"/>
      <c r="W52" s="10"/>
      <c r="X52" s="10"/>
      <c r="Y52" s="10"/>
    </row>
    <row r="53" spans="2:25" ht="17" x14ac:dyDescent="0.2">
      <c r="B53" s="9">
        <v>47</v>
      </c>
      <c r="C53" s="1">
        <v>63588</v>
      </c>
      <c r="D53" s="79" t="s">
        <v>428</v>
      </c>
      <c r="E53" s="4" t="s">
        <v>189</v>
      </c>
      <c r="F53" s="51" t="s">
        <v>422</v>
      </c>
      <c r="G53" s="4" t="s">
        <v>249</v>
      </c>
      <c r="H53" s="4"/>
      <c r="I53" s="4">
        <v>1</v>
      </c>
      <c r="J53" s="4"/>
      <c r="K53" s="4"/>
      <c r="L53" s="4"/>
      <c r="M53" s="3">
        <v>6</v>
      </c>
      <c r="N53" s="4"/>
      <c r="O53" s="10">
        <v>1</v>
      </c>
      <c r="P53" s="10"/>
      <c r="Q53" s="10"/>
      <c r="R53" s="10"/>
      <c r="S53" s="10">
        <v>1</v>
      </c>
      <c r="T53" s="10"/>
      <c r="U53" s="10"/>
      <c r="V53" s="10"/>
      <c r="W53" s="10"/>
      <c r="X53" s="10"/>
      <c r="Y53" s="10"/>
    </row>
    <row r="54" spans="2:25" ht="17" x14ac:dyDescent="0.2">
      <c r="B54" s="9">
        <v>48</v>
      </c>
      <c r="C54" s="1">
        <v>63588</v>
      </c>
      <c r="D54" s="79" t="s">
        <v>428</v>
      </c>
      <c r="E54" s="4" t="s">
        <v>190</v>
      </c>
      <c r="F54" s="51" t="s">
        <v>422</v>
      </c>
      <c r="G54" s="4" t="s">
        <v>268</v>
      </c>
      <c r="H54" s="4"/>
      <c r="I54" s="4"/>
      <c r="J54" s="4"/>
      <c r="K54" s="4">
        <v>1</v>
      </c>
      <c r="L54" s="4"/>
      <c r="M54" s="3">
        <v>12</v>
      </c>
      <c r="N54" s="4">
        <v>1</v>
      </c>
      <c r="O54" s="10"/>
      <c r="P54" s="10"/>
      <c r="Q54" s="10"/>
      <c r="R54" s="10"/>
      <c r="S54" s="10">
        <v>1</v>
      </c>
      <c r="T54" s="10"/>
      <c r="U54" s="10"/>
      <c r="V54" s="10"/>
      <c r="W54" s="10"/>
      <c r="X54" s="10"/>
      <c r="Y54" s="10"/>
    </row>
    <row r="55" spans="2:25" ht="17" x14ac:dyDescent="0.2">
      <c r="B55" s="9">
        <v>49</v>
      </c>
      <c r="C55" s="1">
        <v>63591</v>
      </c>
      <c r="D55" s="79" t="s">
        <v>428</v>
      </c>
      <c r="E55" s="4" t="s">
        <v>191</v>
      </c>
      <c r="F55" s="51" t="s">
        <v>422</v>
      </c>
      <c r="G55" s="4" t="s">
        <v>250</v>
      </c>
      <c r="H55" s="4">
        <v>1</v>
      </c>
      <c r="I55" s="4"/>
      <c r="J55" s="4"/>
      <c r="K55" s="4"/>
      <c r="L55" s="4"/>
      <c r="M55" s="3">
        <v>3</v>
      </c>
      <c r="N55" s="4"/>
      <c r="O55" s="10">
        <v>1</v>
      </c>
      <c r="P55" s="10"/>
      <c r="Q55" s="10"/>
      <c r="R55" s="10">
        <v>1</v>
      </c>
      <c r="S55" s="10"/>
      <c r="T55" s="10"/>
      <c r="U55" s="10"/>
      <c r="V55" s="10"/>
      <c r="W55" s="10"/>
      <c r="X55" s="10"/>
      <c r="Y55" s="10"/>
    </row>
    <row r="56" spans="2:25" ht="17" x14ac:dyDescent="0.2">
      <c r="B56" s="9">
        <v>50</v>
      </c>
      <c r="C56" s="1">
        <v>63592</v>
      </c>
      <c r="D56" s="79" t="s">
        <v>428</v>
      </c>
      <c r="E56" s="4" t="s">
        <v>200</v>
      </c>
      <c r="F56" s="51">
        <v>1</v>
      </c>
      <c r="G56" s="4" t="s">
        <v>250</v>
      </c>
      <c r="H56" s="4">
        <v>1</v>
      </c>
      <c r="I56" s="4"/>
      <c r="J56" s="4"/>
      <c r="K56" s="4"/>
      <c r="L56" s="4"/>
      <c r="M56" s="3">
        <v>6</v>
      </c>
      <c r="N56" s="4"/>
      <c r="O56" s="10"/>
      <c r="P56" s="10">
        <v>-1</v>
      </c>
      <c r="Q56" s="10"/>
      <c r="R56" s="10"/>
      <c r="S56" s="10">
        <v>1</v>
      </c>
      <c r="T56" s="10"/>
      <c r="U56" s="10"/>
      <c r="V56" s="10"/>
      <c r="W56" s="10"/>
      <c r="X56" s="10"/>
      <c r="Y56" s="10"/>
    </row>
    <row r="57" spans="2:25" ht="17" x14ac:dyDescent="0.2">
      <c r="B57" s="9">
        <v>51</v>
      </c>
      <c r="C57" s="1">
        <v>63593</v>
      </c>
      <c r="D57" s="79" t="s">
        <v>428</v>
      </c>
      <c r="E57" s="4" t="s">
        <v>142</v>
      </c>
      <c r="F57" s="51">
        <v>1</v>
      </c>
      <c r="G57" s="4" t="s">
        <v>250</v>
      </c>
      <c r="H57" s="4">
        <v>1</v>
      </c>
      <c r="I57" s="4"/>
      <c r="J57" s="4"/>
      <c r="K57" s="4"/>
      <c r="L57" s="4"/>
      <c r="M57" s="3" t="s">
        <v>181</v>
      </c>
      <c r="N57" s="4">
        <v>1</v>
      </c>
      <c r="O57" s="10"/>
      <c r="P57" s="10"/>
      <c r="Q57" s="10"/>
      <c r="R57" s="10"/>
      <c r="S57" s="10">
        <v>1</v>
      </c>
      <c r="T57" s="10"/>
      <c r="U57" s="10"/>
      <c r="V57" s="10"/>
      <c r="W57" s="10"/>
      <c r="X57" s="10"/>
      <c r="Y57" s="10"/>
    </row>
    <row r="58" spans="2:25" ht="34" x14ac:dyDescent="0.2">
      <c r="B58" s="9">
        <v>52</v>
      </c>
      <c r="C58" s="1">
        <v>63599</v>
      </c>
      <c r="D58" s="79" t="s">
        <v>428</v>
      </c>
      <c r="E58" s="4" t="s">
        <v>201</v>
      </c>
      <c r="F58" s="51">
        <v>1</v>
      </c>
      <c r="G58" s="4" t="s">
        <v>248</v>
      </c>
      <c r="H58" s="4"/>
      <c r="I58" s="4"/>
      <c r="J58" s="4">
        <v>1</v>
      </c>
      <c r="K58" s="4"/>
      <c r="L58" s="4"/>
      <c r="M58" s="3">
        <v>6</v>
      </c>
      <c r="N58" s="4"/>
      <c r="O58" s="10"/>
      <c r="P58" s="10">
        <v>-1</v>
      </c>
      <c r="Q58" s="10"/>
      <c r="R58" s="10"/>
      <c r="S58" s="10"/>
      <c r="T58" s="10">
        <v>1</v>
      </c>
      <c r="U58" s="10"/>
      <c r="V58" s="10"/>
      <c r="W58" s="10"/>
      <c r="X58" s="10"/>
      <c r="Y58" s="10"/>
    </row>
    <row r="59" spans="2:25" ht="17" x14ac:dyDescent="0.2">
      <c r="B59" s="9">
        <v>53</v>
      </c>
      <c r="C59" s="1">
        <v>63601</v>
      </c>
      <c r="D59" s="79" t="s">
        <v>428</v>
      </c>
      <c r="E59" s="4" t="s">
        <v>192</v>
      </c>
      <c r="F59" s="51">
        <v>1</v>
      </c>
      <c r="G59" s="4" t="s">
        <v>250</v>
      </c>
      <c r="H59" s="4">
        <v>1</v>
      </c>
      <c r="I59" s="4"/>
      <c r="J59" s="4"/>
      <c r="K59" s="4"/>
      <c r="L59" s="4"/>
      <c r="M59" s="3">
        <v>2</v>
      </c>
      <c r="N59" s="4"/>
      <c r="O59" s="10">
        <v>1</v>
      </c>
      <c r="P59" s="10"/>
      <c r="Q59" s="10"/>
      <c r="R59" s="10"/>
      <c r="S59" s="10"/>
      <c r="T59" s="10">
        <v>1</v>
      </c>
      <c r="U59" s="10"/>
      <c r="V59" s="10"/>
      <c r="W59" s="10"/>
      <c r="X59" s="10"/>
      <c r="Y59" s="10"/>
    </row>
    <row r="60" spans="2:25" ht="17" x14ac:dyDescent="0.2">
      <c r="B60" s="9">
        <v>54</v>
      </c>
      <c r="C60" s="4"/>
      <c r="D60" s="79" t="s">
        <v>428</v>
      </c>
      <c r="E60" s="4" t="s">
        <v>143</v>
      </c>
      <c r="F60" s="51">
        <v>1</v>
      </c>
      <c r="G60" s="4" t="s">
        <v>248</v>
      </c>
      <c r="H60" s="4"/>
      <c r="I60" s="4"/>
      <c r="J60" s="4">
        <v>1</v>
      </c>
      <c r="K60" s="4"/>
      <c r="L60" s="4"/>
      <c r="M60" s="3">
        <v>6</v>
      </c>
      <c r="N60" s="4"/>
      <c r="O60" s="10"/>
      <c r="P60" s="10">
        <v>-1</v>
      </c>
      <c r="Q60" s="10"/>
      <c r="R60" s="10"/>
      <c r="S60" s="10"/>
      <c r="T60" s="10">
        <v>1</v>
      </c>
      <c r="U60" s="10"/>
      <c r="V60" s="10"/>
      <c r="W60" s="10"/>
      <c r="X60" s="10"/>
      <c r="Y60" s="10"/>
    </row>
    <row r="61" spans="2:25" ht="17" x14ac:dyDescent="0.2">
      <c r="B61" s="9">
        <v>55</v>
      </c>
      <c r="C61" s="1">
        <v>63602</v>
      </c>
      <c r="D61" s="79" t="s">
        <v>428</v>
      </c>
      <c r="E61" s="4" t="s">
        <v>144</v>
      </c>
      <c r="F61" s="51">
        <v>1</v>
      </c>
      <c r="G61" s="4" t="s">
        <v>250</v>
      </c>
      <c r="H61" s="4">
        <v>1</v>
      </c>
      <c r="I61" s="4"/>
      <c r="J61" s="4"/>
      <c r="K61" s="4"/>
      <c r="L61" s="4">
        <v>1</v>
      </c>
      <c r="M61" s="3">
        <v>1</v>
      </c>
      <c r="N61" s="4">
        <v>1</v>
      </c>
      <c r="O61" s="10"/>
      <c r="P61" s="10"/>
      <c r="Q61" s="10"/>
      <c r="R61" s="10"/>
      <c r="S61" s="10">
        <v>1</v>
      </c>
      <c r="T61" s="10"/>
      <c r="U61" s="10"/>
      <c r="V61" s="10"/>
      <c r="W61" s="10"/>
      <c r="X61" s="10"/>
      <c r="Y61" s="10"/>
    </row>
    <row r="62" spans="2:25" ht="17" x14ac:dyDescent="0.2">
      <c r="B62" s="9">
        <v>56</v>
      </c>
      <c r="C62" s="1">
        <v>63604</v>
      </c>
      <c r="D62" s="79" t="s">
        <v>425</v>
      </c>
      <c r="E62" s="4" t="s">
        <v>145</v>
      </c>
      <c r="F62" s="51" t="s">
        <v>422</v>
      </c>
      <c r="G62" s="4" t="s">
        <v>250</v>
      </c>
      <c r="H62" s="4">
        <v>1</v>
      </c>
      <c r="I62" s="4"/>
      <c r="J62" s="4"/>
      <c r="K62" s="4"/>
      <c r="L62" s="4"/>
      <c r="M62" s="3">
        <v>9</v>
      </c>
      <c r="N62" s="4">
        <v>1</v>
      </c>
      <c r="O62" s="10"/>
      <c r="P62" s="10"/>
      <c r="Q62" s="10"/>
      <c r="R62" s="10"/>
      <c r="S62" s="10">
        <v>1</v>
      </c>
      <c r="T62" s="10"/>
      <c r="U62" s="10"/>
      <c r="V62" s="10"/>
      <c r="W62" s="10"/>
      <c r="X62" s="10"/>
      <c r="Y62" s="10"/>
    </row>
    <row r="63" spans="2:25" ht="17" x14ac:dyDescent="0.2">
      <c r="B63" s="9">
        <v>57</v>
      </c>
      <c r="C63" s="1">
        <v>63605</v>
      </c>
      <c r="D63" s="79" t="s">
        <v>425</v>
      </c>
      <c r="E63" s="4" t="s">
        <v>146</v>
      </c>
      <c r="F63" s="51">
        <v>1</v>
      </c>
      <c r="G63" s="4" t="s">
        <v>268</v>
      </c>
      <c r="H63" s="4"/>
      <c r="I63" s="4"/>
      <c r="J63" s="4"/>
      <c r="K63" s="4">
        <v>1</v>
      </c>
      <c r="L63" s="4"/>
      <c r="M63" s="3">
        <v>3</v>
      </c>
      <c r="N63" s="4"/>
      <c r="O63" s="10">
        <v>1</v>
      </c>
      <c r="P63" s="10"/>
      <c r="Q63" s="10">
        <v>1</v>
      </c>
      <c r="R63" s="10"/>
      <c r="S63" s="10"/>
      <c r="T63" s="10"/>
      <c r="U63" s="10"/>
      <c r="V63" s="10"/>
      <c r="W63" s="10"/>
      <c r="X63" s="10"/>
      <c r="Y63" s="10"/>
    </row>
    <row r="64" spans="2:25" ht="17" x14ac:dyDescent="0.2">
      <c r="B64" s="9">
        <v>58</v>
      </c>
      <c r="C64" s="1">
        <v>63607</v>
      </c>
      <c r="D64" s="79" t="s">
        <v>425</v>
      </c>
      <c r="E64" s="4" t="s">
        <v>147</v>
      </c>
      <c r="F64" s="51">
        <v>1</v>
      </c>
      <c r="G64" s="4" t="s">
        <v>248</v>
      </c>
      <c r="H64" s="4"/>
      <c r="I64" s="4"/>
      <c r="J64" s="4">
        <v>1</v>
      </c>
      <c r="K64" s="4"/>
      <c r="L64" s="4"/>
      <c r="M64" s="3">
        <v>7</v>
      </c>
      <c r="N64" s="4"/>
      <c r="O64" s="10"/>
      <c r="P64" s="10">
        <v>-1</v>
      </c>
      <c r="Q64" s="10"/>
      <c r="R64" s="10"/>
      <c r="S64" s="10"/>
      <c r="T64" s="10">
        <v>1</v>
      </c>
      <c r="U64" s="10"/>
      <c r="V64" s="10"/>
      <c r="W64" s="10"/>
      <c r="X64" s="10"/>
      <c r="Y64" s="10"/>
    </row>
    <row r="65" spans="2:25" ht="17" x14ac:dyDescent="0.2">
      <c r="B65" s="9">
        <v>59</v>
      </c>
      <c r="C65" s="1">
        <v>63608</v>
      </c>
      <c r="D65" s="79" t="s">
        <v>425</v>
      </c>
      <c r="E65" s="4" t="s">
        <v>148</v>
      </c>
      <c r="F65" s="51">
        <v>1</v>
      </c>
      <c r="G65" s="4" t="s">
        <v>248</v>
      </c>
      <c r="H65" s="4"/>
      <c r="I65" s="4"/>
      <c r="J65" s="4">
        <v>1</v>
      </c>
      <c r="K65" s="4"/>
      <c r="L65" s="4"/>
      <c r="M65" s="3">
        <v>7</v>
      </c>
      <c r="N65" s="4"/>
      <c r="O65" s="10">
        <v>1</v>
      </c>
      <c r="P65" s="10"/>
      <c r="Q65" s="10">
        <v>1</v>
      </c>
      <c r="R65" s="10"/>
      <c r="S65" s="10"/>
      <c r="T65" s="10"/>
      <c r="U65" s="10"/>
      <c r="V65" s="10"/>
      <c r="W65" s="10"/>
      <c r="X65" s="10"/>
      <c r="Y65" s="10"/>
    </row>
    <row r="66" spans="2:25" ht="17" x14ac:dyDescent="0.2">
      <c r="B66" s="9">
        <v>60</v>
      </c>
      <c r="C66" s="1">
        <v>63609</v>
      </c>
      <c r="D66" s="79" t="s">
        <v>425</v>
      </c>
      <c r="E66" s="4" t="s">
        <v>149</v>
      </c>
      <c r="F66" s="51">
        <v>1</v>
      </c>
      <c r="G66" s="4" t="s">
        <v>250</v>
      </c>
      <c r="H66" s="4">
        <v>1</v>
      </c>
      <c r="I66" s="4"/>
      <c r="J66" s="4"/>
      <c r="K66" s="4"/>
      <c r="L66" s="4"/>
      <c r="M66" s="3">
        <v>11</v>
      </c>
      <c r="N66" s="4">
        <v>1</v>
      </c>
      <c r="O66" s="10"/>
      <c r="P66" s="10"/>
      <c r="Q66" s="10">
        <v>1</v>
      </c>
      <c r="R66" s="10"/>
      <c r="S66" s="10"/>
      <c r="T66" s="10"/>
      <c r="U66" s="10"/>
      <c r="V66" s="10"/>
      <c r="W66" s="10"/>
      <c r="X66" s="10"/>
      <c r="Y66" s="10"/>
    </row>
    <row r="67" spans="2:25" ht="17" x14ac:dyDescent="0.2">
      <c r="B67" s="9">
        <v>61</v>
      </c>
      <c r="C67" s="1">
        <v>63610</v>
      </c>
      <c r="D67" s="79" t="s">
        <v>425</v>
      </c>
      <c r="E67" s="4" t="s">
        <v>150</v>
      </c>
      <c r="F67" s="51">
        <v>1</v>
      </c>
      <c r="G67" s="4" t="s">
        <v>268</v>
      </c>
      <c r="H67" s="4"/>
      <c r="I67" s="4"/>
      <c r="J67" s="4"/>
      <c r="K67" s="4">
        <v>1</v>
      </c>
      <c r="L67" s="4"/>
      <c r="M67" s="3">
        <v>2</v>
      </c>
      <c r="N67" s="4">
        <v>1</v>
      </c>
      <c r="O67" s="10"/>
      <c r="P67" s="10"/>
      <c r="Q67" s="10">
        <v>1</v>
      </c>
      <c r="R67" s="10"/>
      <c r="S67" s="10"/>
      <c r="T67" s="10"/>
      <c r="U67" s="10"/>
      <c r="V67" s="10"/>
      <c r="W67" s="10"/>
      <c r="X67" s="10"/>
      <c r="Y67" s="10"/>
    </row>
    <row r="68" spans="2:25" ht="17" x14ac:dyDescent="0.2">
      <c r="B68" s="9">
        <v>62</v>
      </c>
      <c r="C68" s="1">
        <v>63613</v>
      </c>
      <c r="D68" s="79" t="s">
        <v>425</v>
      </c>
      <c r="E68" s="4" t="s">
        <v>151</v>
      </c>
      <c r="F68" s="51" t="s">
        <v>422</v>
      </c>
      <c r="G68" s="4" t="s">
        <v>268</v>
      </c>
      <c r="H68" s="4"/>
      <c r="I68" s="4"/>
      <c r="J68" s="4"/>
      <c r="K68" s="4">
        <v>1</v>
      </c>
      <c r="L68" s="4"/>
      <c r="M68" s="3">
        <v>2</v>
      </c>
      <c r="N68" s="4"/>
      <c r="O68" s="10"/>
      <c r="P68" s="10">
        <v>-1</v>
      </c>
      <c r="Q68" s="10"/>
      <c r="R68" s="10"/>
      <c r="S68" s="10">
        <v>1</v>
      </c>
      <c r="T68" s="10"/>
      <c r="U68" s="10"/>
      <c r="V68" s="10"/>
      <c r="W68" s="10"/>
      <c r="X68" s="10"/>
      <c r="Y68" s="10"/>
    </row>
    <row r="69" spans="2:25" ht="17" x14ac:dyDescent="0.2">
      <c r="B69" s="9">
        <v>63</v>
      </c>
      <c r="C69" s="1">
        <v>63616</v>
      </c>
      <c r="D69" s="79" t="s">
        <v>425</v>
      </c>
      <c r="E69" s="4" t="s">
        <v>152</v>
      </c>
      <c r="F69" s="51">
        <v>1</v>
      </c>
      <c r="G69" s="4" t="s">
        <v>250</v>
      </c>
      <c r="H69" s="4">
        <v>1</v>
      </c>
      <c r="I69" s="4"/>
      <c r="J69" s="4"/>
      <c r="K69" s="4"/>
      <c r="L69" s="4"/>
      <c r="M69" s="3">
        <v>2</v>
      </c>
      <c r="N69" s="4"/>
      <c r="O69" s="10">
        <v>1</v>
      </c>
      <c r="P69" s="10"/>
      <c r="Q69" s="10">
        <v>1</v>
      </c>
      <c r="R69" s="10"/>
      <c r="S69" s="10"/>
      <c r="T69" s="10"/>
      <c r="U69" s="10"/>
      <c r="V69" s="10"/>
      <c r="W69" s="10"/>
      <c r="X69" s="10"/>
      <c r="Y69" s="10"/>
    </row>
    <row r="70" spans="2:25" ht="17" x14ac:dyDescent="0.2">
      <c r="B70" s="9">
        <v>64</v>
      </c>
      <c r="C70" s="1">
        <v>63618</v>
      </c>
      <c r="D70" s="79" t="s">
        <v>425</v>
      </c>
      <c r="E70" s="4" t="s">
        <v>216</v>
      </c>
      <c r="F70" s="51">
        <v>1</v>
      </c>
      <c r="G70" s="4" t="s">
        <v>248</v>
      </c>
      <c r="H70" s="4"/>
      <c r="I70" s="4"/>
      <c r="J70" s="4">
        <v>1</v>
      </c>
      <c r="K70" s="4"/>
      <c r="L70" s="4"/>
      <c r="M70" s="3">
        <v>7</v>
      </c>
      <c r="N70" s="4"/>
      <c r="O70" s="10"/>
      <c r="P70" s="10">
        <v>-1</v>
      </c>
      <c r="Q70" s="10"/>
      <c r="R70" s="10"/>
      <c r="S70" s="10">
        <v>1</v>
      </c>
      <c r="T70" s="10"/>
      <c r="U70" s="10"/>
      <c r="V70" s="10"/>
      <c r="W70" s="10"/>
      <c r="X70" s="10"/>
      <c r="Y70" s="10"/>
    </row>
    <row r="71" spans="2:25" ht="17" x14ac:dyDescent="0.2">
      <c r="B71" s="9">
        <v>65</v>
      </c>
      <c r="C71" s="1">
        <v>63619</v>
      </c>
      <c r="D71" s="79" t="s">
        <v>425</v>
      </c>
      <c r="E71" s="4" t="s">
        <v>153</v>
      </c>
      <c r="F71" s="51">
        <v>1</v>
      </c>
      <c r="G71" s="4" t="s">
        <v>248</v>
      </c>
      <c r="H71" s="4"/>
      <c r="I71" s="4"/>
      <c r="J71" s="4">
        <v>1</v>
      </c>
      <c r="K71" s="4"/>
      <c r="L71" s="4"/>
      <c r="M71" s="3" t="s">
        <v>193</v>
      </c>
      <c r="N71" s="4"/>
      <c r="O71" s="10">
        <v>1</v>
      </c>
      <c r="P71" s="10"/>
      <c r="Q71" s="10"/>
      <c r="R71" s="10">
        <v>1</v>
      </c>
      <c r="S71" s="10"/>
      <c r="T71" s="10"/>
      <c r="U71" s="10"/>
      <c r="V71" s="10"/>
      <c r="W71" s="10"/>
      <c r="X71" s="10"/>
      <c r="Y71" s="10"/>
    </row>
    <row r="72" spans="2:25" ht="17" x14ac:dyDescent="0.2">
      <c r="B72" s="9">
        <v>66</v>
      </c>
      <c r="C72" s="1">
        <v>63619</v>
      </c>
      <c r="D72" s="79" t="s">
        <v>425</v>
      </c>
      <c r="E72" s="4" t="s">
        <v>154</v>
      </c>
      <c r="F72" s="51">
        <v>1</v>
      </c>
      <c r="G72" s="4" t="s">
        <v>250</v>
      </c>
      <c r="H72" s="4">
        <v>1</v>
      </c>
      <c r="I72" s="4"/>
      <c r="J72" s="4"/>
      <c r="K72" s="4"/>
      <c r="L72" s="4"/>
      <c r="M72" s="3" t="s">
        <v>194</v>
      </c>
      <c r="N72" s="4">
        <v>1</v>
      </c>
      <c r="O72" s="10"/>
      <c r="P72" s="10"/>
      <c r="Q72" s="10"/>
      <c r="R72" s="10">
        <v>1</v>
      </c>
      <c r="S72" s="10"/>
      <c r="T72" s="10"/>
      <c r="U72" s="10"/>
      <c r="V72" s="10"/>
      <c r="W72" s="10"/>
      <c r="X72" s="10"/>
      <c r="Y72" s="10"/>
    </row>
    <row r="73" spans="2:25" ht="17" x14ac:dyDescent="0.2">
      <c r="B73" s="9">
        <v>67</v>
      </c>
      <c r="C73" s="1">
        <v>63620</v>
      </c>
      <c r="D73" s="79" t="s">
        <v>425</v>
      </c>
      <c r="E73" s="4" t="s">
        <v>155</v>
      </c>
      <c r="F73" s="51">
        <v>1</v>
      </c>
      <c r="G73" s="4" t="s">
        <v>250</v>
      </c>
      <c r="H73" s="4">
        <v>1</v>
      </c>
      <c r="I73" s="4"/>
      <c r="J73" s="4"/>
      <c r="K73" s="4"/>
      <c r="L73" s="4">
        <v>1</v>
      </c>
      <c r="M73" s="3">
        <v>1</v>
      </c>
      <c r="N73" s="4">
        <v>1</v>
      </c>
      <c r="O73" s="10"/>
      <c r="P73" s="10"/>
      <c r="Q73" s="10"/>
      <c r="R73" s="10"/>
      <c r="S73" s="10">
        <v>1</v>
      </c>
      <c r="T73" s="10"/>
      <c r="U73" s="10"/>
      <c r="V73" s="10"/>
      <c r="W73" s="10"/>
      <c r="X73" s="10"/>
      <c r="Y73" s="10"/>
    </row>
    <row r="74" spans="2:25" ht="17" x14ac:dyDescent="0.2">
      <c r="B74" s="9">
        <v>68</v>
      </c>
      <c r="C74" s="1">
        <v>63620</v>
      </c>
      <c r="D74" s="79" t="s">
        <v>425</v>
      </c>
      <c r="E74" s="4" t="s">
        <v>156</v>
      </c>
      <c r="F74" s="51">
        <v>1</v>
      </c>
      <c r="G74" s="4" t="s">
        <v>250</v>
      </c>
      <c r="H74" s="4">
        <v>1</v>
      </c>
      <c r="I74" s="4"/>
      <c r="J74" s="4"/>
      <c r="K74" s="4"/>
      <c r="L74" s="4"/>
      <c r="M74" s="3" t="s">
        <v>194</v>
      </c>
      <c r="N74" s="4">
        <v>1</v>
      </c>
      <c r="O74" s="10"/>
      <c r="P74" s="10"/>
      <c r="Q74" s="10"/>
      <c r="R74" s="10"/>
      <c r="S74" s="10"/>
      <c r="T74" s="10"/>
      <c r="U74" s="10">
        <v>1</v>
      </c>
      <c r="V74" s="10"/>
      <c r="W74" s="10"/>
      <c r="X74" s="10"/>
      <c r="Y74" s="10"/>
    </row>
    <row r="75" spans="2:25" ht="17" x14ac:dyDescent="0.2">
      <c r="B75" s="9">
        <v>69</v>
      </c>
      <c r="C75" s="1">
        <v>63625</v>
      </c>
      <c r="D75" s="79" t="s">
        <v>425</v>
      </c>
      <c r="E75" s="4" t="s">
        <v>157</v>
      </c>
      <c r="F75" s="51">
        <v>1</v>
      </c>
      <c r="G75" s="4" t="s">
        <v>250</v>
      </c>
      <c r="H75" s="4">
        <v>1</v>
      </c>
      <c r="I75" s="4"/>
      <c r="J75" s="4"/>
      <c r="K75" s="4"/>
      <c r="L75" s="4"/>
      <c r="M75" s="3">
        <v>12</v>
      </c>
      <c r="N75" s="4"/>
      <c r="O75" s="10">
        <v>1</v>
      </c>
      <c r="P75" s="10"/>
      <c r="Q75" s="10">
        <v>1</v>
      </c>
      <c r="R75" s="10"/>
      <c r="S75" s="10"/>
      <c r="T75" s="10"/>
      <c r="U75" s="10"/>
      <c r="V75" s="10"/>
      <c r="W75" s="10"/>
      <c r="X75" s="10"/>
      <c r="Y75" s="10"/>
    </row>
    <row r="76" spans="2:25" ht="17" x14ac:dyDescent="0.2">
      <c r="B76" s="9">
        <v>70</v>
      </c>
      <c r="C76" s="1">
        <v>63626</v>
      </c>
      <c r="D76" s="79" t="s">
        <v>425</v>
      </c>
      <c r="E76" s="4" t="s">
        <v>217</v>
      </c>
      <c r="F76" s="51">
        <v>1</v>
      </c>
      <c r="G76" s="4" t="s">
        <v>250</v>
      </c>
      <c r="H76" s="4">
        <v>1</v>
      </c>
      <c r="I76" s="4"/>
      <c r="J76" s="4"/>
      <c r="K76" s="4"/>
      <c r="L76" s="4"/>
      <c r="M76" s="3">
        <v>11</v>
      </c>
      <c r="N76" s="4"/>
      <c r="O76" s="10">
        <v>1</v>
      </c>
      <c r="P76" s="10"/>
      <c r="Q76" s="10"/>
      <c r="R76" s="10"/>
      <c r="S76" s="10"/>
      <c r="T76" s="10"/>
      <c r="U76" s="10">
        <v>1</v>
      </c>
      <c r="V76" s="10"/>
      <c r="W76" s="10"/>
      <c r="X76" s="10"/>
      <c r="Y76" s="10"/>
    </row>
    <row r="77" spans="2:25" ht="17" x14ac:dyDescent="0.2">
      <c r="B77" s="9">
        <v>71</v>
      </c>
      <c r="C77" s="1">
        <v>63626</v>
      </c>
      <c r="D77" s="79" t="s">
        <v>425</v>
      </c>
      <c r="E77" s="4" t="s">
        <v>210</v>
      </c>
      <c r="F77" s="51" t="s">
        <v>422</v>
      </c>
      <c r="G77" s="4" t="s">
        <v>250</v>
      </c>
      <c r="H77" s="4">
        <v>1</v>
      </c>
      <c r="I77" s="4"/>
      <c r="J77" s="4"/>
      <c r="K77" s="4"/>
      <c r="L77" s="4">
        <v>1</v>
      </c>
      <c r="M77" s="3">
        <v>1</v>
      </c>
      <c r="N77" s="4">
        <v>1</v>
      </c>
      <c r="O77" s="10"/>
      <c r="P77" s="10"/>
      <c r="Q77" s="10"/>
      <c r="R77" s="10"/>
      <c r="S77" s="10">
        <v>1</v>
      </c>
      <c r="T77" s="10"/>
      <c r="U77" s="10"/>
      <c r="V77" s="10"/>
      <c r="W77" s="10"/>
      <c r="X77" s="10"/>
      <c r="Y77" s="10"/>
    </row>
    <row r="78" spans="2:25" ht="17" x14ac:dyDescent="0.2">
      <c r="B78" s="9">
        <v>72</v>
      </c>
      <c r="C78" s="1">
        <v>63627</v>
      </c>
      <c r="D78" s="79" t="s">
        <v>425</v>
      </c>
      <c r="E78" s="4" t="s">
        <v>158</v>
      </c>
      <c r="F78" s="51">
        <v>1</v>
      </c>
      <c r="G78" s="4" t="s">
        <v>248</v>
      </c>
      <c r="H78" s="4"/>
      <c r="I78" s="4"/>
      <c r="J78" s="4">
        <v>1</v>
      </c>
      <c r="K78" s="4"/>
      <c r="L78" s="4"/>
      <c r="M78" s="3">
        <v>7</v>
      </c>
      <c r="N78" s="4"/>
      <c r="O78" s="10"/>
      <c r="P78" s="10">
        <v>-1</v>
      </c>
      <c r="Q78" s="10"/>
      <c r="R78" s="10"/>
      <c r="S78" s="10">
        <v>1</v>
      </c>
      <c r="T78" s="10"/>
      <c r="U78" s="10"/>
      <c r="V78" s="10"/>
      <c r="W78" s="10"/>
      <c r="X78" s="10"/>
      <c r="Y78" s="10"/>
    </row>
    <row r="79" spans="2:25" ht="17" x14ac:dyDescent="0.2">
      <c r="B79" s="9">
        <v>73</v>
      </c>
      <c r="C79" s="1">
        <v>63627</v>
      </c>
      <c r="D79" s="79" t="s">
        <v>425</v>
      </c>
      <c r="E79" s="4" t="s">
        <v>195</v>
      </c>
      <c r="F79" s="51">
        <v>1</v>
      </c>
      <c r="G79" s="4" t="s">
        <v>250</v>
      </c>
      <c r="H79" s="4">
        <v>1</v>
      </c>
      <c r="I79" s="4"/>
      <c r="J79" s="4"/>
      <c r="K79" s="4"/>
      <c r="L79" s="4"/>
      <c r="M79" s="3">
        <v>12</v>
      </c>
      <c r="N79" s="4">
        <v>1</v>
      </c>
      <c r="O79" s="10"/>
      <c r="P79" s="10"/>
      <c r="Q79" s="10"/>
      <c r="R79" s="10"/>
      <c r="S79" s="10"/>
      <c r="T79" s="10">
        <v>1</v>
      </c>
      <c r="U79" s="10"/>
      <c r="V79" s="10"/>
      <c r="W79" s="10"/>
      <c r="X79" s="10"/>
      <c r="Y79" s="10"/>
    </row>
    <row r="80" spans="2:25" ht="17" x14ac:dyDescent="0.2">
      <c r="B80" s="9">
        <v>74</v>
      </c>
      <c r="C80" s="1">
        <v>63633</v>
      </c>
      <c r="D80" s="79" t="s">
        <v>430</v>
      </c>
      <c r="E80" s="4" t="s">
        <v>159</v>
      </c>
      <c r="F80" s="51">
        <v>1</v>
      </c>
      <c r="G80" s="4" t="s">
        <v>248</v>
      </c>
      <c r="H80" s="4"/>
      <c r="I80" s="4"/>
      <c r="J80" s="4">
        <v>1</v>
      </c>
      <c r="K80" s="4"/>
      <c r="L80" s="4"/>
      <c r="M80" s="3">
        <v>6</v>
      </c>
      <c r="N80" s="4"/>
      <c r="O80" s="10"/>
      <c r="P80" s="10">
        <v>-1</v>
      </c>
      <c r="Q80" s="10"/>
      <c r="R80" s="10"/>
      <c r="S80" s="10"/>
      <c r="T80" s="10">
        <v>1</v>
      </c>
      <c r="U80" s="10"/>
      <c r="V80" s="10"/>
      <c r="W80" s="10"/>
      <c r="X80" s="10"/>
      <c r="Y80" s="10"/>
    </row>
    <row r="81" spans="2:25" ht="17" x14ac:dyDescent="0.2">
      <c r="B81" s="9">
        <v>75</v>
      </c>
      <c r="C81" s="1">
        <v>63633</v>
      </c>
      <c r="D81" s="79" t="s">
        <v>430</v>
      </c>
      <c r="E81" s="4" t="s">
        <v>211</v>
      </c>
      <c r="F81" s="51">
        <v>1</v>
      </c>
      <c r="G81" s="4" t="s">
        <v>268</v>
      </c>
      <c r="H81" s="4"/>
      <c r="I81" s="4"/>
      <c r="J81" s="4"/>
      <c r="K81" s="4">
        <v>1</v>
      </c>
      <c r="L81" s="4"/>
      <c r="M81" s="3">
        <v>12</v>
      </c>
      <c r="N81" s="4"/>
      <c r="O81" s="10"/>
      <c r="P81" s="10">
        <v>-1</v>
      </c>
      <c r="Q81" s="10"/>
      <c r="R81" s="10"/>
      <c r="S81" s="10"/>
      <c r="T81" s="10">
        <v>1</v>
      </c>
      <c r="U81" s="10"/>
      <c r="V81" s="10"/>
      <c r="W81" s="10"/>
      <c r="X81" s="10"/>
      <c r="Y81" s="10"/>
    </row>
    <row r="82" spans="2:25" ht="17" x14ac:dyDescent="0.2">
      <c r="B82" s="9">
        <v>76</v>
      </c>
      <c r="C82" s="1">
        <v>63634</v>
      </c>
      <c r="D82" s="79" t="s">
        <v>430</v>
      </c>
      <c r="E82" s="4" t="s">
        <v>160</v>
      </c>
      <c r="F82" s="51">
        <v>1</v>
      </c>
      <c r="G82" s="4" t="s">
        <v>268</v>
      </c>
      <c r="H82" s="4"/>
      <c r="I82" s="4"/>
      <c r="J82" s="4"/>
      <c r="K82" s="4">
        <v>1</v>
      </c>
      <c r="L82" s="4"/>
      <c r="M82" s="3">
        <v>3</v>
      </c>
      <c r="N82" s="4"/>
      <c r="O82" s="10">
        <v>1</v>
      </c>
      <c r="P82" s="10"/>
      <c r="Q82" s="10"/>
      <c r="R82" s="10">
        <v>1</v>
      </c>
      <c r="S82" s="10"/>
      <c r="T82" s="10"/>
      <c r="U82" s="10"/>
      <c r="V82" s="10"/>
      <c r="W82" s="10"/>
      <c r="X82" s="10"/>
      <c r="Y82" s="10"/>
    </row>
    <row r="83" spans="2:25" ht="17" x14ac:dyDescent="0.2">
      <c r="B83" s="9">
        <v>77</v>
      </c>
      <c r="C83" s="1">
        <v>63635</v>
      </c>
      <c r="D83" s="79" t="s">
        <v>430</v>
      </c>
      <c r="E83" s="4" t="s">
        <v>161</v>
      </c>
      <c r="F83" s="51">
        <v>1</v>
      </c>
      <c r="G83" s="4" t="s">
        <v>250</v>
      </c>
      <c r="H83" s="4">
        <v>1</v>
      </c>
      <c r="I83" s="4"/>
      <c r="J83" s="4"/>
      <c r="K83" s="4"/>
      <c r="L83" s="4"/>
      <c r="M83" s="3">
        <v>12</v>
      </c>
      <c r="N83" s="4"/>
      <c r="O83" s="10"/>
      <c r="P83" s="10">
        <v>-1</v>
      </c>
      <c r="Q83" s="10"/>
      <c r="R83" s="10"/>
      <c r="S83" s="10"/>
      <c r="T83" s="10">
        <v>1</v>
      </c>
      <c r="U83" s="10"/>
      <c r="V83" s="10"/>
      <c r="W83" s="10"/>
      <c r="X83" s="10"/>
      <c r="Y83" s="10"/>
    </row>
    <row r="84" spans="2:25" ht="17" x14ac:dyDescent="0.2">
      <c r="B84" s="9">
        <v>78</v>
      </c>
      <c r="C84" s="1">
        <v>63636</v>
      </c>
      <c r="D84" s="79" t="s">
        <v>430</v>
      </c>
      <c r="E84" s="4" t="s">
        <v>162</v>
      </c>
      <c r="F84" s="51" t="s">
        <v>422</v>
      </c>
      <c r="G84" s="4" t="s">
        <v>268</v>
      </c>
      <c r="H84" s="4"/>
      <c r="I84" s="4"/>
      <c r="J84" s="4"/>
      <c r="K84" s="4">
        <v>1</v>
      </c>
      <c r="L84" s="4"/>
      <c r="M84" s="3">
        <v>3</v>
      </c>
      <c r="N84" s="4">
        <v>1</v>
      </c>
      <c r="O84" s="10"/>
      <c r="P84" s="10"/>
      <c r="Q84" s="10"/>
      <c r="R84" s="10"/>
      <c r="S84" s="10">
        <v>1</v>
      </c>
      <c r="T84" s="10"/>
      <c r="U84" s="10"/>
      <c r="V84" s="10"/>
      <c r="W84" s="10"/>
      <c r="X84" s="10"/>
      <c r="Y84" s="10"/>
    </row>
    <row r="85" spans="2:25" ht="17" x14ac:dyDescent="0.2">
      <c r="B85" s="9">
        <v>79</v>
      </c>
      <c r="C85" s="1">
        <v>63636</v>
      </c>
      <c r="D85" s="79" t="s">
        <v>430</v>
      </c>
      <c r="E85" s="4" t="s">
        <v>163</v>
      </c>
      <c r="F85" s="51">
        <v>1</v>
      </c>
      <c r="G85" s="4" t="s">
        <v>248</v>
      </c>
      <c r="H85" s="4"/>
      <c r="I85" s="4"/>
      <c r="J85" s="4">
        <v>1</v>
      </c>
      <c r="K85" s="4"/>
      <c r="L85" s="4"/>
      <c r="M85" s="3">
        <v>6</v>
      </c>
      <c r="N85" s="4">
        <v>1</v>
      </c>
      <c r="O85" s="10"/>
      <c r="P85" s="10"/>
      <c r="Q85" s="10"/>
      <c r="R85" s="10"/>
      <c r="S85" s="10"/>
      <c r="T85" s="10">
        <v>1</v>
      </c>
      <c r="U85" s="10"/>
      <c r="V85" s="10"/>
      <c r="W85" s="10"/>
      <c r="X85" s="10"/>
      <c r="Y85" s="10"/>
    </row>
    <row r="86" spans="2:25" ht="17" x14ac:dyDescent="0.2">
      <c r="B86" s="9">
        <v>80</v>
      </c>
      <c r="C86" s="1">
        <v>63638</v>
      </c>
      <c r="D86" s="79" t="s">
        <v>430</v>
      </c>
      <c r="E86" s="4" t="s">
        <v>164</v>
      </c>
      <c r="F86" s="51">
        <v>1</v>
      </c>
      <c r="G86" s="4" t="s">
        <v>268</v>
      </c>
      <c r="H86" s="4"/>
      <c r="I86" s="4"/>
      <c r="J86" s="4"/>
      <c r="K86" s="4">
        <v>1</v>
      </c>
      <c r="L86" s="4"/>
      <c r="M86" s="3">
        <v>3</v>
      </c>
      <c r="N86" s="4">
        <v>1</v>
      </c>
      <c r="O86" s="10"/>
      <c r="P86" s="10"/>
      <c r="Q86" s="10">
        <v>1</v>
      </c>
      <c r="R86" s="10"/>
      <c r="S86" s="10"/>
      <c r="T86" s="10"/>
      <c r="U86" s="10"/>
      <c r="V86" s="10"/>
      <c r="W86" s="10"/>
      <c r="X86" s="10"/>
      <c r="Y86" s="10"/>
    </row>
    <row r="87" spans="2:25" ht="17" x14ac:dyDescent="0.2">
      <c r="B87" s="9">
        <v>81</v>
      </c>
      <c r="C87" s="1">
        <v>63638</v>
      </c>
      <c r="D87" s="79" t="s">
        <v>430</v>
      </c>
      <c r="E87" s="4" t="s">
        <v>165</v>
      </c>
      <c r="F87" s="51">
        <v>1</v>
      </c>
      <c r="G87" s="4" t="s">
        <v>250</v>
      </c>
      <c r="H87" s="4">
        <v>1</v>
      </c>
      <c r="I87" s="4"/>
      <c r="J87" s="4"/>
      <c r="K87" s="4"/>
      <c r="L87" s="4"/>
      <c r="M87" s="3">
        <v>2</v>
      </c>
      <c r="N87" s="4"/>
      <c r="O87" s="10">
        <v>1</v>
      </c>
      <c r="P87" s="10"/>
      <c r="Q87" s="10"/>
      <c r="R87" s="10"/>
      <c r="S87" s="10"/>
      <c r="T87" s="10"/>
      <c r="U87" s="10"/>
      <c r="V87" s="10">
        <v>1</v>
      </c>
      <c r="W87" s="10"/>
      <c r="X87" s="10"/>
      <c r="Y87" s="10"/>
    </row>
    <row r="88" spans="2:25" ht="34" x14ac:dyDescent="0.2">
      <c r="B88" s="9">
        <v>82</v>
      </c>
      <c r="C88" s="1">
        <v>63619</v>
      </c>
      <c r="D88" s="79" t="s">
        <v>430</v>
      </c>
      <c r="E88" s="4" t="s">
        <v>218</v>
      </c>
      <c r="F88" s="51">
        <v>1</v>
      </c>
      <c r="G88" s="4" t="s">
        <v>248</v>
      </c>
      <c r="H88" s="4"/>
      <c r="I88" s="4"/>
      <c r="J88" s="4">
        <v>1</v>
      </c>
      <c r="K88" s="4"/>
      <c r="L88" s="4"/>
      <c r="M88" s="3">
        <v>6</v>
      </c>
      <c r="N88" s="4"/>
      <c r="O88" s="10"/>
      <c r="P88" s="10">
        <v>-1</v>
      </c>
      <c r="Q88" s="10">
        <v>1</v>
      </c>
      <c r="R88" s="10"/>
      <c r="S88" s="10"/>
      <c r="T88" s="10"/>
      <c r="U88" s="10"/>
      <c r="V88" s="10"/>
      <c r="W88" s="10"/>
      <c r="X88" s="10"/>
      <c r="Y88" s="10"/>
    </row>
    <row r="89" spans="2:25" ht="17" x14ac:dyDescent="0.2">
      <c r="B89" s="9">
        <v>83</v>
      </c>
      <c r="C89" s="1">
        <v>63640</v>
      </c>
      <c r="D89" s="79" t="s">
        <v>430</v>
      </c>
      <c r="E89" s="4" t="s">
        <v>166</v>
      </c>
      <c r="F89" s="51">
        <v>1</v>
      </c>
      <c r="G89" s="4" t="s">
        <v>250</v>
      </c>
      <c r="H89" s="4">
        <v>1</v>
      </c>
      <c r="I89" s="4"/>
      <c r="J89" s="4"/>
      <c r="K89" s="4"/>
      <c r="L89" s="4"/>
      <c r="M89" s="3">
        <v>3</v>
      </c>
      <c r="N89" s="4">
        <v>1</v>
      </c>
      <c r="O89" s="10"/>
      <c r="P89" s="10"/>
      <c r="Q89" s="10"/>
      <c r="R89" s="10"/>
      <c r="S89" s="10"/>
      <c r="T89" s="10">
        <v>1</v>
      </c>
      <c r="U89" s="10"/>
      <c r="V89" s="10"/>
      <c r="W89" s="10"/>
      <c r="X89" s="10"/>
      <c r="Y89" s="10"/>
    </row>
    <row r="90" spans="2:25" ht="17" x14ac:dyDescent="0.2">
      <c r="B90" s="9">
        <v>84</v>
      </c>
      <c r="C90" s="1">
        <v>63643</v>
      </c>
      <c r="D90" s="79" t="s">
        <v>430</v>
      </c>
      <c r="E90" s="4" t="s">
        <v>202</v>
      </c>
      <c r="F90" s="51">
        <v>1</v>
      </c>
      <c r="G90" s="4" t="s">
        <v>248</v>
      </c>
      <c r="H90" s="4"/>
      <c r="I90" s="4"/>
      <c r="J90" s="4">
        <v>1</v>
      </c>
      <c r="K90" s="4"/>
      <c r="L90" s="4"/>
      <c r="M90" s="3">
        <v>7</v>
      </c>
      <c r="N90" s="4"/>
      <c r="O90" s="10">
        <v>1</v>
      </c>
      <c r="P90" s="10"/>
      <c r="Q90" s="10"/>
      <c r="R90" s="10"/>
      <c r="S90" s="10"/>
      <c r="T90" s="10">
        <v>1</v>
      </c>
      <c r="U90" s="10"/>
      <c r="V90" s="10"/>
      <c r="W90" s="10"/>
      <c r="X90" s="10"/>
      <c r="Y90" s="10"/>
    </row>
    <row r="91" spans="2:25" ht="17" x14ac:dyDescent="0.2">
      <c r="B91" s="9">
        <v>85</v>
      </c>
      <c r="C91" s="4"/>
      <c r="D91" s="79" t="s">
        <v>430</v>
      </c>
      <c r="E91" s="4" t="s">
        <v>167</v>
      </c>
      <c r="F91" s="51">
        <v>1</v>
      </c>
      <c r="G91" s="4" t="s">
        <v>250</v>
      </c>
      <c r="H91" s="4">
        <v>1</v>
      </c>
      <c r="I91" s="4"/>
      <c r="J91" s="4"/>
      <c r="K91" s="4"/>
      <c r="L91" s="4"/>
      <c r="M91" s="3">
        <v>9</v>
      </c>
      <c r="N91" s="4"/>
      <c r="O91" s="10"/>
      <c r="P91" s="10">
        <v>-1</v>
      </c>
      <c r="Q91" s="10">
        <v>1</v>
      </c>
      <c r="R91" s="10"/>
      <c r="S91" s="10"/>
      <c r="T91" s="10"/>
      <c r="U91" s="10"/>
      <c r="V91" s="10"/>
      <c r="W91" s="10"/>
      <c r="X91" s="10"/>
      <c r="Y91" s="10"/>
    </row>
    <row r="92" spans="2:25" x14ac:dyDescent="0.2">
      <c r="B92" s="16" t="s">
        <v>220</v>
      </c>
      <c r="C92" s="13"/>
      <c r="D92" s="20"/>
      <c r="E92" s="13"/>
      <c r="F92" s="13">
        <f>SUM(F7:F91)</f>
        <v>66</v>
      </c>
      <c r="G92" s="13"/>
      <c r="H92" s="13">
        <f>SUM(H7:H91)</f>
        <v>42</v>
      </c>
      <c r="I92" s="13">
        <f>SUM(I7:I91)</f>
        <v>3</v>
      </c>
      <c r="J92" s="13">
        <f>SUM(J7:J91)</f>
        <v>21</v>
      </c>
      <c r="K92" s="13">
        <f>SUM(K7:K91)</f>
        <v>19</v>
      </c>
      <c r="L92" s="13">
        <f>SUM(L7:L91)</f>
        <v>14</v>
      </c>
      <c r="M92" s="13"/>
      <c r="N92" s="13">
        <f t="shared" ref="N92:U92" si="0">SUM(N7:N91)</f>
        <v>30</v>
      </c>
      <c r="O92" s="13">
        <f t="shared" si="0"/>
        <v>27</v>
      </c>
      <c r="P92" s="13">
        <f t="shared" si="0"/>
        <v>-28</v>
      </c>
      <c r="Q92" s="13">
        <f t="shared" si="0"/>
        <v>21</v>
      </c>
      <c r="R92" s="13">
        <f t="shared" si="0"/>
        <v>13</v>
      </c>
      <c r="S92" s="13">
        <f t="shared" si="0"/>
        <v>19</v>
      </c>
      <c r="T92" s="13">
        <f t="shared" si="0"/>
        <v>24</v>
      </c>
      <c r="U92" s="13">
        <f t="shared" si="0"/>
        <v>5</v>
      </c>
      <c r="V92" s="13">
        <f t="shared" ref="V92" si="1">SUM(V7:V91)</f>
        <v>3</v>
      </c>
      <c r="W92" s="10"/>
      <c r="X92" s="10"/>
      <c r="Y92" s="10"/>
    </row>
    <row r="93" spans="2:25" x14ac:dyDescent="0.2">
      <c r="B93" s="16" t="s">
        <v>221</v>
      </c>
      <c r="C93" s="13"/>
      <c r="D93" s="20"/>
      <c r="E93" s="13"/>
      <c r="F93" s="13"/>
      <c r="G93" s="13"/>
      <c r="H93" s="13">
        <f>H92/B91*100</f>
        <v>49.411764705882355</v>
      </c>
      <c r="I93" s="13">
        <f>I92/B91*100</f>
        <v>3.5294117647058822</v>
      </c>
      <c r="J93" s="13">
        <f>J92/B91*100</f>
        <v>24.705882352941178</v>
      </c>
      <c r="K93" s="13">
        <f>K92/B91*100</f>
        <v>22.352941176470591</v>
      </c>
      <c r="L93" s="13">
        <f>L92/B91*100</f>
        <v>16.470588235294116</v>
      </c>
      <c r="M93" s="13"/>
      <c r="N93" s="13">
        <f>N92/B91*100</f>
        <v>35.294117647058826</v>
      </c>
      <c r="O93" s="13">
        <f>O92/B91*100</f>
        <v>31.764705882352938</v>
      </c>
      <c r="P93" s="13">
        <f>P92/B91*100</f>
        <v>-32.941176470588232</v>
      </c>
      <c r="Q93" s="13">
        <f>Q92/B91*100</f>
        <v>24.705882352941178</v>
      </c>
      <c r="R93" s="13">
        <f>R92/B91*100</f>
        <v>15.294117647058824</v>
      </c>
      <c r="S93" s="13">
        <f>S92/B91*100</f>
        <v>22.352941176470591</v>
      </c>
      <c r="T93" s="13">
        <f>T92/B91*100</f>
        <v>28.235294117647058</v>
      </c>
      <c r="U93" s="13">
        <f>U92/B91*100</f>
        <v>5.8823529411764701</v>
      </c>
      <c r="V93" s="13">
        <f>V92/B91*100</f>
        <v>3.5294117647058822</v>
      </c>
      <c r="W93" s="10"/>
      <c r="X93" s="10"/>
      <c r="Y93" s="10"/>
    </row>
    <row r="103" spans="4:5" x14ac:dyDescent="0.2">
      <c r="D103" t="s">
        <v>351</v>
      </c>
      <c r="E103" s="10" t="s">
        <v>433</v>
      </c>
    </row>
    <row r="104" spans="4:5" x14ac:dyDescent="0.2">
      <c r="D104" t="s">
        <v>426</v>
      </c>
      <c r="E104" s="10">
        <v>24</v>
      </c>
    </row>
    <row r="105" spans="4:5" x14ac:dyDescent="0.2">
      <c r="D105" t="s">
        <v>427</v>
      </c>
      <c r="E105" s="10">
        <v>12</v>
      </c>
    </row>
    <row r="106" spans="4:5" x14ac:dyDescent="0.2">
      <c r="D106" t="s">
        <v>428</v>
      </c>
      <c r="E106" s="10">
        <v>19</v>
      </c>
    </row>
    <row r="107" spans="4:5" x14ac:dyDescent="0.2">
      <c r="D107" t="s">
        <v>425</v>
      </c>
      <c r="E107" s="10">
        <v>18</v>
      </c>
    </row>
    <row r="108" spans="4:5" x14ac:dyDescent="0.2">
      <c r="D108" t="s">
        <v>430</v>
      </c>
      <c r="E108" s="10">
        <v>12</v>
      </c>
    </row>
    <row r="109" spans="4:5" x14ac:dyDescent="0.2">
      <c r="D109" t="s">
        <v>237</v>
      </c>
      <c r="E109">
        <f>SUBTOTAL(9,E104:E108)</f>
        <v>85</v>
      </c>
    </row>
  </sheetData>
  <conditionalFormatting sqref="E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{5E8DF482-668E-434C-976E-A9FBEEFC44BC}</x14:id>
        </ext>
      </extLst>
    </cfRule>
  </conditionalFormatting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8DF482-668E-434C-976E-A9FBEEFC44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6734-AA75-7545-8824-23E19BB140DB}">
  <dimension ref="B1:AB280"/>
  <sheetViews>
    <sheetView topLeftCell="A261" workbookViewId="0">
      <selection activeCell="K284" sqref="K284"/>
    </sheetView>
  </sheetViews>
  <sheetFormatPr baseColWidth="10" defaultRowHeight="16" x14ac:dyDescent="0.2"/>
  <cols>
    <col min="3" max="3" width="15" customWidth="1"/>
    <col min="12" max="12" width="14.1640625" customWidth="1"/>
    <col min="15" max="15" width="7.33203125" customWidth="1"/>
    <col min="16" max="16" width="4.5" customWidth="1"/>
    <col min="17" max="17" width="5.6640625" customWidth="1"/>
    <col min="18" max="18" width="5.33203125" customWidth="1"/>
    <col min="19" max="19" width="6.5" customWidth="1"/>
    <col min="20" max="20" width="5.33203125" customWidth="1"/>
    <col min="21" max="21" width="6" customWidth="1"/>
    <col min="22" max="22" width="3.5" customWidth="1"/>
    <col min="23" max="23" width="6.5" customWidth="1"/>
    <col min="24" max="24" width="4" customWidth="1"/>
    <col min="25" max="25" width="5.1640625" customWidth="1"/>
    <col min="26" max="26" width="5.5" customWidth="1"/>
    <col min="27" max="27" width="5.33203125" customWidth="1"/>
  </cols>
  <sheetData>
    <row r="1" spans="2:26" x14ac:dyDescent="0.2">
      <c r="B1" s="19"/>
      <c r="C1" s="19" t="s">
        <v>257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  <c r="S1" s="20"/>
      <c r="T1" s="20"/>
      <c r="U1" s="20"/>
      <c r="V1" s="20"/>
      <c r="W1" s="20"/>
      <c r="X1" s="20"/>
      <c r="Y1" s="20"/>
      <c r="Z1" s="20"/>
    </row>
    <row r="2" spans="2:26" x14ac:dyDescent="0.2">
      <c r="B2" s="20" t="s">
        <v>267</v>
      </c>
      <c r="C2" s="20" t="s">
        <v>271</v>
      </c>
      <c r="D2" s="85" t="s">
        <v>250</v>
      </c>
      <c r="E2" s="85"/>
      <c r="F2" s="85"/>
      <c r="G2" s="85" t="s">
        <v>249</v>
      </c>
      <c r="H2" s="85"/>
      <c r="I2" s="85"/>
      <c r="J2" s="85" t="s">
        <v>248</v>
      </c>
      <c r="K2" s="85"/>
      <c r="L2" s="85"/>
      <c r="M2" s="85" t="s">
        <v>268</v>
      </c>
      <c r="N2" s="85"/>
      <c r="O2" s="85"/>
      <c r="P2" s="20"/>
      <c r="Q2" s="20"/>
      <c r="R2" s="19"/>
      <c r="S2" s="19"/>
      <c r="T2" s="19"/>
      <c r="U2" s="19"/>
      <c r="V2" s="19"/>
      <c r="W2" s="19"/>
      <c r="X2" s="19"/>
      <c r="Y2" s="19"/>
      <c r="Z2" s="19"/>
    </row>
    <row r="3" spans="2:26" x14ac:dyDescent="0.2">
      <c r="B3" s="20"/>
      <c r="C3" s="20"/>
      <c r="D3" s="20" t="s">
        <v>6</v>
      </c>
      <c r="E3" s="20" t="s">
        <v>213</v>
      </c>
      <c r="F3" s="20" t="s">
        <v>7</v>
      </c>
      <c r="G3" s="20" t="s">
        <v>6</v>
      </c>
      <c r="H3" s="20" t="s">
        <v>213</v>
      </c>
      <c r="I3" s="20" t="s">
        <v>7</v>
      </c>
      <c r="J3" s="20" t="s">
        <v>6</v>
      </c>
      <c r="K3" s="20" t="s">
        <v>213</v>
      </c>
      <c r="L3" s="20" t="s">
        <v>7</v>
      </c>
      <c r="M3" s="20" t="s">
        <v>6</v>
      </c>
      <c r="N3" s="20" t="s">
        <v>213</v>
      </c>
      <c r="O3" s="20" t="s">
        <v>7</v>
      </c>
      <c r="P3" s="20" t="s">
        <v>237</v>
      </c>
      <c r="Q3" s="20"/>
      <c r="R3" s="19"/>
      <c r="S3" s="19"/>
      <c r="T3" s="19"/>
      <c r="U3" s="19"/>
      <c r="V3" s="19"/>
      <c r="W3" s="19"/>
      <c r="X3" s="19"/>
      <c r="Y3" s="19"/>
      <c r="Z3" s="19"/>
    </row>
    <row r="4" spans="2:26" x14ac:dyDescent="0.2">
      <c r="B4" s="20" t="s">
        <v>258</v>
      </c>
      <c r="C4" s="19" t="s">
        <v>261</v>
      </c>
      <c r="D4" s="35">
        <v>2</v>
      </c>
      <c r="E4" s="36">
        <v>3</v>
      </c>
      <c r="F4" s="37">
        <v>0</v>
      </c>
      <c r="G4" s="35">
        <v>0</v>
      </c>
      <c r="H4" s="36">
        <v>1</v>
      </c>
      <c r="I4" s="37">
        <v>0</v>
      </c>
      <c r="J4" s="35">
        <v>0</v>
      </c>
      <c r="K4" s="36">
        <v>0</v>
      </c>
      <c r="L4" s="37">
        <v>2</v>
      </c>
      <c r="M4" s="35">
        <v>2</v>
      </c>
      <c r="N4" s="36">
        <v>0</v>
      </c>
      <c r="O4" s="37">
        <v>0</v>
      </c>
      <c r="P4" s="19">
        <f>SUM(D4:O4)</f>
        <v>10</v>
      </c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2:26" x14ac:dyDescent="0.2">
      <c r="B5" s="19"/>
      <c r="C5" s="19" t="s">
        <v>219</v>
      </c>
      <c r="D5" s="35">
        <v>1</v>
      </c>
      <c r="E5" s="36">
        <v>0</v>
      </c>
      <c r="F5" s="37">
        <v>0</v>
      </c>
      <c r="G5" s="35">
        <v>0</v>
      </c>
      <c r="H5" s="36">
        <v>0</v>
      </c>
      <c r="I5" s="37">
        <v>0</v>
      </c>
      <c r="J5" s="35">
        <v>2</v>
      </c>
      <c r="K5" s="36">
        <v>1</v>
      </c>
      <c r="L5" s="37">
        <v>1</v>
      </c>
      <c r="M5" s="35">
        <v>2</v>
      </c>
      <c r="N5" s="36">
        <v>1</v>
      </c>
      <c r="O5" s="37">
        <v>0</v>
      </c>
      <c r="P5" s="19">
        <f t="shared" ref="P5:P10" si="0">SUM(D5:O5)</f>
        <v>8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2:26" x14ac:dyDescent="0.2">
      <c r="B6" s="19"/>
      <c r="C6" s="19" t="s">
        <v>269</v>
      </c>
      <c r="D6" s="35">
        <v>2</v>
      </c>
      <c r="E6" s="36">
        <v>1</v>
      </c>
      <c r="F6" s="37">
        <v>1</v>
      </c>
      <c r="G6" s="35">
        <v>0</v>
      </c>
      <c r="H6" s="36">
        <v>0</v>
      </c>
      <c r="I6" s="37">
        <v>0</v>
      </c>
      <c r="J6" s="35">
        <v>3</v>
      </c>
      <c r="K6" s="36">
        <v>0</v>
      </c>
      <c r="L6" s="37">
        <v>0</v>
      </c>
      <c r="M6" s="35">
        <v>1</v>
      </c>
      <c r="N6" s="36">
        <v>0</v>
      </c>
      <c r="O6" s="37">
        <v>0</v>
      </c>
      <c r="P6" s="19">
        <f t="shared" si="0"/>
        <v>8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2:26" x14ac:dyDescent="0.2">
      <c r="B7" s="19"/>
      <c r="C7" s="19" t="s">
        <v>4</v>
      </c>
      <c r="D7" s="35">
        <v>2</v>
      </c>
      <c r="E7" s="36">
        <v>2</v>
      </c>
      <c r="F7" s="37">
        <v>1</v>
      </c>
      <c r="G7" s="35">
        <v>0</v>
      </c>
      <c r="H7" s="36">
        <v>0</v>
      </c>
      <c r="I7" s="37">
        <v>0</v>
      </c>
      <c r="J7" s="35">
        <v>0</v>
      </c>
      <c r="K7" s="36">
        <v>0</v>
      </c>
      <c r="L7" s="37">
        <v>2</v>
      </c>
      <c r="M7" s="35">
        <v>0</v>
      </c>
      <c r="N7" s="36">
        <v>0</v>
      </c>
      <c r="O7" s="37">
        <v>0</v>
      </c>
      <c r="P7" s="19">
        <f t="shared" si="0"/>
        <v>7</v>
      </c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2:26" x14ac:dyDescent="0.2">
      <c r="B8" s="19"/>
      <c r="C8" s="19" t="s">
        <v>262</v>
      </c>
      <c r="D8" s="35">
        <v>0</v>
      </c>
      <c r="E8" s="36">
        <v>0</v>
      </c>
      <c r="F8" s="37">
        <v>0</v>
      </c>
      <c r="G8" s="35">
        <v>0</v>
      </c>
      <c r="H8" s="36">
        <v>0</v>
      </c>
      <c r="I8" s="37">
        <v>0</v>
      </c>
      <c r="J8" s="35">
        <v>1</v>
      </c>
      <c r="K8" s="36">
        <v>0</v>
      </c>
      <c r="L8" s="37">
        <v>0</v>
      </c>
      <c r="M8" s="35">
        <v>0</v>
      </c>
      <c r="N8" s="36">
        <v>0</v>
      </c>
      <c r="O8" s="37">
        <v>0</v>
      </c>
      <c r="P8" s="19">
        <f t="shared" si="0"/>
        <v>1</v>
      </c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2:26" x14ac:dyDescent="0.2">
      <c r="B9" s="19"/>
      <c r="C9" s="19" t="s">
        <v>336</v>
      </c>
      <c r="D9" s="35">
        <v>1</v>
      </c>
      <c r="E9" s="36">
        <v>1</v>
      </c>
      <c r="F9" s="37">
        <v>1</v>
      </c>
      <c r="G9" s="35">
        <v>0</v>
      </c>
      <c r="H9" s="36">
        <v>0</v>
      </c>
      <c r="I9" s="37">
        <v>0</v>
      </c>
      <c r="J9" s="35">
        <v>0</v>
      </c>
      <c r="K9" s="36">
        <v>0</v>
      </c>
      <c r="L9" s="37">
        <v>0</v>
      </c>
      <c r="M9" s="35">
        <v>0</v>
      </c>
      <c r="N9" s="36">
        <v>0</v>
      </c>
      <c r="O9" s="37">
        <v>0</v>
      </c>
      <c r="P9" s="19">
        <f t="shared" si="0"/>
        <v>3</v>
      </c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2:26" x14ac:dyDescent="0.2">
      <c r="B10" s="19"/>
      <c r="C10" s="19" t="s">
        <v>237</v>
      </c>
      <c r="D10" s="19">
        <f>SUM(D4:D9)</f>
        <v>8</v>
      </c>
      <c r="E10" s="19">
        <f t="shared" ref="E10:O10" si="1">SUM(E4:E9)</f>
        <v>7</v>
      </c>
      <c r="F10" s="19">
        <f t="shared" si="1"/>
        <v>3</v>
      </c>
      <c r="G10" s="35">
        <f t="shared" si="1"/>
        <v>0</v>
      </c>
      <c r="H10" s="19">
        <f t="shared" si="1"/>
        <v>1</v>
      </c>
      <c r="I10" s="19">
        <f t="shared" si="1"/>
        <v>0</v>
      </c>
      <c r="J10" s="19">
        <f t="shared" si="1"/>
        <v>6</v>
      </c>
      <c r="K10" s="19">
        <f t="shared" si="1"/>
        <v>1</v>
      </c>
      <c r="L10" s="19">
        <f t="shared" si="1"/>
        <v>5</v>
      </c>
      <c r="M10" s="19">
        <f t="shared" si="1"/>
        <v>5</v>
      </c>
      <c r="N10" s="19">
        <f t="shared" si="1"/>
        <v>1</v>
      </c>
      <c r="O10" s="19">
        <f t="shared" si="1"/>
        <v>0</v>
      </c>
      <c r="P10" s="19">
        <f t="shared" si="0"/>
        <v>37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26" x14ac:dyDescent="0.2"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2:26" x14ac:dyDescent="0.2">
      <c r="B12" s="20" t="s">
        <v>267</v>
      </c>
      <c r="C12" s="20" t="s">
        <v>271</v>
      </c>
      <c r="D12" s="85" t="s">
        <v>250</v>
      </c>
      <c r="E12" s="85"/>
      <c r="F12" s="85"/>
      <c r="G12" s="85" t="s">
        <v>249</v>
      </c>
      <c r="H12" s="85"/>
      <c r="I12" s="85"/>
      <c r="J12" s="85" t="s">
        <v>248</v>
      </c>
      <c r="K12" s="85"/>
      <c r="L12" s="85"/>
      <c r="M12" s="85" t="s">
        <v>268</v>
      </c>
      <c r="N12" s="85"/>
      <c r="O12" s="85"/>
      <c r="P12" s="20"/>
      <c r="Q12" s="20"/>
      <c r="R12" s="19"/>
      <c r="S12" s="19"/>
      <c r="T12" s="19"/>
      <c r="U12" s="19"/>
      <c r="V12" s="19"/>
      <c r="W12" s="19"/>
      <c r="X12" s="19"/>
      <c r="Y12" s="19"/>
      <c r="Z12" s="19"/>
    </row>
    <row r="13" spans="2:26" x14ac:dyDescent="0.2">
      <c r="B13" s="20"/>
      <c r="C13" s="20"/>
      <c r="D13" s="20" t="s">
        <v>6</v>
      </c>
      <c r="E13" s="20" t="s">
        <v>213</v>
      </c>
      <c r="F13" s="20" t="s">
        <v>7</v>
      </c>
      <c r="G13" s="20" t="s">
        <v>6</v>
      </c>
      <c r="H13" s="20" t="s">
        <v>213</v>
      </c>
      <c r="I13" s="20" t="s">
        <v>7</v>
      </c>
      <c r="J13" s="20" t="s">
        <v>6</v>
      </c>
      <c r="K13" s="20" t="s">
        <v>213</v>
      </c>
      <c r="L13" s="20" t="s">
        <v>7</v>
      </c>
      <c r="M13" s="20" t="s">
        <v>6</v>
      </c>
      <c r="N13" s="20" t="s">
        <v>213</v>
      </c>
      <c r="O13" s="20" t="s">
        <v>7</v>
      </c>
      <c r="P13" s="20" t="s">
        <v>237</v>
      </c>
      <c r="Q13" s="20"/>
      <c r="R13" s="19"/>
      <c r="S13" s="19"/>
      <c r="T13" s="19"/>
      <c r="U13" s="19"/>
      <c r="V13" s="19"/>
      <c r="W13" s="19"/>
      <c r="X13" s="19"/>
      <c r="Y13" s="19"/>
      <c r="Z13" s="19"/>
    </row>
    <row r="14" spans="2:26" x14ac:dyDescent="0.2">
      <c r="B14" s="20" t="s">
        <v>259</v>
      </c>
      <c r="C14" s="19" t="s">
        <v>261</v>
      </c>
      <c r="D14" s="35">
        <v>2</v>
      </c>
      <c r="E14" s="36">
        <v>5</v>
      </c>
      <c r="F14" s="37">
        <v>6</v>
      </c>
      <c r="G14" s="35">
        <v>0</v>
      </c>
      <c r="H14" s="36">
        <v>0</v>
      </c>
      <c r="I14" s="37">
        <v>0</v>
      </c>
      <c r="J14" s="35">
        <v>0</v>
      </c>
      <c r="K14" s="36">
        <v>1</v>
      </c>
      <c r="L14" s="37">
        <v>2</v>
      </c>
      <c r="M14" s="35">
        <v>6</v>
      </c>
      <c r="N14" s="36">
        <v>0</v>
      </c>
      <c r="O14" s="37">
        <v>0</v>
      </c>
      <c r="P14" s="19">
        <f t="shared" ref="P14:P20" si="2">SUM(D14:O14)</f>
        <v>22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2:26" x14ac:dyDescent="0.2">
      <c r="B15" s="19"/>
      <c r="C15" s="19" t="s">
        <v>219</v>
      </c>
      <c r="D15" s="35">
        <v>3</v>
      </c>
      <c r="E15" s="36">
        <v>1</v>
      </c>
      <c r="F15" s="37">
        <v>3</v>
      </c>
      <c r="G15" s="35">
        <v>0</v>
      </c>
      <c r="H15" s="36">
        <v>0</v>
      </c>
      <c r="I15" s="37">
        <v>0</v>
      </c>
      <c r="J15" s="35">
        <v>6</v>
      </c>
      <c r="K15" s="36">
        <v>0</v>
      </c>
      <c r="L15" s="37">
        <v>0</v>
      </c>
      <c r="M15" s="35">
        <v>3</v>
      </c>
      <c r="N15" s="36">
        <v>0</v>
      </c>
      <c r="O15" s="37">
        <v>0</v>
      </c>
      <c r="P15" s="19">
        <f t="shared" si="2"/>
        <v>16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2:26" x14ac:dyDescent="0.2">
      <c r="B16" s="19"/>
      <c r="C16" s="19" t="s">
        <v>269</v>
      </c>
      <c r="D16" s="35">
        <v>6</v>
      </c>
      <c r="E16" s="36">
        <v>5</v>
      </c>
      <c r="F16" s="37">
        <v>1</v>
      </c>
      <c r="G16" s="35">
        <v>0</v>
      </c>
      <c r="H16" s="36">
        <v>1</v>
      </c>
      <c r="I16" s="37">
        <v>0</v>
      </c>
      <c r="J16" s="35">
        <v>1</v>
      </c>
      <c r="K16" s="36">
        <v>2</v>
      </c>
      <c r="L16" s="37">
        <v>1</v>
      </c>
      <c r="M16" s="35">
        <v>3</v>
      </c>
      <c r="N16" s="36">
        <v>1</v>
      </c>
      <c r="O16" s="37">
        <v>1</v>
      </c>
      <c r="P16" s="19">
        <f t="shared" si="2"/>
        <v>22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2:26" x14ac:dyDescent="0.2">
      <c r="B17" s="19"/>
      <c r="C17" s="19" t="s">
        <v>4</v>
      </c>
      <c r="D17" s="35">
        <v>1</v>
      </c>
      <c r="E17" s="36">
        <v>7</v>
      </c>
      <c r="F17" s="37">
        <v>3</v>
      </c>
      <c r="G17" s="35">
        <v>0</v>
      </c>
      <c r="H17" s="36">
        <v>0</v>
      </c>
      <c r="I17" s="37">
        <v>0</v>
      </c>
      <c r="J17" s="35">
        <v>0</v>
      </c>
      <c r="K17" s="36">
        <v>3</v>
      </c>
      <c r="L17" s="37">
        <v>4</v>
      </c>
      <c r="M17" s="35">
        <v>0</v>
      </c>
      <c r="N17" s="36">
        <v>0</v>
      </c>
      <c r="O17" s="37">
        <v>0</v>
      </c>
      <c r="P17" s="19">
        <f t="shared" si="2"/>
        <v>18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2:26" x14ac:dyDescent="0.2">
      <c r="B18" s="19"/>
      <c r="C18" s="19" t="s">
        <v>262</v>
      </c>
      <c r="D18" s="35">
        <v>3</v>
      </c>
      <c r="E18" s="36">
        <v>3</v>
      </c>
      <c r="F18" s="37">
        <v>2</v>
      </c>
      <c r="G18" s="35">
        <v>0</v>
      </c>
      <c r="H18" s="36">
        <v>0</v>
      </c>
      <c r="I18" s="37">
        <v>0</v>
      </c>
      <c r="J18" s="35">
        <v>1</v>
      </c>
      <c r="K18" s="36">
        <v>1</v>
      </c>
      <c r="L18" s="37">
        <v>0</v>
      </c>
      <c r="M18" s="35">
        <v>0</v>
      </c>
      <c r="N18" s="36">
        <v>0</v>
      </c>
      <c r="O18" s="37">
        <v>0</v>
      </c>
      <c r="P18" s="19">
        <f t="shared" si="2"/>
        <v>10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2:26" x14ac:dyDescent="0.2">
      <c r="B19" s="19"/>
      <c r="C19" s="19" t="s">
        <v>336</v>
      </c>
      <c r="D19" s="35">
        <v>0</v>
      </c>
      <c r="E19" s="36">
        <v>3</v>
      </c>
      <c r="F19" s="37">
        <v>2</v>
      </c>
      <c r="G19" s="35">
        <v>0</v>
      </c>
      <c r="H19" s="36">
        <v>0</v>
      </c>
      <c r="I19" s="37">
        <v>0</v>
      </c>
      <c r="J19" s="35">
        <v>0</v>
      </c>
      <c r="K19" s="36">
        <v>0</v>
      </c>
      <c r="L19" s="37">
        <v>0</v>
      </c>
      <c r="M19" s="35">
        <v>0</v>
      </c>
      <c r="N19" s="36">
        <v>0</v>
      </c>
      <c r="O19" s="37">
        <v>0</v>
      </c>
      <c r="P19" s="19">
        <f t="shared" si="2"/>
        <v>5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2:26" x14ac:dyDescent="0.2">
      <c r="B20" s="19"/>
      <c r="C20" s="19" t="s">
        <v>237</v>
      </c>
      <c r="D20" s="19">
        <f>SUM(D14:D19)</f>
        <v>15</v>
      </c>
      <c r="E20" s="19">
        <f t="shared" ref="E20:O20" si="3">SUM(E14:E19)</f>
        <v>24</v>
      </c>
      <c r="F20" s="19">
        <f t="shared" si="3"/>
        <v>17</v>
      </c>
      <c r="G20" s="19">
        <f t="shared" si="3"/>
        <v>0</v>
      </c>
      <c r="H20" s="19">
        <f t="shared" si="3"/>
        <v>1</v>
      </c>
      <c r="I20" s="19">
        <f t="shared" si="3"/>
        <v>0</v>
      </c>
      <c r="J20" s="19">
        <f t="shared" si="3"/>
        <v>8</v>
      </c>
      <c r="K20" s="19">
        <f t="shared" si="3"/>
        <v>7</v>
      </c>
      <c r="L20" s="19">
        <f t="shared" si="3"/>
        <v>7</v>
      </c>
      <c r="M20" s="19">
        <f t="shared" si="3"/>
        <v>12</v>
      </c>
      <c r="N20" s="19">
        <f t="shared" si="3"/>
        <v>1</v>
      </c>
      <c r="O20" s="19">
        <f t="shared" si="3"/>
        <v>1</v>
      </c>
      <c r="P20" s="19">
        <f t="shared" si="2"/>
        <v>93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2:26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2:26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2:26" x14ac:dyDescent="0.2">
      <c r="B23" s="20" t="s">
        <v>267</v>
      </c>
      <c r="C23" s="20" t="s">
        <v>271</v>
      </c>
      <c r="D23" s="85" t="s">
        <v>250</v>
      </c>
      <c r="E23" s="85"/>
      <c r="F23" s="85"/>
      <c r="G23" s="85" t="s">
        <v>249</v>
      </c>
      <c r="H23" s="85"/>
      <c r="I23" s="85"/>
      <c r="J23" s="85" t="s">
        <v>248</v>
      </c>
      <c r="K23" s="85"/>
      <c r="L23" s="85"/>
      <c r="M23" s="85" t="s">
        <v>268</v>
      </c>
      <c r="N23" s="85"/>
      <c r="O23" s="85"/>
      <c r="P23" s="20"/>
      <c r="Q23" s="20"/>
      <c r="R23" s="19"/>
      <c r="S23" s="19"/>
      <c r="T23" s="19"/>
      <c r="U23" s="19"/>
      <c r="V23" s="19"/>
      <c r="W23" s="19"/>
      <c r="X23" s="19"/>
      <c r="Y23" s="19"/>
      <c r="Z23" s="19"/>
    </row>
    <row r="24" spans="2:26" x14ac:dyDescent="0.2">
      <c r="B24" s="20"/>
      <c r="C24" s="20"/>
      <c r="D24" s="20" t="s">
        <v>6</v>
      </c>
      <c r="E24" s="20" t="s">
        <v>213</v>
      </c>
      <c r="F24" s="20" t="s">
        <v>7</v>
      </c>
      <c r="G24" s="20" t="s">
        <v>6</v>
      </c>
      <c r="H24" s="20" t="s">
        <v>213</v>
      </c>
      <c r="I24" s="20" t="s">
        <v>7</v>
      </c>
      <c r="J24" s="20" t="s">
        <v>6</v>
      </c>
      <c r="K24" s="20" t="s">
        <v>213</v>
      </c>
      <c r="L24" s="20" t="s">
        <v>7</v>
      </c>
      <c r="M24" s="20" t="s">
        <v>6</v>
      </c>
      <c r="N24" s="20" t="s">
        <v>213</v>
      </c>
      <c r="O24" s="20" t="s">
        <v>7</v>
      </c>
      <c r="P24" s="20" t="s">
        <v>237</v>
      </c>
      <c r="Q24" s="20"/>
      <c r="R24" s="19"/>
      <c r="S24" s="19"/>
      <c r="T24" s="19"/>
      <c r="U24" s="19"/>
      <c r="V24" s="19"/>
      <c r="W24" s="19"/>
      <c r="X24" s="19"/>
      <c r="Y24" s="19"/>
      <c r="Z24" s="19"/>
    </row>
    <row r="25" spans="2:26" x14ac:dyDescent="0.2">
      <c r="B25" s="20" t="s">
        <v>260</v>
      </c>
      <c r="C25" s="19" t="s">
        <v>261</v>
      </c>
      <c r="D25" s="35">
        <v>2</v>
      </c>
      <c r="E25" s="36">
        <v>5</v>
      </c>
      <c r="F25" s="37">
        <v>3</v>
      </c>
      <c r="G25" s="35">
        <v>0</v>
      </c>
      <c r="H25" s="36">
        <v>1</v>
      </c>
      <c r="I25" s="37">
        <v>0</v>
      </c>
      <c r="J25" s="35">
        <v>0</v>
      </c>
      <c r="K25" s="36">
        <v>1</v>
      </c>
      <c r="L25" s="37">
        <v>3</v>
      </c>
      <c r="M25" s="35">
        <v>3</v>
      </c>
      <c r="N25" s="36">
        <v>1</v>
      </c>
      <c r="O25" s="19">
        <v>2</v>
      </c>
      <c r="P25" s="19">
        <f t="shared" ref="P25:P30" si="4">SUM(D25:O25)</f>
        <v>21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2:26" x14ac:dyDescent="0.2">
      <c r="B26" s="19"/>
      <c r="C26" s="19" t="s">
        <v>219</v>
      </c>
      <c r="D26" s="35">
        <v>4</v>
      </c>
      <c r="E26" s="36">
        <v>2</v>
      </c>
      <c r="F26" s="37">
        <v>1</v>
      </c>
      <c r="G26" s="35">
        <v>0</v>
      </c>
      <c r="H26" s="36">
        <v>0</v>
      </c>
      <c r="I26" s="37">
        <v>0</v>
      </c>
      <c r="J26" s="35">
        <v>0</v>
      </c>
      <c r="K26" s="36">
        <v>1</v>
      </c>
      <c r="L26" s="37">
        <v>1</v>
      </c>
      <c r="M26" s="35">
        <v>2</v>
      </c>
      <c r="N26" s="36">
        <v>1</v>
      </c>
      <c r="O26" s="19">
        <v>1</v>
      </c>
      <c r="P26" s="19">
        <f t="shared" si="4"/>
        <v>13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2:26" x14ac:dyDescent="0.2">
      <c r="B27" s="19"/>
      <c r="C27" s="19" t="s">
        <v>269</v>
      </c>
      <c r="D27" s="35">
        <v>6</v>
      </c>
      <c r="E27" s="36">
        <v>0</v>
      </c>
      <c r="F27" s="37">
        <v>2</v>
      </c>
      <c r="G27" s="35">
        <v>0</v>
      </c>
      <c r="H27" s="36">
        <v>2</v>
      </c>
      <c r="I27" s="37">
        <v>0</v>
      </c>
      <c r="J27" s="35">
        <v>4</v>
      </c>
      <c r="K27" s="36">
        <v>0</v>
      </c>
      <c r="L27" s="37">
        <v>2</v>
      </c>
      <c r="M27" s="35">
        <v>2</v>
      </c>
      <c r="N27" s="36">
        <v>0</v>
      </c>
      <c r="O27" s="19">
        <v>1</v>
      </c>
      <c r="P27" s="19">
        <f t="shared" si="4"/>
        <v>19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2:26" x14ac:dyDescent="0.2">
      <c r="B28" s="19"/>
      <c r="C28" s="19" t="s">
        <v>4</v>
      </c>
      <c r="D28" s="35">
        <v>2</v>
      </c>
      <c r="E28" s="36">
        <v>4</v>
      </c>
      <c r="F28" s="37">
        <v>3</v>
      </c>
      <c r="G28" s="35">
        <v>0</v>
      </c>
      <c r="H28" s="36">
        <v>0</v>
      </c>
      <c r="I28" s="37">
        <v>0</v>
      </c>
      <c r="J28" s="35">
        <v>2</v>
      </c>
      <c r="K28" s="36">
        <v>2</v>
      </c>
      <c r="L28" s="37">
        <v>5</v>
      </c>
      <c r="M28" s="35">
        <v>1</v>
      </c>
      <c r="N28" s="36">
        <v>2</v>
      </c>
      <c r="O28" s="19">
        <v>3</v>
      </c>
      <c r="P28" s="19">
        <f t="shared" si="4"/>
        <v>24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2:26" x14ac:dyDescent="0.2">
      <c r="B29" s="19"/>
      <c r="C29" s="19" t="s">
        <v>262</v>
      </c>
      <c r="D29" s="35">
        <v>2</v>
      </c>
      <c r="E29" s="36">
        <v>2</v>
      </c>
      <c r="F29" s="37">
        <v>1</v>
      </c>
      <c r="G29" s="35">
        <v>0</v>
      </c>
      <c r="H29" s="36">
        <v>0</v>
      </c>
      <c r="I29" s="37">
        <v>0</v>
      </c>
      <c r="J29" s="35">
        <v>0</v>
      </c>
      <c r="K29" s="36">
        <v>0</v>
      </c>
      <c r="L29" s="37">
        <v>0</v>
      </c>
      <c r="M29" s="35">
        <v>0</v>
      </c>
      <c r="N29" s="36">
        <v>0</v>
      </c>
      <c r="O29" s="19">
        <v>0</v>
      </c>
      <c r="P29" s="19">
        <f t="shared" si="4"/>
        <v>5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2:26" x14ac:dyDescent="0.2">
      <c r="B30" s="19"/>
      <c r="C30" s="19" t="s">
        <v>336</v>
      </c>
      <c r="D30" s="35">
        <v>0</v>
      </c>
      <c r="E30" s="36">
        <v>3</v>
      </c>
      <c r="F30" s="37">
        <v>0</v>
      </c>
      <c r="G30" s="35">
        <v>0</v>
      </c>
      <c r="H30" s="36">
        <v>0</v>
      </c>
      <c r="I30" s="37">
        <v>0</v>
      </c>
      <c r="J30" s="35">
        <v>0</v>
      </c>
      <c r="K30" s="36">
        <v>0</v>
      </c>
      <c r="L30" s="37">
        <v>0</v>
      </c>
      <c r="M30" s="35">
        <v>0</v>
      </c>
      <c r="N30" s="36">
        <v>0</v>
      </c>
      <c r="O30" s="19">
        <v>0</v>
      </c>
      <c r="P30" s="19">
        <f t="shared" si="4"/>
        <v>3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2:26" x14ac:dyDescent="0.2">
      <c r="B31" s="19"/>
      <c r="C31" s="19" t="s">
        <v>237</v>
      </c>
      <c r="D31" s="35">
        <f>SUM(D25:D30)</f>
        <v>16</v>
      </c>
      <c r="E31" s="19">
        <f t="shared" ref="E31:P31" si="5">SUM(E25:E30)</f>
        <v>16</v>
      </c>
      <c r="F31" s="19">
        <f t="shared" si="5"/>
        <v>10</v>
      </c>
      <c r="G31" s="35">
        <f t="shared" si="5"/>
        <v>0</v>
      </c>
      <c r="H31" s="19">
        <f t="shared" si="5"/>
        <v>3</v>
      </c>
      <c r="I31" s="19">
        <f t="shared" si="5"/>
        <v>0</v>
      </c>
      <c r="J31" s="19">
        <f t="shared" si="5"/>
        <v>6</v>
      </c>
      <c r="K31" s="19">
        <f t="shared" si="5"/>
        <v>4</v>
      </c>
      <c r="L31" s="19">
        <f t="shared" si="5"/>
        <v>11</v>
      </c>
      <c r="M31" s="19">
        <f t="shared" si="5"/>
        <v>8</v>
      </c>
      <c r="N31" s="19">
        <f t="shared" si="5"/>
        <v>4</v>
      </c>
      <c r="O31" s="19">
        <f t="shared" si="5"/>
        <v>7</v>
      </c>
      <c r="P31" s="19">
        <f t="shared" si="5"/>
        <v>85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2:26" x14ac:dyDescent="0.2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2:26" x14ac:dyDescent="0.2">
      <c r="B33" s="20" t="s">
        <v>273</v>
      </c>
      <c r="C33" s="20" t="s">
        <v>182</v>
      </c>
      <c r="D33" s="20" t="s">
        <v>6</v>
      </c>
      <c r="E33" s="20" t="s">
        <v>213</v>
      </c>
      <c r="F33" s="20" t="s">
        <v>7</v>
      </c>
      <c r="G33" s="20" t="s">
        <v>237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2:26" x14ac:dyDescent="0.2">
      <c r="B34" s="20" t="s">
        <v>258</v>
      </c>
      <c r="C34" s="19" t="s">
        <v>250</v>
      </c>
      <c r="D34" s="19">
        <v>8</v>
      </c>
      <c r="E34" s="19">
        <v>7</v>
      </c>
      <c r="F34" s="19">
        <v>3</v>
      </c>
      <c r="G34" s="19">
        <f>SUM(D34:F34)</f>
        <v>18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2:26" x14ac:dyDescent="0.2">
      <c r="B35" s="19"/>
      <c r="C35" s="19" t="s">
        <v>249</v>
      </c>
      <c r="D35" s="19">
        <v>0</v>
      </c>
      <c r="E35" s="19">
        <v>1</v>
      </c>
      <c r="F35" s="19">
        <v>0</v>
      </c>
      <c r="G35" s="19">
        <f t="shared" ref="G35:G37" si="6">SUM(D35:F35)</f>
        <v>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2:26" x14ac:dyDescent="0.2">
      <c r="B36" s="19"/>
      <c r="C36" s="19" t="s">
        <v>248</v>
      </c>
      <c r="D36" s="19">
        <v>6</v>
      </c>
      <c r="E36" s="19">
        <v>1</v>
      </c>
      <c r="F36" s="19">
        <v>5</v>
      </c>
      <c r="G36" s="19">
        <f t="shared" si="6"/>
        <v>12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2:26" x14ac:dyDescent="0.2">
      <c r="B37" s="19"/>
      <c r="C37" s="19" t="s">
        <v>251</v>
      </c>
      <c r="D37" s="19">
        <v>5</v>
      </c>
      <c r="E37" s="19">
        <v>1</v>
      </c>
      <c r="F37" s="19">
        <v>0</v>
      </c>
      <c r="G37" s="19">
        <f t="shared" si="6"/>
        <v>6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2:26" x14ac:dyDescent="0.2">
      <c r="B38" s="19"/>
      <c r="C38" s="19" t="s">
        <v>237</v>
      </c>
      <c r="D38" s="19">
        <f>SUM(D34:D37)</f>
        <v>19</v>
      </c>
      <c r="E38" s="19">
        <f t="shared" ref="E38:F38" si="7">SUM(E34:E37)</f>
        <v>10</v>
      </c>
      <c r="F38" s="19">
        <f t="shared" si="7"/>
        <v>8</v>
      </c>
      <c r="G38" s="19">
        <f>SUM(G34:G37)</f>
        <v>37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2:26" x14ac:dyDescent="0.2">
      <c r="B39" s="20" t="s">
        <v>273</v>
      </c>
      <c r="C39" s="20" t="s">
        <v>182</v>
      </c>
      <c r="D39" s="20" t="s">
        <v>6</v>
      </c>
      <c r="E39" s="20" t="s">
        <v>213</v>
      </c>
      <c r="F39" s="20" t="s">
        <v>7</v>
      </c>
      <c r="G39" s="20" t="s">
        <v>237</v>
      </c>
      <c r="H39" s="19"/>
      <c r="I39" s="19"/>
      <c r="J39" s="20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2:26" x14ac:dyDescent="0.2">
      <c r="B40" s="20" t="s">
        <v>259</v>
      </c>
      <c r="C40" s="19" t="s">
        <v>250</v>
      </c>
      <c r="D40" s="19">
        <v>15</v>
      </c>
      <c r="E40" s="19">
        <v>24</v>
      </c>
      <c r="F40" s="19">
        <v>17</v>
      </c>
      <c r="G40" s="19">
        <f>SUM(D40:F40)</f>
        <v>56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2:26" x14ac:dyDescent="0.2">
      <c r="B41" s="19"/>
      <c r="C41" s="19" t="s">
        <v>249</v>
      </c>
      <c r="D41" s="19">
        <v>0</v>
      </c>
      <c r="E41" s="19">
        <v>1</v>
      </c>
      <c r="F41" s="19">
        <v>0</v>
      </c>
      <c r="G41" s="19">
        <f t="shared" ref="G41:G44" si="8">SUM(D41:F41)</f>
        <v>1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2:26" x14ac:dyDescent="0.2">
      <c r="B42" s="19"/>
      <c r="C42" s="19" t="s">
        <v>248</v>
      </c>
      <c r="D42" s="19">
        <v>8</v>
      </c>
      <c r="E42" s="19">
        <v>7</v>
      </c>
      <c r="F42" s="19">
        <v>7</v>
      </c>
      <c r="G42" s="19">
        <f t="shared" si="8"/>
        <v>22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2:26" x14ac:dyDescent="0.2">
      <c r="B43" s="19"/>
      <c r="C43" s="19" t="s">
        <v>251</v>
      </c>
      <c r="D43" s="19">
        <v>12</v>
      </c>
      <c r="E43" s="19">
        <v>1</v>
      </c>
      <c r="F43" s="19">
        <v>1</v>
      </c>
      <c r="G43" s="19">
        <f t="shared" si="8"/>
        <v>14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2:26" x14ac:dyDescent="0.2">
      <c r="B44" s="19"/>
      <c r="C44" s="19" t="s">
        <v>237</v>
      </c>
      <c r="D44" s="19">
        <f>SUM(D40:D43)</f>
        <v>35</v>
      </c>
      <c r="E44" s="19">
        <f t="shared" ref="E44:F44" si="9">SUM(E40:E43)</f>
        <v>33</v>
      </c>
      <c r="F44" s="19">
        <f t="shared" si="9"/>
        <v>25</v>
      </c>
      <c r="G44" s="19">
        <f t="shared" si="8"/>
        <v>93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2:26" x14ac:dyDescent="0.2">
      <c r="B45" s="20" t="s">
        <v>273</v>
      </c>
      <c r="C45" s="20" t="s">
        <v>182</v>
      </c>
      <c r="D45" s="20" t="s">
        <v>6</v>
      </c>
      <c r="E45" s="20" t="s">
        <v>213</v>
      </c>
      <c r="F45" s="20" t="s">
        <v>7</v>
      </c>
      <c r="G45" s="20" t="s">
        <v>237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2:26" x14ac:dyDescent="0.2">
      <c r="B46" s="20" t="s">
        <v>260</v>
      </c>
      <c r="C46" s="19" t="s">
        <v>250</v>
      </c>
      <c r="D46" s="19">
        <v>16</v>
      </c>
      <c r="E46" s="19">
        <v>16</v>
      </c>
      <c r="F46" s="19">
        <v>10</v>
      </c>
      <c r="G46" s="19">
        <f>SUM(D46:F46)</f>
        <v>42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2:26" x14ac:dyDescent="0.2">
      <c r="B47" s="19"/>
      <c r="C47" s="19" t="s">
        <v>249</v>
      </c>
      <c r="D47" s="19">
        <v>0</v>
      </c>
      <c r="E47" s="19">
        <v>3</v>
      </c>
      <c r="F47" s="19">
        <v>0</v>
      </c>
      <c r="G47" s="19">
        <f t="shared" ref="G47:G49" si="10">SUM(D47:F47)</f>
        <v>3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2:26" x14ac:dyDescent="0.2">
      <c r="B48" s="19"/>
      <c r="C48" s="19" t="s">
        <v>248</v>
      </c>
      <c r="D48" s="19">
        <v>6</v>
      </c>
      <c r="E48" s="19">
        <v>4</v>
      </c>
      <c r="F48" s="19">
        <v>11</v>
      </c>
      <c r="G48" s="19">
        <f t="shared" si="10"/>
        <v>21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2:27" x14ac:dyDescent="0.2">
      <c r="B49" s="19"/>
      <c r="C49" s="19" t="s">
        <v>251</v>
      </c>
      <c r="D49" s="19">
        <v>8</v>
      </c>
      <c r="E49" s="19">
        <v>4</v>
      </c>
      <c r="F49" s="19">
        <v>7</v>
      </c>
      <c r="G49" s="19">
        <f t="shared" si="10"/>
        <v>19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2:27" x14ac:dyDescent="0.2">
      <c r="B50" s="19"/>
      <c r="C50" s="19" t="s">
        <v>237</v>
      </c>
      <c r="D50" s="19">
        <f>SUM(D46:D49)</f>
        <v>30</v>
      </c>
      <c r="E50" s="19">
        <f t="shared" ref="E50:G50" si="11">SUM(E46:E49)</f>
        <v>27</v>
      </c>
      <c r="F50" s="19">
        <f t="shared" si="11"/>
        <v>28</v>
      </c>
      <c r="G50" s="19">
        <f t="shared" si="11"/>
        <v>85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2:27" x14ac:dyDescent="0.2">
      <c r="B51" s="19"/>
      <c r="C51" s="19"/>
      <c r="D51" s="19"/>
      <c r="E51" s="19"/>
      <c r="F51" s="19"/>
      <c r="G51" s="19"/>
      <c r="H51" s="19"/>
      <c r="I51" s="19" t="s">
        <v>375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2:27" x14ac:dyDescent="0.2">
      <c r="B52" s="20" t="s">
        <v>273</v>
      </c>
      <c r="C52" s="20" t="s">
        <v>271</v>
      </c>
      <c r="D52" s="20" t="s">
        <v>6</v>
      </c>
      <c r="E52" s="20" t="s">
        <v>213</v>
      </c>
      <c r="F52" s="20" t="s">
        <v>7</v>
      </c>
      <c r="G52" s="20" t="s">
        <v>237</v>
      </c>
      <c r="H52" s="19"/>
      <c r="I52" s="19" t="s">
        <v>376</v>
      </c>
      <c r="J52" s="19" t="s">
        <v>377</v>
      </c>
      <c r="K52" s="19" t="s">
        <v>378</v>
      </c>
      <c r="L52" s="19" t="s">
        <v>374</v>
      </c>
      <c r="M52" s="19" t="s">
        <v>379</v>
      </c>
      <c r="N52" s="19"/>
      <c r="O52" s="19"/>
      <c r="P52" s="19" t="s">
        <v>237</v>
      </c>
      <c r="Q52" s="19" t="s">
        <v>295</v>
      </c>
      <c r="R52" s="19" t="s">
        <v>380</v>
      </c>
      <c r="S52" s="19"/>
      <c r="T52" s="19"/>
      <c r="U52" s="19"/>
      <c r="V52" s="19"/>
      <c r="W52" s="19"/>
      <c r="X52" s="19"/>
      <c r="Y52" s="19"/>
      <c r="Z52" s="19"/>
      <c r="AA52" s="19"/>
    </row>
    <row r="53" spans="2:27" x14ac:dyDescent="0.2">
      <c r="B53" s="20" t="s">
        <v>258</v>
      </c>
      <c r="C53" s="19" t="s">
        <v>2</v>
      </c>
      <c r="D53" s="19">
        <v>4</v>
      </c>
      <c r="E53" s="19">
        <v>4</v>
      </c>
      <c r="F53" s="19">
        <v>2</v>
      </c>
      <c r="G53" s="19">
        <f>SUM(D53:F53)</f>
        <v>10</v>
      </c>
      <c r="H53" s="20"/>
      <c r="I53" s="33">
        <f>G53*D59/G59</f>
        <v>5.1351351351351351</v>
      </c>
      <c r="J53" s="33">
        <f>G53*E59/G59</f>
        <v>2.7027027027027026</v>
      </c>
      <c r="K53" s="33">
        <f>G53*F59/G59</f>
        <v>2.1621621621621623</v>
      </c>
      <c r="L53" s="58">
        <f>SUM(I53:K53)</f>
        <v>10</v>
      </c>
      <c r="M53" s="33">
        <f t="shared" ref="M53:O58" si="12">(D53-I53)^2/I53</f>
        <v>0.25092460881934564</v>
      </c>
      <c r="N53" s="33">
        <f t="shared" si="12"/>
        <v>0.62270270270270278</v>
      </c>
      <c r="O53" s="33">
        <f t="shared" si="12"/>
        <v>1.2162162162162178E-2</v>
      </c>
      <c r="P53" s="33">
        <f>SUM(M53:O53)</f>
        <v>0.88578947368421057</v>
      </c>
      <c r="Q53" s="19">
        <v>10</v>
      </c>
      <c r="R53" s="33">
        <f>_xlfn.CHISQ.DIST.RT(0.89,10)</f>
        <v>0.99989943599749775</v>
      </c>
      <c r="S53" s="19"/>
      <c r="T53" s="19"/>
      <c r="U53" s="19"/>
      <c r="V53" s="19"/>
      <c r="W53" s="19"/>
      <c r="X53" s="19"/>
      <c r="Y53" s="19"/>
      <c r="Z53" s="19"/>
      <c r="AA53" s="19"/>
    </row>
    <row r="54" spans="2:27" x14ac:dyDescent="0.2">
      <c r="B54" s="19"/>
      <c r="C54" s="19" t="s">
        <v>219</v>
      </c>
      <c r="D54" s="19">
        <v>5</v>
      </c>
      <c r="E54" s="19">
        <v>2</v>
      </c>
      <c r="F54" s="19">
        <v>1</v>
      </c>
      <c r="G54" s="19">
        <f t="shared" ref="G54:G59" si="13">SUM(D54:F54)</f>
        <v>8</v>
      </c>
      <c r="H54" s="20"/>
      <c r="I54" s="33">
        <f>G54*D59/G59</f>
        <v>4.1081081081081079</v>
      </c>
      <c r="J54" s="33">
        <f>G54*E59/G59</f>
        <v>2.1621621621621623</v>
      </c>
      <c r="K54" s="33">
        <f>G54*F59/G59</f>
        <v>1.7297297297297298</v>
      </c>
      <c r="L54" s="58">
        <f t="shared" ref="L54:L58" si="14">SUM(I54:K54)</f>
        <v>8</v>
      </c>
      <c r="M54" s="33">
        <f t="shared" si="12"/>
        <v>0.1936344238975819</v>
      </c>
      <c r="N54" s="33">
        <f t="shared" si="12"/>
        <v>1.2162162162162178E-2</v>
      </c>
      <c r="O54" s="33">
        <f t="shared" si="12"/>
        <v>0.30785472972972977</v>
      </c>
      <c r="P54" s="33">
        <f t="shared" ref="P54:P58" si="15">SUM(M54:O54)</f>
        <v>0.51365131578947387</v>
      </c>
      <c r="Q54" s="19">
        <v>10</v>
      </c>
      <c r="R54" s="19">
        <f t="shared" ref="R54:R59" si="16">_xlfn.CHISQ.DIST.RT(0.89,10)</f>
        <v>0.99989943599749775</v>
      </c>
      <c r="S54" s="19"/>
      <c r="T54" s="19"/>
      <c r="U54" s="19"/>
      <c r="V54" s="19"/>
      <c r="W54" s="19"/>
      <c r="X54" s="19"/>
      <c r="Y54" s="19"/>
      <c r="Z54" s="19"/>
      <c r="AA54" s="19"/>
    </row>
    <row r="55" spans="2:27" x14ac:dyDescent="0.2">
      <c r="B55" s="19"/>
      <c r="C55" s="19" t="s">
        <v>269</v>
      </c>
      <c r="D55" s="19">
        <v>6</v>
      </c>
      <c r="E55" s="19">
        <v>1</v>
      </c>
      <c r="F55" s="19">
        <v>1</v>
      </c>
      <c r="G55" s="19">
        <f t="shared" si="13"/>
        <v>8</v>
      </c>
      <c r="H55" s="20"/>
      <c r="I55" s="33">
        <f>G55*D59/G59</f>
        <v>4.1081081081081079</v>
      </c>
      <c r="J55" s="33">
        <f>G55*E59/G59</f>
        <v>2.1621621621621623</v>
      </c>
      <c r="K55" s="33">
        <f>G55*F59/G59</f>
        <v>1.7297297297297298</v>
      </c>
      <c r="L55" s="58">
        <f t="shared" si="14"/>
        <v>8</v>
      </c>
      <c r="M55" s="33">
        <f t="shared" si="12"/>
        <v>0.87126600284495048</v>
      </c>
      <c r="N55" s="33">
        <f t="shared" si="12"/>
        <v>0.62466216216216219</v>
      </c>
      <c r="O55" s="33">
        <f t="shared" si="12"/>
        <v>0.30785472972972977</v>
      </c>
      <c r="P55" s="33">
        <f t="shared" si="15"/>
        <v>1.8037828947368424</v>
      </c>
      <c r="Q55" s="19">
        <v>10</v>
      </c>
      <c r="R55" s="19">
        <f t="shared" si="16"/>
        <v>0.99989943599749775</v>
      </c>
      <c r="S55" s="19"/>
      <c r="T55" s="19"/>
      <c r="U55" s="19"/>
      <c r="V55" s="19"/>
      <c r="W55" s="19"/>
      <c r="X55" s="19"/>
      <c r="Y55" s="19"/>
      <c r="Z55" s="19"/>
      <c r="AA55" s="19"/>
    </row>
    <row r="56" spans="2:27" x14ac:dyDescent="0.2">
      <c r="B56" s="19"/>
      <c r="C56" s="19" t="s">
        <v>270</v>
      </c>
      <c r="D56" s="19">
        <v>2</v>
      </c>
      <c r="E56" s="19">
        <v>2</v>
      </c>
      <c r="F56" s="19">
        <v>3</v>
      </c>
      <c r="G56" s="19">
        <f t="shared" si="13"/>
        <v>7</v>
      </c>
      <c r="H56" s="20"/>
      <c r="I56" s="33">
        <f>G56*D59/G59</f>
        <v>3.5945945945945947</v>
      </c>
      <c r="J56" s="33">
        <f>G56*E59/G59</f>
        <v>1.8918918918918919</v>
      </c>
      <c r="K56" s="33">
        <f>G56*F59/G59</f>
        <v>1.5135135135135136</v>
      </c>
      <c r="L56" s="58">
        <f t="shared" si="14"/>
        <v>7</v>
      </c>
      <c r="M56" s="33">
        <f t="shared" si="12"/>
        <v>0.70737654948181272</v>
      </c>
      <c r="N56" s="33">
        <f t="shared" si="12"/>
        <v>6.1776061776061784E-3</v>
      </c>
      <c r="O56" s="33">
        <f t="shared" si="12"/>
        <v>1.4599420849420846</v>
      </c>
      <c r="P56" s="33">
        <f t="shared" si="15"/>
        <v>2.1734962406015033</v>
      </c>
      <c r="Q56" s="19">
        <v>10</v>
      </c>
      <c r="R56" s="19">
        <f t="shared" si="16"/>
        <v>0.99989943599749775</v>
      </c>
      <c r="S56" s="19"/>
      <c r="T56" s="19"/>
      <c r="U56" s="19"/>
      <c r="V56" s="19"/>
      <c r="W56" s="19"/>
      <c r="X56" s="19"/>
      <c r="Y56" s="19"/>
      <c r="Z56" s="19"/>
      <c r="AA56" s="19"/>
    </row>
    <row r="57" spans="2:27" x14ac:dyDescent="0.2">
      <c r="B57" s="19"/>
      <c r="C57" s="19" t="s">
        <v>262</v>
      </c>
      <c r="D57" s="19">
        <v>1</v>
      </c>
      <c r="E57" s="19">
        <v>0</v>
      </c>
      <c r="F57" s="19">
        <v>0</v>
      </c>
      <c r="G57" s="19">
        <f t="shared" si="13"/>
        <v>1</v>
      </c>
      <c r="H57" s="20"/>
      <c r="I57" s="33">
        <f>G57*D59/G59</f>
        <v>0.51351351351351349</v>
      </c>
      <c r="J57" s="33">
        <f>G57*E59/G59</f>
        <v>0.27027027027027029</v>
      </c>
      <c r="K57" s="33">
        <f>G57*F59/G59</f>
        <v>0.21621621621621623</v>
      </c>
      <c r="L57" s="58">
        <f t="shared" si="14"/>
        <v>1</v>
      </c>
      <c r="M57" s="33">
        <f t="shared" si="12"/>
        <v>0.46088193456614518</v>
      </c>
      <c r="N57" s="33">
        <f t="shared" si="12"/>
        <v>0.27027027027027029</v>
      </c>
      <c r="O57" s="33">
        <f t="shared" si="12"/>
        <v>0.21621621621621623</v>
      </c>
      <c r="P57" s="33">
        <f t="shared" si="15"/>
        <v>0.94736842105263164</v>
      </c>
      <c r="Q57" s="19">
        <v>10</v>
      </c>
      <c r="R57" s="19">
        <f t="shared" si="16"/>
        <v>0.99989943599749775</v>
      </c>
      <c r="S57" s="19"/>
      <c r="T57" s="19"/>
      <c r="U57" s="19"/>
      <c r="V57" s="19"/>
      <c r="W57" s="19"/>
      <c r="X57" s="19"/>
      <c r="Y57" s="19"/>
      <c r="Z57" s="19"/>
      <c r="AA57" s="19"/>
    </row>
    <row r="58" spans="2:27" x14ac:dyDescent="0.2">
      <c r="B58" s="19"/>
      <c r="C58" s="19" t="s">
        <v>336</v>
      </c>
      <c r="D58" s="19">
        <v>1</v>
      </c>
      <c r="E58" s="19">
        <v>1</v>
      </c>
      <c r="F58" s="19">
        <v>1</v>
      </c>
      <c r="G58" s="19">
        <f t="shared" si="13"/>
        <v>3</v>
      </c>
      <c r="H58" s="20"/>
      <c r="I58" s="33">
        <f>G58*D59/G59</f>
        <v>1.5405405405405406</v>
      </c>
      <c r="J58" s="33">
        <f>G58*E59/G59</f>
        <v>0.81081081081081086</v>
      </c>
      <c r="K58" s="33">
        <f>G58*F59/G59</f>
        <v>0.64864864864864868</v>
      </c>
      <c r="L58" s="58">
        <f t="shared" si="14"/>
        <v>3</v>
      </c>
      <c r="M58" s="33">
        <f t="shared" si="12"/>
        <v>0.18966334755808442</v>
      </c>
      <c r="N58" s="33">
        <f t="shared" si="12"/>
        <v>4.4144144144144117E-2</v>
      </c>
      <c r="O58" s="33">
        <f t="shared" si="12"/>
        <v>0.19031531531531526</v>
      </c>
      <c r="P58" s="33">
        <f t="shared" si="15"/>
        <v>0.42412280701754379</v>
      </c>
      <c r="Q58" s="19">
        <v>10</v>
      </c>
      <c r="R58" s="19">
        <f t="shared" si="16"/>
        <v>0.99989943599749775</v>
      </c>
      <c r="S58" s="19"/>
      <c r="T58" s="19"/>
      <c r="U58" s="19"/>
      <c r="V58" s="19"/>
      <c r="W58" s="19"/>
      <c r="X58" s="19"/>
      <c r="Y58" s="19"/>
      <c r="Z58" s="19"/>
      <c r="AA58" s="19"/>
    </row>
    <row r="59" spans="2:27" x14ac:dyDescent="0.2">
      <c r="B59" s="19"/>
      <c r="C59" s="19" t="s">
        <v>237</v>
      </c>
      <c r="D59" s="19">
        <f>SUM(D53:D58)</f>
        <v>19</v>
      </c>
      <c r="E59" s="19">
        <f t="shared" ref="E59:F59" si="17">SUM(E53:E58)</f>
        <v>10</v>
      </c>
      <c r="F59" s="19">
        <f t="shared" si="17"/>
        <v>8</v>
      </c>
      <c r="G59" s="19">
        <f t="shared" si="13"/>
        <v>37</v>
      </c>
      <c r="H59" s="19"/>
      <c r="I59" s="19"/>
      <c r="J59" s="19"/>
      <c r="K59" s="19"/>
      <c r="L59" s="19"/>
      <c r="M59" s="33">
        <f>SUM(M53:M58)</f>
        <v>2.6737468671679205</v>
      </c>
      <c r="N59" s="33">
        <f t="shared" ref="N59:P59" si="18">SUM(N53:N58)</f>
        <v>1.5801190476190479</v>
      </c>
      <c r="O59" s="33">
        <f t="shared" si="18"/>
        <v>2.4943452380952378</v>
      </c>
      <c r="P59" s="33">
        <f t="shared" si="18"/>
        <v>6.748211152882206</v>
      </c>
      <c r="Q59" s="19">
        <v>10</v>
      </c>
      <c r="R59" s="19">
        <f t="shared" si="16"/>
        <v>0.99989943599749775</v>
      </c>
      <c r="S59" s="19"/>
      <c r="T59" s="19"/>
      <c r="U59" s="19"/>
      <c r="V59" s="19"/>
      <c r="W59" s="19"/>
      <c r="X59" s="19"/>
      <c r="Y59" s="19"/>
      <c r="Z59" s="19"/>
      <c r="AA59" s="19"/>
    </row>
    <row r="60" spans="2:27" x14ac:dyDescent="0.2">
      <c r="B60" s="20" t="s">
        <v>273</v>
      </c>
      <c r="C60" s="20" t="s">
        <v>271</v>
      </c>
      <c r="D60" s="20" t="s">
        <v>6</v>
      </c>
      <c r="E60" s="20" t="s">
        <v>213</v>
      </c>
      <c r="F60" s="20" t="s">
        <v>7</v>
      </c>
      <c r="G60" s="20" t="s">
        <v>237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2:27" x14ac:dyDescent="0.2">
      <c r="B61" s="20" t="s">
        <v>259</v>
      </c>
      <c r="C61" s="19" t="s">
        <v>2</v>
      </c>
      <c r="D61" s="19">
        <v>8</v>
      </c>
      <c r="E61" s="19">
        <v>6</v>
      </c>
      <c r="F61" s="19">
        <v>8</v>
      </c>
      <c r="G61" s="19">
        <f>SUM(D61:F61)</f>
        <v>22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2:27" x14ac:dyDescent="0.2">
      <c r="B62" s="19"/>
      <c r="C62" s="19" t="s">
        <v>219</v>
      </c>
      <c r="D62" s="19">
        <v>12</v>
      </c>
      <c r="E62" s="19">
        <v>1</v>
      </c>
      <c r="F62" s="19">
        <v>3</v>
      </c>
      <c r="G62" s="19">
        <f t="shared" ref="G62:G66" si="19">SUM(D62:F62)</f>
        <v>16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2:27" x14ac:dyDescent="0.2">
      <c r="B63" s="19"/>
      <c r="C63" s="19" t="s">
        <v>269</v>
      </c>
      <c r="D63" s="19">
        <v>10</v>
      </c>
      <c r="E63" s="19">
        <v>9</v>
      </c>
      <c r="F63" s="19">
        <v>3</v>
      </c>
      <c r="G63" s="19">
        <f t="shared" si="19"/>
        <v>22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2:27" x14ac:dyDescent="0.2">
      <c r="B64" s="19"/>
      <c r="C64" s="19" t="s">
        <v>270</v>
      </c>
      <c r="D64" s="19">
        <v>1</v>
      </c>
      <c r="E64" s="19">
        <v>10</v>
      </c>
      <c r="F64" s="19">
        <v>7</v>
      </c>
      <c r="G64" s="19">
        <f t="shared" si="19"/>
        <v>18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2:26" x14ac:dyDescent="0.2">
      <c r="B65" s="19"/>
      <c r="C65" s="19" t="s">
        <v>262</v>
      </c>
      <c r="D65" s="19">
        <v>4</v>
      </c>
      <c r="E65" s="19">
        <v>4</v>
      </c>
      <c r="F65" s="19">
        <v>2</v>
      </c>
      <c r="G65" s="19">
        <f t="shared" si="19"/>
        <v>10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2:26" x14ac:dyDescent="0.2">
      <c r="B66" s="19"/>
      <c r="C66" s="19" t="s">
        <v>336</v>
      </c>
      <c r="D66" s="19">
        <v>0</v>
      </c>
      <c r="E66" s="19">
        <v>3</v>
      </c>
      <c r="F66" s="19">
        <v>2</v>
      </c>
      <c r="G66" s="19">
        <f t="shared" si="19"/>
        <v>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2:26" x14ac:dyDescent="0.2">
      <c r="B67" s="19"/>
      <c r="C67" s="19" t="s">
        <v>220</v>
      </c>
      <c r="D67" s="19">
        <f>SUM(D61:D66)</f>
        <v>35</v>
      </c>
      <c r="E67" s="19">
        <f t="shared" ref="E67:G67" si="20">SUM(E61:E66)</f>
        <v>33</v>
      </c>
      <c r="F67" s="19">
        <f t="shared" si="20"/>
        <v>25</v>
      </c>
      <c r="G67" s="19">
        <f t="shared" si="20"/>
        <v>93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2:26" x14ac:dyDescent="0.2">
      <c r="B68" s="20" t="s">
        <v>273</v>
      </c>
      <c r="C68" s="20" t="s">
        <v>271</v>
      </c>
      <c r="D68" s="20" t="s">
        <v>6</v>
      </c>
      <c r="E68" s="20" t="s">
        <v>213</v>
      </c>
      <c r="F68" s="20" t="s">
        <v>7</v>
      </c>
      <c r="G68" s="20" t="s">
        <v>237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2:26" x14ac:dyDescent="0.2">
      <c r="B69" s="20" t="s">
        <v>260</v>
      </c>
      <c r="C69" s="19" t="s">
        <v>2</v>
      </c>
      <c r="D69" s="19">
        <v>5</v>
      </c>
      <c r="E69" s="19">
        <v>8</v>
      </c>
      <c r="F69" s="19">
        <v>8</v>
      </c>
      <c r="G69" s="19">
        <f>SUM(D69:F69)</f>
        <v>21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2:26" x14ac:dyDescent="0.2">
      <c r="B70" s="19"/>
      <c r="C70" s="19" t="s">
        <v>219</v>
      </c>
      <c r="D70" s="19">
        <v>6</v>
      </c>
      <c r="E70" s="19">
        <v>4</v>
      </c>
      <c r="F70" s="19">
        <v>3</v>
      </c>
      <c r="G70" s="19">
        <f t="shared" ref="G70:G74" si="21">SUM(D70:F70)</f>
        <v>13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2:26" x14ac:dyDescent="0.2">
      <c r="B71" s="19"/>
      <c r="C71" s="19" t="s">
        <v>269</v>
      </c>
      <c r="D71" s="19">
        <v>12</v>
      </c>
      <c r="E71" s="19">
        <v>2</v>
      </c>
      <c r="F71" s="19">
        <v>5</v>
      </c>
      <c r="G71" s="19">
        <f t="shared" si="21"/>
        <v>19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2:26" x14ac:dyDescent="0.2">
      <c r="B72" s="19"/>
      <c r="C72" s="19" t="s">
        <v>270</v>
      </c>
      <c r="D72" s="19">
        <v>5</v>
      </c>
      <c r="E72" s="19">
        <v>8</v>
      </c>
      <c r="F72" s="19">
        <v>11</v>
      </c>
      <c r="G72" s="19">
        <f t="shared" si="21"/>
        <v>24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2:26" x14ac:dyDescent="0.2">
      <c r="B73" s="19"/>
      <c r="C73" s="19" t="s">
        <v>262</v>
      </c>
      <c r="D73" s="19">
        <v>2</v>
      </c>
      <c r="E73" s="19">
        <v>2</v>
      </c>
      <c r="F73" s="19">
        <v>1</v>
      </c>
      <c r="G73" s="19">
        <f t="shared" si="21"/>
        <v>5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2:26" x14ac:dyDescent="0.2">
      <c r="B74" s="19"/>
      <c r="C74" s="19" t="s">
        <v>336</v>
      </c>
      <c r="D74" s="19">
        <v>0</v>
      </c>
      <c r="E74" s="19">
        <v>3</v>
      </c>
      <c r="F74" s="19">
        <v>0</v>
      </c>
      <c r="G74" s="19">
        <f t="shared" si="21"/>
        <v>3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2:26" x14ac:dyDescent="0.2">
      <c r="B75" s="19"/>
      <c r="C75" s="19" t="s">
        <v>237</v>
      </c>
      <c r="D75" s="19">
        <f>SUM(D69:D74)</f>
        <v>30</v>
      </c>
      <c r="E75" s="19">
        <f t="shared" ref="E75:G75" si="22">SUM(E69:E74)</f>
        <v>27</v>
      </c>
      <c r="F75" s="19">
        <f t="shared" si="22"/>
        <v>28</v>
      </c>
      <c r="G75" s="19">
        <f t="shared" si="22"/>
        <v>85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2:26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2:26" x14ac:dyDescent="0.2">
      <c r="B77" s="20" t="s">
        <v>274</v>
      </c>
      <c r="C77" s="20"/>
      <c r="D77" s="85" t="s">
        <v>258</v>
      </c>
      <c r="E77" s="85"/>
      <c r="F77" s="85" t="s">
        <v>259</v>
      </c>
      <c r="G77" s="85"/>
      <c r="H77" s="85"/>
      <c r="I77" s="85" t="s">
        <v>260</v>
      </c>
      <c r="J77" s="85"/>
      <c r="K77" s="20"/>
      <c r="L77" s="20"/>
      <c r="M77" s="20"/>
      <c r="N77" s="85"/>
      <c r="O77" s="85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2:26" x14ac:dyDescent="0.2">
      <c r="B78" s="20"/>
      <c r="C78" s="20" t="s">
        <v>264</v>
      </c>
      <c r="D78" s="20" t="s">
        <v>247</v>
      </c>
      <c r="E78" s="20" t="s">
        <v>264</v>
      </c>
      <c r="F78" s="20" t="s">
        <v>247</v>
      </c>
      <c r="G78" s="20" t="s">
        <v>264</v>
      </c>
      <c r="H78" s="20" t="s">
        <v>247</v>
      </c>
      <c r="I78" s="20" t="s">
        <v>265</v>
      </c>
      <c r="J78" s="20" t="s">
        <v>266</v>
      </c>
      <c r="K78" s="20" t="s">
        <v>6</v>
      </c>
      <c r="L78" s="20" t="s">
        <v>213</v>
      </c>
      <c r="M78" s="20" t="s">
        <v>7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2:26" x14ac:dyDescent="0.2">
      <c r="B79" s="20" t="s">
        <v>261</v>
      </c>
      <c r="C79" s="21">
        <v>10</v>
      </c>
      <c r="D79" s="22">
        <f>10/37</f>
        <v>0.27027027027027029</v>
      </c>
      <c r="E79" s="21">
        <v>22</v>
      </c>
      <c r="F79" s="22">
        <v>0.24</v>
      </c>
      <c r="G79" s="21">
        <v>21</v>
      </c>
      <c r="H79" s="22">
        <v>0.25</v>
      </c>
      <c r="I79" s="19">
        <f t="shared" ref="I79:I84" si="23">SUM(C79,E79,G79)</f>
        <v>53</v>
      </c>
      <c r="J79" s="23">
        <f>53/215</f>
        <v>0.24651162790697675</v>
      </c>
      <c r="K79" s="19">
        <f t="shared" ref="K79:M84" si="24">SUM(D53,D61,D69)</f>
        <v>17</v>
      </c>
      <c r="L79" s="19">
        <f t="shared" si="24"/>
        <v>18</v>
      </c>
      <c r="M79" s="19">
        <f t="shared" si="24"/>
        <v>18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2:26" x14ac:dyDescent="0.2">
      <c r="B80" s="20" t="s">
        <v>219</v>
      </c>
      <c r="C80" s="19">
        <v>8</v>
      </c>
      <c r="D80" s="22">
        <f>8/37</f>
        <v>0.21621621621621623</v>
      </c>
      <c r="E80" s="21">
        <v>16</v>
      </c>
      <c r="F80" s="22">
        <v>0.17</v>
      </c>
      <c r="G80" s="21">
        <v>13</v>
      </c>
      <c r="H80" s="22">
        <v>0.15</v>
      </c>
      <c r="I80" s="19">
        <f t="shared" si="23"/>
        <v>37</v>
      </c>
      <c r="J80" s="23">
        <f>37/215</f>
        <v>0.17209302325581396</v>
      </c>
      <c r="K80" s="19">
        <f t="shared" si="24"/>
        <v>23</v>
      </c>
      <c r="L80" s="19">
        <f t="shared" si="24"/>
        <v>7</v>
      </c>
      <c r="M80" s="19">
        <f t="shared" si="24"/>
        <v>7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2:26" x14ac:dyDescent="0.2">
      <c r="B81" s="20" t="s">
        <v>272</v>
      </c>
      <c r="C81" s="19">
        <v>8</v>
      </c>
      <c r="D81" s="22">
        <f>8/37</f>
        <v>0.21621621621621623</v>
      </c>
      <c r="E81" s="21">
        <v>22</v>
      </c>
      <c r="F81" s="22">
        <v>0.24</v>
      </c>
      <c r="G81" s="21">
        <v>19</v>
      </c>
      <c r="H81" s="22">
        <v>0.22</v>
      </c>
      <c r="I81" s="19">
        <f t="shared" si="23"/>
        <v>49</v>
      </c>
      <c r="J81" s="23">
        <f>49/215</f>
        <v>0.22790697674418606</v>
      </c>
      <c r="K81" s="19">
        <f t="shared" si="24"/>
        <v>28</v>
      </c>
      <c r="L81" s="19">
        <f t="shared" si="24"/>
        <v>12</v>
      </c>
      <c r="M81" s="19">
        <f t="shared" si="24"/>
        <v>9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2:26" x14ac:dyDescent="0.2">
      <c r="B82" s="20" t="s">
        <v>4</v>
      </c>
      <c r="C82" s="19">
        <v>7</v>
      </c>
      <c r="D82" s="22">
        <f>7/37</f>
        <v>0.1891891891891892</v>
      </c>
      <c r="E82" s="21">
        <v>18</v>
      </c>
      <c r="F82" s="22">
        <v>0.19</v>
      </c>
      <c r="G82" s="21">
        <v>24</v>
      </c>
      <c r="H82" s="22">
        <v>0.28000000000000003</v>
      </c>
      <c r="I82" s="19">
        <f t="shared" si="23"/>
        <v>49</v>
      </c>
      <c r="J82" s="23">
        <f>49/215</f>
        <v>0.22790697674418606</v>
      </c>
      <c r="K82" s="19">
        <f t="shared" si="24"/>
        <v>8</v>
      </c>
      <c r="L82" s="19">
        <f t="shared" si="24"/>
        <v>20</v>
      </c>
      <c r="M82" s="19">
        <f t="shared" si="24"/>
        <v>21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2:26" x14ac:dyDescent="0.2">
      <c r="B83" s="20" t="s">
        <v>262</v>
      </c>
      <c r="C83" s="19">
        <v>1</v>
      </c>
      <c r="D83" s="22">
        <f>1/37</f>
        <v>2.7027027027027029E-2</v>
      </c>
      <c r="E83" s="21">
        <v>10</v>
      </c>
      <c r="F83" s="22">
        <v>0.11</v>
      </c>
      <c r="G83" s="21">
        <v>5</v>
      </c>
      <c r="H83" s="22">
        <v>0.06</v>
      </c>
      <c r="I83" s="19">
        <f t="shared" si="23"/>
        <v>16</v>
      </c>
      <c r="J83" s="23">
        <f>16/215</f>
        <v>7.441860465116279E-2</v>
      </c>
      <c r="K83" s="19">
        <f t="shared" si="24"/>
        <v>7</v>
      </c>
      <c r="L83" s="19">
        <f t="shared" si="24"/>
        <v>6</v>
      </c>
      <c r="M83" s="19">
        <f t="shared" si="24"/>
        <v>3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2:26" x14ac:dyDescent="0.2">
      <c r="B84" s="19" t="s">
        <v>336</v>
      </c>
      <c r="C84" s="19">
        <v>3</v>
      </c>
      <c r="D84" s="22">
        <f>3/37</f>
        <v>8.1081081081081086E-2</v>
      </c>
      <c r="E84" s="21">
        <v>5</v>
      </c>
      <c r="F84" s="22">
        <v>0.05</v>
      </c>
      <c r="G84" s="21">
        <v>3</v>
      </c>
      <c r="H84" s="22">
        <v>0.04</v>
      </c>
      <c r="I84" s="19">
        <f t="shared" si="23"/>
        <v>11</v>
      </c>
      <c r="J84" s="23">
        <f>11/215</f>
        <v>5.1162790697674418E-2</v>
      </c>
      <c r="K84" s="19">
        <f t="shared" si="24"/>
        <v>1</v>
      </c>
      <c r="L84" s="19">
        <f t="shared" si="24"/>
        <v>7</v>
      </c>
      <c r="M84" s="19">
        <f t="shared" si="24"/>
        <v>3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2:26" x14ac:dyDescent="0.2">
      <c r="B85" s="19"/>
      <c r="C85" s="19">
        <f t="shared" ref="C85:K85" si="25">SUM(C79:C84)</f>
        <v>37</v>
      </c>
      <c r="D85" s="22">
        <f t="shared" si="25"/>
        <v>1</v>
      </c>
      <c r="E85" s="19">
        <f t="shared" si="25"/>
        <v>93</v>
      </c>
      <c r="F85" s="22">
        <f t="shared" si="25"/>
        <v>1</v>
      </c>
      <c r="G85" s="19">
        <f t="shared" si="25"/>
        <v>85</v>
      </c>
      <c r="H85" s="22">
        <f t="shared" si="25"/>
        <v>1</v>
      </c>
      <c r="I85" s="19">
        <f t="shared" si="25"/>
        <v>215</v>
      </c>
      <c r="J85" s="23">
        <f t="shared" si="25"/>
        <v>1</v>
      </c>
      <c r="K85" s="19">
        <f t="shared" si="25"/>
        <v>84</v>
      </c>
      <c r="L85" s="19">
        <f t="shared" ref="L85:M85" si="26">SUM(L79:L84)</f>
        <v>70</v>
      </c>
      <c r="M85" s="19">
        <f t="shared" si="26"/>
        <v>61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2:26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2:26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2:26" x14ac:dyDescent="0.2">
      <c r="B88" s="20" t="s">
        <v>237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2:26" x14ac:dyDescent="0.2">
      <c r="B89" s="19"/>
      <c r="C89" s="20" t="s">
        <v>275</v>
      </c>
      <c r="D89" s="20" t="s">
        <v>250</v>
      </c>
      <c r="E89" s="20" t="s">
        <v>249</v>
      </c>
      <c r="F89" s="20" t="s">
        <v>248</v>
      </c>
      <c r="G89" s="20" t="s">
        <v>268</v>
      </c>
      <c r="H89" s="20" t="s">
        <v>237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2:26" x14ac:dyDescent="0.2">
      <c r="B90" s="19"/>
      <c r="C90" s="20" t="s">
        <v>258</v>
      </c>
      <c r="D90" s="19">
        <v>18</v>
      </c>
      <c r="E90" s="19">
        <v>1</v>
      </c>
      <c r="F90" s="19">
        <v>12</v>
      </c>
      <c r="G90" s="19">
        <v>6</v>
      </c>
      <c r="H90" s="19">
        <f>SUM(D90:G90)</f>
        <v>37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2:26" x14ac:dyDescent="0.2">
      <c r="B91" s="19"/>
      <c r="C91" s="20" t="s">
        <v>259</v>
      </c>
      <c r="D91" s="19">
        <v>56</v>
      </c>
      <c r="E91" s="19">
        <v>1</v>
      </c>
      <c r="F91" s="19">
        <v>22</v>
      </c>
      <c r="G91" s="19">
        <v>14</v>
      </c>
      <c r="H91" s="19">
        <f t="shared" ref="H91:H92" si="27">SUM(D91:G91)</f>
        <v>93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2:26" x14ac:dyDescent="0.2">
      <c r="B92" s="19"/>
      <c r="C92" s="20" t="s">
        <v>260</v>
      </c>
      <c r="D92" s="19">
        <v>42</v>
      </c>
      <c r="E92" s="19">
        <v>3</v>
      </c>
      <c r="F92" s="19">
        <v>21</v>
      </c>
      <c r="G92" s="19">
        <v>19</v>
      </c>
      <c r="H92" s="19">
        <f t="shared" si="27"/>
        <v>85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2:26" x14ac:dyDescent="0.2">
      <c r="B93" s="19"/>
      <c r="C93" s="20" t="s">
        <v>237</v>
      </c>
      <c r="D93" s="19">
        <f>SUM(D90:D92)</f>
        <v>116</v>
      </c>
      <c r="E93" s="19">
        <f t="shared" ref="E93:H93" si="28">SUM(E90:E92)</f>
        <v>5</v>
      </c>
      <c r="F93" s="19">
        <f t="shared" si="28"/>
        <v>55</v>
      </c>
      <c r="G93" s="19">
        <f t="shared" si="28"/>
        <v>39</v>
      </c>
      <c r="H93" s="19">
        <f t="shared" si="28"/>
        <v>215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2:26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2:26" x14ac:dyDescent="0.2">
      <c r="B95" s="20" t="s">
        <v>220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2:26" x14ac:dyDescent="0.2">
      <c r="B96" s="19"/>
      <c r="C96" s="20" t="s">
        <v>276</v>
      </c>
      <c r="D96" s="20" t="s">
        <v>250</v>
      </c>
      <c r="E96" s="20" t="s">
        <v>249</v>
      </c>
      <c r="F96" s="20" t="s">
        <v>248</v>
      </c>
      <c r="G96" s="20" t="s">
        <v>268</v>
      </c>
      <c r="H96" s="20" t="s">
        <v>220</v>
      </c>
      <c r="I96" s="20" t="s">
        <v>266</v>
      </c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2:26" x14ac:dyDescent="0.2">
      <c r="B97" s="19"/>
      <c r="C97" s="20" t="s">
        <v>277</v>
      </c>
      <c r="D97" s="19">
        <v>39</v>
      </c>
      <c r="E97" s="19">
        <v>0</v>
      </c>
      <c r="F97" s="19">
        <v>20</v>
      </c>
      <c r="G97" s="19">
        <v>25</v>
      </c>
      <c r="H97" s="19">
        <f>SUM(D97:G97)</f>
        <v>84</v>
      </c>
      <c r="I97" s="24">
        <f>84/215</f>
        <v>0.39069767441860465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2:26" x14ac:dyDescent="0.2">
      <c r="B98" s="19"/>
      <c r="C98" s="20" t="s">
        <v>213</v>
      </c>
      <c r="D98" s="19">
        <v>47</v>
      </c>
      <c r="E98" s="19">
        <v>5</v>
      </c>
      <c r="F98" s="19">
        <v>12</v>
      </c>
      <c r="G98" s="19">
        <v>6</v>
      </c>
      <c r="H98" s="19">
        <f t="shared" ref="H98:H100" si="29">SUM(D98:G98)</f>
        <v>70</v>
      </c>
      <c r="I98" s="22">
        <f>70/215</f>
        <v>0.32558139534883723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2:26" x14ac:dyDescent="0.2">
      <c r="B99" s="19"/>
      <c r="C99" s="20" t="s">
        <v>7</v>
      </c>
      <c r="D99" s="19">
        <v>30</v>
      </c>
      <c r="E99" s="19">
        <v>0</v>
      </c>
      <c r="F99" s="19">
        <v>23</v>
      </c>
      <c r="G99" s="19">
        <v>8</v>
      </c>
      <c r="H99" s="19">
        <f t="shared" si="29"/>
        <v>61</v>
      </c>
      <c r="I99" s="22">
        <f>61/215</f>
        <v>0.28372093023255812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2:26" x14ac:dyDescent="0.2">
      <c r="B100" s="19"/>
      <c r="C100" s="20" t="s">
        <v>220</v>
      </c>
      <c r="D100" s="19">
        <f>SUM(D97:D99)</f>
        <v>116</v>
      </c>
      <c r="E100" s="19">
        <f t="shared" ref="E100:G100" si="30">SUM(E97:E99)</f>
        <v>5</v>
      </c>
      <c r="F100" s="19">
        <f t="shared" si="30"/>
        <v>55</v>
      </c>
      <c r="G100" s="19">
        <f t="shared" si="30"/>
        <v>39</v>
      </c>
      <c r="H100" s="19">
        <f t="shared" si="29"/>
        <v>215</v>
      </c>
      <c r="I100" s="22">
        <v>1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2:26" x14ac:dyDescent="0.2"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2:26" x14ac:dyDescent="0.2">
      <c r="B102" s="20" t="s">
        <v>237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2:26" x14ac:dyDescent="0.2">
      <c r="B103" s="19"/>
      <c r="C103" s="20" t="s">
        <v>278</v>
      </c>
      <c r="D103" s="20" t="s">
        <v>250</v>
      </c>
      <c r="E103" s="20" t="s">
        <v>249</v>
      </c>
      <c r="F103" s="20" t="s">
        <v>248</v>
      </c>
      <c r="G103" s="20" t="s">
        <v>268</v>
      </c>
      <c r="H103" s="19" t="s">
        <v>220</v>
      </c>
      <c r="I103" s="19" t="s">
        <v>266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2:26" x14ac:dyDescent="0.2">
      <c r="B104" s="19"/>
      <c r="C104" s="20" t="s">
        <v>2</v>
      </c>
      <c r="D104" s="19">
        <v>28</v>
      </c>
      <c r="E104" s="19">
        <v>2</v>
      </c>
      <c r="F104" s="19">
        <v>9</v>
      </c>
      <c r="G104" s="19">
        <v>14</v>
      </c>
      <c r="H104" s="19">
        <f>SUM(D104:G104)</f>
        <v>53</v>
      </c>
      <c r="I104" s="23">
        <f>53/215</f>
        <v>0.24651162790697675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2:26" x14ac:dyDescent="0.2">
      <c r="B105" s="19"/>
      <c r="C105" s="20" t="s">
        <v>219</v>
      </c>
      <c r="D105" s="19">
        <v>15</v>
      </c>
      <c r="E105" s="19">
        <v>0</v>
      </c>
      <c r="F105" s="19">
        <v>12</v>
      </c>
      <c r="G105" s="19">
        <v>10</v>
      </c>
      <c r="H105" s="19">
        <f t="shared" ref="H105:H109" si="31">SUM(D105:G105)</f>
        <v>37</v>
      </c>
      <c r="I105" s="23">
        <f>37/215</f>
        <v>0.17209302325581396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2:26" x14ac:dyDescent="0.2">
      <c r="B106" s="19"/>
      <c r="C106" s="20" t="s">
        <v>269</v>
      </c>
      <c r="D106" s="19">
        <v>24</v>
      </c>
      <c r="E106" s="19">
        <v>3</v>
      </c>
      <c r="F106" s="19">
        <v>13</v>
      </c>
      <c r="G106" s="19">
        <v>9</v>
      </c>
      <c r="H106" s="19">
        <f t="shared" si="31"/>
        <v>49</v>
      </c>
      <c r="I106" s="23">
        <f>49/215</f>
        <v>0.22790697674418606</v>
      </c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2:26" x14ac:dyDescent="0.2">
      <c r="B107" s="19"/>
      <c r="C107" s="20" t="s">
        <v>4</v>
      </c>
      <c r="D107" s="19">
        <v>25</v>
      </c>
      <c r="E107" s="19">
        <v>0</v>
      </c>
      <c r="F107" s="19">
        <v>18</v>
      </c>
      <c r="G107" s="19">
        <v>6</v>
      </c>
      <c r="H107" s="19">
        <f t="shared" si="31"/>
        <v>49</v>
      </c>
      <c r="I107" s="23">
        <f>49/215</f>
        <v>0.22790697674418606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2:26" x14ac:dyDescent="0.2">
      <c r="B108" s="19"/>
      <c r="C108" s="20" t="s">
        <v>262</v>
      </c>
      <c r="D108" s="19">
        <v>13</v>
      </c>
      <c r="E108" s="19">
        <v>0</v>
      </c>
      <c r="F108" s="19">
        <v>3</v>
      </c>
      <c r="G108" s="19">
        <v>0</v>
      </c>
      <c r="H108" s="19">
        <f t="shared" si="31"/>
        <v>16</v>
      </c>
      <c r="I108" s="23">
        <f>16/215</f>
        <v>7.441860465116279E-2</v>
      </c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2:26" x14ac:dyDescent="0.2">
      <c r="B109" s="19"/>
      <c r="C109" s="19" t="s">
        <v>336</v>
      </c>
      <c r="D109" s="19">
        <v>11</v>
      </c>
      <c r="E109" s="19">
        <v>0</v>
      </c>
      <c r="F109" s="19">
        <v>0</v>
      </c>
      <c r="G109" s="19">
        <v>0</v>
      </c>
      <c r="H109" s="19">
        <f t="shared" si="31"/>
        <v>11</v>
      </c>
      <c r="I109" s="23">
        <f>11/215</f>
        <v>5.1162790697674418E-2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2:26" x14ac:dyDescent="0.2">
      <c r="B110" s="19"/>
      <c r="C110" s="19" t="s">
        <v>220</v>
      </c>
      <c r="D110" s="19">
        <f>SUM(D104:D109)</f>
        <v>116</v>
      </c>
      <c r="E110" s="19">
        <f t="shared" ref="E110:G110" si="32">SUM(E104:E109)</f>
        <v>5</v>
      </c>
      <c r="F110" s="19">
        <f t="shared" si="32"/>
        <v>55</v>
      </c>
      <c r="G110" s="19">
        <f t="shared" si="32"/>
        <v>39</v>
      </c>
      <c r="H110" s="19">
        <f>SUM(H104:H109)</f>
        <v>215</v>
      </c>
      <c r="I110" s="23">
        <f>SUM(I104:I109)</f>
        <v>1</v>
      </c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2:26" x14ac:dyDescent="0.2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2:26" x14ac:dyDescent="0.2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2:27" x14ac:dyDescent="0.2">
      <c r="B113" s="20" t="s">
        <v>237</v>
      </c>
      <c r="C113" s="19" t="s">
        <v>293</v>
      </c>
      <c r="D113" s="19" t="s">
        <v>294</v>
      </c>
      <c r="E113" s="19"/>
      <c r="F113" s="19"/>
      <c r="G113" s="19"/>
      <c r="H113" s="19"/>
      <c r="I113" s="19" t="s">
        <v>280</v>
      </c>
      <c r="J113" s="20"/>
      <c r="K113" s="20"/>
      <c r="L113" s="20"/>
      <c r="M113" s="19"/>
      <c r="N113" s="20" t="s">
        <v>281</v>
      </c>
      <c r="O113" s="19"/>
      <c r="P113" s="19"/>
      <c r="Q113" s="19" t="s">
        <v>282</v>
      </c>
      <c r="R113" s="19" t="s">
        <v>331</v>
      </c>
      <c r="S113" s="19"/>
      <c r="T113" s="19"/>
      <c r="U113" s="19"/>
      <c r="V113" s="19"/>
      <c r="W113" s="19"/>
      <c r="X113" s="19"/>
      <c r="Y113" s="19"/>
      <c r="Z113" s="19"/>
    </row>
    <row r="114" spans="2:27" x14ac:dyDescent="0.2">
      <c r="B114" s="19"/>
      <c r="C114" s="20" t="s">
        <v>283</v>
      </c>
      <c r="D114" s="20" t="s">
        <v>6</v>
      </c>
      <c r="E114" s="20" t="s">
        <v>213</v>
      </c>
      <c r="F114" s="20" t="s">
        <v>7</v>
      </c>
      <c r="G114" s="20" t="s">
        <v>284</v>
      </c>
      <c r="H114" s="19"/>
      <c r="I114" s="20" t="s">
        <v>283</v>
      </c>
      <c r="J114" s="20" t="s">
        <v>6</v>
      </c>
      <c r="K114" s="20" t="s">
        <v>213</v>
      </c>
      <c r="L114" s="20" t="s">
        <v>7</v>
      </c>
      <c r="M114" s="20" t="s">
        <v>283</v>
      </c>
      <c r="N114" s="20" t="s">
        <v>6</v>
      </c>
      <c r="O114" s="20" t="s">
        <v>213</v>
      </c>
      <c r="P114" s="20" t="s">
        <v>7</v>
      </c>
      <c r="Q114" s="19"/>
      <c r="R114" s="25" t="s">
        <v>295</v>
      </c>
      <c r="S114" s="19"/>
      <c r="T114" s="19"/>
      <c r="U114" s="19"/>
      <c r="V114" s="19"/>
      <c r="W114" s="19"/>
      <c r="X114" s="19"/>
      <c r="Y114" s="19"/>
      <c r="Z114" s="19"/>
    </row>
    <row r="115" spans="2:27" x14ac:dyDescent="0.2">
      <c r="B115" s="19"/>
      <c r="C115" s="20" t="s">
        <v>258</v>
      </c>
      <c r="D115" s="19">
        <v>19</v>
      </c>
      <c r="E115" s="19">
        <v>10</v>
      </c>
      <c r="F115" s="19">
        <v>8</v>
      </c>
      <c r="G115" s="19">
        <f>SUM(D115:F115)</f>
        <v>37</v>
      </c>
      <c r="H115" s="19"/>
      <c r="I115" s="20" t="s">
        <v>258</v>
      </c>
      <c r="J115" s="33">
        <f>G115*D118/G118</f>
        <v>14.455813953488372</v>
      </c>
      <c r="K115" s="33">
        <f>G115*E118/G118</f>
        <v>12.046511627906977</v>
      </c>
      <c r="L115" s="33">
        <f>G115*F118/G118</f>
        <v>10.497674418604651</v>
      </c>
      <c r="M115" s="20" t="s">
        <v>258</v>
      </c>
      <c r="N115" s="33">
        <f>(D115-J115)^2/J115</f>
        <v>1.428465176139595</v>
      </c>
      <c r="O115" s="33">
        <f t="shared" ref="O115:P117" si="33">(E115-K115)^2/K115</f>
        <v>0.34766992906527794</v>
      </c>
      <c r="P115" s="33">
        <f t="shared" si="33"/>
        <v>0.59426281027501016</v>
      </c>
      <c r="Q115" s="33">
        <f>SUM(N115:P115)</f>
        <v>2.3703979154798831</v>
      </c>
      <c r="R115" s="25"/>
      <c r="S115" s="19"/>
      <c r="T115" s="19"/>
      <c r="U115" s="19"/>
      <c r="V115" s="19"/>
      <c r="W115" s="19"/>
      <c r="X115" s="19"/>
      <c r="Y115" s="19"/>
      <c r="Z115" s="19"/>
    </row>
    <row r="116" spans="2:27" x14ac:dyDescent="0.2">
      <c r="B116" s="19"/>
      <c r="C116" s="20" t="s">
        <v>259</v>
      </c>
      <c r="D116" s="19">
        <v>35</v>
      </c>
      <c r="E116" s="19">
        <v>33</v>
      </c>
      <c r="F116" s="19">
        <v>25</v>
      </c>
      <c r="G116" s="19">
        <f>SUM(D116:F116)</f>
        <v>93</v>
      </c>
      <c r="H116" s="19"/>
      <c r="I116" s="20" t="s">
        <v>259</v>
      </c>
      <c r="J116" s="33">
        <f>G116*D118/G118</f>
        <v>36.334883720930236</v>
      </c>
      <c r="K116" s="33">
        <f>G116*E118/G118</f>
        <v>30.279069767441861</v>
      </c>
      <c r="L116" s="33">
        <f>G116*F118/G118</f>
        <v>26.386046511627907</v>
      </c>
      <c r="M116" s="20" t="s">
        <v>259</v>
      </c>
      <c r="N116" s="33">
        <f t="shared" ref="N116:N117" si="34">(D116-J116)^2/J116</f>
        <v>4.9041427023422769E-2</v>
      </c>
      <c r="O116" s="33">
        <f t="shared" si="33"/>
        <v>0.24450755546029357</v>
      </c>
      <c r="P116" s="33">
        <f t="shared" si="33"/>
        <v>7.2808366025932672E-2</v>
      </c>
      <c r="Q116" s="33">
        <f t="shared" ref="Q116:Q117" si="35">SUM(N116:P116)</f>
        <v>0.36635734850964902</v>
      </c>
      <c r="R116" s="25">
        <v>4</v>
      </c>
      <c r="S116" s="19"/>
      <c r="T116" s="19"/>
      <c r="U116" s="19"/>
      <c r="V116" s="19"/>
      <c r="W116" s="19"/>
      <c r="X116" s="19"/>
      <c r="Y116" s="19"/>
      <c r="Z116" s="19"/>
    </row>
    <row r="117" spans="2:27" x14ac:dyDescent="0.2">
      <c r="B117" s="19"/>
      <c r="C117" s="20" t="s">
        <v>260</v>
      </c>
      <c r="D117" s="19">
        <v>30</v>
      </c>
      <c r="E117" s="19">
        <v>27</v>
      </c>
      <c r="F117" s="19">
        <v>28</v>
      </c>
      <c r="G117" s="19">
        <f>SUM(D117:F117)</f>
        <v>85</v>
      </c>
      <c r="H117" s="19"/>
      <c r="I117" s="20" t="s">
        <v>260</v>
      </c>
      <c r="J117" s="33">
        <f>G117*D118/G118</f>
        <v>33.209302325581397</v>
      </c>
      <c r="K117" s="33">
        <f>G117*E118/G118</f>
        <v>27.674418604651162</v>
      </c>
      <c r="L117" s="33">
        <f>G117*F118/G118</f>
        <v>24.11627906976744</v>
      </c>
      <c r="M117" s="20" t="s">
        <v>260</v>
      </c>
      <c r="N117" s="33">
        <f t="shared" si="34"/>
        <v>0.31014266171584953</v>
      </c>
      <c r="O117" s="33">
        <f t="shared" si="33"/>
        <v>1.6435411373851839E-2</v>
      </c>
      <c r="P117" s="33">
        <f t="shared" si="33"/>
        <v>0.62544011123320908</v>
      </c>
      <c r="Q117" s="33">
        <f t="shared" si="35"/>
        <v>0.95201818432291052</v>
      </c>
      <c r="R117" s="25">
        <v>4</v>
      </c>
      <c r="S117" s="19"/>
      <c r="T117" s="19"/>
      <c r="U117" s="19"/>
      <c r="V117" s="19"/>
      <c r="W117" s="19"/>
      <c r="X117" s="19"/>
      <c r="Y117" s="19"/>
      <c r="Z117" s="19"/>
    </row>
    <row r="118" spans="2:27" x14ac:dyDescent="0.2">
      <c r="B118" s="19"/>
      <c r="C118" s="20" t="s">
        <v>285</v>
      </c>
      <c r="D118" s="19">
        <f>SUM(D115:D117)</f>
        <v>84</v>
      </c>
      <c r="E118" s="19">
        <f t="shared" ref="E118:G118" si="36">SUM(E115:E117)</f>
        <v>70</v>
      </c>
      <c r="F118" s="19">
        <f t="shared" si="36"/>
        <v>61</v>
      </c>
      <c r="G118" s="19">
        <f t="shared" si="36"/>
        <v>215</v>
      </c>
      <c r="H118" s="19"/>
      <c r="I118" s="19"/>
      <c r="J118" s="19"/>
      <c r="K118" s="19"/>
      <c r="L118" s="19"/>
      <c r="M118" s="19"/>
      <c r="N118" s="33">
        <f>SUM(N115:N117)</f>
        <v>1.7876492648788673</v>
      </c>
      <c r="O118" s="33">
        <f t="shared" ref="O118:Q118" si="37">SUM(O115:O117)</f>
        <v>0.60861289589942336</v>
      </c>
      <c r="P118" s="33">
        <f t="shared" si="37"/>
        <v>1.2925112875341518</v>
      </c>
      <c r="Q118" s="33">
        <f t="shared" si="37"/>
        <v>3.6887734483124426</v>
      </c>
      <c r="R118" s="25">
        <v>4</v>
      </c>
      <c r="S118" s="19"/>
      <c r="T118" s="19"/>
      <c r="U118" s="19"/>
      <c r="V118" s="19"/>
      <c r="W118" s="19"/>
      <c r="X118" s="19"/>
      <c r="Y118" s="19"/>
      <c r="Z118" s="19"/>
    </row>
    <row r="119" spans="2:27" x14ac:dyDescent="0.2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2:27" x14ac:dyDescent="0.2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 t="s">
        <v>372</v>
      </c>
      <c r="P120" s="19">
        <v>3.69</v>
      </c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2:27" x14ac:dyDescent="0.2">
      <c r="B121" s="19"/>
      <c r="C121" s="19"/>
      <c r="D121" s="19"/>
      <c r="E121" s="19" t="s">
        <v>286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 t="s">
        <v>295</v>
      </c>
      <c r="P121" s="19">
        <v>4</v>
      </c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2:27" x14ac:dyDescent="0.2">
      <c r="B122" s="19"/>
      <c r="C122" s="19"/>
      <c r="D122" s="19" t="s">
        <v>287</v>
      </c>
      <c r="E122" s="19">
        <v>4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 t="s">
        <v>373</v>
      </c>
      <c r="P122" s="33">
        <f>_xlfn.CHISQ.DIST.RT(3.69,4)</f>
        <v>0.44958203793104823</v>
      </c>
      <c r="Q122" s="19"/>
      <c r="R122" s="19"/>
      <c r="S122" s="19"/>
      <c r="T122" s="19"/>
      <c r="U122" s="19"/>
      <c r="V122" s="19"/>
      <c r="W122" s="19"/>
      <c r="X122" s="19"/>
    </row>
    <row r="123" spans="2:27" x14ac:dyDescent="0.2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2:27" x14ac:dyDescent="0.2">
      <c r="B124" s="19"/>
      <c r="C124" s="19"/>
      <c r="D124" s="19" t="s">
        <v>288</v>
      </c>
      <c r="E124" s="33">
        <f>SUM(N115:P117)</f>
        <v>3.688773448312443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2:27" x14ac:dyDescent="0.2">
      <c r="B125" s="19"/>
      <c r="C125" s="19"/>
      <c r="D125" s="19" t="s">
        <v>295</v>
      </c>
      <c r="E125" s="19">
        <v>4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2:27" x14ac:dyDescent="0.2">
      <c r="B126" s="19"/>
      <c r="C126" s="19"/>
      <c r="D126" s="19" t="s">
        <v>371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6"/>
      <c r="Q126" s="26" t="s">
        <v>367</v>
      </c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2:27" x14ac:dyDescent="0.2">
      <c r="B127" s="19"/>
      <c r="C127" s="19" t="s">
        <v>279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25" t="s">
        <v>280</v>
      </c>
      <c r="N127" s="26" t="s">
        <v>289</v>
      </c>
      <c r="O127" s="26"/>
      <c r="P127" s="26"/>
      <c r="Q127" s="26" t="s">
        <v>6</v>
      </c>
      <c r="R127" s="26"/>
      <c r="S127" s="25"/>
      <c r="T127" s="26" t="s">
        <v>369</v>
      </c>
      <c r="V127" s="25"/>
      <c r="W127" s="26" t="s">
        <v>368</v>
      </c>
      <c r="X127" s="19"/>
    </row>
    <row r="128" spans="2:27" x14ac:dyDescent="0.2">
      <c r="B128" s="19"/>
      <c r="C128" s="20" t="s">
        <v>290</v>
      </c>
      <c r="D128" s="20" t="s">
        <v>258</v>
      </c>
      <c r="E128" s="20" t="s">
        <v>259</v>
      </c>
      <c r="F128" s="20" t="s">
        <v>260</v>
      </c>
      <c r="G128" s="20" t="s">
        <v>266</v>
      </c>
      <c r="H128" s="20" t="s">
        <v>6</v>
      </c>
      <c r="I128" s="20" t="s">
        <v>213</v>
      </c>
      <c r="J128" s="20" t="s">
        <v>7</v>
      </c>
      <c r="K128" s="20" t="s">
        <v>291</v>
      </c>
      <c r="L128" s="26" t="s">
        <v>290</v>
      </c>
      <c r="M128" s="26" t="s">
        <v>6</v>
      </c>
      <c r="N128" s="26" t="s">
        <v>213</v>
      </c>
      <c r="O128" s="26" t="s">
        <v>7</v>
      </c>
      <c r="P128" s="20"/>
      <c r="Q128" s="34">
        <f t="shared" ref="Q128:Q133" si="38">H129-M129</f>
        <v>-3.7069767441860471</v>
      </c>
      <c r="R128" s="26" t="s">
        <v>213</v>
      </c>
      <c r="S128" s="26" t="s">
        <v>7</v>
      </c>
      <c r="T128" s="26" t="s">
        <v>6</v>
      </c>
      <c r="U128" s="26" t="s">
        <v>213</v>
      </c>
      <c r="V128" s="26" t="s">
        <v>7</v>
      </c>
      <c r="W128" s="19"/>
      <c r="X128" s="19"/>
      <c r="Z128" t="s">
        <v>374</v>
      </c>
      <c r="AA128" t="s">
        <v>307</v>
      </c>
    </row>
    <row r="129" spans="2:26" x14ac:dyDescent="0.2">
      <c r="B129" s="19"/>
      <c r="C129" s="20" t="s">
        <v>261</v>
      </c>
      <c r="D129" s="21">
        <v>10</v>
      </c>
      <c r="E129" s="21">
        <v>22</v>
      </c>
      <c r="F129" s="21">
        <v>21</v>
      </c>
      <c r="G129" s="23">
        <f>53/215</f>
        <v>0.24651162790697675</v>
      </c>
      <c r="H129" s="19">
        <v>17</v>
      </c>
      <c r="I129" s="19">
        <v>18</v>
      </c>
      <c r="J129" s="19">
        <v>18</v>
      </c>
      <c r="K129" s="19">
        <f>SUM(H129:J129)</f>
        <v>53</v>
      </c>
      <c r="L129" s="20" t="s">
        <v>261</v>
      </c>
      <c r="M129" s="34">
        <f>K129*H135/K135</f>
        <v>20.706976744186047</v>
      </c>
      <c r="N129" s="34">
        <f>K129*I135/K135</f>
        <v>17.255813953488371</v>
      </c>
      <c r="O129" s="34">
        <f>K129*J135/K135</f>
        <v>15.037209302325582</v>
      </c>
      <c r="P129" s="20"/>
      <c r="Q129" s="34">
        <f t="shared" si="38"/>
        <v>8.5441860465116282</v>
      </c>
      <c r="R129" s="34">
        <f t="shared" ref="R129:S134" si="39">I129-N129</f>
        <v>0.74418604651162923</v>
      </c>
      <c r="S129" s="34">
        <f t="shared" si="39"/>
        <v>2.9627906976744178</v>
      </c>
      <c r="T129" s="34">
        <f t="shared" ref="T129:T134" si="40">Q128^2</f>
        <v>13.741676581936186</v>
      </c>
      <c r="U129" s="34">
        <f t="shared" ref="U129:V134" si="41">R129^2</f>
        <v>0.55381287182260874</v>
      </c>
      <c r="V129" s="34">
        <f t="shared" si="41"/>
        <v>8.7781287182260641</v>
      </c>
      <c r="W129" s="33">
        <f>T129/M129</f>
        <v>0.66362544140078172</v>
      </c>
      <c r="X129" s="33">
        <f t="shared" ref="X129:Y129" si="42">U129/N129</f>
        <v>3.2094276938506978E-2</v>
      </c>
      <c r="Y129" s="33">
        <f t="shared" si="42"/>
        <v>0.58376049316999801</v>
      </c>
      <c r="Z129" s="58">
        <f>SUM(W129:Y129)</f>
        <v>1.2794802115092867</v>
      </c>
    </row>
    <row r="130" spans="2:26" x14ac:dyDescent="0.2">
      <c r="B130" s="19"/>
      <c r="C130" s="20" t="s">
        <v>219</v>
      </c>
      <c r="D130" s="19">
        <v>8</v>
      </c>
      <c r="E130" s="21">
        <v>16</v>
      </c>
      <c r="F130" s="21">
        <v>13</v>
      </c>
      <c r="G130" s="23">
        <f>37/215</f>
        <v>0.17209302325581396</v>
      </c>
      <c r="H130" s="19">
        <v>23</v>
      </c>
      <c r="I130" s="19">
        <v>7</v>
      </c>
      <c r="J130" s="19">
        <v>7</v>
      </c>
      <c r="K130" s="19">
        <f t="shared" ref="K130:K135" si="43">SUM(H130:J130)</f>
        <v>37</v>
      </c>
      <c r="L130" s="20" t="s">
        <v>219</v>
      </c>
      <c r="M130" s="34">
        <f>K130*H135/K135</f>
        <v>14.455813953488372</v>
      </c>
      <c r="N130" s="34">
        <f>K130*I135/K135</f>
        <v>12.046511627906977</v>
      </c>
      <c r="O130" s="34">
        <f>K130*J135/K135</f>
        <v>10.497674418604651</v>
      </c>
      <c r="P130" s="20"/>
      <c r="Q130" s="34">
        <f t="shared" si="38"/>
        <v>8.8558139534883722</v>
      </c>
      <c r="R130" s="34">
        <f t="shared" si="39"/>
        <v>-5.0465116279069768</v>
      </c>
      <c r="S130" s="34">
        <f t="shared" si="39"/>
        <v>-3.4976744186046513</v>
      </c>
      <c r="T130" s="34">
        <f t="shared" si="40"/>
        <v>73.003115197404</v>
      </c>
      <c r="U130" s="34">
        <f t="shared" si="41"/>
        <v>25.467279610600325</v>
      </c>
      <c r="V130" s="34">
        <f t="shared" si="41"/>
        <v>12.233726338561386</v>
      </c>
      <c r="W130" s="33">
        <f t="shared" ref="W130:W134" si="44">T130/M130</f>
        <v>5.0500867977612165</v>
      </c>
      <c r="X130" s="33">
        <f t="shared" ref="X130:X134" si="45">U130/N130</f>
        <v>2.1140791954745444</v>
      </c>
      <c r="Y130" s="33">
        <f t="shared" ref="Y130:Y134" si="46">V130/O130</f>
        <v>1.1653749059772698</v>
      </c>
      <c r="Z130" s="58">
        <f t="shared" ref="Z130:Z134" si="47">SUM(W130:Y130)</f>
        <v>8.3295408992130309</v>
      </c>
    </row>
    <row r="131" spans="2:26" x14ac:dyDescent="0.2">
      <c r="B131" s="19"/>
      <c r="C131" s="20" t="s">
        <v>272</v>
      </c>
      <c r="D131" s="19">
        <v>8</v>
      </c>
      <c r="E131" s="21">
        <v>22</v>
      </c>
      <c r="F131" s="21">
        <v>19</v>
      </c>
      <c r="G131" s="23">
        <f>49/215</f>
        <v>0.22790697674418606</v>
      </c>
      <c r="H131" s="19">
        <v>28</v>
      </c>
      <c r="I131" s="19">
        <v>12</v>
      </c>
      <c r="J131" s="19">
        <v>9</v>
      </c>
      <c r="K131" s="19">
        <f t="shared" si="43"/>
        <v>49</v>
      </c>
      <c r="L131" s="20" t="s">
        <v>272</v>
      </c>
      <c r="M131" s="34">
        <f>K131*H135/K135</f>
        <v>19.144186046511628</v>
      </c>
      <c r="N131" s="34">
        <f>K131*I135/K135</f>
        <v>15.953488372093023</v>
      </c>
      <c r="O131" s="34">
        <f>K131*J135/K135</f>
        <v>13.902325581395349</v>
      </c>
      <c r="P131" s="20"/>
      <c r="Q131" s="34">
        <f t="shared" si="38"/>
        <v>-11.144186046511628</v>
      </c>
      <c r="R131" s="34">
        <f t="shared" si="39"/>
        <v>-3.9534883720930232</v>
      </c>
      <c r="S131" s="34">
        <f t="shared" si="39"/>
        <v>-4.902325581395349</v>
      </c>
      <c r="T131" s="34">
        <f t="shared" si="40"/>
        <v>78.425440778799356</v>
      </c>
      <c r="U131" s="34">
        <f t="shared" si="41"/>
        <v>15.630070308274743</v>
      </c>
      <c r="V131" s="34">
        <f t="shared" si="41"/>
        <v>24.032796106003246</v>
      </c>
      <c r="W131" s="33">
        <f t="shared" si="44"/>
        <v>4.0965669988925804</v>
      </c>
      <c r="X131" s="33">
        <f t="shared" si="45"/>
        <v>0.97972743914841676</v>
      </c>
      <c r="Y131" s="33">
        <f t="shared" si="46"/>
        <v>1.728688913613482</v>
      </c>
      <c r="Z131" s="58">
        <f t="shared" si="47"/>
        <v>6.8049833516544789</v>
      </c>
    </row>
    <row r="132" spans="2:26" x14ac:dyDescent="0.2">
      <c r="B132" s="19"/>
      <c r="C132" s="20" t="s">
        <v>4</v>
      </c>
      <c r="D132" s="19">
        <v>7</v>
      </c>
      <c r="E132" s="21">
        <v>18</v>
      </c>
      <c r="F132" s="21">
        <v>24</v>
      </c>
      <c r="G132" s="23">
        <f>49/215</f>
        <v>0.22790697674418606</v>
      </c>
      <c r="H132" s="19">
        <v>8</v>
      </c>
      <c r="I132" s="19">
        <v>20</v>
      </c>
      <c r="J132" s="19">
        <v>21</v>
      </c>
      <c r="K132" s="19">
        <f t="shared" si="43"/>
        <v>49</v>
      </c>
      <c r="L132" s="20" t="s">
        <v>4</v>
      </c>
      <c r="M132" s="33">
        <f>K132*H135/K135</f>
        <v>19.144186046511628</v>
      </c>
      <c r="N132" s="33">
        <f>K132*I135/K135</f>
        <v>15.953488372093023</v>
      </c>
      <c r="O132" s="33">
        <f>K132*J135/K135</f>
        <v>13.902325581395349</v>
      </c>
      <c r="P132" s="20"/>
      <c r="Q132" s="34">
        <f t="shared" si="38"/>
        <v>0.74883720930232567</v>
      </c>
      <c r="R132" s="34">
        <f t="shared" si="39"/>
        <v>4.0465116279069768</v>
      </c>
      <c r="S132" s="34">
        <f t="shared" si="39"/>
        <v>7.097674418604651</v>
      </c>
      <c r="T132" s="34">
        <f t="shared" si="40"/>
        <v>124.19288263926447</v>
      </c>
      <c r="U132" s="34">
        <f t="shared" si="41"/>
        <v>16.374256354786372</v>
      </c>
      <c r="V132" s="34">
        <f t="shared" si="41"/>
        <v>50.37698215251487</v>
      </c>
      <c r="W132" s="33">
        <f t="shared" si="44"/>
        <v>6.4872375528284403</v>
      </c>
      <c r="X132" s="33">
        <f t="shared" si="45"/>
        <v>1.0263746694691167</v>
      </c>
      <c r="Y132" s="33">
        <f t="shared" si="46"/>
        <v>3.6236370568051846</v>
      </c>
      <c r="Z132" s="58">
        <f t="shared" si="47"/>
        <v>11.137249279102742</v>
      </c>
    </row>
    <row r="133" spans="2:26" x14ac:dyDescent="0.2">
      <c r="B133" s="19"/>
      <c r="C133" s="20" t="s">
        <v>262</v>
      </c>
      <c r="D133" s="19">
        <v>1</v>
      </c>
      <c r="E133" s="21">
        <v>10</v>
      </c>
      <c r="F133" s="21">
        <v>5</v>
      </c>
      <c r="G133" s="23">
        <f>16/215</f>
        <v>7.441860465116279E-2</v>
      </c>
      <c r="H133" s="19">
        <v>7</v>
      </c>
      <c r="I133" s="19">
        <v>6</v>
      </c>
      <c r="J133" s="19">
        <v>3</v>
      </c>
      <c r="K133" s="19">
        <f t="shared" si="43"/>
        <v>16</v>
      </c>
      <c r="L133" s="20" t="s">
        <v>262</v>
      </c>
      <c r="M133" s="33">
        <f>K133*H135/K135</f>
        <v>6.2511627906976743</v>
      </c>
      <c r="N133" s="33">
        <f>K133*I135/K135</f>
        <v>5.2093023255813957</v>
      </c>
      <c r="O133" s="33">
        <f>K133*J135/K135</f>
        <v>4.5395348837209299</v>
      </c>
      <c r="P133" s="20"/>
      <c r="Q133" s="34">
        <f t="shared" si="38"/>
        <v>-3.2976744186046512</v>
      </c>
      <c r="R133" s="34">
        <f t="shared" si="39"/>
        <v>0.79069767441860428</v>
      </c>
      <c r="S133" s="34">
        <f t="shared" si="39"/>
        <v>-1.5395348837209299</v>
      </c>
      <c r="T133" s="34">
        <f t="shared" si="40"/>
        <v>0.56075716603569514</v>
      </c>
      <c r="U133" s="34">
        <f t="shared" si="41"/>
        <v>0.62520281233098918</v>
      </c>
      <c r="V133" s="34">
        <f t="shared" si="41"/>
        <v>2.3701676581936173</v>
      </c>
      <c r="W133" s="33">
        <f t="shared" si="44"/>
        <v>8.9704457364341114E-2</v>
      </c>
      <c r="X133" s="33">
        <f t="shared" si="45"/>
        <v>0.12001661129568095</v>
      </c>
      <c r="Y133" s="33">
        <f t="shared" si="46"/>
        <v>0.52211685093404481</v>
      </c>
      <c r="Z133" s="58">
        <f t="shared" si="47"/>
        <v>0.73183791959406685</v>
      </c>
    </row>
    <row r="134" spans="2:26" x14ac:dyDescent="0.2">
      <c r="B134" s="19"/>
      <c r="C134" s="19" t="s">
        <v>336</v>
      </c>
      <c r="D134" s="19">
        <v>3</v>
      </c>
      <c r="E134" s="21">
        <v>5</v>
      </c>
      <c r="F134" s="21">
        <v>3</v>
      </c>
      <c r="G134" s="23">
        <f>11/215</f>
        <v>5.1162790697674418E-2</v>
      </c>
      <c r="H134" s="19">
        <v>1</v>
      </c>
      <c r="I134" s="19">
        <v>7</v>
      </c>
      <c r="J134" s="19">
        <v>3</v>
      </c>
      <c r="K134" s="19">
        <f t="shared" si="43"/>
        <v>11</v>
      </c>
      <c r="L134" s="19" t="s">
        <v>336</v>
      </c>
      <c r="M134" s="33">
        <f>K134*H135/K135</f>
        <v>4.2976744186046512</v>
      </c>
      <c r="N134" s="33">
        <f>K134*I135/K135</f>
        <v>3.5813953488372094</v>
      </c>
      <c r="O134" s="33">
        <f>K134*J135/K135</f>
        <v>3.1209302325581394</v>
      </c>
      <c r="P134" s="19"/>
      <c r="Q134" s="33">
        <f>SUM(Q128:Q133)</f>
        <v>0</v>
      </c>
      <c r="R134" s="34">
        <f t="shared" si="39"/>
        <v>3.4186046511627906</v>
      </c>
      <c r="S134" s="34">
        <f t="shared" si="39"/>
        <v>-0.12093023255813939</v>
      </c>
      <c r="T134" s="34">
        <f t="shared" si="40"/>
        <v>10.874656571119525</v>
      </c>
      <c r="U134" s="34">
        <f t="shared" si="41"/>
        <v>11.686857760951865</v>
      </c>
      <c r="V134" s="34">
        <f t="shared" si="41"/>
        <v>1.4624121146565677E-2</v>
      </c>
      <c r="W134" s="33">
        <f t="shared" si="44"/>
        <v>2.530358401288634</v>
      </c>
      <c r="X134" s="33">
        <f t="shared" si="45"/>
        <v>3.2632135306553907</v>
      </c>
      <c r="Y134" s="33">
        <f t="shared" si="46"/>
        <v>4.6858212317609843E-3</v>
      </c>
      <c r="Z134" s="58">
        <f t="shared" si="47"/>
        <v>5.7982577531757853</v>
      </c>
    </row>
    <row r="135" spans="2:26" x14ac:dyDescent="0.2">
      <c r="B135" s="19"/>
      <c r="C135" s="20" t="s">
        <v>292</v>
      </c>
      <c r="D135" s="19">
        <f t="shared" ref="D135" si="48">SUM(D129:D134)</f>
        <v>37</v>
      </c>
      <c r="E135" s="19">
        <f t="shared" ref="E135:J135" si="49">SUM(E129:E134)</f>
        <v>93</v>
      </c>
      <c r="F135" s="19">
        <f t="shared" si="49"/>
        <v>85</v>
      </c>
      <c r="G135" s="23">
        <f t="shared" si="49"/>
        <v>1</v>
      </c>
      <c r="H135" s="19">
        <f t="shared" si="49"/>
        <v>84</v>
      </c>
      <c r="I135" s="19">
        <f t="shared" si="49"/>
        <v>70</v>
      </c>
      <c r="J135" s="19">
        <f t="shared" si="49"/>
        <v>61</v>
      </c>
      <c r="K135" s="19">
        <f t="shared" si="43"/>
        <v>215</v>
      </c>
      <c r="L135" s="19"/>
      <c r="M135" s="19"/>
      <c r="N135" s="19"/>
      <c r="O135" s="19"/>
      <c r="P135" s="19"/>
      <c r="Q135" s="19"/>
      <c r="R135" s="33">
        <f t="shared" ref="R135:S135" si="50">SUM(R129:R134)</f>
        <v>0</v>
      </c>
      <c r="S135" s="33">
        <f t="shared" si="50"/>
        <v>-8.8817841970012523E-16</v>
      </c>
      <c r="T135" s="33"/>
      <c r="U135" s="33"/>
      <c r="V135" s="33"/>
      <c r="W135" s="33">
        <f>SUM(W129:W134)</f>
        <v>18.917579649535995</v>
      </c>
      <c r="X135" s="33">
        <f t="shared" ref="X135:Z135" si="51">SUM(X129:X134)</f>
        <v>7.5355057229816573</v>
      </c>
      <c r="Y135" s="33">
        <f t="shared" si="51"/>
        <v>7.6282640417317396</v>
      </c>
      <c r="Z135" s="33">
        <f t="shared" si="51"/>
        <v>34.081349414249388</v>
      </c>
    </row>
    <row r="136" spans="2:26" x14ac:dyDescent="0.2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2:26" x14ac:dyDescent="0.2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 t="s">
        <v>370</v>
      </c>
      <c r="T137" s="19">
        <v>34.08</v>
      </c>
      <c r="U137" s="19"/>
      <c r="V137" s="19"/>
      <c r="W137" s="19"/>
      <c r="X137" s="19"/>
      <c r="Y137" s="19"/>
      <c r="Z137" s="19"/>
    </row>
    <row r="138" spans="2:26" x14ac:dyDescent="0.2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>
        <f>_xlfn.CHISQ.DIST.RT(AA129,10)</f>
        <v>1</v>
      </c>
      <c r="Z138" s="19"/>
    </row>
    <row r="139" spans="2:26" x14ac:dyDescent="0.2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2:26" x14ac:dyDescent="0.2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2:26" x14ac:dyDescent="0.2">
      <c r="B141" s="19"/>
      <c r="C141" s="19">
        <v>1</v>
      </c>
      <c r="D141" s="19" t="s">
        <v>296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2:26" x14ac:dyDescent="0.2">
      <c r="B142" s="19"/>
      <c r="C142" s="19"/>
      <c r="D142" s="19" t="s">
        <v>297</v>
      </c>
      <c r="E142" s="19" t="s">
        <v>298</v>
      </c>
      <c r="F142" s="19"/>
      <c r="G142" s="19" t="s">
        <v>299</v>
      </c>
      <c r="H142" s="19"/>
      <c r="I142" s="19" t="s">
        <v>300</v>
      </c>
      <c r="J142" s="19"/>
      <c r="K142" s="19" t="s">
        <v>301</v>
      </c>
      <c r="L142" s="19" t="s">
        <v>302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2:26" x14ac:dyDescent="0.2">
      <c r="B143" s="19"/>
      <c r="C143" s="19"/>
      <c r="D143" s="19"/>
      <c r="E143" s="19" t="s">
        <v>303</v>
      </c>
      <c r="F143" s="19"/>
      <c r="G143" s="19" t="s">
        <v>304</v>
      </c>
      <c r="H143" s="19"/>
      <c r="I143" s="19" t="s">
        <v>305</v>
      </c>
      <c r="J143" s="19"/>
      <c r="K143" s="19"/>
      <c r="L143" s="19" t="s">
        <v>306</v>
      </c>
      <c r="M143" s="19" t="s">
        <v>307</v>
      </c>
      <c r="N143" s="19" t="s">
        <v>308</v>
      </c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2:26" x14ac:dyDescent="0.2">
      <c r="B144" s="19"/>
      <c r="C144" s="19" t="s">
        <v>177</v>
      </c>
      <c r="D144" s="19" t="s">
        <v>261</v>
      </c>
      <c r="E144" s="22">
        <f>10/37</f>
        <v>0.27027027027027029</v>
      </c>
      <c r="F144" s="21">
        <v>10</v>
      </c>
      <c r="G144" s="22">
        <v>0.24</v>
      </c>
      <c r="H144" s="21">
        <v>22</v>
      </c>
      <c r="I144" s="22">
        <v>0.25</v>
      </c>
      <c r="J144" s="21">
        <v>21</v>
      </c>
      <c r="K144" s="23">
        <f>53/215</f>
        <v>0.24651162790697675</v>
      </c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2:26" x14ac:dyDescent="0.2">
      <c r="B145" s="19"/>
      <c r="C145" s="19"/>
      <c r="D145" s="19" t="s">
        <v>219</v>
      </c>
      <c r="E145" s="22">
        <f>8/37</f>
        <v>0.21621621621621623</v>
      </c>
      <c r="F145" s="19">
        <v>8</v>
      </c>
      <c r="G145" s="22">
        <v>0.17</v>
      </c>
      <c r="H145" s="21">
        <v>16</v>
      </c>
      <c r="I145" s="22">
        <v>0.15</v>
      </c>
      <c r="J145" s="21">
        <v>13</v>
      </c>
      <c r="K145" s="23">
        <f>37/215</f>
        <v>0.17209302325581396</v>
      </c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2:26" x14ac:dyDescent="0.2">
      <c r="B146" s="19"/>
      <c r="C146" s="19"/>
      <c r="D146" s="19" t="s">
        <v>272</v>
      </c>
      <c r="E146" s="22">
        <f>8/37</f>
        <v>0.21621621621621623</v>
      </c>
      <c r="F146" s="19">
        <v>8</v>
      </c>
      <c r="G146" s="22">
        <v>0.24</v>
      </c>
      <c r="H146" s="21">
        <v>22</v>
      </c>
      <c r="I146" s="22">
        <v>0.22</v>
      </c>
      <c r="J146" s="21">
        <v>19</v>
      </c>
      <c r="K146" s="23">
        <f>49/215</f>
        <v>0.22790697674418606</v>
      </c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2:26" x14ac:dyDescent="0.2">
      <c r="B147" s="19"/>
      <c r="C147" s="19"/>
      <c r="D147" s="19" t="s">
        <v>4</v>
      </c>
      <c r="E147" s="22">
        <f>7/37</f>
        <v>0.1891891891891892</v>
      </c>
      <c r="F147" s="19">
        <v>7</v>
      </c>
      <c r="G147" s="22">
        <v>0.19</v>
      </c>
      <c r="H147" s="21">
        <v>18</v>
      </c>
      <c r="I147" s="22">
        <v>0.28000000000000003</v>
      </c>
      <c r="J147" s="21">
        <v>24</v>
      </c>
      <c r="K147" s="23">
        <f>49/215</f>
        <v>0.22790697674418606</v>
      </c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2:26" x14ac:dyDescent="0.2">
      <c r="B148" s="19"/>
      <c r="C148" s="19"/>
      <c r="D148" s="19" t="s">
        <v>262</v>
      </c>
      <c r="E148" s="22">
        <f>1/37</f>
        <v>2.7027027027027029E-2</v>
      </c>
      <c r="F148" s="19">
        <v>1</v>
      </c>
      <c r="G148" s="22">
        <v>0.11</v>
      </c>
      <c r="H148" s="21">
        <v>10</v>
      </c>
      <c r="I148" s="22">
        <v>0.06</v>
      </c>
      <c r="J148" s="21">
        <v>5</v>
      </c>
      <c r="K148" s="23">
        <f>16/215</f>
        <v>7.441860465116279E-2</v>
      </c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2:26" x14ac:dyDescent="0.2">
      <c r="B149" s="19"/>
      <c r="C149" s="19"/>
      <c r="D149" s="19" t="s">
        <v>336</v>
      </c>
      <c r="E149" s="22">
        <f>3/37</f>
        <v>8.1081081081081086E-2</v>
      </c>
      <c r="F149" s="19">
        <v>3</v>
      </c>
      <c r="G149" s="22">
        <v>0.05</v>
      </c>
      <c r="H149" s="21">
        <v>5</v>
      </c>
      <c r="I149" s="22">
        <v>0.04</v>
      </c>
      <c r="J149" s="21">
        <v>3</v>
      </c>
      <c r="K149" s="23">
        <f>11/215</f>
        <v>5.1162790697674418E-2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2:26" x14ac:dyDescent="0.2">
      <c r="B150" s="19"/>
      <c r="C150" s="19" t="s">
        <v>237</v>
      </c>
      <c r="D150" s="19"/>
      <c r="E150" s="19"/>
      <c r="F150" s="19">
        <f>SUM(F144:F149)</f>
        <v>37</v>
      </c>
      <c r="G150" s="19"/>
      <c r="H150" s="19">
        <f>SUM(H144:H149)</f>
        <v>93</v>
      </c>
      <c r="I150" s="19"/>
      <c r="J150" s="19">
        <f>SUM(J144:J149)</f>
        <v>85</v>
      </c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2:26" x14ac:dyDescent="0.2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2:26" x14ac:dyDescent="0.2">
      <c r="B152" s="19"/>
      <c r="C152" s="19">
        <v>2</v>
      </c>
      <c r="D152" s="19" t="s">
        <v>309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2:26" x14ac:dyDescent="0.2">
      <c r="B153" s="19"/>
      <c r="C153" s="19"/>
      <c r="D153" s="19" t="s">
        <v>310</v>
      </c>
      <c r="E153" s="19" t="s">
        <v>6</v>
      </c>
      <c r="F153" s="19" t="s">
        <v>213</v>
      </c>
      <c r="G153" s="19" t="s">
        <v>7</v>
      </c>
      <c r="H153" s="19" t="s">
        <v>237</v>
      </c>
      <c r="I153" s="19" t="s">
        <v>6</v>
      </c>
      <c r="J153" s="19" t="s">
        <v>213</v>
      </c>
      <c r="K153" s="19" t="s">
        <v>7</v>
      </c>
      <c r="L153" s="19" t="s">
        <v>237</v>
      </c>
      <c r="M153" s="19" t="s">
        <v>282</v>
      </c>
      <c r="N153" s="19" t="s">
        <v>311</v>
      </c>
      <c r="O153" s="19" t="s">
        <v>295</v>
      </c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2:26" x14ac:dyDescent="0.2">
      <c r="B154" s="19"/>
      <c r="C154" s="19"/>
      <c r="D154" s="19"/>
      <c r="E154" s="19" t="s">
        <v>312</v>
      </c>
      <c r="F154" s="19" t="s">
        <v>312</v>
      </c>
      <c r="G154" s="19" t="s">
        <v>312</v>
      </c>
      <c r="H154" s="19" t="s">
        <v>312</v>
      </c>
      <c r="I154" s="19" t="s">
        <v>266</v>
      </c>
      <c r="J154" s="19" t="s">
        <v>266</v>
      </c>
      <c r="K154" s="19" t="s">
        <v>266</v>
      </c>
      <c r="L154" s="19" t="s">
        <v>266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2:26" x14ac:dyDescent="0.2">
      <c r="B155" s="19"/>
      <c r="C155" s="19" t="s">
        <v>274</v>
      </c>
      <c r="D155" s="19" t="s">
        <v>261</v>
      </c>
      <c r="E155" s="19">
        <v>17</v>
      </c>
      <c r="F155" s="19">
        <v>18</v>
      </c>
      <c r="G155" s="19">
        <v>18</v>
      </c>
      <c r="H155" s="19">
        <f>SUM(E155:G155)</f>
        <v>53</v>
      </c>
      <c r="I155" s="27">
        <f>E155/H155*100</f>
        <v>32.075471698113205</v>
      </c>
      <c r="J155" s="27">
        <f>F155/H155*100</f>
        <v>33.962264150943398</v>
      </c>
      <c r="K155" s="27">
        <f>G155/H155*100</f>
        <v>33.962264150943398</v>
      </c>
      <c r="L155" s="19">
        <f>SUM(I155:K155)</f>
        <v>100</v>
      </c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2:26" x14ac:dyDescent="0.2">
      <c r="B156" s="19"/>
      <c r="C156" s="19"/>
      <c r="D156" s="19" t="s">
        <v>219</v>
      </c>
      <c r="E156" s="19">
        <v>23</v>
      </c>
      <c r="F156" s="19">
        <v>7</v>
      </c>
      <c r="G156" s="19">
        <v>7</v>
      </c>
      <c r="H156" s="19">
        <f t="shared" ref="H156:H160" si="52">SUM(E156:G156)</f>
        <v>37</v>
      </c>
      <c r="I156" s="27">
        <f t="shared" ref="I156:I161" si="53">E156/H156*100</f>
        <v>62.162162162162161</v>
      </c>
      <c r="J156" s="27">
        <f t="shared" ref="J156:J161" si="54">F156/H156*100</f>
        <v>18.918918918918919</v>
      </c>
      <c r="K156" s="27">
        <f t="shared" ref="K156:K161" si="55">G156/H156*100</f>
        <v>18.918918918918919</v>
      </c>
      <c r="L156" s="19">
        <f t="shared" ref="L156:L161" si="56">SUM(I156:K156)</f>
        <v>100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2:26" x14ac:dyDescent="0.2">
      <c r="B157" s="19"/>
      <c r="C157" s="19"/>
      <c r="D157" s="19" t="s">
        <v>272</v>
      </c>
      <c r="E157" s="19">
        <v>28</v>
      </c>
      <c r="F157" s="19">
        <v>12</v>
      </c>
      <c r="G157" s="19">
        <v>9</v>
      </c>
      <c r="H157" s="19">
        <f t="shared" si="52"/>
        <v>49</v>
      </c>
      <c r="I157" s="27">
        <f t="shared" si="53"/>
        <v>57.142857142857139</v>
      </c>
      <c r="J157" s="27">
        <f t="shared" si="54"/>
        <v>24.489795918367346</v>
      </c>
      <c r="K157" s="27">
        <f t="shared" si="55"/>
        <v>18.367346938775512</v>
      </c>
      <c r="L157" s="19">
        <f t="shared" si="56"/>
        <v>100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2:26" x14ac:dyDescent="0.2">
      <c r="B158" s="19"/>
      <c r="C158" s="19"/>
      <c r="D158" s="19" t="s">
        <v>4</v>
      </c>
      <c r="E158" s="19">
        <v>8</v>
      </c>
      <c r="F158" s="19">
        <v>20</v>
      </c>
      <c r="G158" s="19">
        <v>21</v>
      </c>
      <c r="H158" s="19">
        <f t="shared" si="52"/>
        <v>49</v>
      </c>
      <c r="I158" s="27">
        <f t="shared" si="53"/>
        <v>16.326530612244898</v>
      </c>
      <c r="J158" s="27">
        <f t="shared" si="54"/>
        <v>40.816326530612244</v>
      </c>
      <c r="K158" s="27">
        <f t="shared" si="55"/>
        <v>42.857142857142854</v>
      </c>
      <c r="L158" s="19">
        <f t="shared" si="56"/>
        <v>100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2:26" x14ac:dyDescent="0.2">
      <c r="B159" s="19"/>
      <c r="C159" s="19"/>
      <c r="D159" s="19" t="s">
        <v>262</v>
      </c>
      <c r="E159" s="19">
        <v>7</v>
      </c>
      <c r="F159" s="19">
        <v>6</v>
      </c>
      <c r="G159" s="19">
        <v>3</v>
      </c>
      <c r="H159" s="19">
        <f t="shared" si="52"/>
        <v>16</v>
      </c>
      <c r="I159" s="27">
        <f t="shared" si="53"/>
        <v>43.75</v>
      </c>
      <c r="J159" s="27">
        <f t="shared" si="54"/>
        <v>37.5</v>
      </c>
      <c r="K159" s="27">
        <f t="shared" si="55"/>
        <v>18.75</v>
      </c>
      <c r="L159" s="19">
        <f t="shared" si="56"/>
        <v>100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2:26" x14ac:dyDescent="0.2">
      <c r="B160" s="19"/>
      <c r="C160" s="19"/>
      <c r="D160" s="19" t="s">
        <v>336</v>
      </c>
      <c r="E160" s="19">
        <v>1</v>
      </c>
      <c r="F160" s="19">
        <v>7</v>
      </c>
      <c r="G160" s="19">
        <v>3</v>
      </c>
      <c r="H160" s="19">
        <f t="shared" si="52"/>
        <v>11</v>
      </c>
      <c r="I160" s="27">
        <f t="shared" si="53"/>
        <v>9.0909090909090917</v>
      </c>
      <c r="J160" s="27">
        <f t="shared" si="54"/>
        <v>63.636363636363633</v>
      </c>
      <c r="K160" s="27">
        <f t="shared" si="55"/>
        <v>27.27272727272727</v>
      </c>
      <c r="L160" s="19">
        <f t="shared" si="56"/>
        <v>99.999999999999986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2:26" x14ac:dyDescent="0.2">
      <c r="B161" s="19"/>
      <c r="C161" s="19"/>
      <c r="D161" s="19" t="s">
        <v>292</v>
      </c>
      <c r="E161" s="19">
        <f>SUM(E155:E160)</f>
        <v>84</v>
      </c>
      <c r="F161" s="19">
        <f t="shared" ref="F161:H161" si="57">SUM(F155:F160)</f>
        <v>70</v>
      </c>
      <c r="G161" s="19">
        <f t="shared" si="57"/>
        <v>61</v>
      </c>
      <c r="H161" s="19">
        <f t="shared" si="57"/>
        <v>215</v>
      </c>
      <c r="I161" s="27">
        <f t="shared" si="53"/>
        <v>39.069767441860463</v>
      </c>
      <c r="J161" s="27">
        <f t="shared" si="54"/>
        <v>32.558139534883722</v>
      </c>
      <c r="K161" s="27">
        <f t="shared" si="55"/>
        <v>28.372093023255811</v>
      </c>
      <c r="L161" s="19">
        <f t="shared" si="56"/>
        <v>100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2:26" x14ac:dyDescent="0.2">
      <c r="B162" s="19"/>
      <c r="C162" s="19" t="s">
        <v>237</v>
      </c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2:26" x14ac:dyDescent="0.2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2:26" x14ac:dyDescent="0.2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2:26" x14ac:dyDescent="0.2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2:26" x14ac:dyDescent="0.2">
      <c r="B166" s="19"/>
      <c r="C166" s="19">
        <v>3</v>
      </c>
      <c r="D166" s="19" t="s">
        <v>313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 t="s">
        <v>280</v>
      </c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2:26" x14ac:dyDescent="0.2">
      <c r="B167" s="19"/>
      <c r="C167" s="19"/>
      <c r="D167" s="19"/>
      <c r="E167" s="19" t="s">
        <v>314</v>
      </c>
      <c r="F167" s="19" t="s">
        <v>315</v>
      </c>
      <c r="G167" s="19" t="s">
        <v>316</v>
      </c>
      <c r="H167" s="19" t="s">
        <v>317</v>
      </c>
      <c r="I167" s="19" t="s">
        <v>318</v>
      </c>
      <c r="J167" s="19" t="s">
        <v>319</v>
      </c>
      <c r="K167" s="19" t="s">
        <v>320</v>
      </c>
      <c r="L167" s="19" t="s">
        <v>321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2:26" x14ac:dyDescent="0.2">
      <c r="B168" s="19"/>
      <c r="C168" s="19" t="s">
        <v>237</v>
      </c>
      <c r="D168" s="19"/>
      <c r="E168" s="28">
        <v>0.17199999999999999</v>
      </c>
      <c r="F168" s="19">
        <v>37</v>
      </c>
      <c r="G168" s="28">
        <v>0.433</v>
      </c>
      <c r="H168" s="19">
        <v>93</v>
      </c>
      <c r="I168" s="28">
        <v>0.39500000000000002</v>
      </c>
      <c r="J168" s="19">
        <v>85</v>
      </c>
      <c r="K168" s="28">
        <f>SUM(E168,G168,I168)</f>
        <v>1</v>
      </c>
      <c r="L168" s="19">
        <f>SUM(F168,H168,J168)</f>
        <v>215</v>
      </c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2:26" x14ac:dyDescent="0.2">
      <c r="B169" s="19"/>
      <c r="C169" s="19" t="s">
        <v>177</v>
      </c>
      <c r="D169" s="19" t="s">
        <v>261</v>
      </c>
      <c r="E169" s="22">
        <f>10/37</f>
        <v>0.27027027027027029</v>
      </c>
      <c r="F169" s="21">
        <v>10</v>
      </c>
      <c r="G169" s="22">
        <v>0.24</v>
      </c>
      <c r="H169" s="21">
        <v>22</v>
      </c>
      <c r="I169" s="22">
        <v>0.25</v>
      </c>
      <c r="J169" s="21">
        <v>21</v>
      </c>
      <c r="K169" s="19"/>
      <c r="L169" s="19">
        <f>SUM(F169,H169,J169)</f>
        <v>53</v>
      </c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2:26" x14ac:dyDescent="0.2">
      <c r="B170" s="19"/>
      <c r="C170" s="19"/>
      <c r="D170" s="19" t="s">
        <v>219</v>
      </c>
      <c r="E170" s="22">
        <f>8/37</f>
        <v>0.21621621621621623</v>
      </c>
      <c r="F170" s="19">
        <v>8</v>
      </c>
      <c r="G170" s="22">
        <v>0.17</v>
      </c>
      <c r="H170" s="21">
        <v>16</v>
      </c>
      <c r="I170" s="22">
        <v>0.15</v>
      </c>
      <c r="J170" s="21">
        <v>13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2:26" x14ac:dyDescent="0.2">
      <c r="B171" s="19"/>
      <c r="C171" s="19"/>
      <c r="D171" s="19" t="s">
        <v>272</v>
      </c>
      <c r="E171" s="22">
        <f>8/37</f>
        <v>0.21621621621621623</v>
      </c>
      <c r="F171" s="19">
        <v>8</v>
      </c>
      <c r="G171" s="22">
        <v>0.24</v>
      </c>
      <c r="H171" s="21">
        <v>22</v>
      </c>
      <c r="I171" s="22">
        <v>0.22</v>
      </c>
      <c r="J171" s="21">
        <v>19</v>
      </c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2:26" x14ac:dyDescent="0.2">
      <c r="B172" s="19"/>
      <c r="C172" s="19"/>
      <c r="D172" s="19" t="s">
        <v>4</v>
      </c>
      <c r="E172" s="22">
        <f>7/37</f>
        <v>0.1891891891891892</v>
      </c>
      <c r="F172" s="19">
        <v>7</v>
      </c>
      <c r="G172" s="22">
        <v>0.19</v>
      </c>
      <c r="H172" s="21">
        <v>18</v>
      </c>
      <c r="I172" s="22">
        <v>0.28000000000000003</v>
      </c>
      <c r="J172" s="21">
        <v>24</v>
      </c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2:26" x14ac:dyDescent="0.2">
      <c r="B173" s="19"/>
      <c r="C173" s="19"/>
      <c r="D173" s="19" t="s">
        <v>262</v>
      </c>
      <c r="E173" s="22">
        <f>1/37</f>
        <v>2.7027027027027029E-2</v>
      </c>
      <c r="F173" s="19">
        <v>1</v>
      </c>
      <c r="G173" s="22">
        <v>0.11</v>
      </c>
      <c r="H173" s="21">
        <v>10</v>
      </c>
      <c r="I173" s="22">
        <v>0.06</v>
      </c>
      <c r="J173" s="21">
        <v>5</v>
      </c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2:26" x14ac:dyDescent="0.2">
      <c r="B174" s="19"/>
      <c r="C174" s="19"/>
      <c r="D174" s="19" t="s">
        <v>336</v>
      </c>
      <c r="E174" s="22">
        <f>3/37</f>
        <v>8.1081081081081086E-2</v>
      </c>
      <c r="F174" s="19">
        <v>3</v>
      </c>
      <c r="G174" s="22">
        <v>0.05</v>
      </c>
      <c r="H174" s="21">
        <v>5</v>
      </c>
      <c r="I174" s="22">
        <v>0.04</v>
      </c>
      <c r="J174" s="21">
        <v>3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2:26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2:26" x14ac:dyDescent="0.2">
      <c r="B176" s="19"/>
      <c r="C176" s="19" t="s">
        <v>294</v>
      </c>
      <c r="D176" s="19" t="s">
        <v>6</v>
      </c>
      <c r="E176" s="22">
        <f>F176/37</f>
        <v>0.51351351351351349</v>
      </c>
      <c r="F176" s="25">
        <v>19</v>
      </c>
      <c r="G176" s="29">
        <f>H176/93</f>
        <v>0.37634408602150538</v>
      </c>
      <c r="H176" s="19">
        <v>35</v>
      </c>
      <c r="I176" s="22">
        <f>J176/85</f>
        <v>0.35294117647058826</v>
      </c>
      <c r="J176" s="19">
        <v>30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2:26" x14ac:dyDescent="0.2">
      <c r="B177" s="19"/>
      <c r="C177" s="19"/>
      <c r="D177" s="19" t="s">
        <v>213</v>
      </c>
      <c r="E177" s="22">
        <f t="shared" ref="E177:E178" si="58">F177/37</f>
        <v>0.27027027027027029</v>
      </c>
      <c r="F177" s="19">
        <v>10</v>
      </c>
      <c r="G177" s="29">
        <f t="shared" ref="G177:G178" si="59">H177/93</f>
        <v>0.35483870967741937</v>
      </c>
      <c r="H177" s="19">
        <v>33</v>
      </c>
      <c r="I177" s="22">
        <f t="shared" ref="I177:I178" si="60">J177/85</f>
        <v>0.31764705882352939</v>
      </c>
      <c r="J177" s="19">
        <v>27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2:26" x14ac:dyDescent="0.2">
      <c r="B178" s="19"/>
      <c r="C178" s="19"/>
      <c r="D178" s="19" t="s">
        <v>7</v>
      </c>
      <c r="E178" s="22">
        <f t="shared" si="58"/>
        <v>0.21621621621621623</v>
      </c>
      <c r="F178" s="19">
        <v>8</v>
      </c>
      <c r="G178" s="29">
        <f t="shared" si="59"/>
        <v>0.26881720430107525</v>
      </c>
      <c r="H178" s="19">
        <v>25</v>
      </c>
      <c r="I178" s="22">
        <f t="shared" si="60"/>
        <v>0.32941176470588235</v>
      </c>
      <c r="J178" s="19">
        <v>28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2:26" x14ac:dyDescent="0.2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2:26" x14ac:dyDescent="0.2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4" spans="2:26" x14ac:dyDescent="0.2">
      <c r="C184" t="s">
        <v>365</v>
      </c>
    </row>
    <row r="186" spans="2:26" x14ac:dyDescent="0.2">
      <c r="H186" t="s">
        <v>366</v>
      </c>
    </row>
    <row r="187" spans="2:26" x14ac:dyDescent="0.2">
      <c r="D187" s="20" t="s">
        <v>6</v>
      </c>
      <c r="E187" s="20" t="s">
        <v>213</v>
      </c>
      <c r="F187" s="20" t="s">
        <v>7</v>
      </c>
      <c r="G187" s="20" t="s">
        <v>291</v>
      </c>
      <c r="H187" s="26" t="s">
        <v>6</v>
      </c>
      <c r="I187" s="26" t="s">
        <v>213</v>
      </c>
      <c r="J187" s="26" t="s">
        <v>7</v>
      </c>
    </row>
    <row r="188" spans="2:26" x14ac:dyDescent="0.2">
      <c r="C188" s="20" t="s">
        <v>261</v>
      </c>
      <c r="D188" s="19">
        <v>17</v>
      </c>
      <c r="E188" s="19">
        <v>18</v>
      </c>
      <c r="F188" s="19">
        <v>18</v>
      </c>
      <c r="G188" s="19">
        <f>SUM(D188:F188)</f>
        <v>53</v>
      </c>
      <c r="H188" s="25">
        <f>G188*D194/G194</f>
        <v>20.706976744186047</v>
      </c>
      <c r="I188" s="25">
        <f>G188*E194/G194</f>
        <v>17.255813953488371</v>
      </c>
      <c r="J188" s="25">
        <f>G188*F194/G194</f>
        <v>15.037209302325582</v>
      </c>
    </row>
    <row r="189" spans="2:26" x14ac:dyDescent="0.2">
      <c r="C189" s="20" t="s">
        <v>219</v>
      </c>
      <c r="D189" s="19">
        <v>23</v>
      </c>
      <c r="E189" s="19">
        <v>7</v>
      </c>
      <c r="F189" s="19">
        <v>7</v>
      </c>
      <c r="G189" s="19">
        <f t="shared" ref="G189:G194" si="61">SUM(D189:F189)</f>
        <v>37</v>
      </c>
      <c r="H189" s="25"/>
      <c r="I189" s="25" t="e">
        <f t="shared" ref="I189:I193" si="62">G189*E195/G195</f>
        <v>#DIV/0!</v>
      </c>
      <c r="J189" s="25" t="e">
        <f t="shared" ref="J189:J193" si="63">G189*F195/G195</f>
        <v>#DIV/0!</v>
      </c>
    </row>
    <row r="190" spans="2:26" x14ac:dyDescent="0.2">
      <c r="C190" s="20" t="s">
        <v>272</v>
      </c>
      <c r="D190" s="19">
        <v>28</v>
      </c>
      <c r="E190" s="19">
        <v>12</v>
      </c>
      <c r="F190" s="19">
        <v>9</v>
      </c>
      <c r="G190" s="19">
        <f t="shared" si="61"/>
        <v>49</v>
      </c>
      <c r="H190" s="25" t="e">
        <f t="shared" ref="H190:H193" si="64">G190*D196/G196</f>
        <v>#DIV/0!</v>
      </c>
      <c r="I190" s="25" t="e">
        <f t="shared" si="62"/>
        <v>#DIV/0!</v>
      </c>
      <c r="J190" s="25" t="e">
        <f t="shared" si="63"/>
        <v>#DIV/0!</v>
      </c>
    </row>
    <row r="191" spans="2:26" x14ac:dyDescent="0.2">
      <c r="C191" s="20" t="s">
        <v>4</v>
      </c>
      <c r="D191" s="19">
        <v>8</v>
      </c>
      <c r="E191" s="19">
        <v>20</v>
      </c>
      <c r="F191" s="19">
        <v>21</v>
      </c>
      <c r="G191" s="19">
        <f t="shared" si="61"/>
        <v>49</v>
      </c>
      <c r="H191" s="25" t="e">
        <f t="shared" si="64"/>
        <v>#DIV/0!</v>
      </c>
      <c r="I191" s="25" t="e">
        <f t="shared" si="62"/>
        <v>#DIV/0!</v>
      </c>
      <c r="J191" s="25" t="e">
        <f t="shared" si="63"/>
        <v>#DIV/0!</v>
      </c>
    </row>
    <row r="192" spans="2:26" x14ac:dyDescent="0.2">
      <c r="C192" s="20" t="s">
        <v>262</v>
      </c>
      <c r="D192" s="19">
        <v>7</v>
      </c>
      <c r="E192" s="19">
        <v>6</v>
      </c>
      <c r="F192" s="19">
        <v>3</v>
      </c>
      <c r="G192" s="19">
        <f t="shared" si="61"/>
        <v>16</v>
      </c>
      <c r="H192" s="25" t="e">
        <f t="shared" si="64"/>
        <v>#DIV/0!</v>
      </c>
      <c r="I192" s="25" t="e">
        <f t="shared" si="62"/>
        <v>#DIV/0!</v>
      </c>
      <c r="J192" s="25" t="e">
        <f t="shared" si="63"/>
        <v>#DIV/0!</v>
      </c>
    </row>
    <row r="193" spans="3:10" x14ac:dyDescent="0.2">
      <c r="C193" s="19" t="s">
        <v>336</v>
      </c>
      <c r="D193" s="19">
        <v>1</v>
      </c>
      <c r="E193" s="19">
        <v>7</v>
      </c>
      <c r="F193" s="19">
        <v>3</v>
      </c>
      <c r="G193" s="19">
        <f t="shared" si="61"/>
        <v>11</v>
      </c>
      <c r="H193" s="25" t="e">
        <f t="shared" si="64"/>
        <v>#DIV/0!</v>
      </c>
      <c r="I193" s="25" t="e">
        <f t="shared" si="62"/>
        <v>#DIV/0!</v>
      </c>
      <c r="J193" s="25" t="e">
        <f t="shared" si="63"/>
        <v>#DIV/0!</v>
      </c>
    </row>
    <row r="194" spans="3:10" x14ac:dyDescent="0.2">
      <c r="C194" s="20" t="s">
        <v>292</v>
      </c>
      <c r="D194" s="19">
        <f t="shared" ref="D194:F194" si="65">SUM(D188:D193)</f>
        <v>84</v>
      </c>
      <c r="E194" s="19">
        <f t="shared" si="65"/>
        <v>70</v>
      </c>
      <c r="F194" s="19">
        <f t="shared" si="65"/>
        <v>61</v>
      </c>
      <c r="G194" s="19">
        <f t="shared" si="61"/>
        <v>215</v>
      </c>
    </row>
    <row r="204" spans="3:10" x14ac:dyDescent="0.2">
      <c r="D204" s="20" t="s">
        <v>290</v>
      </c>
      <c r="E204" s="20" t="s">
        <v>6</v>
      </c>
      <c r="F204" s="20" t="s">
        <v>213</v>
      </c>
      <c r="G204" s="20" t="s">
        <v>7</v>
      </c>
      <c r="H204" s="19" t="s">
        <v>237</v>
      </c>
    </row>
    <row r="205" spans="3:10" x14ac:dyDescent="0.2">
      <c r="D205" s="20" t="s">
        <v>261</v>
      </c>
      <c r="E205" s="19">
        <v>17</v>
      </c>
      <c r="F205" s="19">
        <v>18</v>
      </c>
      <c r="G205" s="19">
        <v>18</v>
      </c>
      <c r="H205" s="33"/>
    </row>
    <row r="206" spans="3:10" x14ac:dyDescent="0.2">
      <c r="D206" s="20" t="s">
        <v>219</v>
      </c>
      <c r="E206" s="19">
        <v>23</v>
      </c>
      <c r="F206" s="19">
        <v>7</v>
      </c>
      <c r="G206" s="19">
        <v>7</v>
      </c>
      <c r="H206" s="33"/>
    </row>
    <row r="207" spans="3:10" x14ac:dyDescent="0.2">
      <c r="D207" s="20" t="s">
        <v>272</v>
      </c>
      <c r="E207" s="19">
        <v>28</v>
      </c>
      <c r="F207" s="19">
        <v>12</v>
      </c>
      <c r="G207" s="19">
        <v>9</v>
      </c>
      <c r="H207" s="33"/>
    </row>
    <row r="208" spans="3:10" x14ac:dyDescent="0.2">
      <c r="D208" s="20" t="s">
        <v>4</v>
      </c>
      <c r="E208" s="19">
        <v>8</v>
      </c>
      <c r="F208" s="19">
        <v>20</v>
      </c>
      <c r="G208" s="19">
        <v>21</v>
      </c>
      <c r="H208" s="33"/>
    </row>
    <row r="209" spans="3:17" x14ac:dyDescent="0.2">
      <c r="D209" s="20" t="s">
        <v>262</v>
      </c>
      <c r="E209" s="19">
        <v>7</v>
      </c>
      <c r="F209" s="19">
        <v>6</v>
      </c>
      <c r="G209" s="19">
        <v>3</v>
      </c>
      <c r="H209" s="33"/>
    </row>
    <row r="210" spans="3:17" x14ac:dyDescent="0.2">
      <c r="D210" s="20" t="s">
        <v>263</v>
      </c>
      <c r="E210" s="19">
        <v>1</v>
      </c>
      <c r="F210" s="19">
        <v>7</v>
      </c>
      <c r="G210" s="19">
        <v>3</v>
      </c>
      <c r="H210" s="33"/>
    </row>
    <row r="211" spans="3:17" x14ac:dyDescent="0.2">
      <c r="D211" s="20" t="s">
        <v>292</v>
      </c>
      <c r="E211" s="19">
        <v>84</v>
      </c>
      <c r="F211" s="19">
        <v>70</v>
      </c>
      <c r="G211" s="19">
        <v>61</v>
      </c>
      <c r="H211" s="33"/>
    </row>
    <row r="213" spans="3:17" x14ac:dyDescent="0.2">
      <c r="D213" s="20" t="s">
        <v>258</v>
      </c>
      <c r="E213" t="s">
        <v>259</v>
      </c>
      <c r="F213" t="s">
        <v>260</v>
      </c>
    </row>
    <row r="214" spans="3:17" x14ac:dyDescent="0.2">
      <c r="C214" s="20"/>
      <c r="D214" s="20" t="s">
        <v>264</v>
      </c>
      <c r="E214" s="20" t="s">
        <v>264</v>
      </c>
      <c r="F214" s="20" t="s">
        <v>264</v>
      </c>
      <c r="G214" s="20" t="s">
        <v>381</v>
      </c>
      <c r="H214" s="20"/>
      <c r="I214" s="20"/>
      <c r="J214" s="20"/>
      <c r="L214" t="s">
        <v>295</v>
      </c>
      <c r="M214" t="s">
        <v>382</v>
      </c>
      <c r="P214" t="s">
        <v>374</v>
      </c>
      <c r="Q214" t="s">
        <v>373</v>
      </c>
    </row>
    <row r="215" spans="3:17" x14ac:dyDescent="0.2">
      <c r="C215" s="20" t="s">
        <v>261</v>
      </c>
      <c r="D215" s="21">
        <v>10</v>
      </c>
      <c r="E215" s="21">
        <v>22</v>
      </c>
      <c r="F215" s="21">
        <v>21</v>
      </c>
      <c r="G215" s="21">
        <f>SUM(D215:F215)</f>
        <v>53</v>
      </c>
      <c r="H215" s="33">
        <f>G215*D221/G221</f>
        <v>9.1209302325581394</v>
      </c>
      <c r="I215" s="33">
        <f>G215*E221/G221</f>
        <v>22.925581395348836</v>
      </c>
      <c r="J215" s="33">
        <f>G215*F221/G221</f>
        <v>20.953488372093023</v>
      </c>
      <c r="K215" s="58">
        <f>SUM(H215:J215)</f>
        <v>53</v>
      </c>
      <c r="L215">
        <v>10</v>
      </c>
      <c r="M215" s="59">
        <f>(D215-H215)^2/H215</f>
        <v>8.472421522004675E-2</v>
      </c>
      <c r="N215" s="59">
        <f t="shared" ref="N215:O215" si="66">(E215-I215)^2/I215</f>
        <v>3.7368776156303109E-2</v>
      </c>
      <c r="O215" s="59">
        <f t="shared" si="66"/>
        <v>1.0324445706321178E-4</v>
      </c>
      <c r="P215" s="59">
        <f>SUM(M215:O215)</f>
        <v>0.12219623583341306</v>
      </c>
    </row>
    <row r="216" spans="3:17" x14ac:dyDescent="0.2">
      <c r="C216" s="20" t="s">
        <v>219</v>
      </c>
      <c r="D216" s="19">
        <v>8</v>
      </c>
      <c r="E216" s="21">
        <v>16</v>
      </c>
      <c r="F216" s="21">
        <v>13</v>
      </c>
      <c r="G216" s="21">
        <f t="shared" ref="G216:G221" si="67">SUM(D216:F216)</f>
        <v>37</v>
      </c>
      <c r="H216" s="33">
        <f>G216*D221/G221</f>
        <v>6.3674418604651164</v>
      </c>
      <c r="I216" s="33">
        <f>G216*E221/G221</f>
        <v>16.004651162790697</v>
      </c>
      <c r="J216" s="33">
        <f>G216*F221/G221</f>
        <v>14.627906976744185</v>
      </c>
      <c r="K216" s="58">
        <f t="shared" ref="K216:K221" si="68">SUM(H216:J216)</f>
        <v>37</v>
      </c>
      <c r="L216">
        <v>10</v>
      </c>
      <c r="M216" s="59">
        <f t="shared" ref="M216:M220" si="69">(D216-H216)^2/H216</f>
        <v>0.41857407375949168</v>
      </c>
      <c r="N216" s="59">
        <f t="shared" ref="N216:N220" si="70">(E216-I216)^2/I216</f>
        <v>1.3516892736695671E-6</v>
      </c>
      <c r="O216" s="59">
        <f t="shared" ref="O216:O220" si="71">(F216-J216)^2/J216</f>
        <v>0.18116611823862153</v>
      </c>
      <c r="P216" s="59">
        <f t="shared" ref="P216:P220" si="72">SUM(M216:O216)</f>
        <v>0.59974154368738686</v>
      </c>
    </row>
    <row r="217" spans="3:17" x14ac:dyDescent="0.2">
      <c r="C217" s="20" t="s">
        <v>272</v>
      </c>
      <c r="D217" s="19">
        <v>8</v>
      </c>
      <c r="E217" s="21">
        <v>22</v>
      </c>
      <c r="F217" s="21">
        <v>19</v>
      </c>
      <c r="G217" s="21">
        <f t="shared" si="67"/>
        <v>49</v>
      </c>
      <c r="H217" s="33">
        <f>G217*D221/G221</f>
        <v>8.4325581395348834</v>
      </c>
      <c r="I217" s="33">
        <f>G217*E221/G221</f>
        <v>21.195348837209302</v>
      </c>
      <c r="J217" s="33">
        <f>G217*F221/G221</f>
        <v>19.372093023255815</v>
      </c>
      <c r="K217" s="58">
        <f t="shared" si="68"/>
        <v>49</v>
      </c>
      <c r="L217">
        <v>10</v>
      </c>
      <c r="M217" s="59">
        <f t="shared" si="69"/>
        <v>2.2188586308187607E-2</v>
      </c>
      <c r="N217" s="59">
        <f t="shared" si="70"/>
        <v>3.0547432776561516E-2</v>
      </c>
      <c r="O217" s="59">
        <f t="shared" si="71"/>
        <v>7.1470448644574353E-3</v>
      </c>
      <c r="P217" s="59">
        <f t="shared" si="72"/>
        <v>5.9883063949206554E-2</v>
      </c>
    </row>
    <row r="218" spans="3:17" x14ac:dyDescent="0.2">
      <c r="C218" s="20" t="s">
        <v>4</v>
      </c>
      <c r="D218" s="19">
        <v>7</v>
      </c>
      <c r="E218" s="21">
        <v>18</v>
      </c>
      <c r="F218" s="21">
        <v>24</v>
      </c>
      <c r="G218" s="21">
        <f t="shared" si="67"/>
        <v>49</v>
      </c>
      <c r="H218" s="33">
        <f>G218*D221/G221</f>
        <v>8.4325581395348834</v>
      </c>
      <c r="I218" s="33">
        <f>G218*E221/G221</f>
        <v>21.195348837209302</v>
      </c>
      <c r="J218" s="33">
        <f>G218*F221/G221</f>
        <v>19.372093023255815</v>
      </c>
      <c r="K218" s="58">
        <f t="shared" si="68"/>
        <v>49</v>
      </c>
      <c r="L218">
        <v>10</v>
      </c>
      <c r="M218" s="59">
        <f t="shared" si="69"/>
        <v>0.24336895034569445</v>
      </c>
      <c r="N218" s="59">
        <f t="shared" si="70"/>
        <v>0.48172145077085587</v>
      </c>
      <c r="O218" s="59">
        <f t="shared" si="71"/>
        <v>1.1055864206147572</v>
      </c>
      <c r="P218" s="59">
        <f t="shared" si="72"/>
        <v>1.8306768217313074</v>
      </c>
    </row>
    <row r="219" spans="3:17" x14ac:dyDescent="0.2">
      <c r="C219" s="20" t="s">
        <v>262</v>
      </c>
      <c r="D219" s="19">
        <v>1</v>
      </c>
      <c r="E219" s="21">
        <v>10</v>
      </c>
      <c r="F219" s="21">
        <v>5</v>
      </c>
      <c r="G219" s="21">
        <f t="shared" si="67"/>
        <v>16</v>
      </c>
      <c r="H219" s="33">
        <f>G219*D221/G221</f>
        <v>2.7534883720930234</v>
      </c>
      <c r="I219" s="33">
        <f>G219*E221/G221</f>
        <v>6.9209302325581392</v>
      </c>
      <c r="J219" s="33">
        <f>G219*F221/G221</f>
        <v>6.3255813953488369</v>
      </c>
      <c r="K219" s="58">
        <f t="shared" si="68"/>
        <v>16</v>
      </c>
      <c r="L219">
        <v>10</v>
      </c>
      <c r="M219" s="59">
        <f t="shared" si="69"/>
        <v>1.1166640477686991</v>
      </c>
      <c r="N219" s="59">
        <f t="shared" si="70"/>
        <v>1.3698549637409356</v>
      </c>
      <c r="O219" s="59">
        <f t="shared" si="71"/>
        <v>0.27778727770177825</v>
      </c>
      <c r="P219" s="59">
        <f t="shared" si="72"/>
        <v>2.7643062892114125</v>
      </c>
    </row>
    <row r="220" spans="3:17" x14ac:dyDescent="0.2">
      <c r="C220" s="19" t="s">
        <v>336</v>
      </c>
      <c r="D220" s="19">
        <v>3</v>
      </c>
      <c r="E220" s="21">
        <v>5</v>
      </c>
      <c r="F220" s="21">
        <v>3</v>
      </c>
      <c r="G220" s="21">
        <f t="shared" si="67"/>
        <v>11</v>
      </c>
      <c r="H220" s="33">
        <f>G220*D221/G221</f>
        <v>1.8930232558139535</v>
      </c>
      <c r="I220" s="33">
        <f>G220*E221/G221</f>
        <v>4.7581395348837212</v>
      </c>
      <c r="J220" s="33">
        <f>G220*F221/G221</f>
        <v>4.3488372093023253</v>
      </c>
      <c r="K220" s="58">
        <f t="shared" si="68"/>
        <v>11</v>
      </c>
      <c r="L220">
        <v>10</v>
      </c>
      <c r="M220" s="59">
        <f t="shared" si="69"/>
        <v>0.64732301011370785</v>
      </c>
      <c r="N220" s="59">
        <f t="shared" si="70"/>
        <v>1.22939825865557E-2</v>
      </c>
      <c r="O220" s="59">
        <f t="shared" si="71"/>
        <v>0.41835592587986553</v>
      </c>
      <c r="P220" s="59">
        <f t="shared" si="72"/>
        <v>1.077972918580129</v>
      </c>
    </row>
    <row r="221" spans="3:17" x14ac:dyDescent="0.2">
      <c r="C221" s="19"/>
      <c r="D221" s="19">
        <f t="shared" ref="D221:F221" si="73">SUM(D215:D220)</f>
        <v>37</v>
      </c>
      <c r="E221" s="19">
        <f t="shared" si="73"/>
        <v>93</v>
      </c>
      <c r="F221" s="19">
        <f t="shared" si="73"/>
        <v>85</v>
      </c>
      <c r="G221" s="21">
        <f t="shared" si="67"/>
        <v>215</v>
      </c>
      <c r="H221" s="33">
        <f>SUM(H215:H220)</f>
        <v>37</v>
      </c>
      <c r="I221" s="33">
        <f>SUM(I215:I220)</f>
        <v>93</v>
      </c>
      <c r="J221" s="33">
        <f>SUM(J215:J220)</f>
        <v>85</v>
      </c>
      <c r="K221" s="58">
        <f t="shared" si="68"/>
        <v>215</v>
      </c>
      <c r="M221" s="59">
        <f>SUM(M215:M220)</f>
        <v>2.5328428835158276</v>
      </c>
      <c r="N221" s="59">
        <f>SUM(N215:N220)</f>
        <v>1.9317879577204855</v>
      </c>
      <c r="O221" s="59">
        <f>SUM(O215:O220)</f>
        <v>1.9901460317565431</v>
      </c>
      <c r="P221" s="59">
        <f>SUM(M221:O221)</f>
        <v>6.4547768729928565</v>
      </c>
    </row>
    <row r="222" spans="3:17" x14ac:dyDescent="0.2">
      <c r="H222" t="s">
        <v>364</v>
      </c>
    </row>
    <row r="225" spans="2:9" x14ac:dyDescent="0.2">
      <c r="B225" t="s">
        <v>258</v>
      </c>
    </row>
    <row r="227" spans="2:9" x14ac:dyDescent="0.2">
      <c r="C227" s="20" t="s">
        <v>261</v>
      </c>
    </row>
    <row r="228" spans="2:9" x14ac:dyDescent="0.2">
      <c r="C228" s="20" t="s">
        <v>219</v>
      </c>
    </row>
    <row r="229" spans="2:9" x14ac:dyDescent="0.2">
      <c r="C229" s="20" t="s">
        <v>272</v>
      </c>
    </row>
    <row r="230" spans="2:9" x14ac:dyDescent="0.2">
      <c r="C230" s="20" t="s">
        <v>4</v>
      </c>
    </row>
    <row r="231" spans="2:9" x14ac:dyDescent="0.2">
      <c r="C231" s="20" t="s">
        <v>262</v>
      </c>
    </row>
    <row r="232" spans="2:9" x14ac:dyDescent="0.2">
      <c r="C232" s="19" t="s">
        <v>336</v>
      </c>
    </row>
    <row r="240" spans="2:9" x14ac:dyDescent="0.2">
      <c r="B240" s="20" t="s">
        <v>237</v>
      </c>
      <c r="C240" s="19" t="s">
        <v>293</v>
      </c>
      <c r="D240" s="19" t="s">
        <v>294</v>
      </c>
      <c r="E240" s="19"/>
      <c r="F240" s="19"/>
      <c r="G240" s="19"/>
      <c r="I240" t="s">
        <v>406</v>
      </c>
    </row>
    <row r="241" spans="2:16" x14ac:dyDescent="0.2">
      <c r="B241" s="19"/>
      <c r="C241" s="20" t="s">
        <v>283</v>
      </c>
      <c r="D241" s="20" t="s">
        <v>6</v>
      </c>
      <c r="E241" s="20" t="s">
        <v>213</v>
      </c>
      <c r="F241" s="20" t="s">
        <v>7</v>
      </c>
      <c r="G241" s="20" t="s">
        <v>284</v>
      </c>
      <c r="I241" s="19" t="s">
        <v>283</v>
      </c>
      <c r="J241" s="19" t="s">
        <v>407</v>
      </c>
      <c r="K241" t="s">
        <v>402</v>
      </c>
      <c r="L241" s="19" t="s">
        <v>408</v>
      </c>
      <c r="M241" s="19" t="s">
        <v>403</v>
      </c>
      <c r="N241" s="19" t="s">
        <v>409</v>
      </c>
      <c r="O241" s="19" t="s">
        <v>404</v>
      </c>
      <c r="P241" s="19"/>
    </row>
    <row r="242" spans="2:16" x14ac:dyDescent="0.2">
      <c r="B242" s="19"/>
      <c r="C242" s="20" t="s">
        <v>258</v>
      </c>
      <c r="D242" s="19">
        <v>19</v>
      </c>
      <c r="E242" s="19">
        <v>10</v>
      </c>
      <c r="F242" s="19">
        <v>8</v>
      </c>
      <c r="G242" s="19">
        <f>SUM(D242:F242)</f>
        <v>37</v>
      </c>
      <c r="I242" s="19" t="s">
        <v>6</v>
      </c>
      <c r="J242" s="19">
        <v>19</v>
      </c>
      <c r="K242" s="21">
        <v>51</v>
      </c>
      <c r="L242" s="19">
        <v>35</v>
      </c>
      <c r="M242" s="19">
        <v>38</v>
      </c>
      <c r="N242" s="19">
        <v>30</v>
      </c>
      <c r="O242" s="19">
        <v>35</v>
      </c>
      <c r="P242" s="19"/>
    </row>
    <row r="243" spans="2:16" x14ac:dyDescent="0.2">
      <c r="B243" s="19"/>
      <c r="C243" s="20" t="s">
        <v>259</v>
      </c>
      <c r="D243" s="19">
        <v>35</v>
      </c>
      <c r="E243" s="19">
        <v>33</v>
      </c>
      <c r="F243" s="19">
        <v>25</v>
      </c>
      <c r="G243" s="19">
        <f>SUM(D243:F243)</f>
        <v>93</v>
      </c>
      <c r="I243" s="19" t="s">
        <v>213</v>
      </c>
      <c r="J243" s="19">
        <v>10</v>
      </c>
      <c r="K243" s="21">
        <v>27</v>
      </c>
      <c r="L243" s="19">
        <v>33</v>
      </c>
      <c r="M243" s="19">
        <v>35</v>
      </c>
      <c r="N243" s="19">
        <v>27</v>
      </c>
      <c r="O243" s="19">
        <v>32</v>
      </c>
      <c r="P243" s="19"/>
    </row>
    <row r="244" spans="2:16" x14ac:dyDescent="0.2">
      <c r="B244" s="19"/>
      <c r="C244" s="20" t="s">
        <v>260</v>
      </c>
      <c r="D244" s="19">
        <v>30</v>
      </c>
      <c r="E244" s="19">
        <v>27</v>
      </c>
      <c r="F244" s="19">
        <v>28</v>
      </c>
      <c r="G244" s="19">
        <f>SUM(D244:F244)</f>
        <v>85</v>
      </c>
      <c r="I244" s="19" t="s">
        <v>7</v>
      </c>
      <c r="J244" s="19">
        <v>8</v>
      </c>
      <c r="K244" s="21">
        <v>22</v>
      </c>
      <c r="L244" s="19">
        <v>25</v>
      </c>
      <c r="M244" s="19">
        <v>27</v>
      </c>
      <c r="N244" s="19">
        <v>28</v>
      </c>
      <c r="O244" s="19">
        <v>33</v>
      </c>
      <c r="P244" s="19"/>
    </row>
    <row r="245" spans="2:16" x14ac:dyDescent="0.2">
      <c r="B245" s="19"/>
      <c r="C245" s="20" t="s">
        <v>285</v>
      </c>
      <c r="D245" s="19">
        <f>SUM(D242:D244)</f>
        <v>84</v>
      </c>
      <c r="E245" s="19">
        <f t="shared" ref="E245:G245" si="74">SUM(E242:E244)</f>
        <v>70</v>
      </c>
      <c r="F245" s="19">
        <f t="shared" si="74"/>
        <v>61</v>
      </c>
      <c r="G245" s="19">
        <f t="shared" si="74"/>
        <v>215</v>
      </c>
      <c r="I245" s="19" t="s">
        <v>237</v>
      </c>
      <c r="J245" s="19">
        <v>37</v>
      </c>
      <c r="K245" s="21"/>
      <c r="L245" s="19">
        <v>93</v>
      </c>
      <c r="M245" s="19"/>
      <c r="N245" s="19">
        <v>85</v>
      </c>
      <c r="O245" s="19"/>
      <c r="P245" s="19"/>
    </row>
    <row r="246" spans="2:16" x14ac:dyDescent="0.2">
      <c r="I246" s="20" t="s">
        <v>405</v>
      </c>
      <c r="J246" s="88">
        <v>0.28999999999999998</v>
      </c>
      <c r="K246" s="88"/>
      <c r="L246" s="84">
        <v>0.11</v>
      </c>
      <c r="M246" s="84"/>
      <c r="N246" s="84">
        <v>0.02</v>
      </c>
      <c r="O246" s="84"/>
    </row>
    <row r="247" spans="2:16" x14ac:dyDescent="0.2">
      <c r="I247" s="19"/>
      <c r="J247" s="19"/>
      <c r="K247" s="19"/>
      <c r="L247" s="19"/>
      <c r="M247" s="19"/>
    </row>
    <row r="249" spans="2:16" x14ac:dyDescent="0.2">
      <c r="C249" s="86" t="s">
        <v>414</v>
      </c>
      <c r="D249" s="86"/>
      <c r="E249" s="86"/>
      <c r="F249" s="86"/>
      <c r="G249" s="67"/>
      <c r="H249" s="67"/>
      <c r="I249" s="65"/>
      <c r="J249" s="25"/>
      <c r="K249" s="66"/>
      <c r="L249" s="19"/>
      <c r="M249" s="65"/>
      <c r="N249" s="19"/>
    </row>
    <row r="250" spans="2:16" ht="19" x14ac:dyDescent="0.2">
      <c r="C250" s="68" t="s">
        <v>410</v>
      </c>
      <c r="D250" s="68" t="s">
        <v>258</v>
      </c>
      <c r="E250" s="68" t="s">
        <v>259</v>
      </c>
      <c r="F250" s="68" t="s">
        <v>260</v>
      </c>
      <c r="G250" s="68" t="s">
        <v>291</v>
      </c>
      <c r="H250" s="68" t="s">
        <v>387</v>
      </c>
      <c r="I250" s="68" t="s">
        <v>388</v>
      </c>
      <c r="J250" s="68" t="s">
        <v>389</v>
      </c>
      <c r="K250" s="69" t="s">
        <v>266</v>
      </c>
      <c r="L250" s="69" t="s">
        <v>287</v>
      </c>
      <c r="M250" s="69" t="s">
        <v>390</v>
      </c>
      <c r="N250" s="69" t="s">
        <v>311</v>
      </c>
    </row>
    <row r="251" spans="2:16" x14ac:dyDescent="0.2">
      <c r="C251" s="68" t="s">
        <v>391</v>
      </c>
      <c r="D251" s="68">
        <v>10</v>
      </c>
      <c r="E251" s="68">
        <v>22</v>
      </c>
      <c r="F251" s="68">
        <v>21</v>
      </c>
      <c r="G251" s="68">
        <v>53</v>
      </c>
      <c r="H251" s="68">
        <v>17</v>
      </c>
      <c r="I251" s="68">
        <v>18</v>
      </c>
      <c r="J251" s="68">
        <v>18</v>
      </c>
      <c r="K251" s="69">
        <v>25</v>
      </c>
      <c r="L251" s="69">
        <v>4</v>
      </c>
      <c r="M251" s="70">
        <v>5.0270000000000001</v>
      </c>
      <c r="N251" s="70">
        <v>0.28499999999999998</v>
      </c>
    </row>
    <row r="252" spans="2:16" x14ac:dyDescent="0.2">
      <c r="C252" s="68" t="s">
        <v>392</v>
      </c>
      <c r="D252" s="68">
        <v>8</v>
      </c>
      <c r="E252" s="68">
        <v>16</v>
      </c>
      <c r="F252" s="68">
        <v>13</v>
      </c>
      <c r="G252" s="68">
        <v>37</v>
      </c>
      <c r="H252" s="68">
        <v>23</v>
      </c>
      <c r="I252" s="68">
        <v>7</v>
      </c>
      <c r="J252" s="68">
        <v>7</v>
      </c>
      <c r="K252" s="69">
        <v>17</v>
      </c>
      <c r="L252" s="69">
        <v>4</v>
      </c>
      <c r="M252" s="70">
        <v>4.0979999999999999</v>
      </c>
      <c r="N252" s="70">
        <v>0.39300000000000002</v>
      </c>
    </row>
    <row r="253" spans="2:16" x14ac:dyDescent="0.2">
      <c r="C253" s="68" t="s">
        <v>269</v>
      </c>
      <c r="D253" s="68">
        <v>8</v>
      </c>
      <c r="E253" s="68">
        <v>22</v>
      </c>
      <c r="F253" s="68">
        <v>19</v>
      </c>
      <c r="G253" s="68">
        <v>49</v>
      </c>
      <c r="H253" s="68">
        <v>28</v>
      </c>
      <c r="I253" s="68">
        <v>12</v>
      </c>
      <c r="J253" s="68">
        <v>9</v>
      </c>
      <c r="K253" s="69">
        <v>23</v>
      </c>
      <c r="L253" s="69">
        <v>4</v>
      </c>
      <c r="M253" s="70">
        <v>6.5679999999999996</v>
      </c>
      <c r="N253" s="70">
        <v>0.161</v>
      </c>
    </row>
    <row r="254" spans="2:16" x14ac:dyDescent="0.2">
      <c r="C254" s="71" t="s">
        <v>4</v>
      </c>
      <c r="D254" s="68">
        <v>7</v>
      </c>
      <c r="E254" s="68">
        <v>18</v>
      </c>
      <c r="F254" s="68">
        <v>24</v>
      </c>
      <c r="G254" s="68">
        <v>49</v>
      </c>
      <c r="H254" s="68">
        <v>8</v>
      </c>
      <c r="I254" s="68">
        <v>20</v>
      </c>
      <c r="J254" s="68">
        <v>21</v>
      </c>
      <c r="K254" s="69">
        <v>23</v>
      </c>
      <c r="L254" s="69">
        <v>4</v>
      </c>
      <c r="M254" s="70">
        <v>7.6340000000000003</v>
      </c>
      <c r="N254" s="70">
        <v>0.106</v>
      </c>
    </row>
    <row r="255" spans="2:16" x14ac:dyDescent="0.2">
      <c r="C255" s="68" t="s">
        <v>394</v>
      </c>
      <c r="D255" s="68">
        <v>1</v>
      </c>
      <c r="E255" s="68">
        <v>10</v>
      </c>
      <c r="F255" s="68">
        <v>5</v>
      </c>
      <c r="G255" s="68">
        <v>16</v>
      </c>
      <c r="H255" s="68">
        <v>7</v>
      </c>
      <c r="I255" s="68">
        <v>6</v>
      </c>
      <c r="J255" s="68">
        <v>3</v>
      </c>
      <c r="K255" s="69">
        <v>7</v>
      </c>
      <c r="L255" s="69">
        <v>4</v>
      </c>
      <c r="M255" s="70">
        <v>2.714</v>
      </c>
      <c r="N255" s="70">
        <v>0.60699999999999998</v>
      </c>
    </row>
    <row r="256" spans="2:16" x14ac:dyDescent="0.2">
      <c r="C256" s="68" t="s">
        <v>395</v>
      </c>
      <c r="D256" s="68">
        <v>3</v>
      </c>
      <c r="E256" s="68">
        <v>5</v>
      </c>
      <c r="F256" s="68">
        <v>3</v>
      </c>
      <c r="G256" s="68">
        <v>11</v>
      </c>
      <c r="H256" s="68">
        <v>1</v>
      </c>
      <c r="I256" s="68">
        <v>7</v>
      </c>
      <c r="J256" s="68">
        <v>3</v>
      </c>
      <c r="K256" s="69">
        <v>5</v>
      </c>
      <c r="L256" s="69">
        <v>4</v>
      </c>
      <c r="M256" s="70">
        <v>4.8890000000000002</v>
      </c>
      <c r="N256" s="70">
        <v>0.22900000000000001</v>
      </c>
    </row>
    <row r="257" spans="3:28" x14ac:dyDescent="0.2">
      <c r="C257" s="68" t="s">
        <v>384</v>
      </c>
      <c r="D257" s="68">
        <v>37</v>
      </c>
      <c r="E257" s="68">
        <v>93</v>
      </c>
      <c r="F257" s="68">
        <v>85</v>
      </c>
      <c r="G257" s="68">
        <v>215</v>
      </c>
      <c r="H257" s="68" t="s">
        <v>411</v>
      </c>
      <c r="I257" s="68" t="s">
        <v>412</v>
      </c>
      <c r="J257" s="68" t="s">
        <v>413</v>
      </c>
      <c r="K257" s="69"/>
      <c r="L257" s="69"/>
      <c r="M257" s="69"/>
      <c r="N257" s="69"/>
    </row>
    <row r="262" spans="3:28" x14ac:dyDescent="0.2">
      <c r="C262" s="67" t="s">
        <v>416</v>
      </c>
      <c r="D262" s="67"/>
      <c r="E262" s="67"/>
      <c r="F262" s="67"/>
      <c r="G262" s="67"/>
      <c r="H262" s="67"/>
      <c r="I262" s="67"/>
      <c r="J262" s="67"/>
      <c r="K262" s="67"/>
      <c r="L262" s="67"/>
      <c r="N262" s="67" t="s">
        <v>416</v>
      </c>
    </row>
    <row r="263" spans="3:28" x14ac:dyDescent="0.2">
      <c r="C263" s="20"/>
      <c r="D263" s="19" t="s">
        <v>6</v>
      </c>
      <c r="E263" s="19" t="s">
        <v>213</v>
      </c>
      <c r="F263" s="19" t="s">
        <v>7</v>
      </c>
      <c r="G263" s="19" t="s">
        <v>237</v>
      </c>
      <c r="H263" s="19" t="s">
        <v>6</v>
      </c>
      <c r="I263" s="19" t="s">
        <v>213</v>
      </c>
      <c r="J263" s="19" t="s">
        <v>7</v>
      </c>
      <c r="K263" s="19" t="s">
        <v>417</v>
      </c>
      <c r="L263" s="19" t="s">
        <v>415</v>
      </c>
      <c r="N263" s="19"/>
      <c r="O263" s="19" t="s">
        <v>261</v>
      </c>
      <c r="P263" s="19" t="s">
        <v>266</v>
      </c>
      <c r="Q263" s="19" t="s">
        <v>219</v>
      </c>
      <c r="R263" s="19" t="s">
        <v>266</v>
      </c>
      <c r="S263" s="19" t="s">
        <v>272</v>
      </c>
      <c r="T263" s="19" t="s">
        <v>266</v>
      </c>
      <c r="U263" s="19" t="s">
        <v>4</v>
      </c>
      <c r="V263" s="19" t="s">
        <v>266</v>
      </c>
      <c r="W263" s="19" t="s">
        <v>262</v>
      </c>
      <c r="X263" s="19" t="s">
        <v>266</v>
      </c>
      <c r="Y263" s="19" t="s">
        <v>418</v>
      </c>
      <c r="Z263" s="19" t="s">
        <v>266</v>
      </c>
      <c r="AA263" s="19" t="s">
        <v>237</v>
      </c>
    </row>
    <row r="264" spans="3:28" x14ac:dyDescent="0.2">
      <c r="C264" s="67"/>
      <c r="D264" s="19"/>
      <c r="E264" s="19"/>
      <c r="F264" s="19"/>
      <c r="G264" s="19"/>
      <c r="H264" s="19" t="s">
        <v>266</v>
      </c>
      <c r="I264" s="19" t="s">
        <v>266</v>
      </c>
      <c r="J264" s="19" t="s">
        <v>266</v>
      </c>
      <c r="K264" s="19"/>
      <c r="L264" s="67"/>
      <c r="N264" s="19" t="s">
        <v>6</v>
      </c>
      <c r="O264" s="19">
        <v>17</v>
      </c>
      <c r="P264" s="19">
        <v>32</v>
      </c>
      <c r="Q264" s="19">
        <v>23</v>
      </c>
      <c r="R264" s="19">
        <v>62</v>
      </c>
      <c r="S264" s="19">
        <v>28</v>
      </c>
      <c r="T264" s="19">
        <v>57</v>
      </c>
      <c r="U264" s="19">
        <v>8</v>
      </c>
      <c r="V264" s="19">
        <v>16</v>
      </c>
      <c r="W264" s="19">
        <v>7</v>
      </c>
      <c r="X264" s="19">
        <v>44</v>
      </c>
      <c r="Y264" s="19">
        <v>1</v>
      </c>
      <c r="Z264" s="19">
        <v>9</v>
      </c>
      <c r="AA264" s="19"/>
    </row>
    <row r="265" spans="3:28" x14ac:dyDescent="0.2">
      <c r="C265" s="20" t="s">
        <v>261</v>
      </c>
      <c r="D265" s="19">
        <v>17</v>
      </c>
      <c r="E265" s="19">
        <v>18</v>
      </c>
      <c r="F265" s="19">
        <v>18</v>
      </c>
      <c r="G265" s="19">
        <f>SUM(D265:F265)</f>
        <v>53</v>
      </c>
      <c r="H265" s="72">
        <f>D265/G265*100</f>
        <v>32.075471698113205</v>
      </c>
      <c r="I265" s="72">
        <f>E265/G265*100</f>
        <v>33.962264150943398</v>
      </c>
      <c r="J265" s="72">
        <f>F265/G265*100</f>
        <v>33.962264150943398</v>
      </c>
      <c r="K265" s="73">
        <v>100</v>
      </c>
      <c r="L265" s="74">
        <f>(H265-J265)/K265</f>
        <v>-1.8867924528301928E-2</v>
      </c>
      <c r="N265" s="19" t="s">
        <v>213</v>
      </c>
      <c r="O265" s="19">
        <v>18</v>
      </c>
      <c r="P265" s="19">
        <v>34</v>
      </c>
      <c r="Q265" s="19">
        <v>7</v>
      </c>
      <c r="R265" s="19">
        <v>19</v>
      </c>
      <c r="S265" s="19">
        <v>12</v>
      </c>
      <c r="T265" s="19">
        <v>24</v>
      </c>
      <c r="U265" s="19">
        <v>20</v>
      </c>
      <c r="V265" s="19">
        <v>41</v>
      </c>
      <c r="W265" s="19">
        <v>6</v>
      </c>
      <c r="X265" s="19">
        <v>38</v>
      </c>
      <c r="Y265" s="19">
        <v>7</v>
      </c>
      <c r="Z265" s="19">
        <v>64</v>
      </c>
      <c r="AA265" s="19"/>
    </row>
    <row r="266" spans="3:28" x14ac:dyDescent="0.2">
      <c r="C266" s="20" t="s">
        <v>219</v>
      </c>
      <c r="D266" s="19">
        <v>23</v>
      </c>
      <c r="E266" s="19">
        <v>7</v>
      </c>
      <c r="F266" s="19">
        <v>7</v>
      </c>
      <c r="G266" s="19">
        <f t="shared" ref="G266:G270" si="75">SUM(D266:F266)</f>
        <v>37</v>
      </c>
      <c r="H266" s="72">
        <f t="shared" ref="H266:H270" si="76">D266/G266*100</f>
        <v>62.162162162162161</v>
      </c>
      <c r="I266" s="72">
        <f t="shared" ref="I266:I270" si="77">E266/G266*100</f>
        <v>18.918918918918919</v>
      </c>
      <c r="J266" s="72">
        <f t="shared" ref="J266:J270" si="78">F266/G266*100</f>
        <v>18.918918918918919</v>
      </c>
      <c r="K266" s="73">
        <v>100</v>
      </c>
      <c r="L266" s="74">
        <f t="shared" ref="L266:L271" si="79">(H266-J266)/K266</f>
        <v>0.4324324324324324</v>
      </c>
      <c r="N266" s="19" t="s">
        <v>7</v>
      </c>
      <c r="O266" s="19">
        <v>18</v>
      </c>
      <c r="P266" s="19">
        <v>34</v>
      </c>
      <c r="Q266" s="19">
        <v>7</v>
      </c>
      <c r="R266" s="19">
        <v>19</v>
      </c>
      <c r="S266" s="19">
        <v>9</v>
      </c>
      <c r="T266" s="19">
        <v>18</v>
      </c>
      <c r="U266" s="19">
        <v>21</v>
      </c>
      <c r="V266" s="19">
        <v>43</v>
      </c>
      <c r="W266" s="19">
        <v>3</v>
      </c>
      <c r="X266" s="19">
        <v>19</v>
      </c>
      <c r="Y266" s="19">
        <v>3</v>
      </c>
      <c r="Z266" s="19">
        <v>27</v>
      </c>
      <c r="AA266" s="19"/>
    </row>
    <row r="267" spans="3:28" x14ac:dyDescent="0.2">
      <c r="C267" s="20" t="s">
        <v>272</v>
      </c>
      <c r="D267" s="19">
        <v>28</v>
      </c>
      <c r="E267" s="19">
        <v>12</v>
      </c>
      <c r="F267" s="19">
        <v>9</v>
      </c>
      <c r="G267" s="19">
        <f t="shared" si="75"/>
        <v>49</v>
      </c>
      <c r="H267" s="72">
        <f t="shared" si="76"/>
        <v>57.142857142857139</v>
      </c>
      <c r="I267" s="72">
        <f t="shared" si="77"/>
        <v>24.489795918367346</v>
      </c>
      <c r="J267" s="72">
        <f t="shared" si="78"/>
        <v>18.367346938775512</v>
      </c>
      <c r="K267" s="73">
        <v>100</v>
      </c>
      <c r="L267" s="74">
        <f t="shared" si="79"/>
        <v>0.38775510204081626</v>
      </c>
      <c r="N267" s="19" t="s">
        <v>237</v>
      </c>
      <c r="O267" s="19">
        <f>SUM(O264:O266)</f>
        <v>53</v>
      </c>
      <c r="P267" s="19"/>
      <c r="Q267" s="19">
        <f>SUM(Q264:Q266)</f>
        <v>37</v>
      </c>
      <c r="R267" s="19"/>
      <c r="S267" s="19">
        <f>SUM(S264:S266)</f>
        <v>49</v>
      </c>
      <c r="T267" s="19"/>
      <c r="U267" s="19">
        <f>SUM(U264:U266)</f>
        <v>49</v>
      </c>
      <c r="V267" s="19"/>
      <c r="W267" s="19">
        <f>SUM(W264:W266)</f>
        <v>16</v>
      </c>
      <c r="X267" s="19"/>
      <c r="Y267" s="19">
        <f>SUM(Y264:Y266)</f>
        <v>11</v>
      </c>
      <c r="Z267" s="19"/>
      <c r="AA267" s="19"/>
    </row>
    <row r="268" spans="3:28" x14ac:dyDescent="0.2">
      <c r="C268" s="20" t="s">
        <v>4</v>
      </c>
      <c r="D268" s="19">
        <v>8</v>
      </c>
      <c r="E268" s="19">
        <v>20</v>
      </c>
      <c r="F268" s="19">
        <v>21</v>
      </c>
      <c r="G268" s="19">
        <f t="shared" si="75"/>
        <v>49</v>
      </c>
      <c r="H268" s="72">
        <f t="shared" si="76"/>
        <v>16.326530612244898</v>
      </c>
      <c r="I268" s="72">
        <f t="shared" si="77"/>
        <v>40.816326530612244</v>
      </c>
      <c r="J268" s="72">
        <f t="shared" si="78"/>
        <v>42.857142857142854</v>
      </c>
      <c r="K268" s="73">
        <v>100</v>
      </c>
      <c r="L268" s="74">
        <f t="shared" si="79"/>
        <v>-0.26530612244897955</v>
      </c>
      <c r="N268" s="19" t="s">
        <v>405</v>
      </c>
      <c r="O268" s="87">
        <v>-0.02</v>
      </c>
      <c r="P268" s="87"/>
      <c r="Q268" s="87">
        <f>(R264-R266)/100</f>
        <v>0.43</v>
      </c>
      <c r="R268" s="87"/>
      <c r="S268" s="87">
        <v>0.39</v>
      </c>
      <c r="T268" s="87"/>
      <c r="U268" s="87">
        <v>-0.27</v>
      </c>
      <c r="V268" s="87"/>
      <c r="W268" s="87">
        <v>0.25</v>
      </c>
      <c r="X268" s="87"/>
      <c r="Y268" s="87">
        <v>-0.18</v>
      </c>
      <c r="Z268" s="87"/>
      <c r="AA268" s="33">
        <v>0.1</v>
      </c>
    </row>
    <row r="269" spans="3:28" x14ac:dyDescent="0.2">
      <c r="C269" s="20" t="s">
        <v>262</v>
      </c>
      <c r="D269" s="19">
        <v>7</v>
      </c>
      <c r="E269" s="19">
        <v>6</v>
      </c>
      <c r="F269" s="19">
        <v>3</v>
      </c>
      <c r="G269" s="19">
        <f t="shared" si="75"/>
        <v>16</v>
      </c>
      <c r="H269" s="72">
        <f t="shared" si="76"/>
        <v>43.75</v>
      </c>
      <c r="I269" s="72">
        <f t="shared" si="77"/>
        <v>37.5</v>
      </c>
      <c r="J269" s="72">
        <f t="shared" si="78"/>
        <v>18.75</v>
      </c>
      <c r="K269" s="73">
        <v>100</v>
      </c>
      <c r="L269" s="74">
        <f t="shared" si="79"/>
        <v>0.25</v>
      </c>
      <c r="N269" s="19"/>
      <c r="O269" s="19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</row>
    <row r="270" spans="3:28" x14ac:dyDescent="0.2">
      <c r="C270" s="20" t="s">
        <v>336</v>
      </c>
      <c r="D270" s="19">
        <v>1</v>
      </c>
      <c r="E270" s="19">
        <v>7</v>
      </c>
      <c r="F270" s="19">
        <v>3</v>
      </c>
      <c r="G270" s="19">
        <f t="shared" si="75"/>
        <v>11</v>
      </c>
      <c r="H270" s="72">
        <f t="shared" si="76"/>
        <v>9.0909090909090917</v>
      </c>
      <c r="I270" s="72">
        <f t="shared" si="77"/>
        <v>63.636363636363633</v>
      </c>
      <c r="J270" s="72">
        <f t="shared" si="78"/>
        <v>27.27272727272727</v>
      </c>
      <c r="K270" s="73">
        <v>100</v>
      </c>
      <c r="L270" s="74">
        <f t="shared" si="79"/>
        <v>-0.1818181818181818</v>
      </c>
      <c r="N270" s="19"/>
      <c r="O270" s="19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</row>
    <row r="271" spans="3:28" x14ac:dyDescent="0.2">
      <c r="C271" s="19" t="s">
        <v>237</v>
      </c>
      <c r="D271" s="19"/>
      <c r="E271" s="19"/>
      <c r="F271" s="19"/>
      <c r="G271" s="19"/>
      <c r="H271" s="72">
        <f>SUM(H265:H270)</f>
        <v>220.54793070628651</v>
      </c>
      <c r="I271" s="72">
        <f>SUM(I265:I270)</f>
        <v>219.32366915520555</v>
      </c>
      <c r="J271" s="72">
        <f t="shared" ref="J271:K271" si="80">SUM(J265:J270)</f>
        <v>160.12840013850797</v>
      </c>
      <c r="K271" s="72">
        <f t="shared" si="80"/>
        <v>600</v>
      </c>
      <c r="L271" s="74">
        <f t="shared" si="79"/>
        <v>0.10069921761296423</v>
      </c>
      <c r="M271" s="19"/>
      <c r="N271" s="19"/>
      <c r="O271" s="19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2"/>
    </row>
    <row r="272" spans="3:28" x14ac:dyDescent="0.2">
      <c r="C272" s="20"/>
      <c r="N272" s="19"/>
      <c r="O272" s="67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4" spans="3:10" x14ac:dyDescent="0.2">
      <c r="C274" s="20" t="s">
        <v>419</v>
      </c>
    </row>
    <row r="275" spans="3:10" x14ac:dyDescent="0.2">
      <c r="C275" s="20" t="s">
        <v>420</v>
      </c>
    </row>
    <row r="276" spans="3:10" x14ac:dyDescent="0.2">
      <c r="C276" s="68" t="s">
        <v>410</v>
      </c>
      <c r="D276" s="68" t="s">
        <v>391</v>
      </c>
      <c r="E276" s="68" t="s">
        <v>392</v>
      </c>
      <c r="F276" s="68" t="s">
        <v>269</v>
      </c>
      <c r="G276" s="71" t="s">
        <v>4</v>
      </c>
      <c r="H276" s="68" t="s">
        <v>394</v>
      </c>
      <c r="I276" s="68" t="s">
        <v>395</v>
      </c>
      <c r="J276" s="68" t="s">
        <v>237</v>
      </c>
    </row>
    <row r="277" spans="3:10" x14ac:dyDescent="0.2">
      <c r="C277" s="68" t="s">
        <v>258</v>
      </c>
      <c r="D277" s="68">
        <v>10</v>
      </c>
      <c r="E277" s="68">
        <v>8</v>
      </c>
      <c r="F277" s="68">
        <v>8</v>
      </c>
      <c r="G277" s="68">
        <v>7</v>
      </c>
      <c r="H277" s="68">
        <v>1</v>
      </c>
      <c r="I277" s="68">
        <v>3</v>
      </c>
      <c r="J277">
        <f>SUM(D277:I277)</f>
        <v>37</v>
      </c>
    </row>
    <row r="278" spans="3:10" x14ac:dyDescent="0.2">
      <c r="C278" s="68" t="s">
        <v>259</v>
      </c>
      <c r="D278" s="68">
        <v>22</v>
      </c>
      <c r="E278" s="68">
        <v>16</v>
      </c>
      <c r="F278" s="68">
        <v>22</v>
      </c>
      <c r="G278" s="68">
        <v>18</v>
      </c>
      <c r="H278" s="68">
        <v>10</v>
      </c>
      <c r="I278" s="68">
        <v>5</v>
      </c>
      <c r="J278">
        <f t="shared" ref="J278:J279" si="81">SUM(D278:I278)</f>
        <v>93</v>
      </c>
    </row>
    <row r="279" spans="3:10" x14ac:dyDescent="0.2">
      <c r="C279" s="68" t="s">
        <v>260</v>
      </c>
      <c r="D279" s="68">
        <v>21</v>
      </c>
      <c r="E279" s="68">
        <v>13</v>
      </c>
      <c r="F279" s="68">
        <v>19</v>
      </c>
      <c r="G279" s="68">
        <v>24</v>
      </c>
      <c r="H279" s="68">
        <v>5</v>
      </c>
      <c r="I279" s="68">
        <v>3</v>
      </c>
      <c r="J279">
        <f t="shared" si="81"/>
        <v>85</v>
      </c>
    </row>
    <row r="280" spans="3:10" x14ac:dyDescent="0.2">
      <c r="C280" s="68" t="s">
        <v>220</v>
      </c>
      <c r="J280">
        <f>SUM(J277:J279)</f>
        <v>215</v>
      </c>
    </row>
  </sheetData>
  <mergeCells count="26">
    <mergeCell ref="Q268:R268"/>
    <mergeCell ref="S268:T268"/>
    <mergeCell ref="U268:V268"/>
    <mergeCell ref="W268:X268"/>
    <mergeCell ref="Y268:Z268"/>
    <mergeCell ref="C249:F249"/>
    <mergeCell ref="O268:P268"/>
    <mergeCell ref="J246:K246"/>
    <mergeCell ref="L246:M246"/>
    <mergeCell ref="N246:O246"/>
    <mergeCell ref="D2:F2"/>
    <mergeCell ref="G2:I2"/>
    <mergeCell ref="J2:L2"/>
    <mergeCell ref="M2:O2"/>
    <mergeCell ref="D12:F12"/>
    <mergeCell ref="G12:I12"/>
    <mergeCell ref="J12:L12"/>
    <mergeCell ref="M12:O12"/>
    <mergeCell ref="D23:F23"/>
    <mergeCell ref="G23:I23"/>
    <mergeCell ref="J23:L23"/>
    <mergeCell ref="M23:O23"/>
    <mergeCell ref="D77:E77"/>
    <mergeCell ref="F77:H77"/>
    <mergeCell ref="I77:J77"/>
    <mergeCell ref="N77:O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5E23-7934-D64C-AE23-DC625A590962}">
  <dimension ref="D6:U61"/>
  <sheetViews>
    <sheetView topLeftCell="A22" workbookViewId="0">
      <selection activeCell="E54" sqref="E54:I61"/>
    </sheetView>
  </sheetViews>
  <sheetFormatPr baseColWidth="10" defaultRowHeight="16" x14ac:dyDescent="0.2"/>
  <sheetData>
    <row r="6" spans="4:12" x14ac:dyDescent="0.2">
      <c r="D6" t="s">
        <v>385</v>
      </c>
    </row>
    <row r="8" spans="4:12" x14ac:dyDescent="0.2">
      <c r="E8" s="60" t="s">
        <v>290</v>
      </c>
      <c r="F8" s="60" t="s">
        <v>258</v>
      </c>
      <c r="G8" s="60" t="s">
        <v>259</v>
      </c>
      <c r="H8" s="60" t="s">
        <v>260</v>
      </c>
      <c r="I8" s="60" t="s">
        <v>291</v>
      </c>
      <c r="J8" s="60" t="s">
        <v>6</v>
      </c>
      <c r="K8" s="60" t="s">
        <v>213</v>
      </c>
      <c r="L8" s="60" t="s">
        <v>7</v>
      </c>
    </row>
    <row r="9" spans="4:12" x14ac:dyDescent="0.2">
      <c r="E9" s="60" t="s">
        <v>2</v>
      </c>
      <c r="F9" s="60">
        <v>10</v>
      </c>
      <c r="G9" s="60">
        <v>22</v>
      </c>
      <c r="H9" s="60">
        <v>21</v>
      </c>
      <c r="I9" s="60">
        <v>53</v>
      </c>
      <c r="J9" s="60">
        <v>17</v>
      </c>
      <c r="K9" s="60">
        <v>18</v>
      </c>
      <c r="L9" s="60">
        <v>18</v>
      </c>
    </row>
    <row r="10" spans="4:12" x14ac:dyDescent="0.2">
      <c r="E10" s="60" t="s">
        <v>219</v>
      </c>
      <c r="F10" s="60">
        <v>8</v>
      </c>
      <c r="G10" s="60">
        <v>16</v>
      </c>
      <c r="H10" s="60">
        <v>13</v>
      </c>
      <c r="I10" s="60">
        <v>37</v>
      </c>
      <c r="J10" s="60">
        <v>23</v>
      </c>
      <c r="K10" s="60">
        <v>7</v>
      </c>
      <c r="L10" s="60">
        <v>7</v>
      </c>
    </row>
    <row r="11" spans="4:12" x14ac:dyDescent="0.2">
      <c r="E11" s="60" t="s">
        <v>272</v>
      </c>
      <c r="F11" s="60">
        <v>8</v>
      </c>
      <c r="G11" s="60">
        <v>22</v>
      </c>
      <c r="H11" s="60">
        <v>19</v>
      </c>
      <c r="I11" s="60">
        <v>49</v>
      </c>
      <c r="J11" s="60">
        <v>28</v>
      </c>
      <c r="K11" s="60">
        <v>12</v>
      </c>
      <c r="L11" s="60">
        <v>9</v>
      </c>
    </row>
    <row r="12" spans="4:12" x14ac:dyDescent="0.2">
      <c r="E12" s="60" t="s">
        <v>4</v>
      </c>
      <c r="F12" s="60">
        <v>7</v>
      </c>
      <c r="G12" s="60">
        <v>18</v>
      </c>
      <c r="H12" s="60">
        <v>24</v>
      </c>
      <c r="I12" s="60">
        <v>49</v>
      </c>
      <c r="J12" s="60">
        <v>8</v>
      </c>
      <c r="K12" s="60">
        <v>20</v>
      </c>
      <c r="L12" s="60">
        <v>21</v>
      </c>
    </row>
    <row r="13" spans="4:12" x14ac:dyDescent="0.2">
      <c r="E13" s="60" t="s">
        <v>262</v>
      </c>
      <c r="F13" s="60">
        <v>1</v>
      </c>
      <c r="G13" s="60">
        <v>10</v>
      </c>
      <c r="H13" s="60">
        <v>5</v>
      </c>
      <c r="I13" s="60">
        <v>16</v>
      </c>
      <c r="J13" s="60">
        <v>7</v>
      </c>
      <c r="K13" s="60">
        <v>6</v>
      </c>
      <c r="L13" s="60">
        <v>3</v>
      </c>
    </row>
    <row r="14" spans="4:12" x14ac:dyDescent="0.2">
      <c r="E14" s="60" t="s">
        <v>383</v>
      </c>
      <c r="F14" s="60">
        <v>3</v>
      </c>
      <c r="G14" s="60">
        <v>5</v>
      </c>
      <c r="H14" s="60">
        <v>3</v>
      </c>
      <c r="I14" s="60">
        <v>11</v>
      </c>
      <c r="J14" s="60">
        <v>1</v>
      </c>
      <c r="K14" s="60">
        <v>7</v>
      </c>
      <c r="L14" s="60">
        <v>3</v>
      </c>
    </row>
    <row r="15" spans="4:12" x14ac:dyDescent="0.2">
      <c r="E15" s="60" t="s">
        <v>384</v>
      </c>
      <c r="F15" s="60">
        <v>37</v>
      </c>
      <c r="G15" s="60">
        <v>93</v>
      </c>
      <c r="H15" s="60">
        <v>85</v>
      </c>
      <c r="I15" s="60">
        <v>215</v>
      </c>
      <c r="J15" s="60">
        <v>84</v>
      </c>
      <c r="K15" s="60">
        <v>70</v>
      </c>
      <c r="L15" s="60">
        <v>61</v>
      </c>
    </row>
    <row r="19" spans="4:15" x14ac:dyDescent="0.2">
      <c r="D19" t="s">
        <v>386</v>
      </c>
    </row>
    <row r="21" spans="4:15" ht="19" x14ac:dyDescent="0.2">
      <c r="E21" s="61" t="s">
        <v>290</v>
      </c>
      <c r="F21" s="61" t="s">
        <v>258</v>
      </c>
      <c r="G21" s="61" t="s">
        <v>259</v>
      </c>
      <c r="H21" s="61" t="s">
        <v>260</v>
      </c>
      <c r="I21" s="61" t="s">
        <v>291</v>
      </c>
      <c r="J21" s="61" t="s">
        <v>387</v>
      </c>
      <c r="K21" s="61" t="s">
        <v>388</v>
      </c>
      <c r="L21" s="61" t="s">
        <v>389</v>
      </c>
      <c r="M21" s="62" t="s">
        <v>287</v>
      </c>
      <c r="N21" s="62" t="s">
        <v>390</v>
      </c>
      <c r="O21" s="62" t="s">
        <v>311</v>
      </c>
    </row>
    <row r="22" spans="4:15" x14ac:dyDescent="0.2">
      <c r="E22" s="61" t="s">
        <v>391</v>
      </c>
      <c r="F22" s="61">
        <v>10</v>
      </c>
      <c r="G22" s="61">
        <v>22</v>
      </c>
      <c r="H22" s="61">
        <v>21</v>
      </c>
      <c r="I22" s="61">
        <v>53</v>
      </c>
      <c r="J22" s="61">
        <v>17</v>
      </c>
      <c r="K22" s="61">
        <v>18</v>
      </c>
      <c r="L22" s="61">
        <v>18</v>
      </c>
      <c r="M22" s="62">
        <v>4</v>
      </c>
      <c r="N22" s="62">
        <v>5.0270000000000001</v>
      </c>
      <c r="O22" s="62">
        <v>0.28499999999999998</v>
      </c>
    </row>
    <row r="23" spans="4:15" x14ac:dyDescent="0.2">
      <c r="E23" s="61" t="s">
        <v>392</v>
      </c>
      <c r="F23" s="61">
        <v>8</v>
      </c>
      <c r="G23" s="61">
        <v>16</v>
      </c>
      <c r="H23" s="61">
        <v>13</v>
      </c>
      <c r="I23" s="61">
        <v>37</v>
      </c>
      <c r="J23" s="61">
        <v>23</v>
      </c>
      <c r="K23" s="61">
        <v>7</v>
      </c>
      <c r="L23" s="61">
        <v>7</v>
      </c>
      <c r="M23" s="62">
        <v>4</v>
      </c>
      <c r="N23" s="62">
        <v>4.0979999999999999</v>
      </c>
      <c r="O23" s="62">
        <v>0.39300000000000002</v>
      </c>
    </row>
    <row r="24" spans="4:15" x14ac:dyDescent="0.2">
      <c r="E24" s="61" t="s">
        <v>272</v>
      </c>
      <c r="F24" s="61">
        <v>8</v>
      </c>
      <c r="G24" s="61">
        <v>22</v>
      </c>
      <c r="H24" s="61">
        <v>19</v>
      </c>
      <c r="I24" s="61">
        <v>49</v>
      </c>
      <c r="J24" s="61">
        <v>28</v>
      </c>
      <c r="K24" s="61">
        <v>12</v>
      </c>
      <c r="L24" s="61">
        <v>9</v>
      </c>
      <c r="M24" s="62">
        <v>4</v>
      </c>
      <c r="N24" s="62">
        <v>6.5679999999999996</v>
      </c>
      <c r="O24" s="62">
        <v>0.161</v>
      </c>
    </row>
    <row r="25" spans="4:15" x14ac:dyDescent="0.2">
      <c r="E25" s="63" t="s">
        <v>393</v>
      </c>
      <c r="F25" s="61">
        <v>7</v>
      </c>
      <c r="G25" s="61">
        <v>18</v>
      </c>
      <c r="H25" s="61">
        <v>24</v>
      </c>
      <c r="I25" s="61">
        <v>49</v>
      </c>
      <c r="J25" s="61">
        <v>8</v>
      </c>
      <c r="K25" s="61">
        <v>20</v>
      </c>
      <c r="L25" s="61">
        <v>21</v>
      </c>
      <c r="M25" s="62">
        <v>4</v>
      </c>
      <c r="N25" s="62">
        <v>7.6340000000000003</v>
      </c>
      <c r="O25" s="62">
        <v>0.106</v>
      </c>
    </row>
    <row r="26" spans="4:15" x14ac:dyDescent="0.2">
      <c r="E26" s="61" t="s">
        <v>394</v>
      </c>
      <c r="F26" s="61">
        <v>1</v>
      </c>
      <c r="G26" s="61">
        <v>10</v>
      </c>
      <c r="H26" s="61">
        <v>5</v>
      </c>
      <c r="I26" s="61">
        <v>16</v>
      </c>
      <c r="J26" s="61">
        <v>7</v>
      </c>
      <c r="K26" s="61">
        <v>6</v>
      </c>
      <c r="L26" s="61">
        <v>3</v>
      </c>
      <c r="M26" s="62">
        <v>4</v>
      </c>
      <c r="N26" s="62">
        <v>2.714</v>
      </c>
      <c r="O26" s="62">
        <v>0.60699999999999998</v>
      </c>
    </row>
    <row r="27" spans="4:15" x14ac:dyDescent="0.2">
      <c r="E27" s="61" t="s">
        <v>395</v>
      </c>
      <c r="F27" s="61">
        <v>3</v>
      </c>
      <c r="G27" s="61">
        <v>5</v>
      </c>
      <c r="H27" s="61">
        <v>3</v>
      </c>
      <c r="I27" s="61">
        <v>11</v>
      </c>
      <c r="J27" s="61">
        <v>1</v>
      </c>
      <c r="K27" s="61">
        <v>7</v>
      </c>
      <c r="L27" s="61">
        <v>3</v>
      </c>
      <c r="M27" s="62">
        <v>4</v>
      </c>
      <c r="N27" s="62">
        <v>4.8890000000000002</v>
      </c>
      <c r="O27" s="62">
        <v>0.22900000000000001</v>
      </c>
    </row>
    <row r="28" spans="4:15" x14ac:dyDescent="0.2">
      <c r="E28" s="61" t="s">
        <v>384</v>
      </c>
      <c r="F28" s="61">
        <v>37</v>
      </c>
      <c r="G28" s="61">
        <v>93</v>
      </c>
      <c r="H28" s="61">
        <v>85</v>
      </c>
      <c r="I28" s="61">
        <v>215</v>
      </c>
      <c r="J28" s="61" t="s">
        <v>396</v>
      </c>
      <c r="K28" s="61" t="s">
        <v>397</v>
      </c>
      <c r="L28" s="61" t="s">
        <v>398</v>
      </c>
      <c r="M28" s="62"/>
      <c r="N28" s="62"/>
      <c r="O28" s="62"/>
    </row>
    <row r="33" spans="5:21" x14ac:dyDescent="0.2">
      <c r="E33" s="89" t="s">
        <v>399</v>
      </c>
      <c r="F33" s="89"/>
      <c r="G33" s="89"/>
      <c r="H33" s="89"/>
      <c r="I33" s="89"/>
      <c r="J33" s="89"/>
      <c r="K33" s="89"/>
    </row>
    <row r="34" spans="5:21" ht="18" x14ac:dyDescent="0.2">
      <c r="E34" s="52" t="s">
        <v>182</v>
      </c>
      <c r="F34" s="52" t="s">
        <v>6</v>
      </c>
      <c r="G34" s="52" t="s">
        <v>213</v>
      </c>
      <c r="H34" s="52" t="s">
        <v>7</v>
      </c>
      <c r="I34" s="64" t="s">
        <v>401</v>
      </c>
      <c r="J34" s="52" t="s">
        <v>287</v>
      </c>
      <c r="K34" s="52" t="s">
        <v>400</v>
      </c>
    </row>
    <row r="35" spans="5:21" ht="17" x14ac:dyDescent="0.2">
      <c r="E35" s="52" t="s">
        <v>258</v>
      </c>
      <c r="F35" s="52">
        <v>19</v>
      </c>
      <c r="G35" s="52">
        <v>10</v>
      </c>
      <c r="H35" s="52">
        <v>8</v>
      </c>
      <c r="I35" s="52">
        <v>2.84</v>
      </c>
      <c r="J35" s="52">
        <v>4</v>
      </c>
      <c r="K35" s="52">
        <v>9.1999999999999998E-2</v>
      </c>
    </row>
    <row r="36" spans="5:21" ht="17" x14ac:dyDescent="0.2">
      <c r="E36" s="52" t="s">
        <v>259</v>
      </c>
      <c r="F36" s="52">
        <v>35</v>
      </c>
      <c r="G36" s="52">
        <v>33</v>
      </c>
      <c r="H36" s="52">
        <v>25</v>
      </c>
      <c r="I36" s="52">
        <v>0.13</v>
      </c>
      <c r="J36" s="52">
        <v>4</v>
      </c>
      <c r="K36" s="52">
        <v>0.71899999999999997</v>
      </c>
    </row>
    <row r="37" spans="5:21" ht="17" x14ac:dyDescent="0.2">
      <c r="E37" s="52" t="s">
        <v>260</v>
      </c>
      <c r="F37" s="52">
        <v>30</v>
      </c>
      <c r="G37" s="52">
        <v>27</v>
      </c>
      <c r="H37" s="52">
        <v>28</v>
      </c>
      <c r="I37" s="52">
        <v>1.44</v>
      </c>
      <c r="J37" s="52">
        <v>4</v>
      </c>
      <c r="K37" s="52">
        <v>0.23</v>
      </c>
    </row>
    <row r="43" spans="5:21" x14ac:dyDescent="0.2">
      <c r="N43" s="60"/>
      <c r="O43" s="60"/>
      <c r="P43" s="60"/>
      <c r="Q43" s="60"/>
      <c r="R43" s="60"/>
      <c r="S43" s="60"/>
      <c r="T43" s="60"/>
      <c r="U43" s="60"/>
    </row>
    <row r="44" spans="5:21" x14ac:dyDescent="0.2">
      <c r="E44" s="60" t="s">
        <v>290</v>
      </c>
      <c r="F44" s="60" t="s">
        <v>6</v>
      </c>
      <c r="G44" s="60" t="s">
        <v>213</v>
      </c>
      <c r="H44" s="60" t="s">
        <v>7</v>
      </c>
      <c r="I44" s="60" t="s">
        <v>291</v>
      </c>
      <c r="J44" s="60"/>
      <c r="K44" s="60"/>
      <c r="L44" s="60"/>
      <c r="N44" s="60"/>
      <c r="O44" s="60"/>
      <c r="P44" s="60"/>
      <c r="Q44" s="60"/>
      <c r="R44" s="60"/>
      <c r="S44" s="60"/>
      <c r="T44" s="60"/>
      <c r="U44" s="60"/>
    </row>
    <row r="45" spans="5:21" x14ac:dyDescent="0.2">
      <c r="E45" s="60" t="s">
        <v>2</v>
      </c>
      <c r="F45" s="60">
        <v>17</v>
      </c>
      <c r="G45" s="60">
        <v>18</v>
      </c>
      <c r="H45" s="60">
        <v>18</v>
      </c>
      <c r="I45" s="60">
        <f>SUM(F45:H45)</f>
        <v>53</v>
      </c>
      <c r="J45" s="60"/>
      <c r="K45" s="60"/>
      <c r="L45" s="60"/>
      <c r="N45" s="60"/>
      <c r="O45" s="60"/>
      <c r="P45" s="60"/>
      <c r="Q45" s="60"/>
      <c r="R45" s="60"/>
      <c r="S45" s="60"/>
      <c r="T45" s="60"/>
      <c r="U45" s="60"/>
    </row>
    <row r="46" spans="5:21" x14ac:dyDescent="0.2">
      <c r="E46" s="60" t="s">
        <v>219</v>
      </c>
      <c r="F46" s="60">
        <v>23</v>
      </c>
      <c r="G46" s="60">
        <v>7</v>
      </c>
      <c r="H46" s="60">
        <v>7</v>
      </c>
      <c r="I46" s="60">
        <f t="shared" ref="I46:I51" si="0">SUM(F46:H46)</f>
        <v>37</v>
      </c>
      <c r="J46" s="60"/>
      <c r="K46" s="60"/>
      <c r="L46" s="60"/>
      <c r="N46" s="60"/>
      <c r="O46" s="60"/>
      <c r="P46" s="60"/>
      <c r="Q46" s="60"/>
      <c r="R46" s="60"/>
      <c r="S46" s="60"/>
      <c r="T46" s="60"/>
      <c r="U46" s="60"/>
    </row>
    <row r="47" spans="5:21" x14ac:dyDescent="0.2">
      <c r="E47" s="60" t="s">
        <v>272</v>
      </c>
      <c r="F47" s="60">
        <v>28</v>
      </c>
      <c r="G47" s="60">
        <v>12</v>
      </c>
      <c r="H47" s="60">
        <v>9</v>
      </c>
      <c r="I47" s="60">
        <f t="shared" si="0"/>
        <v>49</v>
      </c>
      <c r="J47" s="60"/>
      <c r="K47" s="60"/>
      <c r="L47" s="60"/>
      <c r="N47" s="60"/>
      <c r="O47" s="60"/>
      <c r="P47" s="60"/>
      <c r="Q47" s="60"/>
      <c r="R47" s="60"/>
      <c r="S47" s="60"/>
      <c r="T47" s="60"/>
      <c r="U47" s="60"/>
    </row>
    <row r="48" spans="5:21" x14ac:dyDescent="0.2">
      <c r="E48" s="60" t="s">
        <v>4</v>
      </c>
      <c r="F48" s="60">
        <v>8</v>
      </c>
      <c r="G48" s="60">
        <v>20</v>
      </c>
      <c r="H48" s="60">
        <v>21</v>
      </c>
      <c r="I48" s="60">
        <f t="shared" si="0"/>
        <v>49</v>
      </c>
      <c r="J48" s="60"/>
      <c r="K48" s="60"/>
      <c r="L48" s="60"/>
      <c r="N48" s="60"/>
      <c r="O48" s="60"/>
      <c r="P48" s="60"/>
      <c r="Q48" s="60"/>
      <c r="R48" s="60"/>
      <c r="S48" s="60"/>
      <c r="T48" s="60"/>
      <c r="U48" s="60"/>
    </row>
    <row r="49" spans="5:21" x14ac:dyDescent="0.2">
      <c r="E49" s="60" t="s">
        <v>262</v>
      </c>
      <c r="F49" s="60">
        <v>7</v>
      </c>
      <c r="G49" s="60">
        <v>6</v>
      </c>
      <c r="H49" s="60">
        <v>3</v>
      </c>
      <c r="I49" s="60">
        <f t="shared" si="0"/>
        <v>16</v>
      </c>
      <c r="J49" s="60"/>
      <c r="K49" s="60"/>
      <c r="L49" s="60"/>
      <c r="N49" s="60"/>
      <c r="O49" s="60"/>
      <c r="P49" s="60"/>
      <c r="Q49" s="60"/>
      <c r="R49" s="60"/>
      <c r="S49" s="60"/>
      <c r="T49" s="60"/>
      <c r="U49" s="60"/>
    </row>
    <row r="50" spans="5:21" x14ac:dyDescent="0.2">
      <c r="E50" s="60" t="s">
        <v>383</v>
      </c>
      <c r="F50" s="60">
        <v>1</v>
      </c>
      <c r="G50" s="60">
        <v>7</v>
      </c>
      <c r="H50" s="60">
        <v>3</v>
      </c>
      <c r="I50" s="60">
        <f t="shared" si="0"/>
        <v>11</v>
      </c>
      <c r="J50" s="60"/>
      <c r="K50" s="60"/>
      <c r="L50" s="60"/>
      <c r="N50" s="60"/>
      <c r="O50" s="60"/>
      <c r="P50" s="60"/>
      <c r="Q50" s="60"/>
      <c r="R50" s="60"/>
      <c r="S50" s="60"/>
      <c r="T50" s="60"/>
      <c r="U50" s="60"/>
    </row>
    <row r="51" spans="5:21" x14ac:dyDescent="0.2">
      <c r="E51" s="60" t="s">
        <v>384</v>
      </c>
      <c r="F51" s="60">
        <f>SUM(F45:F50)</f>
        <v>84</v>
      </c>
      <c r="G51" s="60">
        <f t="shared" ref="G51:H51" si="1">SUM(G45:G50)</f>
        <v>70</v>
      </c>
      <c r="H51" s="60">
        <f t="shared" si="1"/>
        <v>61</v>
      </c>
      <c r="I51" s="60">
        <f t="shared" si="0"/>
        <v>215</v>
      </c>
      <c r="J51" s="60"/>
      <c r="K51" s="60"/>
      <c r="L51" s="60"/>
    </row>
    <row r="54" spans="5:21" x14ac:dyDescent="0.2">
      <c r="E54" s="61"/>
      <c r="F54" s="61"/>
      <c r="G54" s="61"/>
      <c r="H54" s="61"/>
      <c r="I54" s="61"/>
    </row>
    <row r="55" spans="5:21" x14ac:dyDescent="0.2">
      <c r="E55" s="61"/>
      <c r="F55" s="61"/>
      <c r="G55" s="61"/>
      <c r="H55" s="61"/>
      <c r="I55" s="61"/>
    </row>
    <row r="56" spans="5:21" x14ac:dyDescent="0.2">
      <c r="E56" s="61"/>
      <c r="F56" s="61"/>
      <c r="G56" s="61"/>
      <c r="H56" s="61"/>
      <c r="I56" s="61"/>
    </row>
    <row r="57" spans="5:21" x14ac:dyDescent="0.2">
      <c r="E57" s="61"/>
      <c r="F57" s="61"/>
      <c r="G57" s="61"/>
      <c r="H57" s="61"/>
      <c r="I57" s="61"/>
    </row>
    <row r="58" spans="5:21" x14ac:dyDescent="0.2">
      <c r="E58" s="63"/>
      <c r="F58" s="61"/>
      <c r="G58" s="61"/>
      <c r="H58" s="61"/>
      <c r="I58" s="61"/>
    </row>
    <row r="59" spans="5:21" x14ac:dyDescent="0.2">
      <c r="E59" s="61"/>
      <c r="F59" s="61"/>
      <c r="G59" s="61"/>
      <c r="H59" s="61"/>
      <c r="I59" s="61"/>
    </row>
    <row r="60" spans="5:21" x14ac:dyDescent="0.2">
      <c r="E60" s="61"/>
      <c r="F60" s="61"/>
      <c r="G60" s="61"/>
      <c r="H60" s="61"/>
      <c r="I60" s="61"/>
    </row>
    <row r="61" spans="5:21" x14ac:dyDescent="0.2">
      <c r="E61" s="61"/>
      <c r="F61" s="61"/>
      <c r="G61" s="61"/>
      <c r="H61" s="61"/>
      <c r="I61" s="61"/>
    </row>
  </sheetData>
  <mergeCells count="1">
    <mergeCell ref="E33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1706-CFC1-F04E-A3C0-D8B20E0288DC}">
  <dimension ref="B1:U104"/>
  <sheetViews>
    <sheetView workbookViewId="0">
      <selection activeCell="J32" sqref="J32"/>
    </sheetView>
  </sheetViews>
  <sheetFormatPr baseColWidth="10" defaultRowHeight="16" x14ac:dyDescent="0.2"/>
  <cols>
    <col min="11" max="11" width="0.33203125" customWidth="1"/>
    <col min="12" max="12" width="10.83203125" customWidth="1"/>
  </cols>
  <sheetData>
    <row r="1" spans="2:16" x14ac:dyDescent="0.2">
      <c r="B1" s="19">
        <v>1</v>
      </c>
      <c r="C1" s="20" t="s">
        <v>322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2:16" x14ac:dyDescent="0.2">
      <c r="B2" s="19"/>
      <c r="C2" s="20" t="s">
        <v>283</v>
      </c>
      <c r="D2" s="20" t="s">
        <v>6</v>
      </c>
      <c r="E2" s="20" t="s">
        <v>213</v>
      </c>
      <c r="F2" s="20" t="s">
        <v>7</v>
      </c>
      <c r="G2" s="20" t="s">
        <v>284</v>
      </c>
      <c r="H2" s="19"/>
      <c r="I2" s="19"/>
      <c r="J2" s="19"/>
      <c r="K2" s="19"/>
      <c r="L2" s="19"/>
      <c r="M2" s="19"/>
      <c r="N2" s="20"/>
    </row>
    <row r="3" spans="2:16" x14ac:dyDescent="0.2">
      <c r="B3" s="19"/>
      <c r="C3" s="20" t="s">
        <v>258</v>
      </c>
      <c r="D3" s="19">
        <v>19</v>
      </c>
      <c r="E3" s="19">
        <v>10</v>
      </c>
      <c r="F3" s="19">
        <v>8</v>
      </c>
      <c r="G3" s="19">
        <f>SUM(D3:F3)</f>
        <v>37</v>
      </c>
      <c r="H3" s="19"/>
      <c r="I3" s="19"/>
      <c r="J3" s="19"/>
      <c r="K3" s="19"/>
      <c r="L3" s="19"/>
      <c r="M3" s="19"/>
      <c r="N3" s="20"/>
    </row>
    <row r="4" spans="2:16" x14ac:dyDescent="0.2">
      <c r="B4" s="19"/>
      <c r="C4" s="20" t="s">
        <v>259</v>
      </c>
      <c r="D4" s="19">
        <v>35</v>
      </c>
      <c r="E4" s="19">
        <v>33</v>
      </c>
      <c r="F4" s="19">
        <v>25</v>
      </c>
      <c r="G4" s="19">
        <f>SUM(D4:F4)</f>
        <v>93</v>
      </c>
      <c r="H4" s="19"/>
      <c r="I4" s="19"/>
      <c r="J4" s="19"/>
      <c r="K4" s="19"/>
      <c r="L4" s="19"/>
      <c r="M4" s="19"/>
      <c r="N4" s="19"/>
      <c r="O4" s="19"/>
      <c r="P4" s="19"/>
    </row>
    <row r="5" spans="2:16" x14ac:dyDescent="0.2">
      <c r="B5" s="19"/>
      <c r="C5" s="20" t="s">
        <v>260</v>
      </c>
      <c r="D5" s="19">
        <v>30</v>
      </c>
      <c r="E5" s="19">
        <v>27</v>
      </c>
      <c r="F5" s="19">
        <v>28</v>
      </c>
      <c r="G5" s="19">
        <f>SUM(D5:F5)</f>
        <v>85</v>
      </c>
      <c r="H5" s="19"/>
      <c r="I5" s="19"/>
      <c r="J5" s="19"/>
      <c r="K5" s="19"/>
      <c r="L5" s="19"/>
      <c r="M5" s="19"/>
      <c r="N5" s="19"/>
    </row>
    <row r="6" spans="2:16" x14ac:dyDescent="0.2">
      <c r="B6" s="19"/>
      <c r="C6" s="20" t="s">
        <v>285</v>
      </c>
      <c r="D6" s="19">
        <f>SUM(D3:D5)</f>
        <v>84</v>
      </c>
      <c r="E6" s="19">
        <f t="shared" ref="E6:G6" si="0">SUM(E3:E5)</f>
        <v>70</v>
      </c>
      <c r="F6" s="19">
        <f t="shared" si="0"/>
        <v>61</v>
      </c>
      <c r="G6" s="19">
        <f t="shared" si="0"/>
        <v>215</v>
      </c>
      <c r="H6" s="19"/>
      <c r="I6" s="19"/>
      <c r="J6" s="19"/>
      <c r="K6" s="19"/>
      <c r="L6" s="19"/>
      <c r="M6" s="19"/>
      <c r="N6" s="19"/>
    </row>
    <row r="7" spans="2:16" x14ac:dyDescent="0.2"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6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2:16" x14ac:dyDescent="0.2">
      <c r="B9" s="19">
        <v>2</v>
      </c>
      <c r="C9" s="20" t="s">
        <v>323</v>
      </c>
      <c r="D9" s="19"/>
      <c r="E9" s="19"/>
      <c r="F9" s="19"/>
      <c r="G9" s="19"/>
      <c r="H9" s="19"/>
      <c r="I9" s="19"/>
      <c r="J9" s="19"/>
      <c r="K9" s="19"/>
      <c r="L9" s="19"/>
      <c r="M9" s="19" t="s">
        <v>338</v>
      </c>
      <c r="N9" s="19" t="s">
        <v>340</v>
      </c>
      <c r="O9" t="s">
        <v>266</v>
      </c>
    </row>
    <row r="10" spans="2:16" x14ac:dyDescent="0.2">
      <c r="B10" s="19"/>
      <c r="C10" s="20" t="s">
        <v>276</v>
      </c>
      <c r="D10" s="20" t="s">
        <v>277</v>
      </c>
      <c r="E10" s="20" t="s">
        <v>213</v>
      </c>
      <c r="F10" s="20" t="s">
        <v>7</v>
      </c>
      <c r="G10" s="20" t="s">
        <v>220</v>
      </c>
      <c r="H10" s="19"/>
      <c r="I10" s="19"/>
      <c r="J10" s="19"/>
      <c r="K10" s="19"/>
      <c r="L10" s="19"/>
      <c r="M10" s="19" t="s">
        <v>339</v>
      </c>
      <c r="N10" s="14">
        <v>84</v>
      </c>
      <c r="O10" s="31">
        <f>N10/215</f>
        <v>0.39069767441860465</v>
      </c>
    </row>
    <row r="11" spans="2:16" x14ac:dyDescent="0.2">
      <c r="B11" s="19"/>
      <c r="C11" s="20" t="s">
        <v>250</v>
      </c>
      <c r="D11" s="19">
        <v>39</v>
      </c>
      <c r="E11" s="19">
        <v>47</v>
      </c>
      <c r="F11" s="19">
        <v>30</v>
      </c>
      <c r="G11" s="19">
        <f>SUM(D11:F11)</f>
        <v>116</v>
      </c>
      <c r="H11" s="19"/>
      <c r="I11" s="19"/>
      <c r="J11" s="19"/>
      <c r="K11" s="19"/>
      <c r="L11" s="19"/>
      <c r="M11" s="19" t="s">
        <v>213</v>
      </c>
      <c r="N11">
        <v>70</v>
      </c>
      <c r="O11" s="31">
        <f>N11/215</f>
        <v>0.32558139534883723</v>
      </c>
    </row>
    <row r="12" spans="2:16" x14ac:dyDescent="0.2">
      <c r="B12" s="19"/>
      <c r="C12" s="20" t="s">
        <v>249</v>
      </c>
      <c r="D12" s="19">
        <v>0</v>
      </c>
      <c r="E12" s="19">
        <v>5</v>
      </c>
      <c r="F12" s="19">
        <v>0</v>
      </c>
      <c r="G12" s="19">
        <f>SUM(D12:F12)</f>
        <v>5</v>
      </c>
      <c r="H12" s="19"/>
      <c r="I12" s="19"/>
      <c r="J12" s="19"/>
      <c r="K12" s="19"/>
      <c r="L12" s="19"/>
      <c r="M12" s="19" t="s">
        <v>7</v>
      </c>
      <c r="N12">
        <v>61</v>
      </c>
      <c r="O12" s="31">
        <f>N12/215</f>
        <v>0.28372093023255812</v>
      </c>
    </row>
    <row r="13" spans="2:16" x14ac:dyDescent="0.2">
      <c r="B13" s="19"/>
      <c r="C13" s="20" t="s">
        <v>248</v>
      </c>
      <c r="D13" s="19">
        <v>20</v>
      </c>
      <c r="E13" s="19">
        <v>12</v>
      </c>
      <c r="F13" s="19">
        <v>23</v>
      </c>
      <c r="G13" s="19">
        <f>SUM(D13:F13)</f>
        <v>55</v>
      </c>
      <c r="H13" s="19"/>
      <c r="I13" s="19"/>
      <c r="J13" s="19"/>
      <c r="K13" s="19"/>
      <c r="L13" s="26"/>
      <c r="M13" s="25"/>
      <c r="N13" s="25"/>
    </row>
    <row r="14" spans="2:16" x14ac:dyDescent="0.2">
      <c r="B14" s="19"/>
      <c r="C14" s="20" t="s">
        <v>268</v>
      </c>
      <c r="D14" s="19">
        <v>25</v>
      </c>
      <c r="E14" s="19">
        <v>6</v>
      </c>
      <c r="F14" s="19">
        <v>8</v>
      </c>
      <c r="G14" s="19">
        <f>SUM(D14:F14)</f>
        <v>39</v>
      </c>
      <c r="H14" s="19"/>
      <c r="I14" s="19"/>
      <c r="J14" s="19"/>
      <c r="K14" s="19"/>
      <c r="L14" s="25"/>
      <c r="M14" s="26"/>
      <c r="N14" s="25"/>
    </row>
    <row r="15" spans="2:16" x14ac:dyDescent="0.2">
      <c r="B15" s="19"/>
      <c r="C15" s="20" t="s">
        <v>220</v>
      </c>
      <c r="D15" s="19">
        <f>SUM(D11:D14)</f>
        <v>84</v>
      </c>
      <c r="E15" s="19">
        <f>SUM(E11:E14)</f>
        <v>70</v>
      </c>
      <c r="F15" s="19">
        <f>SUM(F11:F14)</f>
        <v>61</v>
      </c>
      <c r="G15" s="19">
        <f>SUM(G11:G14)</f>
        <v>215</v>
      </c>
      <c r="H15" s="19"/>
      <c r="I15" s="19"/>
      <c r="J15" s="19"/>
      <c r="K15" s="19"/>
      <c r="L15" s="25"/>
      <c r="M15" s="26"/>
      <c r="N15" s="25"/>
    </row>
    <row r="16" spans="2:16" x14ac:dyDescent="0.2">
      <c r="B16" s="19"/>
      <c r="C16" s="20" t="s">
        <v>266</v>
      </c>
      <c r="D16" s="24">
        <f>84/215</f>
        <v>0.39069767441860465</v>
      </c>
      <c r="E16" s="22">
        <f>70/215</f>
        <v>0.32558139534883723</v>
      </c>
      <c r="F16" s="22">
        <f>61/215</f>
        <v>0.28372093023255812</v>
      </c>
      <c r="G16" s="22">
        <v>1</v>
      </c>
      <c r="H16" s="19"/>
      <c r="I16" s="19"/>
      <c r="J16" s="19"/>
      <c r="K16" s="19"/>
      <c r="L16" s="25"/>
      <c r="M16" s="26"/>
      <c r="N16" s="25"/>
    </row>
    <row r="17" spans="2:14" x14ac:dyDescent="0.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5"/>
      <c r="M17" s="26"/>
      <c r="N17" s="25"/>
    </row>
    <row r="18" spans="2:14" x14ac:dyDescent="0.2">
      <c r="B18" s="20">
        <v>3</v>
      </c>
      <c r="C18" s="26" t="s">
        <v>324</v>
      </c>
      <c r="D18" s="19"/>
      <c r="E18" s="19"/>
      <c r="F18" s="19"/>
      <c r="G18" s="19"/>
      <c r="H18" s="19"/>
      <c r="I18" s="19"/>
      <c r="J18" s="19"/>
      <c r="K18" s="19"/>
      <c r="L18" s="25"/>
      <c r="M18" s="26"/>
      <c r="N18" s="25"/>
    </row>
    <row r="19" spans="2:14" x14ac:dyDescent="0.2">
      <c r="B19" s="19"/>
      <c r="C19" s="26" t="s">
        <v>290</v>
      </c>
      <c r="D19" s="26" t="s">
        <v>6</v>
      </c>
      <c r="E19" s="26" t="s">
        <v>213</v>
      </c>
      <c r="F19" s="26" t="s">
        <v>7</v>
      </c>
      <c r="G19" s="26" t="s">
        <v>291</v>
      </c>
      <c r="H19" s="19"/>
      <c r="I19" s="19"/>
      <c r="J19" s="19"/>
      <c r="K19" s="19"/>
      <c r="L19" s="19"/>
      <c r="M19" s="19"/>
      <c r="N19" s="19"/>
    </row>
    <row r="20" spans="2:14" x14ac:dyDescent="0.2">
      <c r="B20" s="19"/>
      <c r="C20" s="26" t="s">
        <v>261</v>
      </c>
      <c r="D20" s="25">
        <v>17</v>
      </c>
      <c r="E20" s="25">
        <v>18</v>
      </c>
      <c r="F20" s="25">
        <v>18</v>
      </c>
      <c r="G20" s="25">
        <v>53</v>
      </c>
      <c r="H20" s="19"/>
      <c r="I20" s="19"/>
      <c r="J20" s="19"/>
      <c r="K20" s="19"/>
      <c r="L20" s="19"/>
      <c r="M20" s="19"/>
      <c r="N20" s="19"/>
    </row>
    <row r="21" spans="2:14" x14ac:dyDescent="0.2">
      <c r="B21" s="19"/>
      <c r="C21" s="26" t="s">
        <v>219</v>
      </c>
      <c r="D21" s="25">
        <v>23</v>
      </c>
      <c r="E21" s="25">
        <v>7</v>
      </c>
      <c r="F21" s="25">
        <v>7</v>
      </c>
      <c r="G21" s="25">
        <v>37</v>
      </c>
      <c r="H21" s="19"/>
      <c r="I21" s="19"/>
      <c r="J21" s="19"/>
      <c r="K21" s="19"/>
      <c r="L21" s="19"/>
      <c r="M21" s="19"/>
      <c r="N21" s="19"/>
    </row>
    <row r="22" spans="2:14" x14ac:dyDescent="0.2">
      <c r="B22" s="19"/>
      <c r="C22" s="26" t="s">
        <v>272</v>
      </c>
      <c r="D22" s="25">
        <v>28</v>
      </c>
      <c r="E22" s="25">
        <v>12</v>
      </c>
      <c r="F22" s="25">
        <v>9</v>
      </c>
      <c r="G22" s="25">
        <v>49</v>
      </c>
      <c r="H22" s="19"/>
      <c r="I22" s="19"/>
      <c r="J22" s="19"/>
      <c r="K22" s="19"/>
      <c r="L22" s="19"/>
      <c r="M22" s="19"/>
      <c r="N22" s="19"/>
    </row>
    <row r="23" spans="2:14" x14ac:dyDescent="0.2">
      <c r="B23" s="19"/>
      <c r="C23" s="26" t="s">
        <v>4</v>
      </c>
      <c r="D23" s="25">
        <v>8</v>
      </c>
      <c r="E23" s="25">
        <v>20</v>
      </c>
      <c r="F23" s="25">
        <v>21</v>
      </c>
      <c r="G23" s="25">
        <v>49</v>
      </c>
      <c r="H23" s="19"/>
      <c r="I23" s="19"/>
      <c r="J23" s="19"/>
      <c r="K23" s="19"/>
      <c r="L23" s="19"/>
      <c r="M23" s="19"/>
      <c r="N23" s="19"/>
    </row>
    <row r="24" spans="2:14" x14ac:dyDescent="0.2">
      <c r="B24" s="19"/>
      <c r="C24" s="26" t="s">
        <v>262</v>
      </c>
      <c r="D24" s="25">
        <v>7</v>
      </c>
      <c r="E24" s="25">
        <v>6</v>
      </c>
      <c r="F24" s="25">
        <v>3</v>
      </c>
      <c r="G24" s="25">
        <v>16</v>
      </c>
      <c r="H24" s="19"/>
      <c r="I24" s="19"/>
      <c r="J24" s="19"/>
      <c r="K24" s="19"/>
      <c r="L24" s="19"/>
      <c r="M24" s="19"/>
      <c r="N24" s="19"/>
    </row>
    <row r="25" spans="2:14" x14ac:dyDescent="0.2">
      <c r="B25" s="19"/>
      <c r="C25" s="19" t="s">
        <v>336</v>
      </c>
      <c r="D25" s="25">
        <v>1</v>
      </c>
      <c r="E25" s="25">
        <v>7</v>
      </c>
      <c r="F25" s="25">
        <v>3</v>
      </c>
      <c r="G25" s="25">
        <v>11</v>
      </c>
      <c r="H25" s="19"/>
      <c r="I25" s="19"/>
      <c r="J25" s="19"/>
      <c r="K25" s="19"/>
      <c r="L25" s="19"/>
      <c r="M25" s="19"/>
      <c r="N25" s="19"/>
    </row>
    <row r="26" spans="2:14" x14ac:dyDescent="0.2">
      <c r="B26" s="19"/>
      <c r="C26" s="26" t="s">
        <v>292</v>
      </c>
      <c r="D26" s="25">
        <v>84</v>
      </c>
      <c r="E26" s="25">
        <v>70</v>
      </c>
      <c r="F26" s="25">
        <v>61</v>
      </c>
      <c r="G26" s="25">
        <v>215</v>
      </c>
      <c r="H26" s="19"/>
      <c r="I26" s="19"/>
      <c r="J26" s="19"/>
      <c r="K26" s="19"/>
      <c r="L26" s="19"/>
      <c r="M26" s="19"/>
      <c r="N26" s="19"/>
    </row>
    <row r="27" spans="2:14" x14ac:dyDescent="0.2">
      <c r="B27" s="19"/>
      <c r="C27" s="26"/>
      <c r="D27" s="25"/>
      <c r="E27" s="25"/>
      <c r="F27" s="25"/>
      <c r="G27" s="25"/>
      <c r="H27" s="19"/>
      <c r="I27" s="19"/>
      <c r="J27" s="19"/>
      <c r="K27" s="19"/>
      <c r="L27" s="19"/>
      <c r="M27" s="19"/>
      <c r="N27" s="19"/>
    </row>
    <row r="28" spans="2:14" x14ac:dyDescent="0.2">
      <c r="B28" s="19"/>
      <c r="C28" s="26"/>
      <c r="D28" s="25"/>
      <c r="E28" s="25"/>
      <c r="F28" s="25"/>
      <c r="G28" s="25"/>
      <c r="H28" s="19"/>
      <c r="I28" s="19"/>
      <c r="J28" s="19"/>
      <c r="K28" s="19"/>
      <c r="L28" s="26"/>
      <c r="M28" s="26"/>
      <c r="N28" s="26"/>
    </row>
    <row r="29" spans="2:14" x14ac:dyDescent="0.2">
      <c r="B29" s="20">
        <v>4</v>
      </c>
      <c r="C29" s="20" t="s">
        <v>325</v>
      </c>
      <c r="D29" s="19"/>
      <c r="E29" s="19"/>
      <c r="F29" s="19"/>
      <c r="G29" s="19"/>
      <c r="H29" s="19"/>
      <c r="I29" s="19"/>
      <c r="J29" s="19"/>
      <c r="K29" s="19"/>
      <c r="L29" s="26"/>
      <c r="M29" s="25"/>
      <c r="N29" s="25"/>
    </row>
    <row r="30" spans="2:14" x14ac:dyDescent="0.2">
      <c r="B30" s="19"/>
      <c r="C30" s="26" t="s">
        <v>275</v>
      </c>
      <c r="D30" s="26" t="s">
        <v>250</v>
      </c>
      <c r="E30" s="26" t="s">
        <v>249</v>
      </c>
      <c r="F30" s="26" t="s">
        <v>248</v>
      </c>
      <c r="G30" s="26" t="s">
        <v>268</v>
      </c>
      <c r="H30" s="26" t="s">
        <v>237</v>
      </c>
      <c r="I30" s="19"/>
      <c r="J30" s="19"/>
      <c r="K30" s="19"/>
      <c r="L30" s="26"/>
      <c r="M30" s="25"/>
      <c r="N30" s="25"/>
    </row>
    <row r="31" spans="2:14" x14ac:dyDescent="0.2">
      <c r="B31" s="19"/>
      <c r="C31" s="26" t="s">
        <v>258</v>
      </c>
      <c r="D31" s="25">
        <v>18</v>
      </c>
      <c r="E31" s="25">
        <v>1</v>
      </c>
      <c r="F31" s="25">
        <v>12</v>
      </c>
      <c r="G31" s="25">
        <v>6</v>
      </c>
      <c r="H31" s="25">
        <v>37</v>
      </c>
      <c r="I31" s="19"/>
      <c r="J31" s="19"/>
      <c r="K31" s="19"/>
      <c r="L31" s="26"/>
      <c r="M31" s="25"/>
      <c r="N31" s="19"/>
    </row>
    <row r="32" spans="2:14" x14ac:dyDescent="0.2">
      <c r="B32" s="19"/>
      <c r="C32" s="26" t="s">
        <v>259</v>
      </c>
      <c r="D32" s="25">
        <v>54</v>
      </c>
      <c r="E32" s="25">
        <v>1</v>
      </c>
      <c r="F32" s="25">
        <v>22</v>
      </c>
      <c r="G32" s="25">
        <v>16</v>
      </c>
      <c r="H32" s="25">
        <v>93</v>
      </c>
      <c r="I32" s="19"/>
      <c r="J32" s="19"/>
      <c r="K32" s="19"/>
      <c r="L32" s="26"/>
      <c r="M32" s="25"/>
      <c r="N32" s="19"/>
    </row>
    <row r="33" spans="2:14" x14ac:dyDescent="0.2">
      <c r="B33" s="19"/>
      <c r="C33" s="26" t="s">
        <v>260</v>
      </c>
      <c r="D33" s="25">
        <v>42</v>
      </c>
      <c r="E33" s="25">
        <v>3</v>
      </c>
      <c r="F33" s="25">
        <v>21</v>
      </c>
      <c r="G33" s="25">
        <v>19</v>
      </c>
      <c r="H33" s="25">
        <v>85</v>
      </c>
      <c r="I33" s="19"/>
      <c r="J33" s="19"/>
      <c r="K33" s="19"/>
      <c r="L33" s="19"/>
      <c r="M33" s="19"/>
      <c r="N33" s="19"/>
    </row>
    <row r="34" spans="2:14" x14ac:dyDescent="0.2">
      <c r="B34" s="19" t="s">
        <v>220</v>
      </c>
      <c r="C34" s="26"/>
      <c r="D34" s="25">
        <v>114</v>
      </c>
      <c r="E34" s="25">
        <v>5</v>
      </c>
      <c r="F34" s="25">
        <v>55</v>
      </c>
      <c r="G34" s="25">
        <v>41</v>
      </c>
      <c r="H34" s="25">
        <v>215</v>
      </c>
      <c r="I34" s="19"/>
      <c r="J34" s="19"/>
      <c r="K34" s="19"/>
      <c r="L34" s="19"/>
      <c r="M34" s="19"/>
      <c r="N34" s="19"/>
    </row>
    <row r="35" spans="2:14" x14ac:dyDescent="0.2">
      <c r="B35" s="19" t="s">
        <v>247</v>
      </c>
      <c r="C35" s="26"/>
      <c r="D35" s="29">
        <f>D34/H34</f>
        <v>0.53023255813953485</v>
      </c>
      <c r="E35" s="29">
        <f>E34/H34</f>
        <v>2.3255813953488372E-2</v>
      </c>
      <c r="F35" s="29">
        <f>F34/H34</f>
        <v>0.2558139534883721</v>
      </c>
      <c r="G35" s="29">
        <f>G34/H34</f>
        <v>0.19069767441860466</v>
      </c>
      <c r="H35" s="30">
        <f>SUM(D35:G35)</f>
        <v>1</v>
      </c>
      <c r="I35" s="19"/>
      <c r="J35" s="19"/>
      <c r="K35" s="19"/>
      <c r="L35" s="19"/>
      <c r="M35" s="19"/>
      <c r="N35" s="19"/>
    </row>
    <row r="36" spans="2:14" x14ac:dyDescent="0.2">
      <c r="B36" s="19"/>
      <c r="C36" s="26"/>
      <c r="D36" s="25"/>
      <c r="E36" s="25"/>
      <c r="F36" s="25"/>
      <c r="G36" s="25"/>
      <c r="H36" s="19"/>
      <c r="I36" s="19"/>
      <c r="J36" s="19"/>
      <c r="K36" s="19"/>
      <c r="L36" s="19"/>
      <c r="M36" s="19" t="s">
        <v>337</v>
      </c>
      <c r="N36" s="19"/>
    </row>
    <row r="37" spans="2:14" x14ac:dyDescent="0.2">
      <c r="B37" s="20">
        <v>5</v>
      </c>
      <c r="C37" s="20" t="s">
        <v>313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2:14" x14ac:dyDescent="0.2">
      <c r="B38" s="19"/>
      <c r="C38" s="19"/>
      <c r="D38" s="19" t="s">
        <v>314</v>
      </c>
      <c r="E38" s="19" t="s">
        <v>315</v>
      </c>
      <c r="F38" s="19" t="s">
        <v>316</v>
      </c>
      <c r="G38" s="19" t="s">
        <v>317</v>
      </c>
      <c r="H38" s="19" t="s">
        <v>318</v>
      </c>
      <c r="I38" s="19" t="s">
        <v>319</v>
      </c>
      <c r="J38" s="19" t="s">
        <v>320</v>
      </c>
      <c r="K38" s="19" t="s">
        <v>321</v>
      </c>
      <c r="L38" s="19"/>
      <c r="M38" s="19"/>
      <c r="N38" s="19"/>
    </row>
    <row r="39" spans="2:14" x14ac:dyDescent="0.2">
      <c r="B39" s="19" t="s">
        <v>237</v>
      </c>
      <c r="C39" s="19"/>
      <c r="D39" s="28">
        <v>0.17199999999999999</v>
      </c>
      <c r="E39" s="19">
        <v>37</v>
      </c>
      <c r="F39" s="28">
        <v>0.433</v>
      </c>
      <c r="G39" s="19">
        <v>93</v>
      </c>
      <c r="H39" s="28">
        <v>0.39500000000000002</v>
      </c>
      <c r="I39" s="19">
        <v>85</v>
      </c>
      <c r="J39" s="28">
        <f>SUM(D39,F39,H39)</f>
        <v>1</v>
      </c>
      <c r="K39" s="19">
        <f>SUM(E39,G39,I39)</f>
        <v>215</v>
      </c>
      <c r="L39" s="19"/>
      <c r="M39" s="19"/>
      <c r="N39" s="19"/>
    </row>
    <row r="40" spans="2:14" x14ac:dyDescent="0.2">
      <c r="B40" s="19" t="s">
        <v>274</v>
      </c>
      <c r="C40" s="19" t="s">
        <v>261</v>
      </c>
      <c r="D40" s="22">
        <f>10/37</f>
        <v>0.27027027027027029</v>
      </c>
      <c r="E40" s="21">
        <v>10</v>
      </c>
      <c r="F40" s="22">
        <v>0.24</v>
      </c>
      <c r="G40" s="21">
        <v>22</v>
      </c>
      <c r="H40" s="22">
        <v>0.25</v>
      </c>
      <c r="I40" s="21">
        <v>21</v>
      </c>
      <c r="J40" s="23"/>
      <c r="K40" s="19">
        <f>SUM(E40,G40,I40)</f>
        <v>53</v>
      </c>
      <c r="L40" s="19"/>
      <c r="M40" s="19">
        <v>3</v>
      </c>
      <c r="N40" s="19"/>
    </row>
    <row r="41" spans="2:14" x14ac:dyDescent="0.2">
      <c r="B41" s="19"/>
      <c r="C41" s="19" t="s">
        <v>219</v>
      </c>
      <c r="D41" s="22">
        <f>8/37</f>
        <v>0.21621621621621623</v>
      </c>
      <c r="E41" s="19">
        <v>8</v>
      </c>
      <c r="F41" s="22">
        <v>0.17</v>
      </c>
      <c r="G41" s="21">
        <v>16</v>
      </c>
      <c r="H41" s="22">
        <v>0.15</v>
      </c>
      <c r="I41" s="21">
        <v>13</v>
      </c>
      <c r="J41" s="19"/>
      <c r="K41" s="19">
        <f t="shared" ref="K41:K45" si="1">SUM(E41,G41,I41)</f>
        <v>37</v>
      </c>
      <c r="L41" s="19"/>
      <c r="M41" s="19"/>
      <c r="N41" s="19"/>
    </row>
    <row r="42" spans="2:14" x14ac:dyDescent="0.2">
      <c r="B42" s="19"/>
      <c r="C42" s="19" t="s">
        <v>272</v>
      </c>
      <c r="D42" s="22">
        <f>8/37</f>
        <v>0.21621621621621623</v>
      </c>
      <c r="E42" s="19">
        <v>8</v>
      </c>
      <c r="F42" s="22">
        <v>0.24</v>
      </c>
      <c r="G42" s="21">
        <v>22</v>
      </c>
      <c r="H42" s="22">
        <v>0.22</v>
      </c>
      <c r="I42" s="21">
        <v>19</v>
      </c>
      <c r="J42" s="19"/>
      <c r="K42" s="19">
        <f t="shared" si="1"/>
        <v>49</v>
      </c>
      <c r="L42" s="19"/>
      <c r="M42" s="19"/>
      <c r="N42" s="19"/>
    </row>
    <row r="43" spans="2:14" x14ac:dyDescent="0.2">
      <c r="B43" s="19"/>
      <c r="C43" s="19" t="s">
        <v>4</v>
      </c>
      <c r="D43" s="22">
        <f>7/37</f>
        <v>0.1891891891891892</v>
      </c>
      <c r="E43" s="19">
        <v>7</v>
      </c>
      <c r="F43" s="22">
        <v>0.19</v>
      </c>
      <c r="G43" s="21">
        <v>18</v>
      </c>
      <c r="H43" s="22">
        <v>0.28000000000000003</v>
      </c>
      <c r="I43" s="21">
        <v>24</v>
      </c>
      <c r="J43" s="19"/>
      <c r="K43" s="19">
        <f t="shared" si="1"/>
        <v>49</v>
      </c>
      <c r="L43" s="19"/>
      <c r="M43" s="19"/>
      <c r="N43" s="19"/>
    </row>
    <row r="44" spans="2:14" x14ac:dyDescent="0.2">
      <c r="B44" s="19"/>
      <c r="C44" s="19" t="s">
        <v>262</v>
      </c>
      <c r="D44" s="22">
        <f>1/37</f>
        <v>2.7027027027027029E-2</v>
      </c>
      <c r="E44" s="19">
        <v>1</v>
      </c>
      <c r="F44" s="22">
        <v>0.11</v>
      </c>
      <c r="G44" s="21">
        <v>10</v>
      </c>
      <c r="H44" s="22">
        <v>0.06</v>
      </c>
      <c r="I44" s="21">
        <v>5</v>
      </c>
      <c r="J44" s="19"/>
      <c r="K44" s="19">
        <f t="shared" si="1"/>
        <v>16</v>
      </c>
      <c r="L44" s="19"/>
      <c r="M44" s="19"/>
      <c r="N44" s="19"/>
    </row>
    <row r="45" spans="2:14" x14ac:dyDescent="0.2">
      <c r="B45" s="19"/>
      <c r="C45" s="19" t="s">
        <v>336</v>
      </c>
      <c r="D45" s="22">
        <f>3/37</f>
        <v>8.1081081081081086E-2</v>
      </c>
      <c r="E45" s="19">
        <v>3</v>
      </c>
      <c r="F45" s="22">
        <v>0.05</v>
      </c>
      <c r="G45" s="21">
        <v>5</v>
      </c>
      <c r="H45" s="22">
        <v>0.04</v>
      </c>
      <c r="I45" s="21">
        <v>3</v>
      </c>
      <c r="J45" s="19"/>
      <c r="K45" s="19">
        <f t="shared" si="1"/>
        <v>11</v>
      </c>
      <c r="L45" s="19"/>
      <c r="M45" s="19"/>
      <c r="N45" s="19"/>
    </row>
    <row r="46" spans="2:14" x14ac:dyDescent="0.2">
      <c r="B46" s="19"/>
      <c r="C46" s="19"/>
      <c r="D46" s="23">
        <f>SUM(D40:D45)</f>
        <v>1</v>
      </c>
      <c r="E46" s="23"/>
      <c r="F46" s="23">
        <f t="shared" ref="F46:H46" si="2">SUM(F40:F45)</f>
        <v>1</v>
      </c>
      <c r="G46" s="23"/>
      <c r="H46" s="23">
        <f t="shared" si="2"/>
        <v>1</v>
      </c>
      <c r="I46" s="19"/>
      <c r="J46" s="19"/>
      <c r="K46" s="19"/>
      <c r="L46" s="19"/>
      <c r="M46" s="19"/>
      <c r="N46" s="19"/>
    </row>
    <row r="47" spans="2:14" x14ac:dyDescent="0.2">
      <c r="B47" s="19" t="s">
        <v>294</v>
      </c>
      <c r="C47" s="19" t="s">
        <v>6</v>
      </c>
      <c r="D47" s="22">
        <f>E47/37</f>
        <v>0.51351351351351349</v>
      </c>
      <c r="E47" s="25">
        <v>19</v>
      </c>
      <c r="F47" s="29">
        <f>G47/93</f>
        <v>0.37634408602150538</v>
      </c>
      <c r="G47" s="19">
        <v>35</v>
      </c>
      <c r="H47" s="22">
        <f>I47/85</f>
        <v>0.35294117647058826</v>
      </c>
      <c r="I47" s="19">
        <v>30</v>
      </c>
      <c r="J47" s="19"/>
      <c r="K47" s="19"/>
      <c r="L47" s="19"/>
      <c r="M47" s="19"/>
      <c r="N47" s="19"/>
    </row>
    <row r="48" spans="2:14" x14ac:dyDescent="0.2">
      <c r="B48" s="19"/>
      <c r="C48" s="19" t="s">
        <v>213</v>
      </c>
      <c r="D48" s="22">
        <f t="shared" ref="D48:D49" si="3">E48/37</f>
        <v>0.27027027027027029</v>
      </c>
      <c r="E48" s="19">
        <v>10</v>
      </c>
      <c r="F48" s="29">
        <f t="shared" ref="F48:F49" si="4">G48/93</f>
        <v>0.35483870967741937</v>
      </c>
      <c r="G48" s="19">
        <v>33</v>
      </c>
      <c r="H48" s="22">
        <f t="shared" ref="H48:H49" si="5">I48/85</f>
        <v>0.31764705882352939</v>
      </c>
      <c r="I48" s="19">
        <v>27</v>
      </c>
      <c r="J48" s="19"/>
      <c r="K48" s="19"/>
      <c r="L48" s="19"/>
      <c r="M48" s="19"/>
      <c r="N48" s="19"/>
    </row>
    <row r="49" spans="2:14" x14ac:dyDescent="0.2">
      <c r="B49" s="19"/>
      <c r="C49" s="19" t="s">
        <v>7</v>
      </c>
      <c r="D49" s="22">
        <f t="shared" si="3"/>
        <v>0.21621621621621623</v>
      </c>
      <c r="E49" s="19">
        <v>8</v>
      </c>
      <c r="F49" s="29">
        <f t="shared" si="4"/>
        <v>0.26881720430107525</v>
      </c>
      <c r="G49" s="19">
        <v>25</v>
      </c>
      <c r="H49" s="22">
        <f t="shared" si="5"/>
        <v>0.32941176470588235</v>
      </c>
      <c r="I49" s="19">
        <v>28</v>
      </c>
      <c r="J49" s="19"/>
      <c r="K49" s="19"/>
      <c r="L49" s="19"/>
      <c r="M49" s="19"/>
      <c r="N49" s="19"/>
    </row>
    <row r="50" spans="2:14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2:14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2:14" x14ac:dyDescent="0.2">
      <c r="B52" s="26">
        <v>6</v>
      </c>
      <c r="C52" s="19" t="s">
        <v>326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2:14" x14ac:dyDescent="0.2">
      <c r="B53" s="19"/>
      <c r="C53" s="19"/>
      <c r="D53" s="19" t="s">
        <v>314</v>
      </c>
      <c r="E53" s="19" t="s">
        <v>315</v>
      </c>
      <c r="F53" s="19" t="s">
        <v>316</v>
      </c>
      <c r="G53" s="19" t="s">
        <v>317</v>
      </c>
      <c r="H53" s="19" t="s">
        <v>318</v>
      </c>
      <c r="I53" s="19" t="s">
        <v>319</v>
      </c>
      <c r="J53" s="19" t="s">
        <v>301</v>
      </c>
      <c r="K53" s="10" t="s">
        <v>327</v>
      </c>
      <c r="L53" s="19" t="s">
        <v>302</v>
      </c>
      <c r="M53" s="19"/>
      <c r="N53" s="19"/>
    </row>
    <row r="54" spans="2:14" x14ac:dyDescent="0.2">
      <c r="B54" s="19" t="s">
        <v>237</v>
      </c>
      <c r="C54" s="19"/>
      <c r="D54" s="28">
        <v>0.17199999999999999</v>
      </c>
      <c r="E54" s="19">
        <v>37</v>
      </c>
      <c r="F54" s="28">
        <v>0.433</v>
      </c>
      <c r="G54" s="19">
        <v>93</v>
      </c>
      <c r="H54" s="28">
        <v>0.39500000000000002</v>
      </c>
      <c r="I54" s="19">
        <v>85</v>
      </c>
      <c r="J54" s="19"/>
      <c r="L54" s="19" t="s">
        <v>306</v>
      </c>
      <c r="M54" s="19" t="s">
        <v>307</v>
      </c>
      <c r="N54" s="19" t="s">
        <v>308</v>
      </c>
    </row>
    <row r="55" spans="2:14" x14ac:dyDescent="0.2">
      <c r="B55" s="19" t="s">
        <v>177</v>
      </c>
      <c r="C55" s="19" t="s">
        <v>261</v>
      </c>
      <c r="D55" s="22">
        <f>10/37</f>
        <v>0.27027027027027029</v>
      </c>
      <c r="E55" s="21">
        <v>10</v>
      </c>
      <c r="F55" s="22">
        <v>0.24</v>
      </c>
      <c r="G55" s="21">
        <v>22</v>
      </c>
      <c r="H55" s="22">
        <v>0.25</v>
      </c>
      <c r="I55" s="21">
        <v>21</v>
      </c>
      <c r="J55" s="23">
        <f>53/215</f>
        <v>0.24651162790697675</v>
      </c>
      <c r="K55" s="19">
        <f>SUM(E55,G55,I55)</f>
        <v>53</v>
      </c>
      <c r="L55" s="19"/>
      <c r="M55" s="19"/>
      <c r="N55" s="19"/>
    </row>
    <row r="56" spans="2:14" x14ac:dyDescent="0.2">
      <c r="B56" s="19"/>
      <c r="C56" s="19" t="s">
        <v>219</v>
      </c>
      <c r="D56" s="22">
        <f>8/37</f>
        <v>0.21621621621621623</v>
      </c>
      <c r="E56" s="19">
        <v>8</v>
      </c>
      <c r="F56" s="22">
        <v>0.17</v>
      </c>
      <c r="G56" s="21">
        <v>16</v>
      </c>
      <c r="H56" s="22">
        <v>0.15</v>
      </c>
      <c r="I56" s="21">
        <v>13</v>
      </c>
      <c r="J56" s="23">
        <f>37/215</f>
        <v>0.17209302325581396</v>
      </c>
      <c r="K56" s="19">
        <f t="shared" ref="K56:K60" si="6">SUM(E56,G56,I56)</f>
        <v>37</v>
      </c>
      <c r="L56" s="19"/>
      <c r="M56" s="19"/>
      <c r="N56" s="19"/>
    </row>
    <row r="57" spans="2:14" x14ac:dyDescent="0.2">
      <c r="B57" s="19"/>
      <c r="C57" s="19" t="s">
        <v>272</v>
      </c>
      <c r="D57" s="22">
        <f>8/37</f>
        <v>0.21621621621621623</v>
      </c>
      <c r="E57" s="19">
        <v>8</v>
      </c>
      <c r="F57" s="22">
        <v>0.24</v>
      </c>
      <c r="G57" s="21">
        <v>22</v>
      </c>
      <c r="H57" s="22">
        <v>0.22</v>
      </c>
      <c r="I57" s="21">
        <v>19</v>
      </c>
      <c r="J57" s="23">
        <f>49/215</f>
        <v>0.22790697674418606</v>
      </c>
      <c r="K57" s="19">
        <f t="shared" si="6"/>
        <v>49</v>
      </c>
      <c r="L57" s="19"/>
      <c r="M57" s="19"/>
      <c r="N57" s="19"/>
    </row>
    <row r="58" spans="2:14" x14ac:dyDescent="0.2">
      <c r="B58" s="19"/>
      <c r="C58" s="19" t="s">
        <v>4</v>
      </c>
      <c r="D58" s="22">
        <f>7/37</f>
        <v>0.1891891891891892</v>
      </c>
      <c r="E58" s="19">
        <v>7</v>
      </c>
      <c r="F58" s="22">
        <v>0.19</v>
      </c>
      <c r="G58" s="21">
        <v>18</v>
      </c>
      <c r="H58" s="22">
        <v>0.28000000000000003</v>
      </c>
      <c r="I58" s="21">
        <v>24</v>
      </c>
      <c r="J58" s="23">
        <f>49/215</f>
        <v>0.22790697674418606</v>
      </c>
      <c r="K58" s="19">
        <f t="shared" si="6"/>
        <v>49</v>
      </c>
      <c r="L58" s="19"/>
      <c r="M58" s="19"/>
      <c r="N58" s="19"/>
    </row>
    <row r="59" spans="2:14" x14ac:dyDescent="0.2">
      <c r="B59" s="19"/>
      <c r="C59" s="19" t="s">
        <v>262</v>
      </c>
      <c r="D59" s="22">
        <f>1/37</f>
        <v>2.7027027027027029E-2</v>
      </c>
      <c r="E59" s="19">
        <v>1</v>
      </c>
      <c r="F59" s="22">
        <v>0.11</v>
      </c>
      <c r="G59" s="21">
        <v>10</v>
      </c>
      <c r="H59" s="22">
        <v>0.06</v>
      </c>
      <c r="I59" s="21">
        <v>5</v>
      </c>
      <c r="J59" s="23">
        <f>16/215</f>
        <v>7.441860465116279E-2</v>
      </c>
      <c r="K59" s="19">
        <f t="shared" si="6"/>
        <v>16</v>
      </c>
      <c r="L59" s="19"/>
      <c r="M59" s="19"/>
      <c r="N59" s="19"/>
    </row>
    <row r="60" spans="2:14" x14ac:dyDescent="0.2">
      <c r="B60" s="19"/>
      <c r="C60" s="19" t="s">
        <v>336</v>
      </c>
      <c r="D60" s="22">
        <f>3/37</f>
        <v>8.1081081081081086E-2</v>
      </c>
      <c r="E60" s="19">
        <v>3</v>
      </c>
      <c r="F60" s="22">
        <v>0.05</v>
      </c>
      <c r="G60" s="21">
        <v>5</v>
      </c>
      <c r="H60" s="22">
        <v>0.04</v>
      </c>
      <c r="I60" s="21">
        <v>3</v>
      </c>
      <c r="J60" s="23">
        <f>11/215</f>
        <v>5.1162790697674418E-2</v>
      </c>
      <c r="K60" s="19">
        <f t="shared" si="6"/>
        <v>11</v>
      </c>
      <c r="L60" s="19"/>
      <c r="M60" s="19"/>
      <c r="N60" s="19"/>
    </row>
    <row r="61" spans="2:14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2:14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2:14" x14ac:dyDescent="0.2">
      <c r="B63" s="19">
        <v>7</v>
      </c>
      <c r="C63" s="20" t="s">
        <v>278</v>
      </c>
      <c r="D63" s="20" t="s">
        <v>250</v>
      </c>
      <c r="E63" s="20" t="s">
        <v>249</v>
      </c>
      <c r="F63" s="20" t="s">
        <v>248</v>
      </c>
      <c r="G63" s="20" t="s">
        <v>268</v>
      </c>
      <c r="H63" s="19" t="s">
        <v>220</v>
      </c>
      <c r="I63" s="19" t="s">
        <v>266</v>
      </c>
      <c r="J63" s="19"/>
      <c r="K63" s="19"/>
      <c r="L63" s="19"/>
      <c r="M63" s="19"/>
      <c r="N63" s="19"/>
    </row>
    <row r="64" spans="2:14" x14ac:dyDescent="0.2">
      <c r="B64" s="19"/>
      <c r="C64" s="20" t="s">
        <v>2</v>
      </c>
      <c r="D64" s="19">
        <v>28</v>
      </c>
      <c r="E64" s="19">
        <v>2</v>
      </c>
      <c r="F64" s="19">
        <v>9</v>
      </c>
      <c r="G64" s="19">
        <v>14</v>
      </c>
      <c r="H64" s="19">
        <f>SUM(D64:G64)</f>
        <v>53</v>
      </c>
      <c r="I64" s="23">
        <f>53/215</f>
        <v>0.24651162790697675</v>
      </c>
      <c r="J64" s="19"/>
      <c r="K64" s="19"/>
      <c r="L64" s="19"/>
      <c r="M64" s="19"/>
      <c r="N64" s="19"/>
    </row>
    <row r="65" spans="2:14" x14ac:dyDescent="0.2">
      <c r="B65" s="19"/>
      <c r="C65" s="20" t="s">
        <v>219</v>
      </c>
      <c r="D65" s="19">
        <v>15</v>
      </c>
      <c r="E65" s="19">
        <v>0</v>
      </c>
      <c r="F65" s="19">
        <v>12</v>
      </c>
      <c r="G65" s="19">
        <v>10</v>
      </c>
      <c r="H65" s="19">
        <f t="shared" ref="H65:H69" si="7">SUM(D65:G65)</f>
        <v>37</v>
      </c>
      <c r="I65" s="23">
        <f>37/215</f>
        <v>0.17209302325581396</v>
      </c>
      <c r="J65" s="19"/>
      <c r="K65" s="19"/>
      <c r="L65" s="19"/>
      <c r="M65" s="19"/>
      <c r="N65" s="19"/>
    </row>
    <row r="66" spans="2:14" x14ac:dyDescent="0.2">
      <c r="B66" s="19"/>
      <c r="C66" s="20" t="s">
        <v>269</v>
      </c>
      <c r="D66" s="19">
        <v>24</v>
      </c>
      <c r="E66" s="19">
        <v>3</v>
      </c>
      <c r="F66" s="19">
        <v>13</v>
      </c>
      <c r="G66" s="19">
        <v>9</v>
      </c>
      <c r="H66" s="19">
        <f t="shared" si="7"/>
        <v>49</v>
      </c>
      <c r="I66" s="23">
        <f>49/215</f>
        <v>0.22790697674418606</v>
      </c>
      <c r="J66" s="19"/>
      <c r="K66" s="19"/>
      <c r="L66" s="19"/>
      <c r="M66" s="19"/>
      <c r="N66" s="19"/>
    </row>
    <row r="67" spans="2:14" x14ac:dyDescent="0.2">
      <c r="B67" s="19"/>
      <c r="C67" s="20" t="s">
        <v>4</v>
      </c>
      <c r="D67" s="19">
        <v>25</v>
      </c>
      <c r="E67" s="19">
        <v>0</v>
      </c>
      <c r="F67" s="19">
        <v>18</v>
      </c>
      <c r="G67" s="19">
        <v>6</v>
      </c>
      <c r="H67" s="19">
        <f t="shared" si="7"/>
        <v>49</v>
      </c>
      <c r="I67" s="23">
        <f>49/215</f>
        <v>0.22790697674418606</v>
      </c>
      <c r="J67" s="19"/>
      <c r="K67" s="19"/>
      <c r="L67" s="19"/>
      <c r="M67" s="19"/>
      <c r="N67" s="19"/>
    </row>
    <row r="68" spans="2:14" x14ac:dyDescent="0.2">
      <c r="B68" s="19"/>
      <c r="C68" s="20" t="s">
        <v>262</v>
      </c>
      <c r="D68" s="19">
        <v>13</v>
      </c>
      <c r="E68" s="19">
        <v>0</v>
      </c>
      <c r="F68" s="19">
        <v>3</v>
      </c>
      <c r="G68" s="19">
        <v>0</v>
      </c>
      <c r="H68" s="19">
        <f t="shared" si="7"/>
        <v>16</v>
      </c>
      <c r="I68" s="23">
        <f>16/215</f>
        <v>7.441860465116279E-2</v>
      </c>
      <c r="J68" s="19"/>
      <c r="K68" s="19"/>
      <c r="L68" s="19"/>
      <c r="M68" s="19"/>
      <c r="N68" s="19"/>
    </row>
    <row r="69" spans="2:14" x14ac:dyDescent="0.2">
      <c r="B69" s="19"/>
      <c r="C69" s="19" t="s">
        <v>336</v>
      </c>
      <c r="D69" s="19">
        <v>11</v>
      </c>
      <c r="E69" s="19">
        <v>0</v>
      </c>
      <c r="F69" s="19">
        <v>0</v>
      </c>
      <c r="G69" s="19">
        <v>0</v>
      </c>
      <c r="H69" s="19">
        <f t="shared" si="7"/>
        <v>11</v>
      </c>
      <c r="I69" s="23">
        <f>11/215</f>
        <v>5.1162790697674418E-2</v>
      </c>
      <c r="J69" s="19"/>
      <c r="K69" s="19"/>
      <c r="L69" s="19"/>
      <c r="M69" s="19"/>
      <c r="N69" s="19"/>
    </row>
    <row r="70" spans="2:14" x14ac:dyDescent="0.2">
      <c r="B70" s="19"/>
      <c r="C70" s="19" t="s">
        <v>220</v>
      </c>
      <c r="D70" s="19">
        <f t="shared" ref="D70:I70" si="8">SUM(D64:D69)</f>
        <v>116</v>
      </c>
      <c r="E70" s="19">
        <f t="shared" si="8"/>
        <v>5</v>
      </c>
      <c r="F70" s="19">
        <f t="shared" si="8"/>
        <v>55</v>
      </c>
      <c r="G70" s="19">
        <f t="shared" si="8"/>
        <v>39</v>
      </c>
      <c r="H70" s="19">
        <f t="shared" si="8"/>
        <v>215</v>
      </c>
      <c r="I70" s="23">
        <f t="shared" si="8"/>
        <v>1</v>
      </c>
      <c r="J70" s="19"/>
      <c r="K70" s="19"/>
      <c r="L70" s="19"/>
      <c r="M70" s="19"/>
      <c r="N70" s="19"/>
    </row>
    <row r="71" spans="2:14" x14ac:dyDescent="0.2">
      <c r="D71" s="31">
        <f>D70/H70</f>
        <v>0.53953488372093028</v>
      </c>
      <c r="E71" s="31">
        <f>E70/H70</f>
        <v>2.3255813953488372E-2</v>
      </c>
      <c r="F71" s="31">
        <f>F70/H70</f>
        <v>0.2558139534883721</v>
      </c>
      <c r="G71" s="31">
        <f>G70/H70</f>
        <v>0.18139534883720931</v>
      </c>
    </row>
    <row r="74" spans="2:14" x14ac:dyDescent="0.2">
      <c r="B74" t="s">
        <v>328</v>
      </c>
      <c r="C74" s="19" t="s">
        <v>330</v>
      </c>
      <c r="D74" s="19" t="s">
        <v>329</v>
      </c>
      <c r="E74" s="19" t="s">
        <v>6</v>
      </c>
      <c r="F74" s="19" t="s">
        <v>213</v>
      </c>
      <c r="G74" s="19" t="s">
        <v>7</v>
      </c>
    </row>
    <row r="75" spans="2:14" x14ac:dyDescent="0.2">
      <c r="C75" s="20" t="s">
        <v>2</v>
      </c>
      <c r="D75" s="19">
        <v>53</v>
      </c>
      <c r="E75" s="25">
        <v>17</v>
      </c>
      <c r="F75" s="25">
        <v>18</v>
      </c>
      <c r="G75" s="25">
        <v>18</v>
      </c>
    </row>
    <row r="76" spans="2:14" x14ac:dyDescent="0.2">
      <c r="C76" s="20" t="s">
        <v>219</v>
      </c>
      <c r="D76" s="19">
        <v>37</v>
      </c>
      <c r="E76" s="25">
        <v>23</v>
      </c>
      <c r="F76" s="25">
        <v>7</v>
      </c>
      <c r="G76" s="25">
        <v>7</v>
      </c>
    </row>
    <row r="77" spans="2:14" x14ac:dyDescent="0.2">
      <c r="C77" s="20" t="s">
        <v>269</v>
      </c>
      <c r="D77" s="19">
        <v>49</v>
      </c>
      <c r="E77" s="25">
        <v>28</v>
      </c>
      <c r="F77" s="25">
        <v>12</v>
      </c>
      <c r="G77" s="25">
        <v>9</v>
      </c>
    </row>
    <row r="78" spans="2:14" x14ac:dyDescent="0.2">
      <c r="C78" s="20" t="s">
        <v>4</v>
      </c>
      <c r="D78" s="19">
        <v>49</v>
      </c>
      <c r="E78" s="25">
        <v>8</v>
      </c>
      <c r="F78" s="25">
        <v>20</v>
      </c>
      <c r="G78" s="25">
        <v>21</v>
      </c>
    </row>
    <row r="79" spans="2:14" x14ac:dyDescent="0.2">
      <c r="C79" s="20" t="s">
        <v>262</v>
      </c>
      <c r="D79" s="19">
        <v>16</v>
      </c>
      <c r="E79" s="25">
        <v>7</v>
      </c>
      <c r="F79" s="25">
        <v>6</v>
      </c>
      <c r="G79" s="25">
        <v>3</v>
      </c>
    </row>
    <row r="80" spans="2:14" x14ac:dyDescent="0.2">
      <c r="C80" s="19" t="s">
        <v>336</v>
      </c>
      <c r="D80" s="19">
        <v>11</v>
      </c>
      <c r="E80" s="25">
        <v>1</v>
      </c>
      <c r="F80" s="25">
        <v>7</v>
      </c>
      <c r="G80" s="25">
        <v>3</v>
      </c>
    </row>
    <row r="81" spans="2:21" x14ac:dyDescent="0.2">
      <c r="C81" s="19"/>
      <c r="D81" s="19" t="s">
        <v>332</v>
      </c>
      <c r="E81" s="19">
        <f>MEDIAN(E75:E80)</f>
        <v>12.5</v>
      </c>
      <c r="F81" s="19">
        <f t="shared" ref="F81:G81" si="9">MEDIAN(F75:F80)</f>
        <v>9.5</v>
      </c>
      <c r="G81" s="19">
        <f t="shared" si="9"/>
        <v>8</v>
      </c>
    </row>
    <row r="82" spans="2:21" x14ac:dyDescent="0.2">
      <c r="B82" t="s">
        <v>266</v>
      </c>
      <c r="E82" s="32"/>
      <c r="F82" s="32"/>
      <c r="G82" s="32"/>
    </row>
    <row r="83" spans="2:21" x14ac:dyDescent="0.2">
      <c r="E83" s="31"/>
    </row>
    <row r="84" spans="2:21" x14ac:dyDescent="0.2">
      <c r="C84" t="s">
        <v>258</v>
      </c>
      <c r="D84">
        <v>37</v>
      </c>
      <c r="E84" s="32">
        <f>D84/D87</f>
        <v>0.17209302325581396</v>
      </c>
    </row>
    <row r="85" spans="2:21" x14ac:dyDescent="0.2">
      <c r="C85" t="s">
        <v>259</v>
      </c>
      <c r="D85">
        <v>93</v>
      </c>
      <c r="E85" s="32">
        <f>D85/D87</f>
        <v>0.4325581395348837</v>
      </c>
    </row>
    <row r="86" spans="2:21" x14ac:dyDescent="0.2">
      <c r="C86" t="s">
        <v>260</v>
      </c>
      <c r="D86">
        <v>85</v>
      </c>
      <c r="E86" s="32">
        <f>D86/D87</f>
        <v>0.39534883720930231</v>
      </c>
    </row>
    <row r="87" spans="2:21" x14ac:dyDescent="0.2">
      <c r="D87">
        <v>215</v>
      </c>
      <c r="E87" s="11">
        <f>SUM(E84:E86)</f>
        <v>1</v>
      </c>
    </row>
    <row r="89" spans="2:21" x14ac:dyDescent="0.2">
      <c r="R89">
        <v>16</v>
      </c>
      <c r="S89">
        <v>53</v>
      </c>
      <c r="T89">
        <v>30</v>
      </c>
    </row>
    <row r="90" spans="2:21" x14ac:dyDescent="0.2">
      <c r="R90">
        <v>13</v>
      </c>
      <c r="S90">
        <v>47</v>
      </c>
      <c r="T90">
        <v>39</v>
      </c>
    </row>
    <row r="91" spans="2:21" x14ac:dyDescent="0.2">
      <c r="R91">
        <v>30</v>
      </c>
      <c r="S91">
        <v>39</v>
      </c>
      <c r="T91">
        <v>29</v>
      </c>
    </row>
    <row r="92" spans="2:21" x14ac:dyDescent="0.2">
      <c r="R92">
        <v>32</v>
      </c>
      <c r="S92">
        <v>55</v>
      </c>
      <c r="T92">
        <v>11</v>
      </c>
    </row>
    <row r="93" spans="2:21" x14ac:dyDescent="0.2">
      <c r="R93">
        <f>AVERAGE(R89:R92)</f>
        <v>22.75</v>
      </c>
      <c r="S93">
        <f>AVERAGE(S89:S92)</f>
        <v>48.5</v>
      </c>
      <c r="T93">
        <f>AVERAGE(T89:T92)</f>
        <v>27.25</v>
      </c>
      <c r="U93">
        <f>SUM(R93:T93)</f>
        <v>98.5</v>
      </c>
    </row>
    <row r="94" spans="2:21" x14ac:dyDescent="0.2">
      <c r="U94">
        <f>U93/3</f>
        <v>32.833333333333336</v>
      </c>
    </row>
    <row r="98" spans="3:3" x14ac:dyDescent="0.2">
      <c r="C98" s="19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BRI Mou</vt:lpstr>
      <vt:lpstr>Only BRI</vt:lpstr>
      <vt:lpstr>BRI edi, opi</vt:lpstr>
      <vt:lpstr>NPND1</vt:lpstr>
      <vt:lpstr>KND1</vt:lpstr>
      <vt:lpstr>APND1</vt:lpstr>
      <vt:lpstr>Stratified data</vt:lpstr>
      <vt:lpstr>Sheet1</vt:lpstr>
      <vt:lpstr>Analyzied data</vt:lpstr>
      <vt:lpstr>Total data in one chart</vt:lpstr>
      <vt:lpstr>Reliability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2024-03-21T15:08:21Z</cp:lastPrinted>
  <dcterms:created xsi:type="dcterms:W3CDTF">2024-03-18T00:59:58Z</dcterms:created>
  <dcterms:modified xsi:type="dcterms:W3CDTF">2025-04-05T05:14:09Z</dcterms:modified>
</cp:coreProperties>
</file>