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C:\Users\natha\Documents\Research\AcademicOutcomes\"/>
    </mc:Choice>
  </mc:AlternateContent>
  <xr:revisionPtr revIDLastSave="0" documentId="13_ncr:1_{69D782A2-7F66-4D58-98A3-2E875E5576D3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English" sheetId="2" r:id="rId1"/>
    <sheet name="Math" sheetId="4" r:id="rId2"/>
    <sheet name="Science" sheetId="6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1" roundtripDataChecksum="3WLFJD5smzyvg/TNXIeJUzkbb6u7JTnMH861SSjJCFU="/>
    </ext>
  </extLst>
</workbook>
</file>

<file path=xl/calcChain.xml><?xml version="1.0" encoding="utf-8"?>
<calcChain xmlns="http://schemas.openxmlformats.org/spreadsheetml/2006/main">
  <c r="P77" i="6" l="1"/>
  <c r="O77" i="6"/>
  <c r="N77" i="6"/>
  <c r="M77" i="6"/>
  <c r="L77" i="6"/>
  <c r="K77" i="6"/>
  <c r="J77" i="6"/>
  <c r="I77" i="6"/>
  <c r="H77" i="6"/>
  <c r="G77" i="6"/>
  <c r="F77" i="6"/>
  <c r="E77" i="6"/>
  <c r="D77" i="6"/>
  <c r="C77" i="6"/>
  <c r="B77" i="6"/>
  <c r="P76" i="6"/>
  <c r="O76" i="6"/>
  <c r="N76" i="6"/>
  <c r="M76" i="6"/>
  <c r="L76" i="6"/>
  <c r="K76" i="6"/>
  <c r="J76" i="6"/>
  <c r="I76" i="6"/>
  <c r="H76" i="6"/>
  <c r="G76" i="6"/>
  <c r="F76" i="6"/>
  <c r="E76" i="6"/>
  <c r="D76" i="6"/>
  <c r="C76" i="6"/>
  <c r="B76" i="6"/>
  <c r="P75" i="6"/>
  <c r="O75" i="6"/>
  <c r="N75" i="6"/>
  <c r="M75" i="6"/>
  <c r="L75" i="6"/>
  <c r="K75" i="6"/>
  <c r="J75" i="6"/>
  <c r="I75" i="6"/>
  <c r="H75" i="6"/>
  <c r="G75" i="6"/>
  <c r="F75" i="6"/>
  <c r="E75" i="6"/>
  <c r="D75" i="6"/>
  <c r="C75" i="6"/>
  <c r="B75" i="6"/>
  <c r="P74" i="6"/>
  <c r="O74" i="6"/>
  <c r="N74" i="6"/>
  <c r="M74" i="6"/>
  <c r="L74" i="6"/>
  <c r="K74" i="6"/>
  <c r="J74" i="6"/>
  <c r="I74" i="6"/>
  <c r="H74" i="6"/>
  <c r="G74" i="6"/>
  <c r="F74" i="6"/>
  <c r="E74" i="6"/>
  <c r="D74" i="6"/>
  <c r="C74" i="6"/>
  <c r="B74" i="6"/>
  <c r="P73" i="6"/>
  <c r="O73" i="6"/>
  <c r="N73" i="6"/>
  <c r="M73" i="6"/>
  <c r="L73" i="6"/>
  <c r="K73" i="6"/>
  <c r="J73" i="6"/>
  <c r="I73" i="6"/>
  <c r="H73" i="6"/>
  <c r="G73" i="6"/>
  <c r="F73" i="6"/>
  <c r="E73" i="6"/>
  <c r="D73" i="6"/>
  <c r="C73" i="6"/>
  <c r="B73" i="6"/>
  <c r="P72" i="6"/>
  <c r="O72" i="6"/>
  <c r="N72" i="6"/>
  <c r="M72" i="6"/>
  <c r="L72" i="6"/>
  <c r="K72" i="6"/>
  <c r="J72" i="6"/>
  <c r="I72" i="6"/>
  <c r="H72" i="6"/>
  <c r="G72" i="6"/>
  <c r="F72" i="6"/>
  <c r="E72" i="6"/>
  <c r="D72" i="6"/>
  <c r="C72" i="6"/>
  <c r="B72" i="6"/>
  <c r="P71" i="6"/>
  <c r="O71" i="6"/>
  <c r="N71" i="6"/>
  <c r="M71" i="6"/>
  <c r="L71" i="6"/>
  <c r="K71" i="6"/>
  <c r="J71" i="6"/>
  <c r="I71" i="6"/>
  <c r="H71" i="6"/>
  <c r="G71" i="6"/>
  <c r="F71" i="6"/>
  <c r="E71" i="6"/>
  <c r="D71" i="6"/>
  <c r="C71" i="6"/>
  <c r="B71" i="6"/>
  <c r="P70" i="6"/>
  <c r="O70" i="6"/>
  <c r="N70" i="6"/>
  <c r="M70" i="6"/>
  <c r="L70" i="6"/>
  <c r="K70" i="6"/>
  <c r="J70" i="6"/>
  <c r="I70" i="6"/>
  <c r="H70" i="6"/>
  <c r="G70" i="6"/>
  <c r="F70" i="6"/>
  <c r="E70" i="6"/>
  <c r="D70" i="6"/>
  <c r="C70" i="6"/>
  <c r="B70" i="6"/>
  <c r="P69" i="6"/>
  <c r="O69" i="6"/>
  <c r="N69" i="6"/>
  <c r="M69" i="6"/>
  <c r="L69" i="6"/>
  <c r="K69" i="6"/>
  <c r="J69" i="6"/>
  <c r="I69" i="6"/>
  <c r="H69" i="6"/>
  <c r="G69" i="6"/>
  <c r="F69" i="6"/>
  <c r="E69" i="6"/>
  <c r="D69" i="6"/>
  <c r="C69" i="6"/>
  <c r="B69" i="6"/>
  <c r="P68" i="6"/>
  <c r="O68" i="6"/>
  <c r="N68" i="6"/>
  <c r="M68" i="6"/>
  <c r="L68" i="6"/>
  <c r="K68" i="6"/>
  <c r="J68" i="6"/>
  <c r="I68" i="6"/>
  <c r="H68" i="6"/>
  <c r="G68" i="6"/>
  <c r="F68" i="6"/>
  <c r="E68" i="6"/>
  <c r="D68" i="6"/>
  <c r="C68" i="6"/>
  <c r="B68" i="6"/>
  <c r="P67" i="6"/>
  <c r="O67" i="6"/>
  <c r="N67" i="6"/>
  <c r="M67" i="6"/>
  <c r="L67" i="6"/>
  <c r="K67" i="6"/>
  <c r="J67" i="6"/>
  <c r="I67" i="6"/>
  <c r="H67" i="6"/>
  <c r="G67" i="6"/>
  <c r="F67" i="6"/>
  <c r="E67" i="6"/>
  <c r="D67" i="6"/>
  <c r="C67" i="6"/>
  <c r="B67" i="6"/>
  <c r="P66" i="6"/>
  <c r="O66" i="6"/>
  <c r="N66" i="6"/>
  <c r="M66" i="6"/>
  <c r="L66" i="6"/>
  <c r="K66" i="6"/>
  <c r="J66" i="6"/>
  <c r="I66" i="6"/>
  <c r="H66" i="6"/>
  <c r="G66" i="6"/>
  <c r="F66" i="6"/>
  <c r="E66" i="6"/>
  <c r="D66" i="6"/>
  <c r="C66" i="6"/>
  <c r="B66" i="6"/>
  <c r="P65" i="6"/>
  <c r="O65" i="6"/>
  <c r="N65" i="6"/>
  <c r="M65" i="6"/>
  <c r="L65" i="6"/>
  <c r="K65" i="6"/>
  <c r="J65" i="6"/>
  <c r="I65" i="6"/>
  <c r="H65" i="6"/>
  <c r="G65" i="6"/>
  <c r="F65" i="6"/>
  <c r="E65" i="6"/>
  <c r="D65" i="6"/>
  <c r="C65" i="6"/>
  <c r="B65" i="6"/>
  <c r="P64" i="6"/>
  <c r="O64" i="6"/>
  <c r="N64" i="6"/>
  <c r="M64" i="6"/>
  <c r="L64" i="6"/>
  <c r="K64" i="6"/>
  <c r="J64" i="6"/>
  <c r="I64" i="6"/>
  <c r="H64" i="6"/>
  <c r="G64" i="6"/>
  <c r="F64" i="6"/>
  <c r="E64" i="6"/>
  <c r="D64" i="6"/>
  <c r="C64" i="6"/>
  <c r="B64" i="6"/>
  <c r="P63" i="6"/>
  <c r="O63" i="6"/>
  <c r="N63" i="6"/>
  <c r="M63" i="6"/>
  <c r="L63" i="6"/>
  <c r="K63" i="6"/>
  <c r="J63" i="6"/>
  <c r="I63" i="6"/>
  <c r="H63" i="6"/>
  <c r="G63" i="6"/>
  <c r="F63" i="6"/>
  <c r="E63" i="6"/>
  <c r="D63" i="6"/>
  <c r="C63" i="6"/>
  <c r="B63" i="6"/>
  <c r="P62" i="6"/>
  <c r="O62" i="6"/>
  <c r="N62" i="6"/>
  <c r="M62" i="6"/>
  <c r="L62" i="6"/>
  <c r="K62" i="6"/>
  <c r="J62" i="6"/>
  <c r="I62" i="6"/>
  <c r="H62" i="6"/>
  <c r="G62" i="6"/>
  <c r="F62" i="6"/>
  <c r="E62" i="6"/>
  <c r="D62" i="6"/>
  <c r="C62" i="6"/>
  <c r="B62" i="6"/>
  <c r="P61" i="6"/>
  <c r="O61" i="6"/>
  <c r="N61" i="6"/>
  <c r="M61" i="6"/>
  <c r="L61" i="6"/>
  <c r="K61" i="6"/>
  <c r="J61" i="6"/>
  <c r="I61" i="6"/>
  <c r="H61" i="6"/>
  <c r="G61" i="6"/>
  <c r="F61" i="6"/>
  <c r="E61" i="6"/>
  <c r="D61" i="6"/>
  <c r="C61" i="6"/>
  <c r="B61" i="6"/>
  <c r="P60" i="6"/>
  <c r="O60" i="6"/>
  <c r="N60" i="6"/>
  <c r="M60" i="6"/>
  <c r="L60" i="6"/>
  <c r="K60" i="6"/>
  <c r="J60" i="6"/>
  <c r="I60" i="6"/>
  <c r="H60" i="6"/>
  <c r="G60" i="6"/>
  <c r="F60" i="6"/>
  <c r="E60" i="6"/>
  <c r="D60" i="6"/>
  <c r="C60" i="6"/>
  <c r="B60" i="6"/>
  <c r="P59" i="6"/>
  <c r="O59" i="6"/>
  <c r="N59" i="6"/>
  <c r="M59" i="6"/>
  <c r="L59" i="6"/>
  <c r="K59" i="6"/>
  <c r="J59" i="6"/>
  <c r="I59" i="6"/>
  <c r="H59" i="6"/>
  <c r="G59" i="6"/>
  <c r="F59" i="6"/>
  <c r="E59" i="6"/>
  <c r="D59" i="6"/>
  <c r="C59" i="6"/>
  <c r="B59" i="6"/>
  <c r="P58" i="6"/>
  <c r="O58" i="6"/>
  <c r="N58" i="6"/>
  <c r="M58" i="6"/>
  <c r="L58" i="6"/>
  <c r="K58" i="6"/>
  <c r="J58" i="6"/>
  <c r="I58" i="6"/>
  <c r="H58" i="6"/>
  <c r="G58" i="6"/>
  <c r="F58" i="6"/>
  <c r="E58" i="6"/>
  <c r="D58" i="6"/>
  <c r="C58" i="6"/>
  <c r="B58" i="6"/>
  <c r="P57" i="6"/>
  <c r="O57" i="6"/>
  <c r="N57" i="6"/>
  <c r="M57" i="6"/>
  <c r="L57" i="6"/>
  <c r="K57" i="6"/>
  <c r="J57" i="6"/>
  <c r="I57" i="6"/>
  <c r="H57" i="6"/>
  <c r="G57" i="6"/>
  <c r="F57" i="6"/>
  <c r="E57" i="6"/>
  <c r="D57" i="6"/>
  <c r="C57" i="6"/>
  <c r="B57" i="6"/>
  <c r="P56" i="6"/>
  <c r="O56" i="6"/>
  <c r="N56" i="6"/>
  <c r="M56" i="6"/>
  <c r="L56" i="6"/>
  <c r="K56" i="6"/>
  <c r="J56" i="6"/>
  <c r="I56" i="6"/>
  <c r="H56" i="6"/>
  <c r="G56" i="6"/>
  <c r="F56" i="6"/>
  <c r="E56" i="6"/>
  <c r="D56" i="6"/>
  <c r="C56" i="6"/>
  <c r="B56" i="6"/>
  <c r="P55" i="6"/>
  <c r="O55" i="6"/>
  <c r="N55" i="6"/>
  <c r="M55" i="6"/>
  <c r="L55" i="6"/>
  <c r="K55" i="6"/>
  <c r="J55" i="6"/>
  <c r="I55" i="6"/>
  <c r="H55" i="6"/>
  <c r="G55" i="6"/>
  <c r="F55" i="6"/>
  <c r="E55" i="6"/>
  <c r="D55" i="6"/>
  <c r="C55" i="6"/>
  <c r="B55" i="6"/>
  <c r="P54" i="6"/>
  <c r="O54" i="6"/>
  <c r="N54" i="6"/>
  <c r="M54" i="6"/>
  <c r="L54" i="6"/>
  <c r="K54" i="6"/>
  <c r="J54" i="6"/>
  <c r="I54" i="6"/>
  <c r="H54" i="6"/>
  <c r="G54" i="6"/>
  <c r="F54" i="6"/>
  <c r="E54" i="6"/>
  <c r="D54" i="6"/>
  <c r="C54" i="6"/>
  <c r="B54" i="6"/>
  <c r="P53" i="6"/>
  <c r="O53" i="6"/>
  <c r="N53" i="6"/>
  <c r="M53" i="6"/>
  <c r="L53" i="6"/>
  <c r="K53" i="6"/>
  <c r="J53" i="6"/>
  <c r="I53" i="6"/>
  <c r="H53" i="6"/>
  <c r="G53" i="6"/>
  <c r="F53" i="6"/>
  <c r="E53" i="6"/>
  <c r="D53" i="6"/>
  <c r="C53" i="6"/>
  <c r="B53" i="6"/>
  <c r="P52" i="6"/>
  <c r="O52" i="6"/>
  <c r="N52" i="6"/>
  <c r="M52" i="6"/>
  <c r="L52" i="6"/>
  <c r="K52" i="6"/>
  <c r="J52" i="6"/>
  <c r="I52" i="6"/>
  <c r="H52" i="6"/>
  <c r="G52" i="6"/>
  <c r="F52" i="6"/>
  <c r="E52" i="6"/>
  <c r="D52" i="6"/>
  <c r="C52" i="6"/>
  <c r="B52" i="6"/>
  <c r="P51" i="6"/>
  <c r="O51" i="6"/>
  <c r="N51" i="6"/>
  <c r="M51" i="6"/>
  <c r="L51" i="6"/>
  <c r="K51" i="6"/>
  <c r="J51" i="6"/>
  <c r="I51" i="6"/>
  <c r="H51" i="6"/>
  <c r="G51" i="6"/>
  <c r="F51" i="6"/>
  <c r="E51" i="6"/>
  <c r="D51" i="6"/>
  <c r="C51" i="6"/>
  <c r="B51" i="6"/>
  <c r="P50" i="6"/>
  <c r="O50" i="6"/>
  <c r="N50" i="6"/>
  <c r="M50" i="6"/>
  <c r="L50" i="6"/>
  <c r="K50" i="6"/>
  <c r="J50" i="6"/>
  <c r="I50" i="6"/>
  <c r="H50" i="6"/>
  <c r="G50" i="6"/>
  <c r="F50" i="6"/>
  <c r="E50" i="6"/>
  <c r="D50" i="6"/>
  <c r="C50" i="6"/>
  <c r="B50" i="6"/>
  <c r="P49" i="6"/>
  <c r="O49" i="6"/>
  <c r="N49" i="6"/>
  <c r="M49" i="6"/>
  <c r="L49" i="6"/>
  <c r="K49" i="6"/>
  <c r="J49" i="6"/>
  <c r="I49" i="6"/>
  <c r="H49" i="6"/>
  <c r="G49" i="6"/>
  <c r="F49" i="6"/>
  <c r="E49" i="6"/>
  <c r="D49" i="6"/>
  <c r="C49" i="6"/>
  <c r="B49" i="6"/>
  <c r="P48" i="6"/>
  <c r="O48" i="6"/>
  <c r="N48" i="6"/>
  <c r="M48" i="6"/>
  <c r="L48" i="6"/>
  <c r="K48" i="6"/>
  <c r="J48" i="6"/>
  <c r="I48" i="6"/>
  <c r="H48" i="6"/>
  <c r="G48" i="6"/>
  <c r="F48" i="6"/>
  <c r="E48" i="6"/>
  <c r="D48" i="6"/>
  <c r="C48" i="6"/>
  <c r="B48" i="6"/>
  <c r="P47" i="6"/>
  <c r="O47" i="6"/>
  <c r="N47" i="6"/>
  <c r="M47" i="6"/>
  <c r="L47" i="6"/>
  <c r="K47" i="6"/>
  <c r="J47" i="6"/>
  <c r="I47" i="6"/>
  <c r="H47" i="6"/>
  <c r="G47" i="6"/>
  <c r="F47" i="6"/>
  <c r="E47" i="6"/>
  <c r="D47" i="6"/>
  <c r="C47" i="6"/>
  <c r="B47" i="6"/>
  <c r="P46" i="6"/>
  <c r="O46" i="6"/>
  <c r="N46" i="6"/>
  <c r="M46" i="6"/>
  <c r="L46" i="6"/>
  <c r="K46" i="6"/>
  <c r="J46" i="6"/>
  <c r="I46" i="6"/>
  <c r="H46" i="6"/>
  <c r="G46" i="6"/>
  <c r="F46" i="6"/>
  <c r="E46" i="6"/>
  <c r="D46" i="6"/>
  <c r="C46" i="6"/>
  <c r="B46" i="6"/>
  <c r="P45" i="6"/>
  <c r="O45" i="6"/>
  <c r="N45" i="6"/>
  <c r="M45" i="6"/>
  <c r="L45" i="6"/>
  <c r="K45" i="6"/>
  <c r="J45" i="6"/>
  <c r="I45" i="6"/>
  <c r="H45" i="6"/>
  <c r="G45" i="6"/>
  <c r="F45" i="6"/>
  <c r="E45" i="6"/>
  <c r="D45" i="6"/>
  <c r="C45" i="6"/>
  <c r="B45" i="6"/>
  <c r="P44" i="6"/>
  <c r="O44" i="6"/>
  <c r="N44" i="6"/>
  <c r="M44" i="6"/>
  <c r="L44" i="6"/>
  <c r="K44" i="6"/>
  <c r="J44" i="6"/>
  <c r="I44" i="6"/>
  <c r="H44" i="6"/>
  <c r="G44" i="6"/>
  <c r="F44" i="6"/>
  <c r="E44" i="6"/>
  <c r="D44" i="6"/>
  <c r="C44" i="6"/>
  <c r="B44" i="6"/>
  <c r="P43" i="6"/>
  <c r="O43" i="6"/>
  <c r="N43" i="6"/>
  <c r="M43" i="6"/>
  <c r="L43" i="6"/>
  <c r="K43" i="6"/>
  <c r="J43" i="6"/>
  <c r="I43" i="6"/>
  <c r="H43" i="6"/>
  <c r="G43" i="6"/>
  <c r="F43" i="6"/>
  <c r="E43" i="6"/>
  <c r="D43" i="6"/>
  <c r="C43" i="6"/>
  <c r="B43" i="6"/>
  <c r="P42" i="6"/>
  <c r="O42" i="6"/>
  <c r="N42" i="6"/>
  <c r="M42" i="6"/>
  <c r="L42" i="6"/>
  <c r="K42" i="6"/>
  <c r="J42" i="6"/>
  <c r="I42" i="6"/>
  <c r="H42" i="6"/>
  <c r="G42" i="6"/>
  <c r="F42" i="6"/>
  <c r="E42" i="6"/>
  <c r="D42" i="6"/>
  <c r="C42" i="6"/>
  <c r="B42" i="6"/>
  <c r="L39" i="6"/>
  <c r="K39" i="6"/>
  <c r="J39" i="6"/>
  <c r="I39" i="6"/>
  <c r="H39" i="6"/>
  <c r="G39" i="6"/>
  <c r="F39" i="6"/>
  <c r="E39" i="6"/>
  <c r="D39" i="6"/>
  <c r="C39" i="6"/>
  <c r="B39" i="6"/>
  <c r="L38" i="6"/>
  <c r="K38" i="6"/>
  <c r="J38" i="6"/>
  <c r="I38" i="6"/>
  <c r="H38" i="6"/>
  <c r="G38" i="6"/>
  <c r="F38" i="6"/>
  <c r="E38" i="6"/>
  <c r="D38" i="6"/>
  <c r="C38" i="6"/>
  <c r="B38" i="6"/>
  <c r="L37" i="6"/>
  <c r="K37" i="6"/>
  <c r="J37" i="6"/>
  <c r="I37" i="6"/>
  <c r="H37" i="6"/>
  <c r="G37" i="6"/>
  <c r="F37" i="6"/>
  <c r="E37" i="6"/>
  <c r="D37" i="6"/>
  <c r="C37" i="6"/>
  <c r="B37" i="6"/>
  <c r="L36" i="6"/>
  <c r="K36" i="6"/>
  <c r="J36" i="6"/>
  <c r="I36" i="6"/>
  <c r="H36" i="6"/>
  <c r="G36" i="6"/>
  <c r="F36" i="6"/>
  <c r="E36" i="6"/>
  <c r="D36" i="6"/>
  <c r="C36" i="6"/>
  <c r="B36" i="6"/>
  <c r="L35" i="6"/>
  <c r="K35" i="6"/>
  <c r="J35" i="6"/>
  <c r="I35" i="6"/>
  <c r="H35" i="6"/>
  <c r="G35" i="6"/>
  <c r="F35" i="6"/>
  <c r="E35" i="6"/>
  <c r="D35" i="6"/>
  <c r="C35" i="6"/>
  <c r="B35" i="6"/>
  <c r="L34" i="6"/>
  <c r="K34" i="6"/>
  <c r="J34" i="6"/>
  <c r="I34" i="6"/>
  <c r="H34" i="6"/>
  <c r="G34" i="6"/>
  <c r="F34" i="6"/>
  <c r="E34" i="6"/>
  <c r="D34" i="6"/>
  <c r="C34" i="6"/>
  <c r="B34" i="6"/>
  <c r="L33" i="6"/>
  <c r="K33" i="6"/>
  <c r="J33" i="6"/>
  <c r="I33" i="6"/>
  <c r="H33" i="6"/>
  <c r="G33" i="6"/>
  <c r="F33" i="6"/>
  <c r="E33" i="6"/>
  <c r="D33" i="6"/>
  <c r="C33" i="6"/>
  <c r="B33" i="6"/>
  <c r="L32" i="6"/>
  <c r="K32" i="6"/>
  <c r="J32" i="6"/>
  <c r="I32" i="6"/>
  <c r="H32" i="6"/>
  <c r="G32" i="6"/>
  <c r="F32" i="6"/>
  <c r="E32" i="6"/>
  <c r="D32" i="6"/>
  <c r="C32" i="6"/>
  <c r="B32" i="6"/>
  <c r="L31" i="6"/>
  <c r="K31" i="6"/>
  <c r="J31" i="6"/>
  <c r="I31" i="6"/>
  <c r="H31" i="6"/>
  <c r="G31" i="6"/>
  <c r="F31" i="6"/>
  <c r="E31" i="6"/>
  <c r="D31" i="6"/>
  <c r="C31" i="6"/>
  <c r="B31" i="6"/>
  <c r="L30" i="6"/>
  <c r="K30" i="6"/>
  <c r="J30" i="6"/>
  <c r="I30" i="6"/>
  <c r="H30" i="6"/>
  <c r="G30" i="6"/>
  <c r="F30" i="6"/>
  <c r="E30" i="6"/>
  <c r="D30" i="6"/>
  <c r="C30" i="6"/>
  <c r="B30" i="6"/>
  <c r="L29" i="6"/>
  <c r="K29" i="6"/>
  <c r="J29" i="6"/>
  <c r="I29" i="6"/>
  <c r="H29" i="6"/>
  <c r="G29" i="6"/>
  <c r="F29" i="6"/>
  <c r="E29" i="6"/>
  <c r="D29" i="6"/>
  <c r="C29" i="6"/>
  <c r="B29" i="6"/>
  <c r="L28" i="6"/>
  <c r="K28" i="6"/>
  <c r="J28" i="6"/>
  <c r="I28" i="6"/>
  <c r="H28" i="6"/>
  <c r="G28" i="6"/>
  <c r="F28" i="6"/>
  <c r="E28" i="6"/>
  <c r="D28" i="6"/>
  <c r="C28" i="6"/>
  <c r="B28" i="6"/>
  <c r="L27" i="6"/>
  <c r="K27" i="6"/>
  <c r="J27" i="6"/>
  <c r="I27" i="6"/>
  <c r="H27" i="6"/>
  <c r="G27" i="6"/>
  <c r="F27" i="6"/>
  <c r="E27" i="6"/>
  <c r="D27" i="6"/>
  <c r="C27" i="6"/>
  <c r="B27" i="6"/>
  <c r="L26" i="6"/>
  <c r="K26" i="6"/>
  <c r="J26" i="6"/>
  <c r="I26" i="6"/>
  <c r="H26" i="6"/>
  <c r="G26" i="6"/>
  <c r="F26" i="6"/>
  <c r="E26" i="6"/>
  <c r="D26" i="6"/>
  <c r="C26" i="6"/>
  <c r="B26" i="6"/>
  <c r="L25" i="6"/>
  <c r="K25" i="6"/>
  <c r="J25" i="6"/>
  <c r="I25" i="6"/>
  <c r="H25" i="6"/>
  <c r="G25" i="6"/>
  <c r="F25" i="6"/>
  <c r="E25" i="6"/>
  <c r="D25" i="6"/>
  <c r="C25" i="6"/>
  <c r="B25" i="6"/>
  <c r="L24" i="6"/>
  <c r="K24" i="6"/>
  <c r="J24" i="6"/>
  <c r="I24" i="6"/>
  <c r="H24" i="6"/>
  <c r="G24" i="6"/>
  <c r="F24" i="6"/>
  <c r="E24" i="6"/>
  <c r="D24" i="6"/>
  <c r="C24" i="6"/>
  <c r="B24" i="6"/>
  <c r="L23" i="6"/>
  <c r="K23" i="6"/>
  <c r="J23" i="6"/>
  <c r="I23" i="6"/>
  <c r="H23" i="6"/>
  <c r="G23" i="6"/>
  <c r="F23" i="6"/>
  <c r="E23" i="6"/>
  <c r="D23" i="6"/>
  <c r="C23" i="6"/>
  <c r="B23" i="6"/>
  <c r="L22" i="6"/>
  <c r="K22" i="6"/>
  <c r="J22" i="6"/>
  <c r="I22" i="6"/>
  <c r="H22" i="6"/>
  <c r="G22" i="6"/>
  <c r="F22" i="6"/>
  <c r="E22" i="6"/>
  <c r="D22" i="6"/>
  <c r="C22" i="6"/>
  <c r="B22" i="6"/>
  <c r="L21" i="6"/>
  <c r="K21" i="6"/>
  <c r="J21" i="6"/>
  <c r="I21" i="6"/>
  <c r="H21" i="6"/>
  <c r="G21" i="6"/>
  <c r="F21" i="6"/>
  <c r="E21" i="6"/>
  <c r="D21" i="6"/>
  <c r="C21" i="6"/>
  <c r="B21" i="6"/>
  <c r="L20" i="6"/>
  <c r="K20" i="6"/>
  <c r="J20" i="6"/>
  <c r="I20" i="6"/>
  <c r="H20" i="6"/>
  <c r="G20" i="6"/>
  <c r="F20" i="6"/>
  <c r="E20" i="6"/>
  <c r="D20" i="6"/>
  <c r="C20" i="6"/>
  <c r="B20" i="6"/>
  <c r="L19" i="6"/>
  <c r="K19" i="6"/>
  <c r="J19" i="6"/>
  <c r="I19" i="6"/>
  <c r="H19" i="6"/>
  <c r="G19" i="6"/>
  <c r="F19" i="6"/>
  <c r="E19" i="6"/>
  <c r="D19" i="6"/>
  <c r="C19" i="6"/>
  <c r="B19" i="6"/>
  <c r="L18" i="6"/>
  <c r="K18" i="6"/>
  <c r="J18" i="6"/>
  <c r="I18" i="6"/>
  <c r="H18" i="6"/>
  <c r="G18" i="6"/>
  <c r="F18" i="6"/>
  <c r="E18" i="6"/>
  <c r="D18" i="6"/>
  <c r="C18" i="6"/>
  <c r="B18" i="6"/>
  <c r="L17" i="6"/>
  <c r="K17" i="6"/>
  <c r="J17" i="6"/>
  <c r="I17" i="6"/>
  <c r="H17" i="6"/>
  <c r="G17" i="6"/>
  <c r="F17" i="6"/>
  <c r="E17" i="6"/>
  <c r="D17" i="6"/>
  <c r="C17" i="6"/>
  <c r="B17" i="6"/>
  <c r="L16" i="6"/>
  <c r="K16" i="6"/>
  <c r="J16" i="6"/>
  <c r="I16" i="6"/>
  <c r="H16" i="6"/>
  <c r="G16" i="6"/>
  <c r="F16" i="6"/>
  <c r="E16" i="6"/>
  <c r="D16" i="6"/>
  <c r="C16" i="6"/>
  <c r="B16" i="6"/>
  <c r="L15" i="6"/>
  <c r="K15" i="6"/>
  <c r="J15" i="6"/>
  <c r="I15" i="6"/>
  <c r="H15" i="6"/>
  <c r="G15" i="6"/>
  <c r="F15" i="6"/>
  <c r="E15" i="6"/>
  <c r="D15" i="6"/>
  <c r="C15" i="6"/>
  <c r="B15" i="6"/>
  <c r="L14" i="6"/>
  <c r="K14" i="6"/>
  <c r="J14" i="6"/>
  <c r="I14" i="6"/>
  <c r="H14" i="6"/>
  <c r="G14" i="6"/>
  <c r="F14" i="6"/>
  <c r="E14" i="6"/>
  <c r="D14" i="6"/>
  <c r="C14" i="6"/>
  <c r="B14" i="6"/>
  <c r="L13" i="6"/>
  <c r="K13" i="6"/>
  <c r="J13" i="6"/>
  <c r="I13" i="6"/>
  <c r="H13" i="6"/>
  <c r="G13" i="6"/>
  <c r="F13" i="6"/>
  <c r="E13" i="6"/>
  <c r="D13" i="6"/>
  <c r="C13" i="6"/>
  <c r="B13" i="6"/>
  <c r="L12" i="6"/>
  <c r="K12" i="6"/>
  <c r="J12" i="6"/>
  <c r="I12" i="6"/>
  <c r="H12" i="6"/>
  <c r="G12" i="6"/>
  <c r="F12" i="6"/>
  <c r="E12" i="6"/>
  <c r="D12" i="6"/>
  <c r="C12" i="6"/>
  <c r="B12" i="6"/>
  <c r="L11" i="6"/>
  <c r="K11" i="6"/>
  <c r="J11" i="6"/>
  <c r="I11" i="6"/>
  <c r="H11" i="6"/>
  <c r="G11" i="6"/>
  <c r="F11" i="6"/>
  <c r="E11" i="6"/>
  <c r="D11" i="6"/>
  <c r="C11" i="6"/>
  <c r="B11" i="6"/>
  <c r="L10" i="6"/>
  <c r="K10" i="6"/>
  <c r="J10" i="6"/>
  <c r="I10" i="6"/>
  <c r="H10" i="6"/>
  <c r="G10" i="6"/>
  <c r="F10" i="6"/>
  <c r="E10" i="6"/>
  <c r="D10" i="6"/>
  <c r="C10" i="6"/>
  <c r="B10" i="6"/>
  <c r="L9" i="6"/>
  <c r="K9" i="6"/>
  <c r="J9" i="6"/>
  <c r="I9" i="6"/>
  <c r="H9" i="6"/>
  <c r="G9" i="6"/>
  <c r="F9" i="6"/>
  <c r="E9" i="6"/>
  <c r="D9" i="6"/>
  <c r="C9" i="6"/>
  <c r="B9" i="6"/>
  <c r="L8" i="6"/>
  <c r="K8" i="6"/>
  <c r="J8" i="6"/>
  <c r="I8" i="6"/>
  <c r="H8" i="6"/>
  <c r="G8" i="6"/>
  <c r="F8" i="6"/>
  <c r="E8" i="6"/>
  <c r="D8" i="6"/>
  <c r="C8" i="6"/>
  <c r="B8" i="6"/>
  <c r="L7" i="6"/>
  <c r="K7" i="6"/>
  <c r="J7" i="6"/>
  <c r="I7" i="6"/>
  <c r="H7" i="6"/>
  <c r="G7" i="6"/>
  <c r="F7" i="6"/>
  <c r="E7" i="6"/>
  <c r="D7" i="6"/>
  <c r="C7" i="6"/>
  <c r="B7" i="6"/>
  <c r="L6" i="6"/>
  <c r="K6" i="6"/>
  <c r="J6" i="6"/>
  <c r="I6" i="6"/>
  <c r="H6" i="6"/>
  <c r="G6" i="6"/>
  <c r="F6" i="6"/>
  <c r="E6" i="6"/>
  <c r="D6" i="6"/>
  <c r="C6" i="6"/>
  <c r="B6" i="6"/>
  <c r="L5" i="6"/>
  <c r="K5" i="6"/>
  <c r="J5" i="6"/>
  <c r="I5" i="6"/>
  <c r="H5" i="6"/>
  <c r="G5" i="6"/>
  <c r="F5" i="6"/>
  <c r="E5" i="6"/>
  <c r="D5" i="6"/>
  <c r="C5" i="6"/>
  <c r="B5" i="6"/>
  <c r="L4" i="6"/>
  <c r="K4" i="6"/>
  <c r="J4" i="6"/>
  <c r="I4" i="6"/>
  <c r="H4" i="6"/>
  <c r="G4" i="6"/>
  <c r="F4" i="6"/>
  <c r="E4" i="6"/>
  <c r="D4" i="6"/>
  <c r="C4" i="6"/>
  <c r="B4" i="6"/>
  <c r="P77" i="4"/>
  <c r="O77" i="4"/>
  <c r="N77" i="4"/>
  <c r="M77" i="4"/>
  <c r="L77" i="4"/>
  <c r="K77" i="4"/>
  <c r="J77" i="4"/>
  <c r="I77" i="4"/>
  <c r="H77" i="4"/>
  <c r="G77" i="4"/>
  <c r="F77" i="4"/>
  <c r="E77" i="4"/>
  <c r="D77" i="4"/>
  <c r="C77" i="4"/>
  <c r="B77" i="4"/>
  <c r="P76" i="4"/>
  <c r="O76" i="4"/>
  <c r="N76" i="4"/>
  <c r="M76" i="4"/>
  <c r="L76" i="4"/>
  <c r="K76" i="4"/>
  <c r="J76" i="4"/>
  <c r="I76" i="4"/>
  <c r="H76" i="4"/>
  <c r="G76" i="4"/>
  <c r="F76" i="4"/>
  <c r="E76" i="4"/>
  <c r="D76" i="4"/>
  <c r="C76" i="4"/>
  <c r="B76" i="4"/>
  <c r="P75" i="4"/>
  <c r="O75" i="4"/>
  <c r="N75" i="4"/>
  <c r="M75" i="4"/>
  <c r="L75" i="4"/>
  <c r="K75" i="4"/>
  <c r="J75" i="4"/>
  <c r="I75" i="4"/>
  <c r="H75" i="4"/>
  <c r="G75" i="4"/>
  <c r="F75" i="4"/>
  <c r="E75" i="4"/>
  <c r="D75" i="4"/>
  <c r="C75" i="4"/>
  <c r="B75" i="4"/>
  <c r="P74" i="4"/>
  <c r="O74" i="4"/>
  <c r="N74" i="4"/>
  <c r="M74" i="4"/>
  <c r="L74" i="4"/>
  <c r="K74" i="4"/>
  <c r="J74" i="4"/>
  <c r="I74" i="4"/>
  <c r="H74" i="4"/>
  <c r="G74" i="4"/>
  <c r="F74" i="4"/>
  <c r="E74" i="4"/>
  <c r="D74" i="4"/>
  <c r="C74" i="4"/>
  <c r="B74" i="4"/>
  <c r="P73" i="4"/>
  <c r="O73" i="4"/>
  <c r="N73" i="4"/>
  <c r="M73" i="4"/>
  <c r="L73" i="4"/>
  <c r="K73" i="4"/>
  <c r="J73" i="4"/>
  <c r="I73" i="4"/>
  <c r="H73" i="4"/>
  <c r="G73" i="4"/>
  <c r="F73" i="4"/>
  <c r="E73" i="4"/>
  <c r="D73" i="4"/>
  <c r="C73" i="4"/>
  <c r="B73" i="4"/>
  <c r="P72" i="4"/>
  <c r="O72" i="4"/>
  <c r="N72" i="4"/>
  <c r="M72" i="4"/>
  <c r="L72" i="4"/>
  <c r="K72" i="4"/>
  <c r="J72" i="4"/>
  <c r="I72" i="4"/>
  <c r="H72" i="4"/>
  <c r="G72" i="4"/>
  <c r="F72" i="4"/>
  <c r="E72" i="4"/>
  <c r="D72" i="4"/>
  <c r="C72" i="4"/>
  <c r="B72" i="4"/>
  <c r="P71" i="4"/>
  <c r="O71" i="4"/>
  <c r="N71" i="4"/>
  <c r="M71" i="4"/>
  <c r="L71" i="4"/>
  <c r="K71" i="4"/>
  <c r="J71" i="4"/>
  <c r="I71" i="4"/>
  <c r="H71" i="4"/>
  <c r="G71" i="4"/>
  <c r="F71" i="4"/>
  <c r="E71" i="4"/>
  <c r="D71" i="4"/>
  <c r="C71" i="4"/>
  <c r="B71" i="4"/>
  <c r="P70" i="4"/>
  <c r="O70" i="4"/>
  <c r="N70" i="4"/>
  <c r="M70" i="4"/>
  <c r="L70" i="4"/>
  <c r="K70" i="4"/>
  <c r="J70" i="4"/>
  <c r="I70" i="4"/>
  <c r="H70" i="4"/>
  <c r="G70" i="4"/>
  <c r="F70" i="4"/>
  <c r="E70" i="4"/>
  <c r="D70" i="4"/>
  <c r="C70" i="4"/>
  <c r="B70" i="4"/>
  <c r="P69" i="4"/>
  <c r="O69" i="4"/>
  <c r="N69" i="4"/>
  <c r="M69" i="4"/>
  <c r="L69" i="4"/>
  <c r="K69" i="4"/>
  <c r="J69" i="4"/>
  <c r="I69" i="4"/>
  <c r="H69" i="4"/>
  <c r="G69" i="4"/>
  <c r="F69" i="4"/>
  <c r="E69" i="4"/>
  <c r="D69" i="4"/>
  <c r="C69" i="4"/>
  <c r="B69" i="4"/>
  <c r="P68" i="4"/>
  <c r="O68" i="4"/>
  <c r="N68" i="4"/>
  <c r="M68" i="4"/>
  <c r="L68" i="4"/>
  <c r="K68" i="4"/>
  <c r="J68" i="4"/>
  <c r="I68" i="4"/>
  <c r="H68" i="4"/>
  <c r="G68" i="4"/>
  <c r="F68" i="4"/>
  <c r="E68" i="4"/>
  <c r="D68" i="4"/>
  <c r="C68" i="4"/>
  <c r="B68" i="4"/>
  <c r="P67" i="4"/>
  <c r="O67" i="4"/>
  <c r="N67" i="4"/>
  <c r="M67" i="4"/>
  <c r="L67" i="4"/>
  <c r="K67" i="4"/>
  <c r="J67" i="4"/>
  <c r="I67" i="4"/>
  <c r="H67" i="4"/>
  <c r="G67" i="4"/>
  <c r="F67" i="4"/>
  <c r="E67" i="4"/>
  <c r="D67" i="4"/>
  <c r="C67" i="4"/>
  <c r="B67" i="4"/>
  <c r="P66" i="4"/>
  <c r="O66" i="4"/>
  <c r="N66" i="4"/>
  <c r="M66" i="4"/>
  <c r="L66" i="4"/>
  <c r="K66" i="4"/>
  <c r="J66" i="4"/>
  <c r="I66" i="4"/>
  <c r="H66" i="4"/>
  <c r="G66" i="4"/>
  <c r="F66" i="4"/>
  <c r="E66" i="4"/>
  <c r="D66" i="4"/>
  <c r="C66" i="4"/>
  <c r="B66" i="4"/>
  <c r="P65" i="4"/>
  <c r="O65" i="4"/>
  <c r="N65" i="4"/>
  <c r="M65" i="4"/>
  <c r="L65" i="4"/>
  <c r="K65" i="4"/>
  <c r="J65" i="4"/>
  <c r="I65" i="4"/>
  <c r="H65" i="4"/>
  <c r="G65" i="4"/>
  <c r="F65" i="4"/>
  <c r="E65" i="4"/>
  <c r="D65" i="4"/>
  <c r="C65" i="4"/>
  <c r="B65" i="4"/>
  <c r="P64" i="4"/>
  <c r="O64" i="4"/>
  <c r="N64" i="4"/>
  <c r="M64" i="4"/>
  <c r="L64" i="4"/>
  <c r="K64" i="4"/>
  <c r="J64" i="4"/>
  <c r="I64" i="4"/>
  <c r="H64" i="4"/>
  <c r="G64" i="4"/>
  <c r="F64" i="4"/>
  <c r="E64" i="4"/>
  <c r="D64" i="4"/>
  <c r="C64" i="4"/>
  <c r="B64" i="4"/>
  <c r="P63" i="4"/>
  <c r="O63" i="4"/>
  <c r="N63" i="4"/>
  <c r="M63" i="4"/>
  <c r="L63" i="4"/>
  <c r="K63" i="4"/>
  <c r="J63" i="4"/>
  <c r="I63" i="4"/>
  <c r="H63" i="4"/>
  <c r="G63" i="4"/>
  <c r="F63" i="4"/>
  <c r="E63" i="4"/>
  <c r="D63" i="4"/>
  <c r="C63" i="4"/>
  <c r="B63" i="4"/>
  <c r="P62" i="4"/>
  <c r="O62" i="4"/>
  <c r="N62" i="4"/>
  <c r="M62" i="4"/>
  <c r="L62" i="4"/>
  <c r="K62" i="4"/>
  <c r="J62" i="4"/>
  <c r="I62" i="4"/>
  <c r="H62" i="4"/>
  <c r="G62" i="4"/>
  <c r="F62" i="4"/>
  <c r="E62" i="4"/>
  <c r="D62" i="4"/>
  <c r="C62" i="4"/>
  <c r="B62" i="4"/>
  <c r="P61" i="4"/>
  <c r="O61" i="4"/>
  <c r="N61" i="4"/>
  <c r="M61" i="4"/>
  <c r="L61" i="4"/>
  <c r="K61" i="4"/>
  <c r="J61" i="4"/>
  <c r="I61" i="4"/>
  <c r="H61" i="4"/>
  <c r="G61" i="4"/>
  <c r="F61" i="4"/>
  <c r="E61" i="4"/>
  <c r="D61" i="4"/>
  <c r="C61" i="4"/>
  <c r="B61" i="4"/>
  <c r="P60" i="4"/>
  <c r="O60" i="4"/>
  <c r="N60" i="4"/>
  <c r="M60" i="4"/>
  <c r="L60" i="4"/>
  <c r="K60" i="4"/>
  <c r="J60" i="4"/>
  <c r="I60" i="4"/>
  <c r="H60" i="4"/>
  <c r="G60" i="4"/>
  <c r="F60" i="4"/>
  <c r="E60" i="4"/>
  <c r="D60" i="4"/>
  <c r="C60" i="4"/>
  <c r="B60" i="4"/>
  <c r="P59" i="4"/>
  <c r="O59" i="4"/>
  <c r="N59" i="4"/>
  <c r="M59" i="4"/>
  <c r="L59" i="4"/>
  <c r="K59" i="4"/>
  <c r="J59" i="4"/>
  <c r="I59" i="4"/>
  <c r="H59" i="4"/>
  <c r="G59" i="4"/>
  <c r="F59" i="4"/>
  <c r="E59" i="4"/>
  <c r="D59" i="4"/>
  <c r="C59" i="4"/>
  <c r="B59" i="4"/>
  <c r="P58" i="4"/>
  <c r="O58" i="4"/>
  <c r="N58" i="4"/>
  <c r="M58" i="4"/>
  <c r="L58" i="4"/>
  <c r="K58" i="4"/>
  <c r="J58" i="4"/>
  <c r="I58" i="4"/>
  <c r="H58" i="4"/>
  <c r="G58" i="4"/>
  <c r="F58" i="4"/>
  <c r="E58" i="4"/>
  <c r="D58" i="4"/>
  <c r="C58" i="4"/>
  <c r="B58" i="4"/>
  <c r="P57" i="4"/>
  <c r="O57" i="4"/>
  <c r="N57" i="4"/>
  <c r="M57" i="4"/>
  <c r="L57" i="4"/>
  <c r="K57" i="4"/>
  <c r="J57" i="4"/>
  <c r="I57" i="4"/>
  <c r="H57" i="4"/>
  <c r="G57" i="4"/>
  <c r="F57" i="4"/>
  <c r="E57" i="4"/>
  <c r="D57" i="4"/>
  <c r="C57" i="4"/>
  <c r="B57" i="4"/>
  <c r="P56" i="4"/>
  <c r="O56" i="4"/>
  <c r="N56" i="4"/>
  <c r="M56" i="4"/>
  <c r="L56" i="4"/>
  <c r="K56" i="4"/>
  <c r="J56" i="4"/>
  <c r="I56" i="4"/>
  <c r="H56" i="4"/>
  <c r="G56" i="4"/>
  <c r="F56" i="4"/>
  <c r="E56" i="4"/>
  <c r="D56" i="4"/>
  <c r="C56" i="4"/>
  <c r="B56" i="4"/>
  <c r="P55" i="4"/>
  <c r="O55" i="4"/>
  <c r="N55" i="4"/>
  <c r="M55" i="4"/>
  <c r="L55" i="4"/>
  <c r="K55" i="4"/>
  <c r="J55" i="4"/>
  <c r="I55" i="4"/>
  <c r="H55" i="4"/>
  <c r="G55" i="4"/>
  <c r="F55" i="4"/>
  <c r="E55" i="4"/>
  <c r="D55" i="4"/>
  <c r="C55" i="4"/>
  <c r="B55" i="4"/>
  <c r="P54" i="4"/>
  <c r="O54" i="4"/>
  <c r="N54" i="4"/>
  <c r="M54" i="4"/>
  <c r="L54" i="4"/>
  <c r="K54" i="4"/>
  <c r="J54" i="4"/>
  <c r="I54" i="4"/>
  <c r="H54" i="4"/>
  <c r="G54" i="4"/>
  <c r="F54" i="4"/>
  <c r="E54" i="4"/>
  <c r="D54" i="4"/>
  <c r="C54" i="4"/>
  <c r="B54" i="4"/>
  <c r="P53" i="4"/>
  <c r="O53" i="4"/>
  <c r="N53" i="4"/>
  <c r="M53" i="4"/>
  <c r="L53" i="4"/>
  <c r="K53" i="4"/>
  <c r="J53" i="4"/>
  <c r="I53" i="4"/>
  <c r="H53" i="4"/>
  <c r="G53" i="4"/>
  <c r="F53" i="4"/>
  <c r="E53" i="4"/>
  <c r="D53" i="4"/>
  <c r="C53" i="4"/>
  <c r="B53" i="4"/>
  <c r="P52" i="4"/>
  <c r="O52" i="4"/>
  <c r="N52" i="4"/>
  <c r="M52" i="4"/>
  <c r="L52" i="4"/>
  <c r="K52" i="4"/>
  <c r="J52" i="4"/>
  <c r="I52" i="4"/>
  <c r="H52" i="4"/>
  <c r="G52" i="4"/>
  <c r="F52" i="4"/>
  <c r="E52" i="4"/>
  <c r="D52" i="4"/>
  <c r="C52" i="4"/>
  <c r="B52" i="4"/>
  <c r="P51" i="4"/>
  <c r="O51" i="4"/>
  <c r="N51" i="4"/>
  <c r="M51" i="4"/>
  <c r="L51" i="4"/>
  <c r="K51" i="4"/>
  <c r="J51" i="4"/>
  <c r="I51" i="4"/>
  <c r="H51" i="4"/>
  <c r="G51" i="4"/>
  <c r="F51" i="4"/>
  <c r="E51" i="4"/>
  <c r="D51" i="4"/>
  <c r="C51" i="4"/>
  <c r="B51" i="4"/>
  <c r="P50" i="4"/>
  <c r="O50" i="4"/>
  <c r="N50" i="4"/>
  <c r="M50" i="4"/>
  <c r="L50" i="4"/>
  <c r="K50" i="4"/>
  <c r="J50" i="4"/>
  <c r="I50" i="4"/>
  <c r="H50" i="4"/>
  <c r="G50" i="4"/>
  <c r="F50" i="4"/>
  <c r="E50" i="4"/>
  <c r="D50" i="4"/>
  <c r="C50" i="4"/>
  <c r="B50" i="4"/>
  <c r="P49" i="4"/>
  <c r="O49" i="4"/>
  <c r="N49" i="4"/>
  <c r="M49" i="4"/>
  <c r="L49" i="4"/>
  <c r="K49" i="4"/>
  <c r="J49" i="4"/>
  <c r="I49" i="4"/>
  <c r="H49" i="4"/>
  <c r="G49" i="4"/>
  <c r="F49" i="4"/>
  <c r="E49" i="4"/>
  <c r="D49" i="4"/>
  <c r="C49" i="4"/>
  <c r="B49" i="4"/>
  <c r="P48" i="4"/>
  <c r="O48" i="4"/>
  <c r="N48" i="4"/>
  <c r="M48" i="4"/>
  <c r="L48" i="4"/>
  <c r="K48" i="4"/>
  <c r="J48" i="4"/>
  <c r="I48" i="4"/>
  <c r="H48" i="4"/>
  <c r="G48" i="4"/>
  <c r="F48" i="4"/>
  <c r="E48" i="4"/>
  <c r="D48" i="4"/>
  <c r="C48" i="4"/>
  <c r="B48" i="4"/>
  <c r="P47" i="4"/>
  <c r="O47" i="4"/>
  <c r="N47" i="4"/>
  <c r="M47" i="4"/>
  <c r="L47" i="4"/>
  <c r="K47" i="4"/>
  <c r="J47" i="4"/>
  <c r="I47" i="4"/>
  <c r="H47" i="4"/>
  <c r="G47" i="4"/>
  <c r="F47" i="4"/>
  <c r="E47" i="4"/>
  <c r="D47" i="4"/>
  <c r="C47" i="4"/>
  <c r="B47" i="4"/>
  <c r="P46" i="4"/>
  <c r="O46" i="4"/>
  <c r="N46" i="4"/>
  <c r="M46" i="4"/>
  <c r="L46" i="4"/>
  <c r="K46" i="4"/>
  <c r="J46" i="4"/>
  <c r="I46" i="4"/>
  <c r="H46" i="4"/>
  <c r="G46" i="4"/>
  <c r="F46" i="4"/>
  <c r="E46" i="4"/>
  <c r="D46" i="4"/>
  <c r="C46" i="4"/>
  <c r="B46" i="4"/>
  <c r="P45" i="4"/>
  <c r="O45" i="4"/>
  <c r="N45" i="4"/>
  <c r="M45" i="4"/>
  <c r="L45" i="4"/>
  <c r="K45" i="4"/>
  <c r="J45" i="4"/>
  <c r="I45" i="4"/>
  <c r="H45" i="4"/>
  <c r="G45" i="4"/>
  <c r="F45" i="4"/>
  <c r="E45" i="4"/>
  <c r="D45" i="4"/>
  <c r="C45" i="4"/>
  <c r="B45" i="4"/>
  <c r="P44" i="4"/>
  <c r="O44" i="4"/>
  <c r="N44" i="4"/>
  <c r="M44" i="4"/>
  <c r="L44" i="4"/>
  <c r="K44" i="4"/>
  <c r="J44" i="4"/>
  <c r="I44" i="4"/>
  <c r="H44" i="4"/>
  <c r="G44" i="4"/>
  <c r="F44" i="4"/>
  <c r="E44" i="4"/>
  <c r="D44" i="4"/>
  <c r="C44" i="4"/>
  <c r="B44" i="4"/>
  <c r="P43" i="4"/>
  <c r="O43" i="4"/>
  <c r="N43" i="4"/>
  <c r="M43" i="4"/>
  <c r="L43" i="4"/>
  <c r="K43" i="4"/>
  <c r="J43" i="4"/>
  <c r="I43" i="4"/>
  <c r="H43" i="4"/>
  <c r="G43" i="4"/>
  <c r="F43" i="4"/>
  <c r="E43" i="4"/>
  <c r="D43" i="4"/>
  <c r="C43" i="4"/>
  <c r="B43" i="4"/>
  <c r="P42" i="4"/>
  <c r="O42" i="4"/>
  <c r="N42" i="4"/>
  <c r="M42" i="4"/>
  <c r="L42" i="4"/>
  <c r="K42" i="4"/>
  <c r="J42" i="4"/>
  <c r="I42" i="4"/>
  <c r="H42" i="4"/>
  <c r="G42" i="4"/>
  <c r="F42" i="4"/>
  <c r="E42" i="4"/>
  <c r="D42" i="4"/>
  <c r="C42" i="4"/>
  <c r="B42" i="4"/>
  <c r="M39" i="4"/>
  <c r="L39" i="4"/>
  <c r="K39" i="4"/>
  <c r="J39" i="4"/>
  <c r="I39" i="4"/>
  <c r="H39" i="4"/>
  <c r="G39" i="4"/>
  <c r="F39" i="4"/>
  <c r="E39" i="4"/>
  <c r="D39" i="4"/>
  <c r="C39" i="4"/>
  <c r="B39" i="4"/>
  <c r="M38" i="4"/>
  <c r="L38" i="4"/>
  <c r="K38" i="4"/>
  <c r="J38" i="4"/>
  <c r="I38" i="4"/>
  <c r="H38" i="4"/>
  <c r="G38" i="4"/>
  <c r="F38" i="4"/>
  <c r="E38" i="4"/>
  <c r="D38" i="4"/>
  <c r="C38" i="4"/>
  <c r="B38" i="4"/>
  <c r="L37" i="4"/>
  <c r="K37" i="4"/>
  <c r="J37" i="4"/>
  <c r="I37" i="4"/>
  <c r="H37" i="4"/>
  <c r="G37" i="4"/>
  <c r="F37" i="4"/>
  <c r="E37" i="4"/>
  <c r="D37" i="4"/>
  <c r="C37" i="4"/>
  <c r="B37" i="4"/>
  <c r="M36" i="4"/>
  <c r="L36" i="4"/>
  <c r="K36" i="4"/>
  <c r="J36" i="4"/>
  <c r="I36" i="4"/>
  <c r="H36" i="4"/>
  <c r="G36" i="4"/>
  <c r="F36" i="4"/>
  <c r="E36" i="4"/>
  <c r="D36" i="4"/>
  <c r="C36" i="4"/>
  <c r="B36" i="4"/>
  <c r="M35" i="4"/>
  <c r="L35" i="4"/>
  <c r="K35" i="4"/>
  <c r="J35" i="4"/>
  <c r="I35" i="4"/>
  <c r="H35" i="4"/>
  <c r="G35" i="4"/>
  <c r="F35" i="4"/>
  <c r="E35" i="4"/>
  <c r="D35" i="4"/>
  <c r="C35" i="4"/>
  <c r="B35" i="4"/>
  <c r="L34" i="4"/>
  <c r="K34" i="4"/>
  <c r="J34" i="4"/>
  <c r="I34" i="4"/>
  <c r="H34" i="4"/>
  <c r="G34" i="4"/>
  <c r="F34" i="4"/>
  <c r="E34" i="4"/>
  <c r="D34" i="4"/>
  <c r="C34" i="4"/>
  <c r="B34" i="4"/>
  <c r="M33" i="4"/>
  <c r="L33" i="4"/>
  <c r="K33" i="4"/>
  <c r="J33" i="4"/>
  <c r="I33" i="4"/>
  <c r="H33" i="4"/>
  <c r="G33" i="4"/>
  <c r="F33" i="4"/>
  <c r="E33" i="4"/>
  <c r="D33" i="4"/>
  <c r="C33" i="4"/>
  <c r="B33" i="4"/>
  <c r="M32" i="4"/>
  <c r="L32" i="4"/>
  <c r="K32" i="4"/>
  <c r="J32" i="4"/>
  <c r="I32" i="4"/>
  <c r="H32" i="4"/>
  <c r="G32" i="4"/>
  <c r="F32" i="4"/>
  <c r="E32" i="4"/>
  <c r="D32" i="4"/>
  <c r="C32" i="4"/>
  <c r="B32" i="4"/>
  <c r="L31" i="4"/>
  <c r="K31" i="4"/>
  <c r="J31" i="4"/>
  <c r="I31" i="4"/>
  <c r="H31" i="4"/>
  <c r="G31" i="4"/>
  <c r="F31" i="4"/>
  <c r="E31" i="4"/>
  <c r="D31" i="4"/>
  <c r="C31" i="4"/>
  <c r="B31" i="4"/>
  <c r="M30" i="4"/>
  <c r="L30" i="4"/>
  <c r="K30" i="4"/>
  <c r="J30" i="4"/>
  <c r="I30" i="4"/>
  <c r="H30" i="4"/>
  <c r="G30" i="4"/>
  <c r="F30" i="4"/>
  <c r="E30" i="4"/>
  <c r="D30" i="4"/>
  <c r="C30" i="4"/>
  <c r="B30" i="4"/>
  <c r="M29" i="4"/>
  <c r="L29" i="4"/>
  <c r="K29" i="4"/>
  <c r="J29" i="4"/>
  <c r="I29" i="4"/>
  <c r="H29" i="4"/>
  <c r="G29" i="4"/>
  <c r="F29" i="4"/>
  <c r="E29" i="4"/>
  <c r="D29" i="4"/>
  <c r="C29" i="4"/>
  <c r="B29" i="4"/>
  <c r="L28" i="4"/>
  <c r="K28" i="4"/>
  <c r="J28" i="4"/>
  <c r="I28" i="4"/>
  <c r="H28" i="4"/>
  <c r="G28" i="4"/>
  <c r="F28" i="4"/>
  <c r="E28" i="4"/>
  <c r="D28" i="4"/>
  <c r="C28" i="4"/>
  <c r="B28" i="4"/>
  <c r="M27" i="4"/>
  <c r="L27" i="4"/>
  <c r="K27" i="4"/>
  <c r="J27" i="4"/>
  <c r="I27" i="4"/>
  <c r="H27" i="4"/>
  <c r="G27" i="4"/>
  <c r="F27" i="4"/>
  <c r="E27" i="4"/>
  <c r="D27" i="4"/>
  <c r="C27" i="4"/>
  <c r="B27" i="4"/>
  <c r="M26" i="4"/>
  <c r="L26" i="4"/>
  <c r="K26" i="4"/>
  <c r="J26" i="4"/>
  <c r="I26" i="4"/>
  <c r="H26" i="4"/>
  <c r="G26" i="4"/>
  <c r="F26" i="4"/>
  <c r="E26" i="4"/>
  <c r="D26" i="4"/>
  <c r="C26" i="4"/>
  <c r="B26" i="4"/>
  <c r="L25" i="4"/>
  <c r="K25" i="4"/>
  <c r="J25" i="4"/>
  <c r="I25" i="4"/>
  <c r="H25" i="4"/>
  <c r="G25" i="4"/>
  <c r="F25" i="4"/>
  <c r="E25" i="4"/>
  <c r="D25" i="4"/>
  <c r="C25" i="4"/>
  <c r="B25" i="4"/>
  <c r="M24" i="4"/>
  <c r="L24" i="4"/>
  <c r="K24" i="4"/>
  <c r="J24" i="4"/>
  <c r="I24" i="4"/>
  <c r="H24" i="4"/>
  <c r="G24" i="4"/>
  <c r="F24" i="4"/>
  <c r="E24" i="4"/>
  <c r="D24" i="4"/>
  <c r="C24" i="4"/>
  <c r="B24" i="4"/>
  <c r="M23" i="4"/>
  <c r="L23" i="4"/>
  <c r="K23" i="4"/>
  <c r="J23" i="4"/>
  <c r="I23" i="4"/>
  <c r="H23" i="4"/>
  <c r="G23" i="4"/>
  <c r="F23" i="4"/>
  <c r="E23" i="4"/>
  <c r="D23" i="4"/>
  <c r="C23" i="4"/>
  <c r="B23" i="4"/>
  <c r="L22" i="4"/>
  <c r="K22" i="4"/>
  <c r="J22" i="4"/>
  <c r="I22" i="4"/>
  <c r="H22" i="4"/>
  <c r="G22" i="4"/>
  <c r="F22" i="4"/>
  <c r="E22" i="4"/>
  <c r="D22" i="4"/>
  <c r="C22" i="4"/>
  <c r="B22" i="4"/>
  <c r="M21" i="4"/>
  <c r="L21" i="4"/>
  <c r="K21" i="4"/>
  <c r="J21" i="4"/>
  <c r="I21" i="4"/>
  <c r="H21" i="4"/>
  <c r="G21" i="4"/>
  <c r="F21" i="4"/>
  <c r="E21" i="4"/>
  <c r="D21" i="4"/>
  <c r="C21" i="4"/>
  <c r="B21" i="4"/>
  <c r="M20" i="4"/>
  <c r="L20" i="4"/>
  <c r="K20" i="4"/>
  <c r="J20" i="4"/>
  <c r="I20" i="4"/>
  <c r="H20" i="4"/>
  <c r="G20" i="4"/>
  <c r="F20" i="4"/>
  <c r="E20" i="4"/>
  <c r="D20" i="4"/>
  <c r="C20" i="4"/>
  <c r="B20" i="4"/>
  <c r="L19" i="4"/>
  <c r="K19" i="4"/>
  <c r="J19" i="4"/>
  <c r="I19" i="4"/>
  <c r="H19" i="4"/>
  <c r="G19" i="4"/>
  <c r="F19" i="4"/>
  <c r="E19" i="4"/>
  <c r="D19" i="4"/>
  <c r="C19" i="4"/>
  <c r="B19" i="4"/>
  <c r="M18" i="4"/>
  <c r="L18" i="4"/>
  <c r="K18" i="4"/>
  <c r="J18" i="4"/>
  <c r="I18" i="4"/>
  <c r="H18" i="4"/>
  <c r="G18" i="4"/>
  <c r="F18" i="4"/>
  <c r="E18" i="4"/>
  <c r="D18" i="4"/>
  <c r="C18" i="4"/>
  <c r="B18" i="4"/>
  <c r="M17" i="4"/>
  <c r="L17" i="4"/>
  <c r="K17" i="4"/>
  <c r="J17" i="4"/>
  <c r="I17" i="4"/>
  <c r="H17" i="4"/>
  <c r="G17" i="4"/>
  <c r="F17" i="4"/>
  <c r="E17" i="4"/>
  <c r="D17" i="4"/>
  <c r="C17" i="4"/>
  <c r="B17" i="4"/>
  <c r="L16" i="4"/>
  <c r="K16" i="4"/>
  <c r="J16" i="4"/>
  <c r="I16" i="4"/>
  <c r="H16" i="4"/>
  <c r="G16" i="4"/>
  <c r="F16" i="4"/>
  <c r="E16" i="4"/>
  <c r="D16" i="4"/>
  <c r="C16" i="4"/>
  <c r="B16" i="4"/>
  <c r="M15" i="4"/>
  <c r="L15" i="4"/>
  <c r="K15" i="4"/>
  <c r="J15" i="4"/>
  <c r="I15" i="4"/>
  <c r="H15" i="4"/>
  <c r="G15" i="4"/>
  <c r="F15" i="4"/>
  <c r="E15" i="4"/>
  <c r="D15" i="4"/>
  <c r="C15" i="4"/>
  <c r="B15" i="4"/>
  <c r="M14" i="4"/>
  <c r="L14" i="4"/>
  <c r="K14" i="4"/>
  <c r="J14" i="4"/>
  <c r="I14" i="4"/>
  <c r="H14" i="4"/>
  <c r="G14" i="4"/>
  <c r="F14" i="4"/>
  <c r="E14" i="4"/>
  <c r="D14" i="4"/>
  <c r="C14" i="4"/>
  <c r="B14" i="4"/>
  <c r="L13" i="4"/>
  <c r="K13" i="4"/>
  <c r="J13" i="4"/>
  <c r="I13" i="4"/>
  <c r="H13" i="4"/>
  <c r="G13" i="4"/>
  <c r="F13" i="4"/>
  <c r="E13" i="4"/>
  <c r="D13" i="4"/>
  <c r="C13" i="4"/>
  <c r="B13" i="4"/>
  <c r="M12" i="4"/>
  <c r="L12" i="4"/>
  <c r="K12" i="4"/>
  <c r="J12" i="4"/>
  <c r="I12" i="4"/>
  <c r="H12" i="4"/>
  <c r="G12" i="4"/>
  <c r="F12" i="4"/>
  <c r="E12" i="4"/>
  <c r="D12" i="4"/>
  <c r="C12" i="4"/>
  <c r="B12" i="4"/>
  <c r="M11" i="4"/>
  <c r="L11" i="4"/>
  <c r="K11" i="4"/>
  <c r="J11" i="4"/>
  <c r="I11" i="4"/>
  <c r="H11" i="4"/>
  <c r="G11" i="4"/>
  <c r="F11" i="4"/>
  <c r="E11" i="4"/>
  <c r="D11" i="4"/>
  <c r="C11" i="4"/>
  <c r="B11" i="4"/>
  <c r="L10" i="4"/>
  <c r="K10" i="4"/>
  <c r="J10" i="4"/>
  <c r="I10" i="4"/>
  <c r="H10" i="4"/>
  <c r="G10" i="4"/>
  <c r="F10" i="4"/>
  <c r="E10" i="4"/>
  <c r="D10" i="4"/>
  <c r="C10" i="4"/>
  <c r="B10" i="4"/>
  <c r="M9" i="4"/>
  <c r="L9" i="4"/>
  <c r="K9" i="4"/>
  <c r="J9" i="4"/>
  <c r="I9" i="4"/>
  <c r="H9" i="4"/>
  <c r="G9" i="4"/>
  <c r="F9" i="4"/>
  <c r="E9" i="4"/>
  <c r="D9" i="4"/>
  <c r="B9" i="4"/>
  <c r="M8" i="4"/>
  <c r="L8" i="4"/>
  <c r="K8" i="4"/>
  <c r="J8" i="4"/>
  <c r="I8" i="4"/>
  <c r="H8" i="4"/>
  <c r="G8" i="4"/>
  <c r="F8" i="4"/>
  <c r="E8" i="4"/>
  <c r="D8" i="4"/>
  <c r="C8" i="4"/>
  <c r="B8" i="4"/>
  <c r="L7" i="4"/>
  <c r="K7" i="4"/>
  <c r="J7" i="4"/>
  <c r="I7" i="4"/>
  <c r="H7" i="4"/>
  <c r="G7" i="4"/>
  <c r="F7" i="4"/>
  <c r="E7" i="4"/>
  <c r="D7" i="4"/>
  <c r="C7" i="4"/>
  <c r="B7" i="4"/>
  <c r="M6" i="4"/>
  <c r="L6" i="4"/>
  <c r="K6" i="4"/>
  <c r="J6" i="4"/>
  <c r="I6" i="4"/>
  <c r="H6" i="4"/>
  <c r="G6" i="4"/>
  <c r="F6" i="4"/>
  <c r="E6" i="4"/>
  <c r="D6" i="4"/>
  <c r="C6" i="4"/>
  <c r="B6" i="4"/>
  <c r="M5" i="4"/>
  <c r="L5" i="4"/>
  <c r="K5" i="4"/>
  <c r="J5" i="4"/>
  <c r="I5" i="4"/>
  <c r="H5" i="4"/>
  <c r="G5" i="4"/>
  <c r="F5" i="4"/>
  <c r="E5" i="4"/>
  <c r="D5" i="4"/>
  <c r="C5" i="4"/>
  <c r="B5" i="4"/>
  <c r="L4" i="4"/>
  <c r="K4" i="4"/>
  <c r="J4" i="4"/>
  <c r="I4" i="4"/>
  <c r="H4" i="4"/>
  <c r="G4" i="4"/>
  <c r="F4" i="4"/>
  <c r="E4" i="4"/>
  <c r="D4" i="4"/>
  <c r="C4" i="4"/>
  <c r="B4" i="4"/>
  <c r="P77" i="2"/>
  <c r="O77" i="2"/>
  <c r="N77" i="2"/>
  <c r="M77" i="2"/>
  <c r="L77" i="2"/>
  <c r="K77" i="2"/>
  <c r="J77" i="2"/>
  <c r="I77" i="2"/>
  <c r="H77" i="2"/>
  <c r="G77" i="2"/>
  <c r="F77" i="2"/>
  <c r="E77" i="2"/>
  <c r="D77" i="2"/>
  <c r="C77" i="2"/>
  <c r="B77" i="2"/>
  <c r="P76" i="2"/>
  <c r="O76" i="2"/>
  <c r="N76" i="2"/>
  <c r="M76" i="2"/>
  <c r="L76" i="2"/>
  <c r="K76" i="2"/>
  <c r="J76" i="2"/>
  <c r="I76" i="2"/>
  <c r="H76" i="2"/>
  <c r="G76" i="2"/>
  <c r="F76" i="2"/>
  <c r="E76" i="2"/>
  <c r="D76" i="2"/>
  <c r="C76" i="2"/>
  <c r="B76" i="2"/>
  <c r="P75" i="2"/>
  <c r="O75" i="2"/>
  <c r="N75" i="2"/>
  <c r="M75" i="2"/>
  <c r="L75" i="2"/>
  <c r="K75" i="2"/>
  <c r="J75" i="2"/>
  <c r="I75" i="2"/>
  <c r="H75" i="2"/>
  <c r="G75" i="2"/>
  <c r="F75" i="2"/>
  <c r="E75" i="2"/>
  <c r="D75" i="2"/>
  <c r="C75" i="2"/>
  <c r="B75" i="2"/>
  <c r="P74" i="2"/>
  <c r="O74" i="2"/>
  <c r="N74" i="2"/>
  <c r="M74" i="2"/>
  <c r="L74" i="2"/>
  <c r="K74" i="2"/>
  <c r="J74" i="2"/>
  <c r="I74" i="2"/>
  <c r="H74" i="2"/>
  <c r="G74" i="2"/>
  <c r="F74" i="2"/>
  <c r="E74" i="2"/>
  <c r="D74" i="2"/>
  <c r="C74" i="2"/>
  <c r="B74" i="2"/>
  <c r="P73" i="2"/>
  <c r="O73" i="2"/>
  <c r="N73" i="2"/>
  <c r="M73" i="2"/>
  <c r="L73" i="2"/>
  <c r="K73" i="2"/>
  <c r="J73" i="2"/>
  <c r="I73" i="2"/>
  <c r="H73" i="2"/>
  <c r="G73" i="2"/>
  <c r="F73" i="2"/>
  <c r="E73" i="2"/>
  <c r="D73" i="2"/>
  <c r="C73" i="2"/>
  <c r="B73" i="2"/>
  <c r="P72" i="2"/>
  <c r="O72" i="2"/>
  <c r="N72" i="2"/>
  <c r="M72" i="2"/>
  <c r="L72" i="2"/>
  <c r="K72" i="2"/>
  <c r="J72" i="2"/>
  <c r="I72" i="2"/>
  <c r="H72" i="2"/>
  <c r="G72" i="2"/>
  <c r="F72" i="2"/>
  <c r="E72" i="2"/>
  <c r="D72" i="2"/>
  <c r="C72" i="2"/>
  <c r="B72" i="2"/>
  <c r="P71" i="2"/>
  <c r="O71" i="2"/>
  <c r="N71" i="2"/>
  <c r="M71" i="2"/>
  <c r="L71" i="2"/>
  <c r="K71" i="2"/>
  <c r="J71" i="2"/>
  <c r="I71" i="2"/>
  <c r="H71" i="2"/>
  <c r="G71" i="2"/>
  <c r="F71" i="2"/>
  <c r="E71" i="2"/>
  <c r="D71" i="2"/>
  <c r="C71" i="2"/>
  <c r="B71" i="2"/>
  <c r="P70" i="2"/>
  <c r="O70" i="2"/>
  <c r="N70" i="2"/>
  <c r="M70" i="2"/>
  <c r="L70" i="2"/>
  <c r="K70" i="2"/>
  <c r="J70" i="2"/>
  <c r="I70" i="2"/>
  <c r="H70" i="2"/>
  <c r="G70" i="2"/>
  <c r="F70" i="2"/>
  <c r="E70" i="2"/>
  <c r="D70" i="2"/>
  <c r="C70" i="2"/>
  <c r="B70" i="2"/>
  <c r="P69" i="2"/>
  <c r="O69" i="2"/>
  <c r="N69" i="2"/>
  <c r="M69" i="2"/>
  <c r="L69" i="2"/>
  <c r="K69" i="2"/>
  <c r="J69" i="2"/>
  <c r="I69" i="2"/>
  <c r="H69" i="2"/>
  <c r="G69" i="2"/>
  <c r="F69" i="2"/>
  <c r="E69" i="2"/>
  <c r="D69" i="2"/>
  <c r="C69" i="2"/>
  <c r="B69" i="2"/>
  <c r="P68" i="2"/>
  <c r="O68" i="2"/>
  <c r="N68" i="2"/>
  <c r="M68" i="2"/>
  <c r="L68" i="2"/>
  <c r="K68" i="2"/>
  <c r="J68" i="2"/>
  <c r="I68" i="2"/>
  <c r="H68" i="2"/>
  <c r="G68" i="2"/>
  <c r="F68" i="2"/>
  <c r="E68" i="2"/>
  <c r="D68" i="2"/>
  <c r="C68" i="2"/>
  <c r="B68" i="2"/>
  <c r="P67" i="2"/>
  <c r="O67" i="2"/>
  <c r="N67" i="2"/>
  <c r="M67" i="2"/>
  <c r="L67" i="2"/>
  <c r="K67" i="2"/>
  <c r="J67" i="2"/>
  <c r="I67" i="2"/>
  <c r="H67" i="2"/>
  <c r="G67" i="2"/>
  <c r="F67" i="2"/>
  <c r="E67" i="2"/>
  <c r="D67" i="2"/>
  <c r="C67" i="2"/>
  <c r="B67" i="2"/>
  <c r="P66" i="2"/>
  <c r="O66" i="2"/>
  <c r="N66" i="2"/>
  <c r="M66" i="2"/>
  <c r="L66" i="2"/>
  <c r="K66" i="2"/>
  <c r="J66" i="2"/>
  <c r="I66" i="2"/>
  <c r="H66" i="2"/>
  <c r="G66" i="2"/>
  <c r="F66" i="2"/>
  <c r="E66" i="2"/>
  <c r="D66" i="2"/>
  <c r="C66" i="2"/>
  <c r="B66" i="2"/>
  <c r="P65" i="2"/>
  <c r="O65" i="2"/>
  <c r="N65" i="2"/>
  <c r="M65" i="2"/>
  <c r="L65" i="2"/>
  <c r="K65" i="2"/>
  <c r="J65" i="2"/>
  <c r="I65" i="2"/>
  <c r="H65" i="2"/>
  <c r="G65" i="2"/>
  <c r="F65" i="2"/>
  <c r="E65" i="2"/>
  <c r="D65" i="2"/>
  <c r="C65" i="2"/>
  <c r="B65" i="2"/>
  <c r="P64" i="2"/>
  <c r="O64" i="2"/>
  <c r="N64" i="2"/>
  <c r="M64" i="2"/>
  <c r="L64" i="2"/>
  <c r="K64" i="2"/>
  <c r="J64" i="2"/>
  <c r="I64" i="2"/>
  <c r="H64" i="2"/>
  <c r="G64" i="2"/>
  <c r="F64" i="2"/>
  <c r="E64" i="2"/>
  <c r="D64" i="2"/>
  <c r="C64" i="2"/>
  <c r="B64" i="2"/>
  <c r="P63" i="2"/>
  <c r="O63" i="2"/>
  <c r="N63" i="2"/>
  <c r="M63" i="2"/>
  <c r="L63" i="2"/>
  <c r="K63" i="2"/>
  <c r="J63" i="2"/>
  <c r="I63" i="2"/>
  <c r="H63" i="2"/>
  <c r="G63" i="2"/>
  <c r="F63" i="2"/>
  <c r="E63" i="2"/>
  <c r="D63" i="2"/>
  <c r="C63" i="2"/>
  <c r="B63" i="2"/>
  <c r="P62" i="2"/>
  <c r="O62" i="2"/>
  <c r="N62" i="2"/>
  <c r="M62" i="2"/>
  <c r="L62" i="2"/>
  <c r="K62" i="2"/>
  <c r="J62" i="2"/>
  <c r="I62" i="2"/>
  <c r="H62" i="2"/>
  <c r="G62" i="2"/>
  <c r="F62" i="2"/>
  <c r="E62" i="2"/>
  <c r="D62" i="2"/>
  <c r="C62" i="2"/>
  <c r="B62" i="2"/>
  <c r="P61" i="2"/>
  <c r="O61" i="2"/>
  <c r="N61" i="2"/>
  <c r="M61" i="2"/>
  <c r="L61" i="2"/>
  <c r="K61" i="2"/>
  <c r="J61" i="2"/>
  <c r="I61" i="2"/>
  <c r="H61" i="2"/>
  <c r="G61" i="2"/>
  <c r="F61" i="2"/>
  <c r="E61" i="2"/>
  <c r="D61" i="2"/>
  <c r="C61" i="2"/>
  <c r="B61" i="2"/>
  <c r="P60" i="2"/>
  <c r="O60" i="2"/>
  <c r="N60" i="2"/>
  <c r="M60" i="2"/>
  <c r="L60" i="2"/>
  <c r="K60" i="2"/>
  <c r="J60" i="2"/>
  <c r="I60" i="2"/>
  <c r="H60" i="2"/>
  <c r="G60" i="2"/>
  <c r="F60" i="2"/>
  <c r="E60" i="2"/>
  <c r="D60" i="2"/>
  <c r="C60" i="2"/>
  <c r="B60" i="2"/>
  <c r="P59" i="2"/>
  <c r="O59" i="2"/>
  <c r="N59" i="2"/>
  <c r="M59" i="2"/>
  <c r="L59" i="2"/>
  <c r="K59" i="2"/>
  <c r="J59" i="2"/>
  <c r="I59" i="2"/>
  <c r="H59" i="2"/>
  <c r="G59" i="2"/>
  <c r="F59" i="2"/>
  <c r="E59" i="2"/>
  <c r="D59" i="2"/>
  <c r="C59" i="2"/>
  <c r="B59" i="2"/>
  <c r="P58" i="2"/>
  <c r="O58" i="2"/>
  <c r="N58" i="2"/>
  <c r="M58" i="2"/>
  <c r="L58" i="2"/>
  <c r="K58" i="2"/>
  <c r="J58" i="2"/>
  <c r="I58" i="2"/>
  <c r="H58" i="2"/>
  <c r="G58" i="2"/>
  <c r="F58" i="2"/>
  <c r="E58" i="2"/>
  <c r="D58" i="2"/>
  <c r="C58" i="2"/>
  <c r="B58" i="2"/>
  <c r="P57" i="2"/>
  <c r="O57" i="2"/>
  <c r="N57" i="2"/>
  <c r="M57" i="2"/>
  <c r="L57" i="2"/>
  <c r="K57" i="2"/>
  <c r="J57" i="2"/>
  <c r="I57" i="2"/>
  <c r="H57" i="2"/>
  <c r="G57" i="2"/>
  <c r="F57" i="2"/>
  <c r="E57" i="2"/>
  <c r="D57" i="2"/>
  <c r="C57" i="2"/>
  <c r="B57" i="2"/>
  <c r="P56" i="2"/>
  <c r="O56" i="2"/>
  <c r="N56" i="2"/>
  <c r="M56" i="2"/>
  <c r="L56" i="2"/>
  <c r="K56" i="2"/>
  <c r="J56" i="2"/>
  <c r="I56" i="2"/>
  <c r="H56" i="2"/>
  <c r="G56" i="2"/>
  <c r="F56" i="2"/>
  <c r="E56" i="2"/>
  <c r="D56" i="2"/>
  <c r="C56" i="2"/>
  <c r="B56" i="2"/>
  <c r="P55" i="2"/>
  <c r="O55" i="2"/>
  <c r="N55" i="2"/>
  <c r="M55" i="2"/>
  <c r="L55" i="2"/>
  <c r="K55" i="2"/>
  <c r="J55" i="2"/>
  <c r="I55" i="2"/>
  <c r="H55" i="2"/>
  <c r="G55" i="2"/>
  <c r="F55" i="2"/>
  <c r="E55" i="2"/>
  <c r="D55" i="2"/>
  <c r="C55" i="2"/>
  <c r="B55" i="2"/>
  <c r="P54" i="2"/>
  <c r="O54" i="2"/>
  <c r="N54" i="2"/>
  <c r="M54" i="2"/>
  <c r="L54" i="2"/>
  <c r="K54" i="2"/>
  <c r="J54" i="2"/>
  <c r="I54" i="2"/>
  <c r="H54" i="2"/>
  <c r="G54" i="2"/>
  <c r="F54" i="2"/>
  <c r="E54" i="2"/>
  <c r="D54" i="2"/>
  <c r="C54" i="2"/>
  <c r="B54" i="2"/>
  <c r="P53" i="2"/>
  <c r="O53" i="2"/>
  <c r="N53" i="2"/>
  <c r="M53" i="2"/>
  <c r="L53" i="2"/>
  <c r="K53" i="2"/>
  <c r="J53" i="2"/>
  <c r="I53" i="2"/>
  <c r="H53" i="2"/>
  <c r="G53" i="2"/>
  <c r="F53" i="2"/>
  <c r="E53" i="2"/>
  <c r="D53" i="2"/>
  <c r="C53" i="2"/>
  <c r="B53" i="2"/>
  <c r="P52" i="2"/>
  <c r="O52" i="2"/>
  <c r="N52" i="2"/>
  <c r="M52" i="2"/>
  <c r="L52" i="2"/>
  <c r="K52" i="2"/>
  <c r="J52" i="2"/>
  <c r="I52" i="2"/>
  <c r="H52" i="2"/>
  <c r="G52" i="2"/>
  <c r="F52" i="2"/>
  <c r="E52" i="2"/>
  <c r="D52" i="2"/>
  <c r="C52" i="2"/>
  <c r="B52" i="2"/>
  <c r="P51" i="2"/>
  <c r="O51" i="2"/>
  <c r="N51" i="2"/>
  <c r="M51" i="2"/>
  <c r="L51" i="2"/>
  <c r="K51" i="2"/>
  <c r="J51" i="2"/>
  <c r="I51" i="2"/>
  <c r="H51" i="2"/>
  <c r="G51" i="2"/>
  <c r="F51" i="2"/>
  <c r="E51" i="2"/>
  <c r="D51" i="2"/>
  <c r="C51" i="2"/>
  <c r="B51" i="2"/>
  <c r="P50" i="2"/>
  <c r="O50" i="2"/>
  <c r="N50" i="2"/>
  <c r="M50" i="2"/>
  <c r="L50" i="2"/>
  <c r="K50" i="2"/>
  <c r="J50" i="2"/>
  <c r="I50" i="2"/>
  <c r="H50" i="2"/>
  <c r="G50" i="2"/>
  <c r="F50" i="2"/>
  <c r="E50" i="2"/>
  <c r="D50" i="2"/>
  <c r="C50" i="2"/>
  <c r="B50" i="2"/>
  <c r="P49" i="2"/>
  <c r="O49" i="2"/>
  <c r="N49" i="2"/>
  <c r="M49" i="2"/>
  <c r="L49" i="2"/>
  <c r="K49" i="2"/>
  <c r="J49" i="2"/>
  <c r="I49" i="2"/>
  <c r="H49" i="2"/>
  <c r="G49" i="2"/>
  <c r="F49" i="2"/>
  <c r="E49" i="2"/>
  <c r="D49" i="2"/>
  <c r="C49" i="2"/>
  <c r="B49" i="2"/>
  <c r="P48" i="2"/>
  <c r="O48" i="2"/>
  <c r="N48" i="2"/>
  <c r="M48" i="2"/>
  <c r="L48" i="2"/>
  <c r="K48" i="2"/>
  <c r="J48" i="2"/>
  <c r="I48" i="2"/>
  <c r="H48" i="2"/>
  <c r="G48" i="2"/>
  <c r="F48" i="2"/>
  <c r="E48" i="2"/>
  <c r="D48" i="2"/>
  <c r="C48" i="2"/>
  <c r="B48" i="2"/>
  <c r="P47" i="2"/>
  <c r="O47" i="2"/>
  <c r="N47" i="2"/>
  <c r="M47" i="2"/>
  <c r="L47" i="2"/>
  <c r="K47" i="2"/>
  <c r="J47" i="2"/>
  <c r="I47" i="2"/>
  <c r="H47" i="2"/>
  <c r="G47" i="2"/>
  <c r="F47" i="2"/>
  <c r="E47" i="2"/>
  <c r="D47" i="2"/>
  <c r="C47" i="2"/>
  <c r="B47" i="2"/>
  <c r="P46" i="2"/>
  <c r="O46" i="2"/>
  <c r="N46" i="2"/>
  <c r="M46" i="2"/>
  <c r="L46" i="2"/>
  <c r="K46" i="2"/>
  <c r="J46" i="2"/>
  <c r="I46" i="2"/>
  <c r="H46" i="2"/>
  <c r="G46" i="2"/>
  <c r="F46" i="2"/>
  <c r="E46" i="2"/>
  <c r="D46" i="2"/>
  <c r="C46" i="2"/>
  <c r="B46" i="2"/>
  <c r="P45" i="2"/>
  <c r="O45" i="2"/>
  <c r="N45" i="2"/>
  <c r="M45" i="2"/>
  <c r="L45" i="2"/>
  <c r="K45" i="2"/>
  <c r="J45" i="2"/>
  <c r="I45" i="2"/>
  <c r="H45" i="2"/>
  <c r="G45" i="2"/>
  <c r="F45" i="2"/>
  <c r="E45" i="2"/>
  <c r="D45" i="2"/>
  <c r="C45" i="2"/>
  <c r="B45" i="2"/>
  <c r="P44" i="2"/>
  <c r="O44" i="2"/>
  <c r="N44" i="2"/>
  <c r="M44" i="2"/>
  <c r="L44" i="2"/>
  <c r="K44" i="2"/>
  <c r="J44" i="2"/>
  <c r="I44" i="2"/>
  <c r="H44" i="2"/>
  <c r="G44" i="2"/>
  <c r="F44" i="2"/>
  <c r="E44" i="2"/>
  <c r="D44" i="2"/>
  <c r="C44" i="2"/>
  <c r="B44" i="2"/>
  <c r="P43" i="2"/>
  <c r="O43" i="2"/>
  <c r="N43" i="2"/>
  <c r="M43" i="2"/>
  <c r="L43" i="2"/>
  <c r="K43" i="2"/>
  <c r="J43" i="2"/>
  <c r="I43" i="2"/>
  <c r="H43" i="2"/>
  <c r="G43" i="2"/>
  <c r="F43" i="2"/>
  <c r="E43" i="2"/>
  <c r="D43" i="2"/>
  <c r="C43" i="2"/>
  <c r="B43" i="2"/>
  <c r="P42" i="2"/>
  <c r="O42" i="2"/>
  <c r="N42" i="2"/>
  <c r="M42" i="2"/>
  <c r="L42" i="2"/>
  <c r="K42" i="2"/>
  <c r="J42" i="2"/>
  <c r="I42" i="2"/>
  <c r="H42" i="2"/>
  <c r="G42" i="2"/>
  <c r="F42" i="2"/>
  <c r="E42" i="2"/>
  <c r="D42" i="2"/>
  <c r="C42" i="2"/>
  <c r="B42" i="2"/>
  <c r="L39" i="2"/>
  <c r="K39" i="2"/>
  <c r="J39" i="2"/>
  <c r="I39" i="2"/>
  <c r="H39" i="2"/>
  <c r="G39" i="2"/>
  <c r="F39" i="2"/>
  <c r="E39" i="2"/>
  <c r="D39" i="2"/>
  <c r="C39" i="2"/>
  <c r="B39" i="2"/>
  <c r="L38" i="2"/>
  <c r="K38" i="2"/>
  <c r="J38" i="2"/>
  <c r="I38" i="2"/>
  <c r="H38" i="2"/>
  <c r="G38" i="2"/>
  <c r="F38" i="2"/>
  <c r="E38" i="2"/>
  <c r="D38" i="2"/>
  <c r="C38" i="2"/>
  <c r="B38" i="2"/>
  <c r="L37" i="2"/>
  <c r="K37" i="2"/>
  <c r="J37" i="2"/>
  <c r="I37" i="2"/>
  <c r="H37" i="2"/>
  <c r="G37" i="2"/>
  <c r="F37" i="2"/>
  <c r="E37" i="2"/>
  <c r="D37" i="2"/>
  <c r="C37" i="2"/>
  <c r="B37" i="2"/>
  <c r="L36" i="2"/>
  <c r="K36" i="2"/>
  <c r="J36" i="2"/>
  <c r="I36" i="2"/>
  <c r="H36" i="2"/>
  <c r="G36" i="2"/>
  <c r="F36" i="2"/>
  <c r="E36" i="2"/>
  <c r="D36" i="2"/>
  <c r="C36" i="2"/>
  <c r="B36" i="2"/>
  <c r="L35" i="2"/>
  <c r="K35" i="2"/>
  <c r="J35" i="2"/>
  <c r="I35" i="2"/>
  <c r="H35" i="2"/>
  <c r="G35" i="2"/>
  <c r="F35" i="2"/>
  <c r="E35" i="2"/>
  <c r="D35" i="2"/>
  <c r="C35" i="2"/>
  <c r="B35" i="2"/>
  <c r="L34" i="2"/>
  <c r="K34" i="2"/>
  <c r="J34" i="2"/>
  <c r="I34" i="2"/>
  <c r="H34" i="2"/>
  <c r="G34" i="2"/>
  <c r="F34" i="2"/>
  <c r="E34" i="2"/>
  <c r="D34" i="2"/>
  <c r="C34" i="2"/>
  <c r="B34" i="2"/>
  <c r="L33" i="2"/>
  <c r="K33" i="2"/>
  <c r="J33" i="2"/>
  <c r="I33" i="2"/>
  <c r="H33" i="2"/>
  <c r="G33" i="2"/>
  <c r="F33" i="2"/>
  <c r="E33" i="2"/>
  <c r="D33" i="2"/>
  <c r="C33" i="2"/>
  <c r="B33" i="2"/>
  <c r="L32" i="2"/>
  <c r="K32" i="2"/>
  <c r="J32" i="2"/>
  <c r="I32" i="2"/>
  <c r="H32" i="2"/>
  <c r="G32" i="2"/>
  <c r="F32" i="2"/>
  <c r="E32" i="2"/>
  <c r="D32" i="2"/>
  <c r="C32" i="2"/>
  <c r="B32" i="2"/>
  <c r="L31" i="2"/>
  <c r="K31" i="2"/>
  <c r="J31" i="2"/>
  <c r="I31" i="2"/>
  <c r="H31" i="2"/>
  <c r="G31" i="2"/>
  <c r="F31" i="2"/>
  <c r="E31" i="2"/>
  <c r="D31" i="2"/>
  <c r="C31" i="2"/>
  <c r="B31" i="2"/>
  <c r="L30" i="2"/>
  <c r="K30" i="2"/>
  <c r="J30" i="2"/>
  <c r="I30" i="2"/>
  <c r="H30" i="2"/>
  <c r="G30" i="2"/>
  <c r="F30" i="2"/>
  <c r="E30" i="2"/>
  <c r="D30" i="2"/>
  <c r="C30" i="2"/>
  <c r="B30" i="2"/>
  <c r="L29" i="2"/>
  <c r="K29" i="2"/>
  <c r="J29" i="2"/>
  <c r="I29" i="2"/>
  <c r="H29" i="2"/>
  <c r="G29" i="2"/>
  <c r="F29" i="2"/>
  <c r="E29" i="2"/>
  <c r="D29" i="2"/>
  <c r="C29" i="2"/>
  <c r="B29" i="2"/>
  <c r="L28" i="2"/>
  <c r="K28" i="2"/>
  <c r="J28" i="2"/>
  <c r="I28" i="2"/>
  <c r="H28" i="2"/>
  <c r="G28" i="2"/>
  <c r="F28" i="2"/>
  <c r="E28" i="2"/>
  <c r="D28" i="2"/>
  <c r="C28" i="2"/>
  <c r="B28" i="2"/>
  <c r="L27" i="2"/>
  <c r="K27" i="2"/>
  <c r="J27" i="2"/>
  <c r="I27" i="2"/>
  <c r="H27" i="2"/>
  <c r="G27" i="2"/>
  <c r="F27" i="2"/>
  <c r="E27" i="2"/>
  <c r="D27" i="2"/>
  <c r="C27" i="2"/>
  <c r="B27" i="2"/>
  <c r="L26" i="2"/>
  <c r="K26" i="2"/>
  <c r="J26" i="2"/>
  <c r="I26" i="2"/>
  <c r="H26" i="2"/>
  <c r="G26" i="2"/>
  <c r="F26" i="2"/>
  <c r="E26" i="2"/>
  <c r="D26" i="2"/>
  <c r="C26" i="2"/>
  <c r="B26" i="2"/>
  <c r="L25" i="2"/>
  <c r="K25" i="2"/>
  <c r="J25" i="2"/>
  <c r="I25" i="2"/>
  <c r="H25" i="2"/>
  <c r="G25" i="2"/>
  <c r="F25" i="2"/>
  <c r="E25" i="2"/>
  <c r="D25" i="2"/>
  <c r="C25" i="2"/>
  <c r="B25" i="2"/>
  <c r="L24" i="2"/>
  <c r="K24" i="2"/>
  <c r="J24" i="2"/>
  <c r="I24" i="2"/>
  <c r="H24" i="2"/>
  <c r="G24" i="2"/>
  <c r="F24" i="2"/>
  <c r="E24" i="2"/>
  <c r="D24" i="2"/>
  <c r="C24" i="2"/>
  <c r="B24" i="2"/>
  <c r="L23" i="2"/>
  <c r="K23" i="2"/>
  <c r="J23" i="2"/>
  <c r="I23" i="2"/>
  <c r="H23" i="2"/>
  <c r="G23" i="2"/>
  <c r="F23" i="2"/>
  <c r="E23" i="2"/>
  <c r="D23" i="2"/>
  <c r="C23" i="2"/>
  <c r="B23" i="2"/>
  <c r="L22" i="2"/>
  <c r="K22" i="2"/>
  <c r="J22" i="2"/>
  <c r="I22" i="2"/>
  <c r="H22" i="2"/>
  <c r="G22" i="2"/>
  <c r="F22" i="2"/>
  <c r="E22" i="2"/>
  <c r="D22" i="2"/>
  <c r="C22" i="2"/>
  <c r="B22" i="2"/>
  <c r="L21" i="2"/>
  <c r="K21" i="2"/>
  <c r="J21" i="2"/>
  <c r="I21" i="2"/>
  <c r="H21" i="2"/>
  <c r="G21" i="2"/>
  <c r="F21" i="2"/>
  <c r="E21" i="2"/>
  <c r="D21" i="2"/>
  <c r="C21" i="2"/>
  <c r="B21" i="2"/>
  <c r="L20" i="2"/>
  <c r="K20" i="2"/>
  <c r="J20" i="2"/>
  <c r="I20" i="2"/>
  <c r="H20" i="2"/>
  <c r="G20" i="2"/>
  <c r="F20" i="2"/>
  <c r="E20" i="2"/>
  <c r="D20" i="2"/>
  <c r="C20" i="2"/>
  <c r="B20" i="2"/>
  <c r="L19" i="2"/>
  <c r="K19" i="2"/>
  <c r="J19" i="2"/>
  <c r="I19" i="2"/>
  <c r="H19" i="2"/>
  <c r="G19" i="2"/>
  <c r="F19" i="2"/>
  <c r="E19" i="2"/>
  <c r="D19" i="2"/>
  <c r="C19" i="2"/>
  <c r="B19" i="2"/>
  <c r="L18" i="2"/>
  <c r="K18" i="2"/>
  <c r="J18" i="2"/>
  <c r="I18" i="2"/>
  <c r="H18" i="2"/>
  <c r="G18" i="2"/>
  <c r="F18" i="2"/>
  <c r="E18" i="2"/>
  <c r="D18" i="2"/>
  <c r="C18" i="2"/>
  <c r="B18" i="2"/>
  <c r="L17" i="2"/>
  <c r="K17" i="2"/>
  <c r="J17" i="2"/>
  <c r="I17" i="2"/>
  <c r="H17" i="2"/>
  <c r="G17" i="2"/>
  <c r="F17" i="2"/>
  <c r="E17" i="2"/>
  <c r="D17" i="2"/>
  <c r="C17" i="2"/>
  <c r="B17" i="2"/>
  <c r="L16" i="2"/>
  <c r="K16" i="2"/>
  <c r="J16" i="2"/>
  <c r="I16" i="2"/>
  <c r="H16" i="2"/>
  <c r="G16" i="2"/>
  <c r="F16" i="2"/>
  <c r="E16" i="2"/>
  <c r="D16" i="2"/>
  <c r="C16" i="2"/>
  <c r="B16" i="2"/>
  <c r="L15" i="2"/>
  <c r="K15" i="2"/>
  <c r="J15" i="2"/>
  <c r="I15" i="2"/>
  <c r="H15" i="2"/>
  <c r="G15" i="2"/>
  <c r="F15" i="2"/>
  <c r="E15" i="2"/>
  <c r="D15" i="2"/>
  <c r="C15" i="2"/>
  <c r="B15" i="2"/>
  <c r="L14" i="2"/>
  <c r="K14" i="2"/>
  <c r="J14" i="2"/>
  <c r="I14" i="2"/>
  <c r="H14" i="2"/>
  <c r="G14" i="2"/>
  <c r="F14" i="2"/>
  <c r="E14" i="2"/>
  <c r="D14" i="2"/>
  <c r="C14" i="2"/>
  <c r="B14" i="2"/>
  <c r="L13" i="2"/>
  <c r="K13" i="2"/>
  <c r="J13" i="2"/>
  <c r="I13" i="2"/>
  <c r="H13" i="2"/>
  <c r="G13" i="2"/>
  <c r="F13" i="2"/>
  <c r="E13" i="2"/>
  <c r="D13" i="2"/>
  <c r="C13" i="2"/>
  <c r="B13" i="2"/>
  <c r="L12" i="2"/>
  <c r="K12" i="2"/>
  <c r="J12" i="2"/>
  <c r="I12" i="2"/>
  <c r="H12" i="2"/>
  <c r="G12" i="2"/>
  <c r="F12" i="2"/>
  <c r="E12" i="2"/>
  <c r="D12" i="2"/>
  <c r="C12" i="2"/>
  <c r="B12" i="2"/>
  <c r="L11" i="2"/>
  <c r="K11" i="2"/>
  <c r="J11" i="2"/>
  <c r="I11" i="2"/>
  <c r="H11" i="2"/>
  <c r="G11" i="2"/>
  <c r="F11" i="2"/>
  <c r="E11" i="2"/>
  <c r="D11" i="2"/>
  <c r="C11" i="2"/>
  <c r="B11" i="2"/>
  <c r="L10" i="2"/>
  <c r="K10" i="2"/>
  <c r="J10" i="2"/>
  <c r="I10" i="2"/>
  <c r="H10" i="2"/>
  <c r="G10" i="2"/>
  <c r="F10" i="2"/>
  <c r="E10" i="2"/>
  <c r="D10" i="2"/>
  <c r="C10" i="2"/>
  <c r="B10" i="2"/>
  <c r="L9" i="2"/>
  <c r="K9" i="2"/>
  <c r="J9" i="2"/>
  <c r="I9" i="2"/>
  <c r="H9" i="2"/>
  <c r="G9" i="2"/>
  <c r="F9" i="2"/>
  <c r="E9" i="2"/>
  <c r="D9" i="2"/>
  <c r="C9" i="2"/>
  <c r="B9" i="2"/>
  <c r="L8" i="2"/>
  <c r="K8" i="2"/>
  <c r="J8" i="2"/>
  <c r="I8" i="2"/>
  <c r="H8" i="2"/>
  <c r="G8" i="2"/>
  <c r="F8" i="2"/>
  <c r="E8" i="2"/>
  <c r="D8" i="2"/>
  <c r="C8" i="2"/>
  <c r="B8" i="2"/>
  <c r="L7" i="2"/>
  <c r="K7" i="2"/>
  <c r="J7" i="2"/>
  <c r="I7" i="2"/>
  <c r="H7" i="2"/>
  <c r="G7" i="2"/>
  <c r="F7" i="2"/>
  <c r="E7" i="2"/>
  <c r="D7" i="2"/>
  <c r="C7" i="2"/>
  <c r="B7" i="2"/>
  <c r="L6" i="2"/>
  <c r="K6" i="2"/>
  <c r="J6" i="2"/>
  <c r="I6" i="2"/>
  <c r="H6" i="2"/>
  <c r="G6" i="2"/>
  <c r="F6" i="2"/>
  <c r="E6" i="2"/>
  <c r="D6" i="2"/>
  <c r="C6" i="2"/>
  <c r="B6" i="2"/>
  <c r="L5" i="2"/>
  <c r="K5" i="2"/>
  <c r="J5" i="2"/>
  <c r="I5" i="2"/>
  <c r="H5" i="2"/>
  <c r="G5" i="2"/>
  <c r="F5" i="2"/>
  <c r="E5" i="2"/>
  <c r="D5" i="2"/>
  <c r="C5" i="2"/>
  <c r="B5" i="2"/>
  <c r="L4" i="2"/>
  <c r="K4" i="2"/>
  <c r="J4" i="2"/>
  <c r="I4" i="2"/>
  <c r="H4" i="2"/>
  <c r="G4" i="2"/>
  <c r="F4" i="2"/>
  <c r="E4" i="2"/>
  <c r="D4" i="2"/>
  <c r="C4" i="2"/>
  <c r="B4" i="2"/>
</calcChain>
</file>

<file path=xl/sharedStrings.xml><?xml version="1.0" encoding="utf-8"?>
<sst xmlns="http://schemas.openxmlformats.org/spreadsheetml/2006/main" count="177" uniqueCount="72">
  <si>
    <t>Competency</t>
  </si>
  <si>
    <t>Math Post</t>
  </si>
  <si>
    <t>Science Post</t>
  </si>
  <si>
    <t>Collaboration</t>
  </si>
  <si>
    <t>SEM Pathways for English Academic Outcomes</t>
  </si>
  <si>
    <t>Effect</t>
  </si>
  <si>
    <t>Englishpre</t>
  </si>
  <si>
    <t>Competency_Pre</t>
  </si>
  <si>
    <t>Male</t>
  </si>
  <si>
    <t>G7</t>
  </si>
  <si>
    <t>G9</t>
  </si>
  <si>
    <t>Yrs_School</t>
  </si>
  <si>
    <t>χ2 / p(χ2)</t>
  </si>
  <si>
    <t>RMSEA</t>
  </si>
  <si>
    <t>CFI</t>
  </si>
  <si>
    <t>TLI</t>
  </si>
  <si>
    <t>Critical Thinking</t>
  </si>
  <si>
    <t>1.75 / .18</t>
  </si>
  <si>
    <t>Creativity</t>
  </si>
  <si>
    <t>.41 / .51</t>
  </si>
  <si>
    <t>Communication</t>
  </si>
  <si>
    <t>.02 / .89</t>
  </si>
  <si>
    <t>.15 / .69</t>
  </si>
  <si>
    <t>Curiosity</t>
  </si>
  <si>
    <t>1.69 / .19</t>
  </si>
  <si>
    <t>Ethics</t>
  </si>
  <si>
    <t>.03 / .87</t>
  </si>
  <si>
    <t>Courage</t>
  </si>
  <si>
    <t>.00 / .97</t>
  </si>
  <si>
    <t>Reslience</t>
  </si>
  <si>
    <t>1.71 / .19</t>
  </si>
  <si>
    <t>Mindfulness</t>
  </si>
  <si>
    <t>.02 / .88</t>
  </si>
  <si>
    <t>Leadership</t>
  </si>
  <si>
    <t>.18 / .67</t>
  </si>
  <si>
    <t>Meta-Cognition</t>
  </si>
  <si>
    <t>0.25 / .61</t>
  </si>
  <si>
    <t>Growth Mindset</t>
  </si>
  <si>
    <t>.74 /.39</t>
  </si>
  <si>
    <t>Englishpost</t>
  </si>
  <si>
    <t>Competency Pre</t>
  </si>
  <si>
    <t>Competency Post</t>
  </si>
  <si>
    <t>Note: N=237, (SE), * p&lt;0.05 ** p&lt;0.01 *** p&lt;0.001, Chi^2 df (1) for all models</t>
  </si>
  <si>
    <t>SEM Pathways for Math Academic Outcomes</t>
  </si>
  <si>
    <t>Mathpre</t>
  </si>
  <si>
    <t>7.12 / .00</t>
  </si>
  <si>
    <t>.87 / .35</t>
  </si>
  <si>
    <t>6.14 / .01</t>
  </si>
  <si>
    <t>.02 / .87</t>
  </si>
  <si>
    <t>6.05 / .01</t>
  </si>
  <si>
    <t>2.12 / .14</t>
  </si>
  <si>
    <t>3.08 / .07</t>
  </si>
  <si>
    <t>.61 / .43</t>
  </si>
  <si>
    <t>.19 / .65</t>
  </si>
  <si>
    <t>1.39 /.23</t>
  </si>
  <si>
    <t>.25 / .61</t>
  </si>
  <si>
    <t>5.35 / .02</t>
  </si>
  <si>
    <t>Math pre</t>
  </si>
  <si>
    <t>Note: N=241, (SE), * p&lt;0.05 ** p&lt;0.01 *** p&lt;0.001, Chi^2 df (1) for all models</t>
  </si>
  <si>
    <t>SEM Pathways for Science Academic Outcomes</t>
  </si>
  <si>
    <t>Science pre</t>
  </si>
  <si>
    <t>1.97 / .16</t>
  </si>
  <si>
    <t>.13 / .71</t>
  </si>
  <si>
    <t>2.63 / .10</t>
  </si>
  <si>
    <t>4.30 / .03</t>
  </si>
  <si>
    <t>.00 / .93</t>
  </si>
  <si>
    <t>.36 / .54</t>
  </si>
  <si>
    <t>.01 / .90</t>
  </si>
  <si>
    <t>.05 / .82</t>
  </si>
  <si>
    <t>.18 / .66</t>
  </si>
  <si>
    <t>4.5 / .03</t>
  </si>
  <si>
    <t>Fit Statistics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</si>
</sst>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6">
    <font>
      <sz val="11"/>
      <color theme="1"/>
      <name val="Aptos Narrow"/>
      <scheme val="minor"/>
    </font>
    <font>
      <sz val="11"/>
      <color theme="1"/>
      <name val="Arial"/>
    </font>
    <font>
      <sz val="11"/>
      <color theme="1"/>
      <name val="Aptos Narrow"/>
    </font>
    <font>
      <sz val="11"/>
      <name val="Aptos Narrow"/>
    </font>
    <font>
      <sz val="11"/>
      <color theme="1"/>
      <name val="Aptos Narrow"/>
      <scheme val="minor"/>
    </font>
    <font>
      <b/>
      <sz val="11"/>
      <color theme="1"/>
      <name val="Aptos Narrow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rgb="FFFFFF00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/>
      <top style="medium">
        <color rgb="FFCCCCCC"/>
      </top>
      <bottom/>
      <diagonal/>
    </border>
    <border>
      <left/>
      <right/>
      <top style="medium">
        <color rgb="FFCCCCCC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164" fontId="1" fillId="0" borderId="0" xfId="0" applyNumberFormat="1" applyFont="1"/>
    <xf numFmtId="164" fontId="4" fillId="0" borderId="0" xfId="0" applyNumberFormat="1" applyFont="1"/>
    <xf numFmtId="0" fontId="5" fillId="0" borderId="0" xfId="0" applyFont="1" applyAlignment="1">
      <alignment horizontal="center"/>
    </xf>
    <xf numFmtId="0" fontId="2" fillId="0" borderId="2" xfId="0" applyFont="1" applyBorder="1" applyAlignment="1">
      <alignment wrapText="1"/>
    </xf>
    <xf numFmtId="0" fontId="3" fillId="0" borderId="3" xfId="0" applyFont="1" applyBorder="1"/>
    <xf numFmtId="0" fontId="2" fillId="2" borderId="1" xfId="0" applyFont="1" applyFill="1" applyBorder="1" applyAlignment="1">
      <alignment wrapText="1"/>
    </xf>
    <xf numFmtId="0" fontId="4" fillId="2" borderId="0" xfId="0" applyFont="1" applyFill="1"/>
    <xf numFmtId="164" fontId="1" fillId="2" borderId="0" xfId="0" applyNumberFormat="1" applyFont="1" applyFill="1"/>
    <xf numFmtId="0" fontId="0" fillId="3" borderId="0" xfId="0" applyFill="1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customschemas.google.com/relationships/workbookmetadata" Target="metadata"/><Relationship Id="rId15" Type="http://schemas.openxmlformats.org/officeDocument/2006/relationships/calcChain" Target="calcChain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999"/>
  <sheetViews>
    <sheetView tabSelected="1" workbookViewId="0">
      <selection activeCell="A75" sqref="A75"/>
    </sheetView>
  </sheetViews>
  <sheetFormatPr defaultColWidth="12.6328125" defaultRowHeight="15" customHeight="1"/>
  <cols>
    <col min="1" max="1" width="11.08984375" customWidth="1"/>
    <col min="2" max="12" width="8.6328125" customWidth="1"/>
    <col min="13" max="13" width="11" customWidth="1"/>
    <col min="14" max="27" width="8.6328125" customWidth="1"/>
  </cols>
  <sheetData>
    <row r="1" spans="1:22" ht="14.25" customHeight="1" thickBot="1">
      <c r="A1" s="2" t="s">
        <v>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2" ht="14.25" customHeight="1" thickBot="1">
      <c r="A2" s="3" t="s">
        <v>0</v>
      </c>
      <c r="B2" s="3" t="s">
        <v>5</v>
      </c>
      <c r="C2" s="3"/>
      <c r="D2" s="3"/>
      <c r="E2" s="3"/>
      <c r="F2" s="3"/>
      <c r="G2" s="3"/>
      <c r="H2" s="3"/>
      <c r="I2" s="3"/>
      <c r="J2" s="3"/>
      <c r="K2" s="3"/>
      <c r="L2" s="3"/>
      <c r="M2" s="16" t="s">
        <v>71</v>
      </c>
      <c r="N2" s="17"/>
      <c r="O2" s="17"/>
      <c r="P2" s="17"/>
    </row>
    <row r="3" spans="1:22" ht="14.25" customHeight="1" thickBot="1">
      <c r="A3" s="3" t="s">
        <v>6</v>
      </c>
      <c r="B3" s="3"/>
      <c r="C3" s="2" t="s">
        <v>7</v>
      </c>
      <c r="D3" s="3"/>
      <c r="E3" s="3" t="s">
        <v>8</v>
      </c>
      <c r="F3" s="3"/>
      <c r="G3" s="3" t="s">
        <v>9</v>
      </c>
      <c r="H3" s="3"/>
      <c r="I3" s="3" t="s">
        <v>10</v>
      </c>
      <c r="J3" s="3"/>
      <c r="K3" s="10" t="s">
        <v>11</v>
      </c>
      <c r="L3" s="11"/>
      <c r="M3" s="4" t="s">
        <v>12</v>
      </c>
      <c r="N3" s="5" t="s">
        <v>13</v>
      </c>
      <c r="O3" s="5" t="s">
        <v>14</v>
      </c>
      <c r="P3" s="5" t="s">
        <v>15</v>
      </c>
      <c r="Q3" s="5"/>
      <c r="R3" s="5"/>
    </row>
    <row r="4" spans="1:22" ht="14.25" customHeight="1">
      <c r="A4" s="3" t="s">
        <v>16</v>
      </c>
      <c r="B4" s="6" t="str">
        <f>"direct"</f>
        <v>direct</v>
      </c>
      <c r="C4" s="6" t="str">
        <f>"0.11***"</f>
        <v>0.11***</v>
      </c>
      <c r="D4" s="6" t="str">
        <f>"(0.03)"</f>
        <v>(0.03)</v>
      </c>
      <c r="E4" s="6" t="str">
        <f>"-0.39**"</f>
        <v>-0.39**</v>
      </c>
      <c r="F4" s="6" t="str">
        <f>"(0.12)"</f>
        <v>(0.12)</v>
      </c>
      <c r="G4" s="6" t="str">
        <f>"0.71***"</f>
        <v>0.71***</v>
      </c>
      <c r="H4" s="6" t="str">
        <f>"(0.15)"</f>
        <v>(0.15)</v>
      </c>
      <c r="I4" s="6" t="str">
        <f>"1.10***"</f>
        <v>1.10***</v>
      </c>
      <c r="J4" s="6" t="str">
        <f>"(0.15)"</f>
        <v>(0.15)</v>
      </c>
      <c r="K4" s="6" t="str">
        <f t="shared" ref="K4:K6" si="0">"0.00"</f>
        <v>0.00</v>
      </c>
      <c r="L4" s="6" t="str">
        <f>"(0.03)"</f>
        <v>(0.03)</v>
      </c>
      <c r="M4" s="4" t="s">
        <v>17</v>
      </c>
      <c r="N4" s="7">
        <v>5.6000000000000001E-2</v>
      </c>
      <c r="O4" s="7">
        <v>0.996</v>
      </c>
      <c r="P4" s="7">
        <v>0.94399999999999995</v>
      </c>
    </row>
    <row r="5" spans="1:22" ht="14.25" customHeight="1">
      <c r="A5" s="3"/>
      <c r="B5" s="6" t="str">
        <f>"indirect"</f>
        <v>indirect</v>
      </c>
      <c r="C5" s="6" t="str">
        <f>"0.00"</f>
        <v>0.00</v>
      </c>
      <c r="D5" s="6" t="str">
        <f>"(.)"</f>
        <v>(.)</v>
      </c>
      <c r="E5" s="6" t="str">
        <f>"0.00"</f>
        <v>0.00</v>
      </c>
      <c r="F5" s="6" t="str">
        <f>"(.)"</f>
        <v>(.)</v>
      </c>
      <c r="G5" s="6" t="str">
        <f>"0.00"</f>
        <v>0.00</v>
      </c>
      <c r="H5" s="6" t="str">
        <f>"(.)"</f>
        <v>(.)</v>
      </c>
      <c r="I5" s="6" t="str">
        <f>"0.00"</f>
        <v>0.00</v>
      </c>
      <c r="J5" s="6" t="str">
        <f>"(.)"</f>
        <v>(.)</v>
      </c>
      <c r="K5" s="6" t="str">
        <f t="shared" si="0"/>
        <v>0.00</v>
      </c>
      <c r="L5" s="6" t="str">
        <f>"(.)"</f>
        <v>(.)</v>
      </c>
      <c r="M5" s="5"/>
      <c r="N5" s="8"/>
      <c r="O5" s="8"/>
      <c r="P5" s="8"/>
    </row>
    <row r="6" spans="1:22" ht="14.25" customHeight="1">
      <c r="A6" s="3"/>
      <c r="B6" s="6" t="str">
        <f>"total"</f>
        <v>total</v>
      </c>
      <c r="C6" s="6" t="str">
        <f>"0.11***"</f>
        <v>0.11***</v>
      </c>
      <c r="D6" s="6" t="str">
        <f t="shared" ref="D6:D7" si="1">"(0.03)"</f>
        <v>(0.03)</v>
      </c>
      <c r="E6" s="6" t="str">
        <f>"-0.39**"</f>
        <v>-0.39**</v>
      </c>
      <c r="F6" s="6" t="str">
        <f>"(0.12)"</f>
        <v>(0.12)</v>
      </c>
      <c r="G6" s="6" t="str">
        <f>"0.71***"</f>
        <v>0.71***</v>
      </c>
      <c r="H6" s="6" t="str">
        <f t="shared" ref="H6:H7" si="2">"(0.15)"</f>
        <v>(0.15)</v>
      </c>
      <c r="I6" s="6" t="str">
        <f>"1.10***"</f>
        <v>1.10***</v>
      </c>
      <c r="J6" s="6" t="str">
        <f t="shared" ref="J6:J7" si="3">"(0.15)"</f>
        <v>(0.15)</v>
      </c>
      <c r="K6" s="6" t="str">
        <f t="shared" si="0"/>
        <v>0.00</v>
      </c>
      <c r="L6" s="6" t="str">
        <f t="shared" ref="L6:L7" si="4">"(0.03)"</f>
        <v>(0.03)</v>
      </c>
      <c r="M6" s="5"/>
      <c r="N6" s="8"/>
      <c r="O6" s="8"/>
      <c r="P6" s="8"/>
    </row>
    <row r="7" spans="1:22" ht="14.25" customHeight="1">
      <c r="A7" s="3" t="s">
        <v>18</v>
      </c>
      <c r="B7" s="6" t="str">
        <f>"direct"</f>
        <v>direct</v>
      </c>
      <c r="C7" s="6" t="str">
        <f>"0.05"</f>
        <v>0.05</v>
      </c>
      <c r="D7" s="6" t="str">
        <f t="shared" si="1"/>
        <v>(0.03)</v>
      </c>
      <c r="E7" s="6" t="str">
        <f>"-0.38**"</f>
        <v>-0.38**</v>
      </c>
      <c r="F7" s="6" t="str">
        <f>"(0.13)"</f>
        <v>(0.13)</v>
      </c>
      <c r="G7" s="6" t="str">
        <f>"0.73***"</f>
        <v>0.73***</v>
      </c>
      <c r="H7" s="6" t="str">
        <f t="shared" si="2"/>
        <v>(0.15)</v>
      </c>
      <c r="I7" s="6" t="str">
        <f>"1.18***"</f>
        <v>1.18***</v>
      </c>
      <c r="J7" s="6" t="str">
        <f t="shared" si="3"/>
        <v>(0.15)</v>
      </c>
      <c r="K7" s="6" t="str">
        <f>"-0.01"</f>
        <v>-0.01</v>
      </c>
      <c r="L7" s="6" t="str">
        <f t="shared" si="4"/>
        <v>(0.03)</v>
      </c>
      <c r="M7" s="4" t="s">
        <v>19</v>
      </c>
      <c r="N7" s="7">
        <v>0</v>
      </c>
      <c r="O7" s="7">
        <v>1</v>
      </c>
      <c r="P7" s="7">
        <v>1.0389999999999999</v>
      </c>
    </row>
    <row r="8" spans="1:22" ht="14.25" customHeight="1">
      <c r="A8" s="3"/>
      <c r="B8" s="6" t="str">
        <f>"indirect"</f>
        <v>indirect</v>
      </c>
      <c r="C8" s="6" t="str">
        <f>"0.00"</f>
        <v>0.00</v>
      </c>
      <c r="D8" s="6" t="str">
        <f>"(.)"</f>
        <v>(.)</v>
      </c>
      <c r="E8" s="6" t="str">
        <f>"0.00"</f>
        <v>0.00</v>
      </c>
      <c r="F8" s="6" t="str">
        <f>"(.)"</f>
        <v>(.)</v>
      </c>
      <c r="G8" s="6" t="str">
        <f>"0.00"</f>
        <v>0.00</v>
      </c>
      <c r="H8" s="6" t="str">
        <f>"(.)"</f>
        <v>(.)</v>
      </c>
      <c r="I8" s="6" t="str">
        <f>"0.00"</f>
        <v>0.00</v>
      </c>
      <c r="J8" s="6" t="str">
        <f>"(.)"</f>
        <v>(.)</v>
      </c>
      <c r="K8" s="6" t="str">
        <f>"0.00"</f>
        <v>0.00</v>
      </c>
      <c r="L8" s="6" t="str">
        <f>"(.)"</f>
        <v>(.)</v>
      </c>
      <c r="M8" s="9"/>
      <c r="N8" s="8"/>
      <c r="O8" s="8"/>
      <c r="P8" s="8"/>
    </row>
    <row r="9" spans="1:22" ht="14.25" customHeight="1">
      <c r="A9" s="3"/>
      <c r="B9" s="6" t="str">
        <f>"total"</f>
        <v>total</v>
      </c>
      <c r="C9" s="6" t="str">
        <f>"0.05"</f>
        <v>0.05</v>
      </c>
      <c r="D9" s="6" t="str">
        <f>"(0.03)"</f>
        <v>(0.03)</v>
      </c>
      <c r="E9" s="6" t="str">
        <f>"-0.38**"</f>
        <v>-0.38**</v>
      </c>
      <c r="F9" s="6" t="str">
        <f>"(0.13)"</f>
        <v>(0.13)</v>
      </c>
      <c r="G9" s="6" t="str">
        <f>"0.73***"</f>
        <v>0.73***</v>
      </c>
      <c r="H9" s="6" t="str">
        <f>"(0.15)"</f>
        <v>(0.15)</v>
      </c>
      <c r="I9" s="6" t="str">
        <f>"1.18***"</f>
        <v>1.18***</v>
      </c>
      <c r="J9" s="6" t="str">
        <f t="shared" ref="J9:J10" si="5">"(0.15)"</f>
        <v>(0.15)</v>
      </c>
      <c r="K9" s="6" t="str">
        <f>"-0.01"</f>
        <v>-0.01</v>
      </c>
      <c r="L9" s="6" t="str">
        <f t="shared" ref="L9:L10" si="6">"(0.03)"</f>
        <v>(0.03)</v>
      </c>
      <c r="N9" s="8"/>
      <c r="O9" s="8"/>
      <c r="P9" s="8"/>
    </row>
    <row r="10" spans="1:22" ht="14.25" customHeight="1">
      <c r="A10" s="3" t="s">
        <v>20</v>
      </c>
      <c r="B10" s="6" t="str">
        <f>"direct"</f>
        <v>direct</v>
      </c>
      <c r="C10" s="6" t="str">
        <f>"0.13***"</f>
        <v>0.13***</v>
      </c>
      <c r="D10" s="6" t="str">
        <f>"(0.02)"</f>
        <v>(0.02)</v>
      </c>
      <c r="E10" s="6" t="str">
        <f>"-0.32**"</f>
        <v>-0.32**</v>
      </c>
      <c r="F10" s="6" t="str">
        <f>"(0.12)"</f>
        <v>(0.12)</v>
      </c>
      <c r="G10" s="6" t="str">
        <f>"0.69***"</f>
        <v>0.69***</v>
      </c>
      <c r="H10" s="6" t="str">
        <f>"(0.14)"</f>
        <v>(0.14)</v>
      </c>
      <c r="I10" s="6" t="str">
        <f>"1.09***"</f>
        <v>1.09***</v>
      </c>
      <c r="J10" s="6" t="str">
        <f t="shared" si="5"/>
        <v>(0.15)</v>
      </c>
      <c r="K10" s="6" t="str">
        <f>"-0.02"</f>
        <v>-0.02</v>
      </c>
      <c r="L10" s="6" t="str">
        <f t="shared" si="6"/>
        <v>(0.03)</v>
      </c>
      <c r="M10" s="1" t="s">
        <v>21</v>
      </c>
      <c r="N10" s="7">
        <v>0</v>
      </c>
      <c r="O10" s="7">
        <v>1</v>
      </c>
      <c r="P10" s="7">
        <v>1.0620000000000001</v>
      </c>
    </row>
    <row r="11" spans="1:22" ht="14.25" customHeight="1">
      <c r="A11" s="3"/>
      <c r="B11" s="6" t="str">
        <f>"indirect"</f>
        <v>indirect</v>
      </c>
      <c r="C11" s="6" t="str">
        <f>"0.00"</f>
        <v>0.00</v>
      </c>
      <c r="D11" s="6" t="str">
        <f>"(.)"</f>
        <v>(.)</v>
      </c>
      <c r="E11" s="6" t="str">
        <f>"0.00"</f>
        <v>0.00</v>
      </c>
      <c r="F11" s="6" t="str">
        <f>"(.)"</f>
        <v>(.)</v>
      </c>
      <c r="G11" s="6" t="str">
        <f>"0.00"</f>
        <v>0.00</v>
      </c>
      <c r="H11" s="6" t="str">
        <f>"(.)"</f>
        <v>(.)</v>
      </c>
      <c r="I11" s="6" t="str">
        <f>"0.00"</f>
        <v>0.00</v>
      </c>
      <c r="J11" s="6" t="str">
        <f>"(.)"</f>
        <v>(.)</v>
      </c>
      <c r="K11" s="6" t="str">
        <f>"0.00"</f>
        <v>0.00</v>
      </c>
      <c r="L11" s="6" t="str">
        <f>"(.)"</f>
        <v>(.)</v>
      </c>
      <c r="N11" s="8"/>
      <c r="O11" s="8"/>
      <c r="P11" s="8"/>
    </row>
    <row r="12" spans="1:22" ht="14.25" customHeight="1">
      <c r="A12" s="3"/>
      <c r="B12" s="6" t="str">
        <f>"total"</f>
        <v>total</v>
      </c>
      <c r="C12" s="6" t="str">
        <f>"0.13***"</f>
        <v>0.13***</v>
      </c>
      <c r="D12" s="6" t="str">
        <f>"(0.02)"</f>
        <v>(0.02)</v>
      </c>
      <c r="E12" s="6" t="str">
        <f>"-0.32**"</f>
        <v>-0.32**</v>
      </c>
      <c r="F12" s="6" t="str">
        <f>"(0.12)"</f>
        <v>(0.12)</v>
      </c>
      <c r="G12" s="6" t="str">
        <f>"0.69***"</f>
        <v>0.69***</v>
      </c>
      <c r="H12" s="6" t="str">
        <f>"(0.14)"</f>
        <v>(0.14)</v>
      </c>
      <c r="I12" s="6" t="str">
        <f>"1.09***"</f>
        <v>1.09***</v>
      </c>
      <c r="J12" s="6" t="str">
        <f t="shared" ref="J12:J13" si="7">"(0.15)"</f>
        <v>(0.15)</v>
      </c>
      <c r="K12" s="6" t="str">
        <f t="shared" ref="K12:K13" si="8">"-0.02"</f>
        <v>-0.02</v>
      </c>
      <c r="L12" s="6" t="str">
        <f t="shared" ref="L12:L13" si="9">"(0.03)"</f>
        <v>(0.03)</v>
      </c>
      <c r="N12" s="8"/>
      <c r="O12" s="8"/>
      <c r="P12" s="8"/>
    </row>
    <row r="13" spans="1:22" ht="14.25" customHeight="1">
      <c r="A13" s="3" t="s">
        <v>3</v>
      </c>
      <c r="B13" s="6" t="str">
        <f>"direct"</f>
        <v>direct</v>
      </c>
      <c r="C13" s="6" t="str">
        <f>"0.05"</f>
        <v>0.05</v>
      </c>
      <c r="D13" s="6" t="str">
        <f>"(0.03)"</f>
        <v>(0.03)</v>
      </c>
      <c r="E13" s="6" t="str">
        <f>"-0.33**"</f>
        <v>-0.33**</v>
      </c>
      <c r="F13" s="6" t="str">
        <f>"(0.13)"</f>
        <v>(0.13)</v>
      </c>
      <c r="G13" s="6" t="str">
        <f>"0.70***"</f>
        <v>0.70***</v>
      </c>
      <c r="H13" s="6" t="str">
        <f>"(0.15)"</f>
        <v>(0.15)</v>
      </c>
      <c r="I13" s="6" t="str">
        <f>"1.17***"</f>
        <v>1.17***</v>
      </c>
      <c r="J13" s="6" t="str">
        <f t="shared" si="7"/>
        <v>(0.15)</v>
      </c>
      <c r="K13" s="6" t="str">
        <f t="shared" si="8"/>
        <v>-0.02</v>
      </c>
      <c r="L13" s="6" t="str">
        <f t="shared" si="9"/>
        <v>(0.03)</v>
      </c>
      <c r="M13" s="1" t="s">
        <v>22</v>
      </c>
      <c r="N13" s="7">
        <v>0</v>
      </c>
      <c r="O13" s="7">
        <v>1</v>
      </c>
      <c r="P13" s="7">
        <v>1.0629999999999999</v>
      </c>
    </row>
    <row r="14" spans="1:22" ht="14.25" customHeight="1">
      <c r="A14" s="3"/>
      <c r="B14" s="6" t="str">
        <f>"indirect"</f>
        <v>indirect</v>
      </c>
      <c r="C14" s="6" t="str">
        <f>"0.00"</f>
        <v>0.00</v>
      </c>
      <c r="D14" s="6" t="str">
        <f>"(.)"</f>
        <v>(.)</v>
      </c>
      <c r="E14" s="6" t="str">
        <f>"0.00"</f>
        <v>0.00</v>
      </c>
      <c r="F14" s="6" t="str">
        <f>"(.)"</f>
        <v>(.)</v>
      </c>
      <c r="G14" s="6" t="str">
        <f>"0.00"</f>
        <v>0.00</v>
      </c>
      <c r="H14" s="6" t="str">
        <f>"(.)"</f>
        <v>(.)</v>
      </c>
      <c r="I14" s="6" t="str">
        <f>"0.00"</f>
        <v>0.00</v>
      </c>
      <c r="J14" s="6" t="str">
        <f>"(.)"</f>
        <v>(.)</v>
      </c>
      <c r="K14" s="6" t="str">
        <f>"0.00"</f>
        <v>0.00</v>
      </c>
      <c r="L14" s="6" t="str">
        <f>"(.)"</f>
        <v>(.)</v>
      </c>
      <c r="N14" s="8"/>
      <c r="O14" s="8"/>
      <c r="P14" s="8"/>
    </row>
    <row r="15" spans="1:22" ht="14.25" customHeight="1">
      <c r="A15" s="3"/>
      <c r="B15" s="6" t="str">
        <f>"total"</f>
        <v>total</v>
      </c>
      <c r="C15" s="6" t="str">
        <f>"0.05"</f>
        <v>0.05</v>
      </c>
      <c r="D15" s="6" t="str">
        <f>"(0.03)"</f>
        <v>(0.03)</v>
      </c>
      <c r="E15" s="6" t="str">
        <f>"-0.33**"</f>
        <v>-0.33**</v>
      </c>
      <c r="F15" s="6" t="str">
        <f>"(0.13)"</f>
        <v>(0.13)</v>
      </c>
      <c r="G15" s="6" t="str">
        <f>"0.70***"</f>
        <v>0.70***</v>
      </c>
      <c r="H15" s="6" t="str">
        <f t="shared" ref="H15:H16" si="10">"(0.15)"</f>
        <v>(0.15)</v>
      </c>
      <c r="I15" s="6" t="str">
        <f t="shared" ref="I15:I16" si="11">"1.17***"</f>
        <v>1.17***</v>
      </c>
      <c r="J15" s="6" t="str">
        <f t="shared" ref="J15:J16" si="12">"(0.15)"</f>
        <v>(0.15)</v>
      </c>
      <c r="K15" s="6" t="str">
        <f>"-0.02"</f>
        <v>-0.02</v>
      </c>
      <c r="L15" s="6" t="str">
        <f t="shared" ref="L15:L16" si="13">"(0.03)"</f>
        <v>(0.03)</v>
      </c>
      <c r="N15" s="8"/>
      <c r="O15" s="8"/>
      <c r="P15" s="8"/>
    </row>
    <row r="16" spans="1:22" ht="14.25" customHeight="1">
      <c r="A16" s="3" t="s">
        <v>23</v>
      </c>
      <c r="B16" s="6" t="str">
        <f>"direct"</f>
        <v>direct</v>
      </c>
      <c r="C16" s="6" t="str">
        <f>"0.10***"</f>
        <v>0.10***</v>
      </c>
      <c r="D16" s="6" t="str">
        <f>"(0.02)"</f>
        <v>(0.02)</v>
      </c>
      <c r="E16" s="6" t="str">
        <f>"-0.36**"</f>
        <v>-0.36**</v>
      </c>
      <c r="F16" s="6" t="str">
        <f>"(0.12)"</f>
        <v>(0.12)</v>
      </c>
      <c r="G16" s="6" t="str">
        <f>"0.72***"</f>
        <v>0.72***</v>
      </c>
      <c r="H16" s="6" t="str">
        <f t="shared" si="10"/>
        <v>(0.15)</v>
      </c>
      <c r="I16" s="6" t="str">
        <f t="shared" si="11"/>
        <v>1.17***</v>
      </c>
      <c r="J16" s="6" t="str">
        <f t="shared" si="12"/>
        <v>(0.15)</v>
      </c>
      <c r="K16" s="6" t="str">
        <f t="shared" ref="K16:K18" si="14">"0.00"</f>
        <v>0.00</v>
      </c>
      <c r="L16" s="6" t="str">
        <f t="shared" si="13"/>
        <v>(0.03)</v>
      </c>
      <c r="M16" s="1" t="s">
        <v>24</v>
      </c>
      <c r="N16" s="7">
        <v>5.3999999999999999E-2</v>
      </c>
      <c r="O16" s="7">
        <v>0.96</v>
      </c>
      <c r="P16" s="7">
        <v>0.95299999999999996</v>
      </c>
    </row>
    <row r="17" spans="1:16" ht="14.25" customHeight="1">
      <c r="A17" s="3"/>
      <c r="B17" s="6" t="str">
        <f>"indirect"</f>
        <v>indirect</v>
      </c>
      <c r="C17" s="6" t="str">
        <f>"0.00"</f>
        <v>0.00</v>
      </c>
      <c r="D17" s="6" t="str">
        <f>"(.)"</f>
        <v>(.)</v>
      </c>
      <c r="E17" s="6" t="str">
        <f>"0.00"</f>
        <v>0.00</v>
      </c>
      <c r="F17" s="6" t="str">
        <f>"(.)"</f>
        <v>(.)</v>
      </c>
      <c r="G17" s="6" t="str">
        <f>"0.00"</f>
        <v>0.00</v>
      </c>
      <c r="H17" s="6" t="str">
        <f>"(.)"</f>
        <v>(.)</v>
      </c>
      <c r="I17" s="6" t="str">
        <f>"0.00"</f>
        <v>0.00</v>
      </c>
      <c r="J17" s="6" t="str">
        <f>"(.)"</f>
        <v>(.)</v>
      </c>
      <c r="K17" s="6" t="str">
        <f t="shared" si="14"/>
        <v>0.00</v>
      </c>
      <c r="L17" s="6" t="str">
        <f>"(.)"</f>
        <v>(.)</v>
      </c>
      <c r="N17" s="8"/>
      <c r="O17" s="8"/>
      <c r="P17" s="8"/>
    </row>
    <row r="18" spans="1:16" ht="14.25" customHeight="1">
      <c r="A18" s="3"/>
      <c r="B18" s="6" t="str">
        <f>"total"</f>
        <v>total</v>
      </c>
      <c r="C18" s="6" t="str">
        <f>"0.10***"</f>
        <v>0.10***</v>
      </c>
      <c r="D18" s="6" t="str">
        <f>"(0.02)"</f>
        <v>(0.02)</v>
      </c>
      <c r="E18" s="6" t="str">
        <f>"-0.36**"</f>
        <v>-0.36**</v>
      </c>
      <c r="F18" s="6" t="str">
        <f>"(0.12)"</f>
        <v>(0.12)</v>
      </c>
      <c r="G18" s="6" t="str">
        <f>"0.72***"</f>
        <v>0.72***</v>
      </c>
      <c r="H18" s="6" t="str">
        <f t="shared" ref="H18:H19" si="15">"(0.15)"</f>
        <v>(0.15)</v>
      </c>
      <c r="I18" s="6" t="str">
        <f>"1.17***"</f>
        <v>1.17***</v>
      </c>
      <c r="J18" s="6" t="str">
        <f t="shared" ref="J18:J19" si="16">"(0.15)"</f>
        <v>(0.15)</v>
      </c>
      <c r="K18" s="6" t="str">
        <f t="shared" si="14"/>
        <v>0.00</v>
      </c>
      <c r="L18" s="6" t="str">
        <f t="shared" ref="L18:L19" si="17">"(0.03)"</f>
        <v>(0.03)</v>
      </c>
      <c r="N18" s="8"/>
      <c r="O18" s="8"/>
      <c r="P18" s="8"/>
    </row>
    <row r="19" spans="1:16" ht="14.25" customHeight="1">
      <c r="A19" s="3" t="s">
        <v>25</v>
      </c>
      <c r="B19" s="6" t="str">
        <f>"direct"</f>
        <v>direct</v>
      </c>
      <c r="C19" s="6" t="str">
        <f>"0.06*"</f>
        <v>0.06*</v>
      </c>
      <c r="D19" s="6" t="str">
        <f>"(0.03)"</f>
        <v>(0.03)</v>
      </c>
      <c r="E19" s="6" t="str">
        <f>"-0.27*"</f>
        <v>-0.27*</v>
      </c>
      <c r="F19" s="6" t="str">
        <f>"(0.13)"</f>
        <v>(0.13)</v>
      </c>
      <c r="G19" s="6" t="str">
        <f>"0.69***"</f>
        <v>0.69***</v>
      </c>
      <c r="H19" s="6" t="str">
        <f t="shared" si="15"/>
        <v>(0.15)</v>
      </c>
      <c r="I19" s="6" t="str">
        <f>"1.15***"</f>
        <v>1.15***</v>
      </c>
      <c r="J19" s="6" t="str">
        <f t="shared" si="16"/>
        <v>(0.15)</v>
      </c>
      <c r="K19" s="6" t="str">
        <f>"-0.01"</f>
        <v>-0.01</v>
      </c>
      <c r="L19" s="6" t="str">
        <f t="shared" si="17"/>
        <v>(0.03)</v>
      </c>
      <c r="M19" s="1" t="s">
        <v>26</v>
      </c>
      <c r="N19" s="7">
        <v>0</v>
      </c>
      <c r="O19" s="7">
        <v>1</v>
      </c>
      <c r="P19" s="7">
        <v>1.073</v>
      </c>
    </row>
    <row r="20" spans="1:16" ht="14.25" customHeight="1">
      <c r="A20" s="3"/>
      <c r="B20" s="6" t="str">
        <f>"indirect"</f>
        <v>indirect</v>
      </c>
      <c r="C20" s="6" t="str">
        <f>"0.00"</f>
        <v>0.00</v>
      </c>
      <c r="D20" s="6" t="str">
        <f>"(.)"</f>
        <v>(.)</v>
      </c>
      <c r="E20" s="6" t="str">
        <f>"0.00"</f>
        <v>0.00</v>
      </c>
      <c r="F20" s="6" t="str">
        <f>"(.)"</f>
        <v>(.)</v>
      </c>
      <c r="G20" s="6" t="str">
        <f>"0.00"</f>
        <v>0.00</v>
      </c>
      <c r="H20" s="6" t="str">
        <f>"(.)"</f>
        <v>(.)</v>
      </c>
      <c r="I20" s="6" t="str">
        <f>"0.00"</f>
        <v>0.00</v>
      </c>
      <c r="J20" s="6" t="str">
        <f>"(.)"</f>
        <v>(.)</v>
      </c>
      <c r="K20" s="6" t="str">
        <f>"0.00"</f>
        <v>0.00</v>
      </c>
      <c r="L20" s="6" t="str">
        <f>"(.)"</f>
        <v>(.)</v>
      </c>
      <c r="N20" s="8"/>
      <c r="O20" s="8"/>
      <c r="P20" s="8"/>
    </row>
    <row r="21" spans="1:16" ht="14.25" customHeight="1">
      <c r="A21" s="3"/>
      <c r="B21" s="6" t="str">
        <f>"total"</f>
        <v>total</v>
      </c>
      <c r="C21" s="6" t="str">
        <f>"0.06*"</f>
        <v>0.06*</v>
      </c>
      <c r="D21" s="6" t="str">
        <f t="shared" ref="D21:D22" si="18">"(0.03)"</f>
        <v>(0.03)</v>
      </c>
      <c r="E21" s="6" t="str">
        <f>"-0.27*"</f>
        <v>-0.27*</v>
      </c>
      <c r="F21" s="6" t="str">
        <f>"(0.13)"</f>
        <v>(0.13)</v>
      </c>
      <c r="G21" s="6" t="str">
        <f>"0.69***"</f>
        <v>0.69***</v>
      </c>
      <c r="H21" s="6" t="str">
        <f t="shared" ref="H21:H22" si="19">"(0.15)"</f>
        <v>(0.15)</v>
      </c>
      <c r="I21" s="6" t="str">
        <f t="shared" ref="I21:I22" si="20">"1.15***"</f>
        <v>1.15***</v>
      </c>
      <c r="J21" s="6" t="str">
        <f t="shared" ref="J21:J22" si="21">"(0.15)"</f>
        <v>(0.15)</v>
      </c>
      <c r="K21" s="6" t="str">
        <f t="shared" ref="K21:K22" si="22">"-0.01"</f>
        <v>-0.01</v>
      </c>
      <c r="L21" s="6" t="str">
        <f t="shared" ref="L21:L22" si="23">"(0.03)"</f>
        <v>(0.03)</v>
      </c>
      <c r="N21" s="8"/>
      <c r="O21" s="8"/>
      <c r="P21" s="8"/>
    </row>
    <row r="22" spans="1:16" ht="14.25" customHeight="1">
      <c r="A22" s="3" t="s">
        <v>27</v>
      </c>
      <c r="B22" s="6" t="str">
        <f>"direct"</f>
        <v>direct</v>
      </c>
      <c r="C22" s="6" t="str">
        <f>"0.09***"</f>
        <v>0.09***</v>
      </c>
      <c r="D22" s="6" t="str">
        <f t="shared" si="18"/>
        <v>(0.03)</v>
      </c>
      <c r="E22" s="6" t="str">
        <f>"-0.35**"</f>
        <v>-0.35**</v>
      </c>
      <c r="F22" s="6" t="str">
        <f>"(0.12)"</f>
        <v>(0.12)</v>
      </c>
      <c r="G22" s="6" t="str">
        <f>"0.73***"</f>
        <v>0.73***</v>
      </c>
      <c r="H22" s="6" t="str">
        <f t="shared" si="19"/>
        <v>(0.15)</v>
      </c>
      <c r="I22" s="6" t="str">
        <f t="shared" si="20"/>
        <v>1.15***</v>
      </c>
      <c r="J22" s="6" t="str">
        <f t="shared" si="21"/>
        <v>(0.15)</v>
      </c>
      <c r="K22" s="6" t="str">
        <f t="shared" si="22"/>
        <v>-0.01</v>
      </c>
      <c r="L22" s="6" t="str">
        <f t="shared" si="23"/>
        <v>(0.03)</v>
      </c>
      <c r="M22" s="1" t="s">
        <v>28</v>
      </c>
      <c r="N22" s="7">
        <v>0</v>
      </c>
      <c r="O22" s="7">
        <v>1</v>
      </c>
      <c r="P22" s="7">
        <v>1.07</v>
      </c>
    </row>
    <row r="23" spans="1:16" ht="14.25" customHeight="1">
      <c r="A23" s="3"/>
      <c r="B23" s="6" t="str">
        <f>"indirect"</f>
        <v>indirect</v>
      </c>
      <c r="C23" s="6" t="str">
        <f>"0.00"</f>
        <v>0.00</v>
      </c>
      <c r="D23" s="6" t="str">
        <f>"(.)"</f>
        <v>(.)</v>
      </c>
      <c r="E23" s="6" t="str">
        <f>"0.00"</f>
        <v>0.00</v>
      </c>
      <c r="F23" s="6" t="str">
        <f>"(.)"</f>
        <v>(.)</v>
      </c>
      <c r="G23" s="6" t="str">
        <f>"0.00"</f>
        <v>0.00</v>
      </c>
      <c r="H23" s="6" t="str">
        <f>"(.)"</f>
        <v>(.)</v>
      </c>
      <c r="I23" s="6" t="str">
        <f>"0.00"</f>
        <v>0.00</v>
      </c>
      <c r="J23" s="6" t="str">
        <f>"(.)"</f>
        <v>(.)</v>
      </c>
      <c r="K23" s="6" t="str">
        <f>"0.00"</f>
        <v>0.00</v>
      </c>
      <c r="L23" s="6" t="str">
        <f>"(.)"</f>
        <v>(.)</v>
      </c>
      <c r="N23" s="8"/>
      <c r="O23" s="8"/>
      <c r="P23" s="8"/>
    </row>
    <row r="24" spans="1:16" ht="14.25" customHeight="1">
      <c r="A24" s="3"/>
      <c r="B24" s="6" t="str">
        <f>"total"</f>
        <v>total</v>
      </c>
      <c r="C24" s="6" t="str">
        <f>"0.09***"</f>
        <v>0.09***</v>
      </c>
      <c r="D24" s="6" t="str">
        <f>"(0.03)"</f>
        <v>(0.03)</v>
      </c>
      <c r="E24" s="6" t="str">
        <f>"-0.35**"</f>
        <v>-0.35**</v>
      </c>
      <c r="F24" s="6" t="str">
        <f t="shared" ref="F24:F25" si="24">"(0.12)"</f>
        <v>(0.12)</v>
      </c>
      <c r="G24" s="6" t="str">
        <f>"0.73***"</f>
        <v>0.73***</v>
      </c>
      <c r="H24" s="6" t="str">
        <f t="shared" ref="H24:H25" si="25">"(0.15)"</f>
        <v>(0.15)</v>
      </c>
      <c r="I24" s="6" t="str">
        <f>"1.15***"</f>
        <v>1.15***</v>
      </c>
      <c r="J24" s="6" t="str">
        <f t="shared" ref="J24:J25" si="26">"(0.15)"</f>
        <v>(0.15)</v>
      </c>
      <c r="K24" s="6" t="str">
        <f t="shared" ref="K24:K25" si="27">"-0.01"</f>
        <v>-0.01</v>
      </c>
      <c r="L24" s="6" t="str">
        <f t="shared" ref="L24:L25" si="28">"(0.03)"</f>
        <v>(0.03)</v>
      </c>
      <c r="N24" s="8"/>
      <c r="O24" s="8"/>
      <c r="P24" s="8"/>
    </row>
    <row r="25" spans="1:16" ht="14.25" customHeight="1">
      <c r="A25" s="3" t="s">
        <v>29</v>
      </c>
      <c r="B25" s="6" t="str">
        <f>"direct"</f>
        <v>direct</v>
      </c>
      <c r="C25" s="6" t="str">
        <f>"0.10***"</f>
        <v>0.10***</v>
      </c>
      <c r="D25" s="6" t="str">
        <f>"(0.02)"</f>
        <v>(0.02)</v>
      </c>
      <c r="E25" s="6" t="str">
        <f>"-0.45***"</f>
        <v>-0.45***</v>
      </c>
      <c r="F25" s="6" t="str">
        <f t="shared" si="24"/>
        <v>(0.12)</v>
      </c>
      <c r="G25" s="6" t="str">
        <f>"0.74***"</f>
        <v>0.74***</v>
      </c>
      <c r="H25" s="6" t="str">
        <f t="shared" si="25"/>
        <v>(0.15)</v>
      </c>
      <c r="I25" s="6" t="str">
        <f>"1.20***"</f>
        <v>1.20***</v>
      </c>
      <c r="J25" s="6" t="str">
        <f t="shared" si="26"/>
        <v>(0.15)</v>
      </c>
      <c r="K25" s="6" t="str">
        <f t="shared" si="27"/>
        <v>-0.01</v>
      </c>
      <c r="L25" s="6" t="str">
        <f t="shared" si="28"/>
        <v>(0.03)</v>
      </c>
      <c r="M25" s="1" t="s">
        <v>30</v>
      </c>
      <c r="N25" s="7">
        <v>0.05</v>
      </c>
      <c r="O25" s="7">
        <v>0.996</v>
      </c>
      <c r="P25" s="7">
        <v>0.95099999999999996</v>
      </c>
    </row>
    <row r="26" spans="1:16" ht="14.25" customHeight="1">
      <c r="A26" s="3"/>
      <c r="B26" s="6" t="str">
        <f>"indirect"</f>
        <v>indirect</v>
      </c>
      <c r="C26" s="6" t="str">
        <f>"0.00"</f>
        <v>0.00</v>
      </c>
      <c r="D26" s="6" t="str">
        <f>"(.)"</f>
        <v>(.)</v>
      </c>
      <c r="E26" s="6" t="str">
        <f>"0.00"</f>
        <v>0.00</v>
      </c>
      <c r="F26" s="6" t="str">
        <f>"(.)"</f>
        <v>(.)</v>
      </c>
      <c r="G26" s="6" t="str">
        <f>"0.00"</f>
        <v>0.00</v>
      </c>
      <c r="H26" s="6" t="str">
        <f>"(.)"</f>
        <v>(.)</v>
      </c>
      <c r="I26" s="6" t="str">
        <f>"0.00"</f>
        <v>0.00</v>
      </c>
      <c r="J26" s="6" t="str">
        <f>"(.)"</f>
        <v>(.)</v>
      </c>
      <c r="K26" s="6" t="str">
        <f>"0.00"</f>
        <v>0.00</v>
      </c>
      <c r="L26" s="6" t="str">
        <f>"(.)"</f>
        <v>(.)</v>
      </c>
      <c r="N26" s="8"/>
      <c r="O26" s="8"/>
      <c r="P26" s="8"/>
    </row>
    <row r="27" spans="1:16" ht="14.25" customHeight="1">
      <c r="A27" s="3"/>
      <c r="B27" s="6" t="str">
        <f>"total"</f>
        <v>total</v>
      </c>
      <c r="C27" s="6" t="str">
        <f>"0.10***"</f>
        <v>0.10***</v>
      </c>
      <c r="D27" s="6" t="str">
        <f>"(0.02)"</f>
        <v>(0.02)</v>
      </c>
      <c r="E27" s="6" t="str">
        <f>"-0.45***"</f>
        <v>-0.45***</v>
      </c>
      <c r="F27" s="6" t="str">
        <f>"(0.12)"</f>
        <v>(0.12)</v>
      </c>
      <c r="G27" s="6" t="str">
        <f>"0.74***"</f>
        <v>0.74***</v>
      </c>
      <c r="H27" s="6" t="str">
        <f t="shared" ref="H27:H28" si="29">"(0.15)"</f>
        <v>(0.15)</v>
      </c>
      <c r="I27" s="6" t="str">
        <f>"1.20***"</f>
        <v>1.20***</v>
      </c>
      <c r="J27" s="6" t="str">
        <f t="shared" ref="J27:J28" si="30">"(0.15)"</f>
        <v>(0.15)</v>
      </c>
      <c r="K27" s="6" t="str">
        <f t="shared" ref="K27:K28" si="31">"-0.01"</f>
        <v>-0.01</v>
      </c>
      <c r="L27" s="6" t="str">
        <f t="shared" ref="L27:L28" si="32">"(0.03)"</f>
        <v>(0.03)</v>
      </c>
      <c r="N27" s="8"/>
      <c r="O27" s="8"/>
      <c r="P27" s="8"/>
    </row>
    <row r="28" spans="1:16" ht="14.25" customHeight="1">
      <c r="A28" s="3" t="s">
        <v>31</v>
      </c>
      <c r="B28" s="6" t="str">
        <f>"direct"</f>
        <v>direct</v>
      </c>
      <c r="C28" s="6" t="str">
        <f>"0.06*"</f>
        <v>0.06*</v>
      </c>
      <c r="D28" s="6" t="str">
        <f>"(0.03)"</f>
        <v>(0.03)</v>
      </c>
      <c r="E28" s="6" t="str">
        <f>"-0.38**"</f>
        <v>-0.38**</v>
      </c>
      <c r="F28" s="6" t="str">
        <f>"(0.13)"</f>
        <v>(0.13)</v>
      </c>
      <c r="G28" s="6" t="str">
        <f>"0.69***"</f>
        <v>0.69***</v>
      </c>
      <c r="H28" s="6" t="str">
        <f t="shared" si="29"/>
        <v>(0.15)</v>
      </c>
      <c r="I28" s="6" t="str">
        <f>"1.15***"</f>
        <v>1.15***</v>
      </c>
      <c r="J28" s="6" t="str">
        <f t="shared" si="30"/>
        <v>(0.15)</v>
      </c>
      <c r="K28" s="6" t="str">
        <f t="shared" si="31"/>
        <v>-0.01</v>
      </c>
      <c r="L28" s="6" t="str">
        <f t="shared" si="32"/>
        <v>(0.03)</v>
      </c>
      <c r="M28" s="1" t="s">
        <v>32</v>
      </c>
      <c r="N28" s="7">
        <v>0</v>
      </c>
      <c r="O28" s="7">
        <v>1</v>
      </c>
      <c r="P28" s="7">
        <v>1.0720000000000001</v>
      </c>
    </row>
    <row r="29" spans="1:16" ht="14.25" customHeight="1">
      <c r="A29" s="3"/>
      <c r="B29" s="6" t="str">
        <f>"indirect"</f>
        <v>indirect</v>
      </c>
      <c r="C29" s="6" t="str">
        <f>"0.00"</f>
        <v>0.00</v>
      </c>
      <c r="D29" s="6" t="str">
        <f>"(.)"</f>
        <v>(.)</v>
      </c>
      <c r="E29" s="6" t="str">
        <f>"0.00"</f>
        <v>0.00</v>
      </c>
      <c r="F29" s="6" t="str">
        <f>"(.)"</f>
        <v>(.)</v>
      </c>
      <c r="G29" s="6" t="str">
        <f>"0.00"</f>
        <v>0.00</v>
      </c>
      <c r="H29" s="6" t="str">
        <f>"(.)"</f>
        <v>(.)</v>
      </c>
      <c r="I29" s="6" t="str">
        <f>"0.00"</f>
        <v>0.00</v>
      </c>
      <c r="J29" s="6" t="str">
        <f>"(.)"</f>
        <v>(.)</v>
      </c>
      <c r="K29" s="6" t="str">
        <f>"0.00"</f>
        <v>0.00</v>
      </c>
      <c r="L29" s="6" t="str">
        <f>"(.)"</f>
        <v>(.)</v>
      </c>
      <c r="N29" s="8"/>
      <c r="O29" s="8"/>
      <c r="P29" s="8"/>
    </row>
    <row r="30" spans="1:16" ht="14.25" customHeight="1">
      <c r="A30" s="3"/>
      <c r="B30" s="6" t="str">
        <f>"total"</f>
        <v>total</v>
      </c>
      <c r="C30" s="6" t="str">
        <f>"0.06*"</f>
        <v>0.06*</v>
      </c>
      <c r="D30" s="6" t="str">
        <f>"(0.03)"</f>
        <v>(0.03)</v>
      </c>
      <c r="E30" s="6" t="str">
        <f>"-0.38**"</f>
        <v>-0.38**</v>
      </c>
      <c r="F30" s="6" t="str">
        <f>"(0.13)"</f>
        <v>(0.13)</v>
      </c>
      <c r="G30" s="6" t="str">
        <f>"0.69***"</f>
        <v>0.69***</v>
      </c>
      <c r="H30" s="6" t="str">
        <f t="shared" ref="H30:H31" si="33">"(0.15)"</f>
        <v>(0.15)</v>
      </c>
      <c r="I30" s="6" t="str">
        <f>"1.15***"</f>
        <v>1.15***</v>
      </c>
      <c r="J30" s="6" t="str">
        <f t="shared" ref="J30:J31" si="34">"(0.15)"</f>
        <v>(0.15)</v>
      </c>
      <c r="K30" s="6" t="str">
        <f>"-0.01"</f>
        <v>-0.01</v>
      </c>
      <c r="L30" s="6" t="str">
        <f t="shared" ref="L30:L31" si="35">"(0.03)"</f>
        <v>(0.03)</v>
      </c>
      <c r="N30" s="8"/>
      <c r="O30" s="8"/>
      <c r="P30" s="8"/>
    </row>
    <row r="31" spans="1:16" ht="14.25" customHeight="1">
      <c r="A31" s="3" t="s">
        <v>33</v>
      </c>
      <c r="B31" s="6" t="str">
        <f>"direct"</f>
        <v>direct</v>
      </c>
      <c r="C31" s="6" t="str">
        <f>"0.08**"</f>
        <v>0.08**</v>
      </c>
      <c r="D31" s="6" t="str">
        <f>"(0.02)"</f>
        <v>(0.02)</v>
      </c>
      <c r="E31" s="6" t="str">
        <f>"-0.35**"</f>
        <v>-0.35**</v>
      </c>
      <c r="F31" s="6" t="str">
        <f>"(0.12)"</f>
        <v>(0.12)</v>
      </c>
      <c r="G31" s="6" t="str">
        <f>"0.71***"</f>
        <v>0.71***</v>
      </c>
      <c r="H31" s="6" t="str">
        <f t="shared" si="33"/>
        <v>(0.15)</v>
      </c>
      <c r="I31" s="6" t="str">
        <f>"1.23***"</f>
        <v>1.23***</v>
      </c>
      <c r="J31" s="6" t="str">
        <f t="shared" si="34"/>
        <v>(0.15)</v>
      </c>
      <c r="K31" s="6" t="str">
        <f>"-0.02"</f>
        <v>-0.02</v>
      </c>
      <c r="L31" s="6" t="str">
        <f t="shared" si="35"/>
        <v>(0.03)</v>
      </c>
      <c r="M31" s="1" t="s">
        <v>34</v>
      </c>
      <c r="N31" s="7">
        <v>0</v>
      </c>
      <c r="O31" s="7">
        <v>1</v>
      </c>
      <c r="P31" s="7">
        <v>1.06</v>
      </c>
    </row>
    <row r="32" spans="1:16" ht="14.25" customHeight="1">
      <c r="A32" s="3"/>
      <c r="B32" s="6" t="str">
        <f>"indirect"</f>
        <v>indirect</v>
      </c>
      <c r="C32" s="6" t="str">
        <f>"0.00"</f>
        <v>0.00</v>
      </c>
      <c r="D32" s="6" t="str">
        <f>"(.)"</f>
        <v>(.)</v>
      </c>
      <c r="E32" s="6" t="str">
        <f>"0.00"</f>
        <v>0.00</v>
      </c>
      <c r="F32" s="6" t="str">
        <f>"(.)"</f>
        <v>(.)</v>
      </c>
      <c r="G32" s="6" t="str">
        <f>"0.00"</f>
        <v>0.00</v>
      </c>
      <c r="H32" s="6" t="str">
        <f>"(.)"</f>
        <v>(.)</v>
      </c>
      <c r="I32" s="6" t="str">
        <f>"0.00"</f>
        <v>0.00</v>
      </c>
      <c r="J32" s="6" t="str">
        <f>"(.)"</f>
        <v>(.)</v>
      </c>
      <c r="K32" s="6" t="str">
        <f>"0.00"</f>
        <v>0.00</v>
      </c>
      <c r="L32" s="6" t="str">
        <f>"(.)"</f>
        <v>(.)</v>
      </c>
      <c r="N32" s="8"/>
      <c r="O32" s="8"/>
      <c r="P32" s="8"/>
    </row>
    <row r="33" spans="1:16" ht="14.25" customHeight="1">
      <c r="A33" s="3"/>
      <c r="B33" s="6" t="str">
        <f>"total"</f>
        <v>total</v>
      </c>
      <c r="C33" s="6" t="str">
        <f>"0.08**"</f>
        <v>0.08**</v>
      </c>
      <c r="D33" s="6" t="str">
        <f>"(0.02)"</f>
        <v>(0.02)</v>
      </c>
      <c r="E33" s="6" t="str">
        <f t="shared" ref="E33:E34" si="36">"-0.35**"</f>
        <v>-0.35**</v>
      </c>
      <c r="F33" s="6" t="str">
        <f>"(0.12)"</f>
        <v>(0.12)</v>
      </c>
      <c r="G33" s="6" t="str">
        <f>"0.71***"</f>
        <v>0.71***</v>
      </c>
      <c r="H33" s="6" t="str">
        <f t="shared" ref="H33:H34" si="37">"(0.15)"</f>
        <v>(0.15)</v>
      </c>
      <c r="I33" s="6" t="str">
        <f>"1.23***"</f>
        <v>1.23***</v>
      </c>
      <c r="J33" s="6" t="str">
        <f>"(0.15)"</f>
        <v>(0.15)</v>
      </c>
      <c r="K33" s="6" t="str">
        <f>"-0.02"</f>
        <v>-0.02</v>
      </c>
      <c r="L33" s="6" t="str">
        <f t="shared" ref="L33:L34" si="38">"(0.03)"</f>
        <v>(0.03)</v>
      </c>
      <c r="N33" s="8"/>
      <c r="O33" s="8"/>
      <c r="P33" s="8"/>
    </row>
    <row r="34" spans="1:16" ht="14.25" customHeight="1">
      <c r="A34" s="3" t="s">
        <v>35</v>
      </c>
      <c r="B34" s="6" t="str">
        <f>"direct"</f>
        <v>direct</v>
      </c>
      <c r="C34" s="6" t="str">
        <f>"0.03"</f>
        <v>0.03</v>
      </c>
      <c r="D34" s="6" t="str">
        <f>"(0.03)"</f>
        <v>(0.03)</v>
      </c>
      <c r="E34" s="6" t="str">
        <f t="shared" si="36"/>
        <v>-0.35**</v>
      </c>
      <c r="F34" s="6" t="str">
        <f>"(0.13)"</f>
        <v>(0.13)</v>
      </c>
      <c r="G34" s="6" t="str">
        <f>"0.70***"</f>
        <v>0.70***</v>
      </c>
      <c r="H34" s="6" t="str">
        <f t="shared" si="37"/>
        <v>(0.15)</v>
      </c>
      <c r="I34" s="6" t="str">
        <f>"1.17***"</f>
        <v>1.17***</v>
      </c>
      <c r="J34" s="6" t="str">
        <f>"(0.16)"</f>
        <v>(0.16)</v>
      </c>
      <c r="K34" s="6" t="str">
        <f>"-0.01"</f>
        <v>-0.01</v>
      </c>
      <c r="L34" s="6" t="str">
        <f t="shared" si="38"/>
        <v>(0.03)</v>
      </c>
      <c r="M34" s="1" t="s">
        <v>36</v>
      </c>
      <c r="N34" s="7">
        <v>0</v>
      </c>
      <c r="O34" s="7">
        <v>1</v>
      </c>
      <c r="P34" s="7">
        <v>1.056</v>
      </c>
    </row>
    <row r="35" spans="1:16" ht="14.25" customHeight="1">
      <c r="A35" s="3"/>
      <c r="B35" s="6" t="str">
        <f>"indirect"</f>
        <v>indirect</v>
      </c>
      <c r="C35" s="6" t="str">
        <f>"0.00"</f>
        <v>0.00</v>
      </c>
      <c r="D35" s="6" t="str">
        <f>"(.)"</f>
        <v>(.)</v>
      </c>
      <c r="E35" s="6" t="str">
        <f>"0.00"</f>
        <v>0.00</v>
      </c>
      <c r="F35" s="6" t="str">
        <f>"(.)"</f>
        <v>(.)</v>
      </c>
      <c r="G35" s="6" t="str">
        <f>"0.00"</f>
        <v>0.00</v>
      </c>
      <c r="H35" s="6" t="str">
        <f>"(.)"</f>
        <v>(.)</v>
      </c>
      <c r="I35" s="6" t="str">
        <f>"0.00"</f>
        <v>0.00</v>
      </c>
      <c r="J35" s="6" t="str">
        <f>"(.)"</f>
        <v>(.)</v>
      </c>
      <c r="K35" s="6" t="str">
        <f>"0.00"</f>
        <v>0.00</v>
      </c>
      <c r="L35" s="6" t="str">
        <f>"(.)"</f>
        <v>(.)</v>
      </c>
      <c r="N35" s="8"/>
      <c r="O35" s="8"/>
      <c r="P35" s="8"/>
    </row>
    <row r="36" spans="1:16" ht="14.25" customHeight="1">
      <c r="A36" s="3"/>
      <c r="B36" s="6" t="str">
        <f>"total"</f>
        <v>total</v>
      </c>
      <c r="C36" s="6" t="str">
        <f>"0.03"</f>
        <v>0.03</v>
      </c>
      <c r="D36" s="6" t="str">
        <f t="shared" ref="D36:D37" si="39">"(0.03)"</f>
        <v>(0.03)</v>
      </c>
      <c r="E36" s="6" t="str">
        <f t="shared" ref="E36:E37" si="40">"-0.35**"</f>
        <v>-0.35**</v>
      </c>
      <c r="F36" s="6" t="str">
        <f>"(0.13)"</f>
        <v>(0.13)</v>
      </c>
      <c r="G36" s="6" t="str">
        <f>"0.70***"</f>
        <v>0.70***</v>
      </c>
      <c r="H36" s="6" t="str">
        <f t="shared" ref="H36:H37" si="41">"(0.15)"</f>
        <v>(0.15)</v>
      </c>
      <c r="I36" s="6" t="str">
        <f>"1.17***"</f>
        <v>1.17***</v>
      </c>
      <c r="J36" s="6" t="str">
        <f>"(0.16)"</f>
        <v>(0.16)</v>
      </c>
      <c r="K36" s="6" t="str">
        <f t="shared" ref="K36:K37" si="42">"-0.01"</f>
        <v>-0.01</v>
      </c>
      <c r="L36" s="6" t="str">
        <f t="shared" ref="L36:L37" si="43">"(0.03)"</f>
        <v>(0.03)</v>
      </c>
      <c r="N36" s="8"/>
      <c r="O36" s="8"/>
      <c r="P36" s="8"/>
    </row>
    <row r="37" spans="1:16" ht="14.25" customHeight="1">
      <c r="A37" s="3" t="s">
        <v>37</v>
      </c>
      <c r="B37" s="6" t="str">
        <f>"direct"</f>
        <v>direct</v>
      </c>
      <c r="C37" s="6" t="str">
        <f>"0.11***"</f>
        <v>0.11***</v>
      </c>
      <c r="D37" s="6" t="str">
        <f t="shared" si="39"/>
        <v>(0.03)</v>
      </c>
      <c r="E37" s="6" t="str">
        <f t="shared" si="40"/>
        <v>-0.35**</v>
      </c>
      <c r="F37" s="6" t="str">
        <f>"(0.12)"</f>
        <v>(0.12)</v>
      </c>
      <c r="G37" s="6" t="str">
        <f>"0.67***"</f>
        <v>0.67***</v>
      </c>
      <c r="H37" s="6" t="str">
        <f t="shared" si="41"/>
        <v>(0.15)</v>
      </c>
      <c r="I37" s="6" t="str">
        <f>"1.10***"</f>
        <v>1.10***</v>
      </c>
      <c r="J37" s="6" t="str">
        <f>"(0.15)"</f>
        <v>(0.15)</v>
      </c>
      <c r="K37" s="6" t="str">
        <f t="shared" si="42"/>
        <v>-0.01</v>
      </c>
      <c r="L37" s="6" t="str">
        <f t="shared" si="43"/>
        <v>(0.03)</v>
      </c>
      <c r="M37" s="1" t="s">
        <v>38</v>
      </c>
      <c r="N37" s="7">
        <v>0</v>
      </c>
      <c r="O37" s="7">
        <v>1</v>
      </c>
      <c r="P37" s="7">
        <v>1.0169999999999999</v>
      </c>
    </row>
    <row r="38" spans="1:16" ht="14.25" customHeight="1">
      <c r="B38" s="6" t="str">
        <f>"indirect"</f>
        <v>indirect</v>
      </c>
      <c r="C38" s="6" t="str">
        <f>"0.00"</f>
        <v>0.00</v>
      </c>
      <c r="D38" s="6" t="str">
        <f>"(.)"</f>
        <v>(.)</v>
      </c>
      <c r="E38" s="6" t="str">
        <f>"0.00"</f>
        <v>0.00</v>
      </c>
      <c r="F38" s="6" t="str">
        <f>"(.)"</f>
        <v>(.)</v>
      </c>
      <c r="G38" s="6" t="str">
        <f>"0.00"</f>
        <v>0.00</v>
      </c>
      <c r="H38" s="6" t="str">
        <f>"(.)"</f>
        <v>(.)</v>
      </c>
      <c r="I38" s="6" t="str">
        <f>"0.00"</f>
        <v>0.00</v>
      </c>
      <c r="J38" s="6" t="str">
        <f>"(.)"</f>
        <v>(.)</v>
      </c>
      <c r="K38" s="6" t="str">
        <f>"0.00"</f>
        <v>0.00</v>
      </c>
      <c r="L38" s="6" t="str">
        <f>"(.)"</f>
        <v>(.)</v>
      </c>
    </row>
    <row r="39" spans="1:16" ht="14.25" customHeight="1">
      <c r="B39" s="6" t="str">
        <f>"total"</f>
        <v>total</v>
      </c>
      <c r="C39" s="6" t="str">
        <f>"0.11***"</f>
        <v>0.11***</v>
      </c>
      <c r="D39" s="6" t="str">
        <f>"(0.03)"</f>
        <v>(0.03)</v>
      </c>
      <c r="E39" s="6" t="str">
        <f>"-0.35**"</f>
        <v>-0.35**</v>
      </c>
      <c r="F39" s="6" t="str">
        <f>"(0.12)"</f>
        <v>(0.12)</v>
      </c>
      <c r="G39" s="6" t="str">
        <f>"0.67***"</f>
        <v>0.67***</v>
      </c>
      <c r="H39" s="6" t="str">
        <f>"(0.15)"</f>
        <v>(0.15)</v>
      </c>
      <c r="I39" s="6" t="str">
        <f>"1.10***"</f>
        <v>1.10***</v>
      </c>
      <c r="J39" s="6" t="str">
        <f>"(0.15)"</f>
        <v>(0.15)</v>
      </c>
      <c r="K39" s="6" t="str">
        <f>"-0.01"</f>
        <v>-0.01</v>
      </c>
      <c r="L39" s="6" t="str">
        <f>"(0.03)"</f>
        <v>(0.03)</v>
      </c>
    </row>
    <row r="40" spans="1:16" ht="14.25" customHeight="1"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</row>
    <row r="41" spans="1:16" ht="14.25" customHeight="1">
      <c r="A41" s="3" t="s">
        <v>39</v>
      </c>
      <c r="C41" s="10" t="s">
        <v>6</v>
      </c>
      <c r="D41" s="11"/>
      <c r="E41" s="10" t="s">
        <v>40</v>
      </c>
      <c r="F41" s="11"/>
      <c r="G41" s="3" t="s">
        <v>8</v>
      </c>
      <c r="H41" s="3"/>
      <c r="I41" s="3" t="s">
        <v>9</v>
      </c>
      <c r="J41" s="3"/>
      <c r="K41" s="3" t="s">
        <v>10</v>
      </c>
      <c r="L41" s="3"/>
      <c r="M41" s="3" t="s">
        <v>11</v>
      </c>
      <c r="O41" s="10" t="s">
        <v>41</v>
      </c>
      <c r="P41" s="11"/>
    </row>
    <row r="42" spans="1:16" ht="14.25" customHeight="1">
      <c r="A42" s="3" t="s">
        <v>16</v>
      </c>
      <c r="B42" s="6" t="str">
        <f>"direct"</f>
        <v>direct</v>
      </c>
      <c r="C42" s="6" t="str">
        <f>"0.57***"</f>
        <v>0.57***</v>
      </c>
      <c r="D42" s="6" t="str">
        <f>"(0.06)"</f>
        <v>(0.06)</v>
      </c>
      <c r="E42" s="6" t="str">
        <f>"0.04"</f>
        <v>0.04</v>
      </c>
      <c r="F42" s="6" t="str">
        <f>"(0.03)"</f>
        <v>(0.03)</v>
      </c>
      <c r="G42" s="6" t="str">
        <f>"-0.32**"</f>
        <v>-0.32**</v>
      </c>
      <c r="H42" s="6" t="str">
        <f>"(0.11)"</f>
        <v>(0.11)</v>
      </c>
      <c r="I42" s="6" t="str">
        <f>"-0.13"</f>
        <v>-0.13</v>
      </c>
      <c r="J42" s="6" t="str">
        <f>"(0.13)"</f>
        <v>(0.13)</v>
      </c>
      <c r="K42" s="6" t="str">
        <f>"-0.47**"</f>
        <v>-0.47**</v>
      </c>
      <c r="L42" s="6" t="str">
        <f>"(0.15)"</f>
        <v>(0.15)</v>
      </c>
      <c r="M42" s="6" t="str">
        <f>"-0.03"</f>
        <v>-0.03</v>
      </c>
      <c r="N42" s="6" t="str">
        <f t="shared" ref="N42:N43" si="44">"(0.02)"</f>
        <v>(0.02)</v>
      </c>
      <c r="O42" s="6" t="str">
        <f>"0.05"</f>
        <v>0.05</v>
      </c>
      <c r="P42" s="6" t="str">
        <f>"(0.03)"</f>
        <v>(0.03)</v>
      </c>
    </row>
    <row r="43" spans="1:16" ht="14.25" customHeight="1">
      <c r="A43" s="3"/>
      <c r="B43" s="6" t="str">
        <f>"indirect"</f>
        <v>indirect</v>
      </c>
      <c r="C43" s="6" t="str">
        <f>"0.00"</f>
        <v>0.00</v>
      </c>
      <c r="D43" s="6" t="str">
        <f>"(.)"</f>
        <v>(.)</v>
      </c>
      <c r="E43" s="6" t="str">
        <f>"0.06***"</f>
        <v>0.06***</v>
      </c>
      <c r="F43" s="6" t="str">
        <f>"(0.02)"</f>
        <v>(0.02)</v>
      </c>
      <c r="G43" s="6" t="str">
        <f>"-0.23**"</f>
        <v>-0.23**</v>
      </c>
      <c r="H43" s="6" t="str">
        <f>"(0.07)"</f>
        <v>(0.07)</v>
      </c>
      <c r="I43" s="6" t="str">
        <f>"0.41***"</f>
        <v>0.41***</v>
      </c>
      <c r="J43" s="6" t="str">
        <f>"(0.09)"</f>
        <v>(0.09)</v>
      </c>
      <c r="K43" s="6" t="str">
        <f>"0.63***"</f>
        <v>0.63***</v>
      </c>
      <c r="L43" s="6" t="str">
        <f>"(0.11)"</f>
        <v>(0.11)</v>
      </c>
      <c r="M43" s="6" t="str">
        <f>"0.00"</f>
        <v>0.00</v>
      </c>
      <c r="N43" s="6" t="str">
        <f t="shared" si="44"/>
        <v>(0.02)</v>
      </c>
      <c r="O43" s="6" t="str">
        <f>"0.00"</f>
        <v>0.00</v>
      </c>
      <c r="P43" s="6" t="str">
        <f>"(.)"</f>
        <v>(.)</v>
      </c>
    </row>
    <row r="44" spans="1:16" ht="14.25" customHeight="1">
      <c r="A44" s="3"/>
      <c r="B44" s="6" t="str">
        <f>"total"</f>
        <v>total</v>
      </c>
      <c r="C44" s="6" t="str">
        <f>"0.57***"</f>
        <v>0.57***</v>
      </c>
      <c r="D44" s="6" t="str">
        <f t="shared" ref="D44:D45" si="45">"(0.06)"</f>
        <v>(0.06)</v>
      </c>
      <c r="E44" s="6" t="str">
        <f>"0.10***"</f>
        <v>0.10***</v>
      </c>
      <c r="F44" s="6" t="str">
        <f t="shared" ref="F44:F45" si="46">"(0.03)"</f>
        <v>(0.03)</v>
      </c>
      <c r="G44" s="6" t="str">
        <f>"-0.55***"</f>
        <v>-0.55***</v>
      </c>
      <c r="H44" s="6" t="str">
        <f>"(0.13)"</f>
        <v>(0.13)</v>
      </c>
      <c r="I44" s="6" t="str">
        <f>"0.27"</f>
        <v>0.27</v>
      </c>
      <c r="J44" s="6" t="str">
        <f>"(0.15)"</f>
        <v>(0.15)</v>
      </c>
      <c r="K44" s="6" t="str">
        <f>"0.17"</f>
        <v>0.17</v>
      </c>
      <c r="L44" s="6" t="str">
        <f>"(0.16)"</f>
        <v>(0.16)</v>
      </c>
      <c r="M44" s="6" t="str">
        <f t="shared" ref="M44:M45" si="47">"-0.03"</f>
        <v>-0.03</v>
      </c>
      <c r="N44" s="6" t="str">
        <f>"(0.03)"</f>
        <v>(0.03)</v>
      </c>
      <c r="O44" s="6" t="str">
        <f>"0.05"</f>
        <v>0.05</v>
      </c>
      <c r="P44" s="6" t="str">
        <f t="shared" ref="P44:P45" si="48">"(0.03)"</f>
        <v>(0.03)</v>
      </c>
    </row>
    <row r="45" spans="1:16" ht="14.25" customHeight="1">
      <c r="A45" s="3" t="s">
        <v>18</v>
      </c>
      <c r="B45" s="6" t="str">
        <f>"direct"</f>
        <v>direct</v>
      </c>
      <c r="C45" s="6" t="str">
        <f>"0.62***"</f>
        <v>0.62***</v>
      </c>
      <c r="D45" s="6" t="str">
        <f t="shared" si="45"/>
        <v>(0.06)</v>
      </c>
      <c r="E45" s="6" t="str">
        <f>"-0.02"</f>
        <v>-0.02</v>
      </c>
      <c r="F45" s="6" t="str">
        <f t="shared" si="46"/>
        <v>(0.03)</v>
      </c>
      <c r="G45" s="6" t="str">
        <f>"-0.25*"</f>
        <v>-0.25*</v>
      </c>
      <c r="H45" s="6" t="str">
        <f>"(0.11)"</f>
        <v>(0.11)</v>
      </c>
      <c r="I45" s="6" t="str">
        <f>"-0.15"</f>
        <v>-0.15</v>
      </c>
      <c r="J45" s="6" t="str">
        <f>"(0.14)"</f>
        <v>(0.14)</v>
      </c>
      <c r="K45" s="6" t="str">
        <f>"-0.43**"</f>
        <v>-0.43**</v>
      </c>
      <c r="L45" s="6" t="str">
        <f>"(0.15)"</f>
        <v>(0.15)</v>
      </c>
      <c r="M45" s="6" t="str">
        <f t="shared" si="47"/>
        <v>-0.03</v>
      </c>
      <c r="N45" s="6" t="str">
        <f t="shared" ref="N45:N46" si="49">"(0.02)"</f>
        <v>(0.02)</v>
      </c>
      <c r="O45" s="6" t="str">
        <f>"-0.01"</f>
        <v>-0.01</v>
      </c>
      <c r="P45" s="6" t="str">
        <f t="shared" si="48"/>
        <v>(0.03)</v>
      </c>
    </row>
    <row r="46" spans="1:16" ht="14.25" customHeight="1">
      <c r="A46" s="3"/>
      <c r="B46" s="6" t="str">
        <f>"indirect"</f>
        <v>indirect</v>
      </c>
      <c r="C46" s="6" t="str">
        <f>"0.00"</f>
        <v>0.00</v>
      </c>
      <c r="D46" s="6" t="str">
        <f>"(.)"</f>
        <v>(.)</v>
      </c>
      <c r="E46" s="6" t="str">
        <f>"0.03"</f>
        <v>0.03</v>
      </c>
      <c r="F46" s="6" t="str">
        <f>"(0.02)"</f>
        <v>(0.02)</v>
      </c>
      <c r="G46" s="6" t="str">
        <f>"-0.23**"</f>
        <v>-0.23**</v>
      </c>
      <c r="H46" s="6" t="str">
        <f>"(0.08)"</f>
        <v>(0.08)</v>
      </c>
      <c r="I46" s="6" t="str">
        <f>"0.45***"</f>
        <v>0.45***</v>
      </c>
      <c r="J46" s="6" t="str">
        <f>"(0.10)"</f>
        <v>(0.10)</v>
      </c>
      <c r="K46" s="6" t="str">
        <f>"0.73***"</f>
        <v>0.73***</v>
      </c>
      <c r="L46" s="6" t="str">
        <f>"(0.12)"</f>
        <v>(0.12)</v>
      </c>
      <c r="M46" s="6" t="str">
        <f>"-0.01"</f>
        <v>-0.01</v>
      </c>
      <c r="N46" s="6" t="str">
        <f t="shared" si="49"/>
        <v>(0.02)</v>
      </c>
      <c r="O46" s="6" t="str">
        <f>"0.00"</f>
        <v>0.00</v>
      </c>
      <c r="P46" s="6" t="str">
        <f>"(.)"</f>
        <v>(.)</v>
      </c>
    </row>
    <row r="47" spans="1:16" ht="14.25" customHeight="1">
      <c r="A47" s="3"/>
      <c r="B47" s="6" t="str">
        <f>"total"</f>
        <v>total</v>
      </c>
      <c r="C47" s="6" t="str">
        <f>"0.62***"</f>
        <v>0.62***</v>
      </c>
      <c r="D47" s="6" t="str">
        <f t="shared" ref="D47:D48" si="50">"(0.06)"</f>
        <v>(0.06)</v>
      </c>
      <c r="E47" s="6" t="str">
        <f>"0.01"</f>
        <v>0.01</v>
      </c>
      <c r="F47" s="6" t="str">
        <f t="shared" ref="F47:F48" si="51">"(0.03)"</f>
        <v>(0.03)</v>
      </c>
      <c r="G47" s="6" t="str">
        <f>"-0.48***"</f>
        <v>-0.48***</v>
      </c>
      <c r="H47" s="6" t="str">
        <f>"(0.13)"</f>
        <v>(0.13)</v>
      </c>
      <c r="I47" s="6" t="str">
        <f>"0.30"</f>
        <v>0.30</v>
      </c>
      <c r="J47" s="6" t="str">
        <f>"(0.16)"</f>
        <v>(0.16)</v>
      </c>
      <c r="K47" s="6" t="str">
        <f>"0.31"</f>
        <v>0.31</v>
      </c>
      <c r="L47" s="6" t="str">
        <f>"(0.16)"</f>
        <v>(0.16)</v>
      </c>
      <c r="M47" s="6" t="str">
        <f>"-0.04"</f>
        <v>-0.04</v>
      </c>
      <c r="N47" s="6" t="str">
        <f>"(0.03)"</f>
        <v>(0.03)</v>
      </c>
      <c r="O47" s="6" t="str">
        <f>"-0.01"</f>
        <v>-0.01</v>
      </c>
      <c r="P47" s="6" t="str">
        <f t="shared" ref="P47:P48" si="52">"(0.03)"</f>
        <v>(0.03)</v>
      </c>
    </row>
    <row r="48" spans="1:16" ht="14.25" customHeight="1">
      <c r="A48" s="3" t="s">
        <v>20</v>
      </c>
      <c r="B48" s="6" t="str">
        <f>"direct"</f>
        <v>direct</v>
      </c>
      <c r="C48" s="6" t="str">
        <f>"0.57***"</f>
        <v>0.57***</v>
      </c>
      <c r="D48" s="6" t="str">
        <f t="shared" si="50"/>
        <v>(0.06)</v>
      </c>
      <c r="E48" s="6" t="str">
        <f>"0.02"</f>
        <v>0.02</v>
      </c>
      <c r="F48" s="6" t="str">
        <f t="shared" si="51"/>
        <v>(0.03)</v>
      </c>
      <c r="G48" s="6" t="str">
        <f>"-0.28**"</f>
        <v>-0.28**</v>
      </c>
      <c r="H48" s="6" t="str">
        <f>"(0.11)"</f>
        <v>(0.11)</v>
      </c>
      <c r="I48" s="6" t="str">
        <f>"-0.12"</f>
        <v>-0.12</v>
      </c>
      <c r="J48" s="6" t="str">
        <f>"(0.13)"</f>
        <v>(0.13)</v>
      </c>
      <c r="K48" s="6" t="str">
        <f>"-0.38**"</f>
        <v>-0.38**</v>
      </c>
      <c r="L48" s="6" t="str">
        <f>"(0.15)"</f>
        <v>(0.15)</v>
      </c>
      <c r="M48" s="6" t="str">
        <f>"-0.03"</f>
        <v>-0.03</v>
      </c>
      <c r="N48" s="6" t="str">
        <f t="shared" ref="N48:N49" si="53">"(0.02)"</f>
        <v>(0.02)</v>
      </c>
      <c r="O48" s="6" t="str">
        <f>"0.06*"</f>
        <v>0.06*</v>
      </c>
      <c r="P48" s="6" t="str">
        <f t="shared" si="52"/>
        <v>(0.03)</v>
      </c>
    </row>
    <row r="49" spans="1:16" ht="14.25" customHeight="1">
      <c r="A49" s="3"/>
      <c r="B49" s="6" t="str">
        <f>"indirect"</f>
        <v>indirect</v>
      </c>
      <c r="C49" s="6" t="str">
        <f>"0.00"</f>
        <v>0.00</v>
      </c>
      <c r="D49" s="6" t="str">
        <f>"(.)"</f>
        <v>(.)</v>
      </c>
      <c r="E49" s="6" t="str">
        <f>"0.07***"</f>
        <v>0.07***</v>
      </c>
      <c r="F49" s="6" t="str">
        <f>"(0.02)"</f>
        <v>(0.02)</v>
      </c>
      <c r="G49" s="6" t="str">
        <f>"-0.18**"</f>
        <v>-0.18**</v>
      </c>
      <c r="H49" s="6" t="str">
        <f>"(0.07)"</f>
        <v>(0.07)</v>
      </c>
      <c r="I49" s="6" t="str">
        <f>"0.39***"</f>
        <v>0.39***</v>
      </c>
      <c r="J49" s="6" t="str">
        <f>"(0.09)"</f>
        <v>(0.09)</v>
      </c>
      <c r="K49" s="6" t="str">
        <f>"0.62***"</f>
        <v>0.62***</v>
      </c>
      <c r="L49" s="6" t="str">
        <f>"(0.11)"</f>
        <v>(0.11)</v>
      </c>
      <c r="M49" s="6" t="str">
        <f>"-0.01"</f>
        <v>-0.01</v>
      </c>
      <c r="N49" s="6" t="str">
        <f t="shared" si="53"/>
        <v>(0.02)</v>
      </c>
      <c r="O49" s="6" t="str">
        <f>"0.00"</f>
        <v>0.00</v>
      </c>
      <c r="P49" s="6" t="str">
        <f>"(.)"</f>
        <v>(.)</v>
      </c>
    </row>
    <row r="50" spans="1:16" ht="14.25" customHeight="1">
      <c r="A50" s="3"/>
      <c r="B50" s="6" t="str">
        <f>"total"</f>
        <v>total</v>
      </c>
      <c r="C50" s="6" t="str">
        <f>"0.57***"</f>
        <v>0.57***</v>
      </c>
      <c r="D50" s="6" t="str">
        <f t="shared" ref="D50:D51" si="54">"(0.06)"</f>
        <v>(0.06)</v>
      </c>
      <c r="E50" s="6" t="str">
        <f>"0.10***"</f>
        <v>0.10***</v>
      </c>
      <c r="F50" s="6" t="str">
        <f t="shared" ref="F50:F51" si="55">"(0.03)"</f>
        <v>(0.03)</v>
      </c>
      <c r="G50" s="6" t="str">
        <f>"-0.47***"</f>
        <v>-0.47***</v>
      </c>
      <c r="H50" s="6" t="str">
        <f>"(0.13)"</f>
        <v>(0.13)</v>
      </c>
      <c r="I50" s="6" t="str">
        <f>"0.27"</f>
        <v>0.27</v>
      </c>
      <c r="J50" s="6" t="str">
        <f>"(0.15)"</f>
        <v>(0.15)</v>
      </c>
      <c r="K50" s="6" t="str">
        <f>"0.24"</f>
        <v>0.24</v>
      </c>
      <c r="L50" s="6" t="str">
        <f>"(0.16)"</f>
        <v>(0.16)</v>
      </c>
      <c r="M50" s="6" t="str">
        <f>"-0.04"</f>
        <v>-0.04</v>
      </c>
      <c r="N50" s="6" t="str">
        <f>"(0.03)"</f>
        <v>(0.03)</v>
      </c>
      <c r="O50" s="6" t="str">
        <f>"0.06*"</f>
        <v>0.06*</v>
      </c>
      <c r="P50" s="6" t="str">
        <f t="shared" ref="P50:P51" si="56">"(0.03)"</f>
        <v>(0.03)</v>
      </c>
    </row>
    <row r="51" spans="1:16" ht="14.25" customHeight="1">
      <c r="A51" s="3" t="s">
        <v>3</v>
      </c>
      <c r="B51" s="6" t="str">
        <f>"direct"</f>
        <v>direct</v>
      </c>
      <c r="C51" s="6" t="str">
        <f>"0.61***"</f>
        <v>0.61***</v>
      </c>
      <c r="D51" s="6" t="str">
        <f t="shared" si="54"/>
        <v>(0.06)</v>
      </c>
      <c r="E51" s="6" t="str">
        <f>"0.04"</f>
        <v>0.04</v>
      </c>
      <c r="F51" s="6" t="str">
        <f t="shared" si="55"/>
        <v>(0.03)</v>
      </c>
      <c r="G51" s="6" t="str">
        <f>"-0.28*"</f>
        <v>-0.28*</v>
      </c>
      <c r="H51" s="6" t="str">
        <f>"(0.11)"</f>
        <v>(0.11)</v>
      </c>
      <c r="I51" s="6" t="str">
        <f>"-0.12"</f>
        <v>-0.12</v>
      </c>
      <c r="J51" s="6" t="str">
        <f>"(0.14)"</f>
        <v>(0.14)</v>
      </c>
      <c r="K51" s="6" t="str">
        <f>"-0.40**"</f>
        <v>-0.40**</v>
      </c>
      <c r="L51" s="6" t="str">
        <f>"(0.15)"</f>
        <v>(0.15)</v>
      </c>
      <c r="M51" s="6" t="str">
        <f>"-0.03"</f>
        <v>-0.03</v>
      </c>
      <c r="N51" s="6" t="str">
        <f t="shared" ref="N51:N52" si="57">"(0.02)"</f>
        <v>(0.02)</v>
      </c>
      <c r="O51" s="6" t="str">
        <f>"-0.03"</f>
        <v>-0.03</v>
      </c>
      <c r="P51" s="6" t="str">
        <f t="shared" si="56"/>
        <v>(0.03)</v>
      </c>
    </row>
    <row r="52" spans="1:16" ht="14.25" customHeight="1">
      <c r="A52" s="3"/>
      <c r="B52" s="6" t="str">
        <f>"indirect"</f>
        <v>indirect</v>
      </c>
      <c r="C52" s="6" t="str">
        <f>"0.00"</f>
        <v>0.00</v>
      </c>
      <c r="D52" s="6" t="str">
        <f>"(.)"</f>
        <v>(.)</v>
      </c>
      <c r="E52" s="6" t="str">
        <f>"0.03"</f>
        <v>0.03</v>
      </c>
      <c r="F52" s="6" t="str">
        <f>"(0.02)"</f>
        <v>(0.02)</v>
      </c>
      <c r="G52" s="6" t="str">
        <f>"-0.20*"</f>
        <v>-0.20*</v>
      </c>
      <c r="H52" s="6" t="str">
        <f>"(0.08)"</f>
        <v>(0.08)</v>
      </c>
      <c r="I52" s="6" t="str">
        <f>"0.42***"</f>
        <v>0.42***</v>
      </c>
      <c r="J52" s="6" t="str">
        <f>"(0.10)"</f>
        <v>(0.10)</v>
      </c>
      <c r="K52" s="6" t="str">
        <f>"0.71***"</f>
        <v>0.71***</v>
      </c>
      <c r="L52" s="6" t="str">
        <f>"(0.11)"</f>
        <v>(0.11)</v>
      </c>
      <c r="M52" s="6" t="str">
        <f>"-0.01"</f>
        <v>-0.01</v>
      </c>
      <c r="N52" s="6" t="str">
        <f t="shared" si="57"/>
        <v>(0.02)</v>
      </c>
      <c r="O52" s="6" t="str">
        <f>"0.00"</f>
        <v>0.00</v>
      </c>
      <c r="P52" s="6" t="str">
        <f>"(.)"</f>
        <v>(.)</v>
      </c>
    </row>
    <row r="53" spans="1:16" ht="14.25" customHeight="1">
      <c r="A53" s="3"/>
      <c r="B53" s="6" t="str">
        <f>"total"</f>
        <v>total</v>
      </c>
      <c r="C53" s="6" t="str">
        <f>"0.61***"</f>
        <v>0.61***</v>
      </c>
      <c r="D53" s="6" t="str">
        <f t="shared" ref="D53:D54" si="58">"(0.06)"</f>
        <v>(0.06)</v>
      </c>
      <c r="E53" s="6" t="str">
        <f>"0.07*"</f>
        <v>0.07*</v>
      </c>
      <c r="F53" s="6" t="str">
        <f>"(0.03)"</f>
        <v>(0.03)</v>
      </c>
      <c r="G53" s="6" t="str">
        <f>"-0.48***"</f>
        <v>-0.48***</v>
      </c>
      <c r="H53" s="6" t="str">
        <f>"(0.13)"</f>
        <v>(0.13)</v>
      </c>
      <c r="I53" s="6" t="str">
        <f>"0.31"</f>
        <v>0.31</v>
      </c>
      <c r="J53" s="6" t="str">
        <f>"(0.16)"</f>
        <v>(0.16)</v>
      </c>
      <c r="K53" s="6" t="str">
        <f>"0.31"</f>
        <v>0.31</v>
      </c>
      <c r="L53" s="6" t="str">
        <f>"(0.16)"</f>
        <v>(0.16)</v>
      </c>
      <c r="M53" s="6" t="str">
        <f>"-0.04"</f>
        <v>-0.04</v>
      </c>
      <c r="N53" s="6" t="str">
        <f>"(0.03)"</f>
        <v>(0.03)</v>
      </c>
      <c r="O53" s="6" t="str">
        <f>"-0.03"</f>
        <v>-0.03</v>
      </c>
      <c r="P53" s="6" t="str">
        <f>"(0.03)"</f>
        <v>(0.03)</v>
      </c>
    </row>
    <row r="54" spans="1:16" ht="14.25" customHeight="1">
      <c r="A54" s="3" t="s">
        <v>23</v>
      </c>
      <c r="B54" s="6" t="str">
        <f>"direct"</f>
        <v>direct</v>
      </c>
      <c r="C54" s="6" t="str">
        <f>"0.58***"</f>
        <v>0.58***</v>
      </c>
      <c r="D54" s="6" t="str">
        <f t="shared" si="58"/>
        <v>(0.06)</v>
      </c>
      <c r="E54" s="6" t="str">
        <f>"-0.00"</f>
        <v>-0.00</v>
      </c>
      <c r="F54" s="6" t="str">
        <f>"(0.02)"</f>
        <v>(0.02)</v>
      </c>
      <c r="G54" s="6" t="str">
        <f>"-0.29**"</f>
        <v>-0.29**</v>
      </c>
      <c r="H54" s="6" t="str">
        <f>"(0.11)"</f>
        <v>(0.11)</v>
      </c>
      <c r="I54" s="6" t="str">
        <f>"-0.09"</f>
        <v>-0.09</v>
      </c>
      <c r="J54" s="6" t="str">
        <f>"(0.13)"</f>
        <v>(0.13)</v>
      </c>
      <c r="K54" s="6" t="str">
        <f>"-0.36*"</f>
        <v>-0.36*</v>
      </c>
      <c r="L54" s="6" t="str">
        <f>"(0.15)"</f>
        <v>(0.15)</v>
      </c>
      <c r="M54" s="6" t="str">
        <f>"-0.03"</f>
        <v>-0.03</v>
      </c>
      <c r="N54" s="6" t="str">
        <f t="shared" ref="N54:N55" si="59">"(0.02)"</f>
        <v>(0.02)</v>
      </c>
      <c r="O54" s="6" t="str">
        <f>"0.06*"</f>
        <v>0.06*</v>
      </c>
      <c r="P54" s="6" t="str">
        <f>"(0.02)"</f>
        <v>(0.02)</v>
      </c>
    </row>
    <row r="55" spans="1:16" ht="14.25" customHeight="1">
      <c r="A55" s="3"/>
      <c r="B55" s="6" t="str">
        <f>"indirect"</f>
        <v>indirect</v>
      </c>
      <c r="C55" s="6" t="str">
        <f>"0.00"</f>
        <v>0.00</v>
      </c>
      <c r="D55" s="6" t="str">
        <f>"(.)"</f>
        <v>(.)</v>
      </c>
      <c r="E55" s="6" t="str">
        <f>"0.06***"</f>
        <v>0.06***</v>
      </c>
      <c r="F55" s="6" t="str">
        <f>"(0.01)"</f>
        <v>(0.01)</v>
      </c>
      <c r="G55" s="6" t="str">
        <f>"-0.21**"</f>
        <v>-0.21**</v>
      </c>
      <c r="H55" s="6" t="str">
        <f>"(0.07)"</f>
        <v>(0.07)</v>
      </c>
      <c r="I55" s="6" t="str">
        <f>"0.42***"</f>
        <v>0.42***</v>
      </c>
      <c r="J55" s="6" t="str">
        <f>"(0.09)"</f>
        <v>(0.09)</v>
      </c>
      <c r="K55" s="6" t="str">
        <f>"0.68***"</f>
        <v>0.68***</v>
      </c>
      <c r="L55" s="6" t="str">
        <f>"(0.11)"</f>
        <v>(0.11)</v>
      </c>
      <c r="M55" s="6" t="str">
        <f>"0.00"</f>
        <v>0.00</v>
      </c>
      <c r="N55" s="6" t="str">
        <f t="shared" si="59"/>
        <v>(0.02)</v>
      </c>
      <c r="O55" s="6" t="str">
        <f>"0.00"</f>
        <v>0.00</v>
      </c>
      <c r="P55" s="6" t="str">
        <f>"(.)"</f>
        <v>(.)</v>
      </c>
    </row>
    <row r="56" spans="1:16" ht="14.25" customHeight="1">
      <c r="A56" s="3"/>
      <c r="B56" s="6" t="str">
        <f>"total"</f>
        <v>total</v>
      </c>
      <c r="C56" s="6" t="str">
        <f>"0.58***"</f>
        <v>0.58***</v>
      </c>
      <c r="D56" s="6" t="str">
        <f t="shared" ref="D56:D57" si="60">"(0.06)"</f>
        <v>(0.06)</v>
      </c>
      <c r="E56" s="6" t="str">
        <f>"0.05"</f>
        <v>0.05</v>
      </c>
      <c r="F56" s="6" t="str">
        <f t="shared" ref="F56:F57" si="61">"(0.03)"</f>
        <v>(0.03)</v>
      </c>
      <c r="G56" s="6" t="str">
        <f>"-0.50***"</f>
        <v>-0.50***</v>
      </c>
      <c r="H56" s="6" t="str">
        <f>"(0.13)"</f>
        <v>(0.13)</v>
      </c>
      <c r="I56" s="6" t="str">
        <f>"0.33*"</f>
        <v>0.33*</v>
      </c>
      <c r="J56" s="6" t="str">
        <f>"(0.15)"</f>
        <v>(0.15)</v>
      </c>
      <c r="K56" s="6" t="str">
        <f>"0.32*"</f>
        <v>0.32*</v>
      </c>
      <c r="L56" s="6" t="str">
        <f>"(0.16)"</f>
        <v>(0.16)</v>
      </c>
      <c r="M56" s="6" t="str">
        <f t="shared" ref="M56:M57" si="62">"-0.03"</f>
        <v>-0.03</v>
      </c>
      <c r="N56" s="6" t="str">
        <f>"(0.03)"</f>
        <v>(0.03)</v>
      </c>
      <c r="O56" s="6" t="str">
        <f>"0.06*"</f>
        <v>0.06*</v>
      </c>
      <c r="P56" s="6" t="str">
        <f t="shared" ref="P56:P57" si="63">"(0.02)"</f>
        <v>(0.02)</v>
      </c>
    </row>
    <row r="57" spans="1:16" ht="14.25" customHeight="1">
      <c r="A57" s="3" t="s">
        <v>25</v>
      </c>
      <c r="B57" s="6" t="str">
        <f>"direct"</f>
        <v>direct</v>
      </c>
      <c r="C57" s="6" t="str">
        <f>"0.61***"</f>
        <v>0.61***</v>
      </c>
      <c r="D57" s="6" t="str">
        <f t="shared" si="60"/>
        <v>(0.06)</v>
      </c>
      <c r="E57" s="6" t="str">
        <f>"0.01"</f>
        <v>0.01</v>
      </c>
      <c r="F57" s="6" t="str">
        <f t="shared" si="61"/>
        <v>(0.03)</v>
      </c>
      <c r="G57" s="6" t="str">
        <f>"-0.25*"</f>
        <v>-0.25*</v>
      </c>
      <c r="H57" s="6" t="str">
        <f>"(0.11)"</f>
        <v>(0.11)</v>
      </c>
      <c r="I57" s="6" t="str">
        <f>"-0.14"</f>
        <v>-0.14</v>
      </c>
      <c r="J57" s="6" t="str">
        <f>"(0.14)"</f>
        <v>(0.14)</v>
      </c>
      <c r="K57" s="6" t="str">
        <f>"-0.42**"</f>
        <v>-0.42**</v>
      </c>
      <c r="L57" s="6" t="str">
        <f>"(0.15)"</f>
        <v>(0.15)</v>
      </c>
      <c r="M57" s="6" t="str">
        <f t="shared" si="62"/>
        <v>-0.03</v>
      </c>
      <c r="N57" s="6" t="str">
        <f t="shared" ref="N57:N58" si="64">"(0.02)"</f>
        <v>(0.02)</v>
      </c>
      <c r="O57" s="6" t="str">
        <f>"0.01"</f>
        <v>0.01</v>
      </c>
      <c r="P57" s="6" t="str">
        <f t="shared" si="63"/>
        <v>(0.02)</v>
      </c>
    </row>
    <row r="58" spans="1:16" ht="14.25" customHeight="1">
      <c r="A58" s="3"/>
      <c r="B58" s="6" t="str">
        <f>"indirect"</f>
        <v>indirect</v>
      </c>
      <c r="C58" s="6" t="str">
        <f>"0.00"</f>
        <v>0.00</v>
      </c>
      <c r="D58" s="6" t="str">
        <f>"(.)"</f>
        <v>(.)</v>
      </c>
      <c r="E58" s="6" t="str">
        <f>"0.04*"</f>
        <v>0.04*</v>
      </c>
      <c r="F58" s="6" t="str">
        <f>"(0.02)"</f>
        <v>(0.02)</v>
      </c>
      <c r="G58" s="6" t="str">
        <f>"-0.17*"</f>
        <v>-0.17*</v>
      </c>
      <c r="H58" s="6" t="str">
        <f>"(0.08)"</f>
        <v>(0.08)</v>
      </c>
      <c r="I58" s="6" t="str">
        <f>"0.42***"</f>
        <v>0.42***</v>
      </c>
      <c r="J58" s="6" t="str">
        <f>"(0.10)"</f>
        <v>(0.10)</v>
      </c>
      <c r="K58" s="6" t="str">
        <f>"0.70***"</f>
        <v>0.70***</v>
      </c>
      <c r="L58" s="6" t="str">
        <f>"(0.11)"</f>
        <v>(0.11)</v>
      </c>
      <c r="M58" s="6" t="str">
        <f>"-0.00"</f>
        <v>-0.00</v>
      </c>
      <c r="N58" s="6" t="str">
        <f t="shared" si="64"/>
        <v>(0.02)</v>
      </c>
      <c r="O58" s="6" t="str">
        <f>"0.00"</f>
        <v>0.00</v>
      </c>
      <c r="P58" s="6" t="str">
        <f>"(.)"</f>
        <v>(.)</v>
      </c>
    </row>
    <row r="59" spans="1:16" ht="14.25" customHeight="1">
      <c r="A59" s="3"/>
      <c r="B59" s="6" t="str">
        <f>"total"</f>
        <v>total</v>
      </c>
      <c r="C59" s="6" t="str">
        <f t="shared" ref="C59:C60" si="65">"0.61***"</f>
        <v>0.61***</v>
      </c>
      <c r="D59" s="6" t="str">
        <f t="shared" ref="D59:D60" si="66">"(0.06)"</f>
        <v>(0.06)</v>
      </c>
      <c r="E59" s="6" t="str">
        <f>"0.05"</f>
        <v>0.05</v>
      </c>
      <c r="F59" s="6" t="str">
        <f t="shared" ref="F59:F60" si="67">"(0.03)"</f>
        <v>(0.03)</v>
      </c>
      <c r="G59" s="6" t="str">
        <f>"-0.42**"</f>
        <v>-0.42**</v>
      </c>
      <c r="H59" s="6" t="str">
        <f>"(0.14)"</f>
        <v>(0.14)</v>
      </c>
      <c r="I59" s="6" t="str">
        <f>"0.28"</f>
        <v>0.28</v>
      </c>
      <c r="J59" s="6" t="str">
        <f>"(0.16)"</f>
        <v>(0.16)</v>
      </c>
      <c r="K59" s="6" t="str">
        <f>"0.28"</f>
        <v>0.28</v>
      </c>
      <c r="L59" s="6" t="str">
        <f>"(0.17)"</f>
        <v>(0.17)</v>
      </c>
      <c r="M59" s="6" t="str">
        <f>"-0.04"</f>
        <v>-0.04</v>
      </c>
      <c r="N59" s="6" t="str">
        <f>"(0.03)"</f>
        <v>(0.03)</v>
      </c>
      <c r="O59" s="6" t="str">
        <f>"0.01"</f>
        <v>0.01</v>
      </c>
      <c r="P59" s="6" t="str">
        <f>"(0.02)"</f>
        <v>(0.02)</v>
      </c>
    </row>
    <row r="60" spans="1:16" ht="14.25" customHeight="1">
      <c r="A60" s="3" t="s">
        <v>27</v>
      </c>
      <c r="B60" s="6" t="str">
        <f>"direct"</f>
        <v>direct</v>
      </c>
      <c r="C60" s="6" t="str">
        <f t="shared" si="65"/>
        <v>0.61***</v>
      </c>
      <c r="D60" s="6" t="str">
        <f t="shared" si="66"/>
        <v>(0.06)</v>
      </c>
      <c r="E60" s="6" t="str">
        <f>"0.00"</f>
        <v>0.00</v>
      </c>
      <c r="F60" s="6" t="str">
        <f t="shared" si="67"/>
        <v>(0.03)</v>
      </c>
      <c r="G60" s="6" t="str">
        <f>"-0.28*"</f>
        <v>-0.28*</v>
      </c>
      <c r="H60" s="6" t="str">
        <f>"(0.11)"</f>
        <v>(0.11)</v>
      </c>
      <c r="I60" s="6" t="str">
        <f>"-0.14"</f>
        <v>-0.14</v>
      </c>
      <c r="J60" s="6" t="str">
        <f>"(0.14)"</f>
        <v>(0.14)</v>
      </c>
      <c r="K60" s="6" t="str">
        <f>"-0.41**"</f>
        <v>-0.41**</v>
      </c>
      <c r="L60" s="6" t="str">
        <f>"(0.15)"</f>
        <v>(0.15)</v>
      </c>
      <c r="M60" s="6" t="str">
        <f>"-0.03"</f>
        <v>-0.03</v>
      </c>
      <c r="N60" s="6" t="str">
        <f t="shared" ref="N60:N61" si="68">"(0.02)"</f>
        <v>(0.02)</v>
      </c>
      <c r="O60" s="6" t="str">
        <f>"0.03"</f>
        <v>0.03</v>
      </c>
      <c r="P60" s="6" t="str">
        <f>"(0.03)"</f>
        <v>(0.03)</v>
      </c>
    </row>
    <row r="61" spans="1:16" ht="14.25" customHeight="1">
      <c r="A61" s="3"/>
      <c r="B61" s="6" t="str">
        <f>"indirect"</f>
        <v>indirect</v>
      </c>
      <c r="C61" s="6" t="str">
        <f>"0.00"</f>
        <v>0.00</v>
      </c>
      <c r="D61" s="6" t="str">
        <f>"(.)"</f>
        <v>(.)</v>
      </c>
      <c r="E61" s="6" t="str">
        <f>"0.06***"</f>
        <v>0.06***</v>
      </c>
      <c r="F61" s="6" t="str">
        <f>"(0.02)"</f>
        <v>(0.02)</v>
      </c>
      <c r="G61" s="6" t="str">
        <f>"-0.21**"</f>
        <v>-0.21**</v>
      </c>
      <c r="H61" s="6" t="str">
        <f>"(0.08)"</f>
        <v>(0.08)</v>
      </c>
      <c r="I61" s="6" t="str">
        <f>"0.44***"</f>
        <v>0.44***</v>
      </c>
      <c r="J61" s="6" t="str">
        <f>"(0.10)"</f>
        <v>(0.10)</v>
      </c>
      <c r="K61" s="6" t="str">
        <f>"0.70***"</f>
        <v>0.70***</v>
      </c>
      <c r="L61" s="6" t="str">
        <f>"(0.11)"</f>
        <v>(0.11)</v>
      </c>
      <c r="M61" s="6" t="str">
        <f>"-0.01"</f>
        <v>-0.01</v>
      </c>
      <c r="N61" s="6" t="str">
        <f t="shared" si="68"/>
        <v>(0.02)</v>
      </c>
      <c r="O61" s="6" t="str">
        <f>"0.00"</f>
        <v>0.00</v>
      </c>
      <c r="P61" s="6" t="str">
        <f>"(.)"</f>
        <v>(.)</v>
      </c>
    </row>
    <row r="62" spans="1:16" ht="14.25" customHeight="1">
      <c r="A62" s="3"/>
      <c r="B62" s="6" t="str">
        <f>"total"</f>
        <v>total</v>
      </c>
      <c r="C62" s="6" t="str">
        <f t="shared" ref="C62:C63" si="69">"0.61***"</f>
        <v>0.61***</v>
      </c>
      <c r="D62" s="6" t="str">
        <f t="shared" ref="D62:D63" si="70">"(0.06)"</f>
        <v>(0.06)</v>
      </c>
      <c r="E62" s="6" t="str">
        <f>"0.06"</f>
        <v>0.06</v>
      </c>
      <c r="F62" s="6" t="str">
        <f t="shared" ref="F62:F63" si="71">"(0.03)"</f>
        <v>(0.03)</v>
      </c>
      <c r="G62" s="6" t="str">
        <f>"-0.49***"</f>
        <v>-0.49***</v>
      </c>
      <c r="H62" s="6" t="str">
        <f>"(0.13)"</f>
        <v>(0.13)</v>
      </c>
      <c r="I62" s="6" t="str">
        <f>"0.30"</f>
        <v>0.30</v>
      </c>
      <c r="J62" s="6" t="str">
        <f>"(0.16)"</f>
        <v>(0.16)</v>
      </c>
      <c r="K62" s="6" t="str">
        <f>"0.28"</f>
        <v>0.28</v>
      </c>
      <c r="L62" s="6" t="str">
        <f>"(0.16)"</f>
        <v>(0.16)</v>
      </c>
      <c r="M62" s="6" t="str">
        <f>"-0.04"</f>
        <v>-0.04</v>
      </c>
      <c r="N62" s="6" t="str">
        <f>"(0.03)"</f>
        <v>(0.03)</v>
      </c>
      <c r="O62" s="6" t="str">
        <f>"0.03"</f>
        <v>0.03</v>
      </c>
      <c r="P62" s="6" t="str">
        <f t="shared" ref="P62:P63" si="72">"(0.03)"</f>
        <v>(0.03)</v>
      </c>
    </row>
    <row r="63" spans="1:16" ht="14.25" customHeight="1">
      <c r="A63" s="3" t="s">
        <v>29</v>
      </c>
      <c r="B63" s="6" t="str">
        <f>"direct"</f>
        <v>direct</v>
      </c>
      <c r="C63" s="6" t="str">
        <f t="shared" si="69"/>
        <v>0.61***</v>
      </c>
      <c r="D63" s="6" t="str">
        <f t="shared" si="70"/>
        <v>(0.06)</v>
      </c>
      <c r="E63" s="6" t="str">
        <f>"0.01"</f>
        <v>0.01</v>
      </c>
      <c r="F63" s="6" t="str">
        <f t="shared" si="71"/>
        <v>(0.03)</v>
      </c>
      <c r="G63" s="6" t="str">
        <f>"-0.28*"</f>
        <v>-0.28*</v>
      </c>
      <c r="H63" s="6" t="str">
        <f>"(0.11)"</f>
        <v>(0.11)</v>
      </c>
      <c r="I63" s="6" t="str">
        <f>"-0.13"</f>
        <v>-0.13</v>
      </c>
      <c r="J63" s="6" t="str">
        <f>"(0.14)"</f>
        <v>(0.14)</v>
      </c>
      <c r="K63" s="6" t="str">
        <f>"-0.41**"</f>
        <v>-0.41**</v>
      </c>
      <c r="L63" s="6" t="str">
        <f>"(0.15)"</f>
        <v>(0.15)</v>
      </c>
      <c r="M63" s="6" t="str">
        <f>"-0.03"</f>
        <v>-0.03</v>
      </c>
      <c r="N63" s="6" t="str">
        <f t="shared" ref="N63:N64" si="73">"(0.02)"</f>
        <v>(0.02)</v>
      </c>
      <c r="O63" s="6" t="str">
        <f t="shared" ref="O63:O65" si="74">"0.00"</f>
        <v>0.00</v>
      </c>
      <c r="P63" s="6" t="str">
        <f t="shared" si="72"/>
        <v>(0.03)</v>
      </c>
    </row>
    <row r="64" spans="1:16" ht="14.25" customHeight="1">
      <c r="A64" s="3"/>
      <c r="B64" s="6" t="str">
        <f>"indirect"</f>
        <v>indirect</v>
      </c>
      <c r="C64" s="6" t="str">
        <f>"0.00"</f>
        <v>0.00</v>
      </c>
      <c r="D64" s="6" t="str">
        <f>"(.)"</f>
        <v>(.)</v>
      </c>
      <c r="E64" s="6" t="str">
        <f>"0.06***"</f>
        <v>0.06***</v>
      </c>
      <c r="F64" s="6" t="str">
        <f>"(0.02)"</f>
        <v>(0.02)</v>
      </c>
      <c r="G64" s="6" t="str">
        <f>"-0.27***"</f>
        <v>-0.27***</v>
      </c>
      <c r="H64" s="6" t="str">
        <f>"(0.08)"</f>
        <v>(0.08)</v>
      </c>
      <c r="I64" s="6" t="str">
        <f>"0.45***"</f>
        <v>0.45***</v>
      </c>
      <c r="J64" s="6" t="str">
        <f>"(0.10)"</f>
        <v>(0.10)</v>
      </c>
      <c r="K64" s="6" t="str">
        <f>"0.73***"</f>
        <v>0.73***</v>
      </c>
      <c r="L64" s="6" t="str">
        <f>"(0.11)"</f>
        <v>(0.11)</v>
      </c>
      <c r="M64" s="6" t="str">
        <f>"-0.01"</f>
        <v>-0.01</v>
      </c>
      <c r="N64" s="6" t="str">
        <f t="shared" si="73"/>
        <v>(0.02)</v>
      </c>
      <c r="O64" s="6" t="str">
        <f t="shared" si="74"/>
        <v>0.00</v>
      </c>
      <c r="P64" s="6" t="str">
        <f>"(.)"</f>
        <v>(.)</v>
      </c>
    </row>
    <row r="65" spans="1:16" ht="14.25" customHeight="1">
      <c r="A65" s="3"/>
      <c r="B65" s="6" t="str">
        <f>"total"</f>
        <v>total</v>
      </c>
      <c r="C65" s="6" t="str">
        <f>"0.61***"</f>
        <v>0.61***</v>
      </c>
      <c r="D65" s="6" t="str">
        <f t="shared" ref="D65:D66" si="75">"(0.06)"</f>
        <v>(0.06)</v>
      </c>
      <c r="E65" s="6" t="str">
        <f>"0.07*"</f>
        <v>0.07*</v>
      </c>
      <c r="F65" s="6" t="str">
        <f t="shared" ref="F65:F66" si="76">"(0.03)"</f>
        <v>(0.03)</v>
      </c>
      <c r="G65" s="6" t="str">
        <f>"-0.55***"</f>
        <v>-0.55***</v>
      </c>
      <c r="H65" s="6" t="str">
        <f>"(0.13)"</f>
        <v>(0.13)</v>
      </c>
      <c r="I65" s="6" t="str">
        <f>"0.32*"</f>
        <v>0.32*</v>
      </c>
      <c r="J65" s="6" t="str">
        <f>"(0.16)"</f>
        <v>(0.16)</v>
      </c>
      <c r="K65" s="6" t="str">
        <f>"0.32*"</f>
        <v>0.32*</v>
      </c>
      <c r="L65" s="6" t="str">
        <f>"(0.16)"</f>
        <v>(0.16)</v>
      </c>
      <c r="M65" s="6" t="str">
        <f>"-0.04"</f>
        <v>-0.04</v>
      </c>
      <c r="N65" s="6" t="str">
        <f>"(0.03)"</f>
        <v>(0.03)</v>
      </c>
      <c r="O65" s="6" t="str">
        <f t="shared" si="74"/>
        <v>0.00</v>
      </c>
      <c r="P65" s="6" t="str">
        <f t="shared" ref="P65:P66" si="77">"(0.03)"</f>
        <v>(0.03)</v>
      </c>
    </row>
    <row r="66" spans="1:16" ht="14.25" customHeight="1">
      <c r="A66" s="3" t="s">
        <v>31</v>
      </c>
      <c r="B66" s="6" t="str">
        <f>"direct"</f>
        <v>direct</v>
      </c>
      <c r="C66" s="6" t="str">
        <f>"0.60***"</f>
        <v>0.60***</v>
      </c>
      <c r="D66" s="6" t="str">
        <f t="shared" si="75"/>
        <v>(0.06)</v>
      </c>
      <c r="E66" s="6" t="str">
        <f>"0.04"</f>
        <v>0.04</v>
      </c>
      <c r="F66" s="6" t="str">
        <f t="shared" si="76"/>
        <v>(0.03)</v>
      </c>
      <c r="G66" s="6" t="str">
        <f>"-0.29**"</f>
        <v>-0.29**</v>
      </c>
      <c r="H66" s="6" t="str">
        <f>"(0.11)"</f>
        <v>(0.11)</v>
      </c>
      <c r="I66" s="6" t="str">
        <f>"-0.13"</f>
        <v>-0.13</v>
      </c>
      <c r="J66" s="6" t="str">
        <f>"(0.13)"</f>
        <v>(0.13)</v>
      </c>
      <c r="K66" s="6" t="str">
        <f>"-0.43**"</f>
        <v>-0.43**</v>
      </c>
      <c r="L66" s="6" t="str">
        <f>"(0.15)"</f>
        <v>(0.15)</v>
      </c>
      <c r="M66" s="6" t="str">
        <f>"-0.03"</f>
        <v>-0.03</v>
      </c>
      <c r="N66" s="6" t="str">
        <f t="shared" ref="N66:N67" si="78">"(0.02)"</f>
        <v>(0.02)</v>
      </c>
      <c r="O66" s="6" t="str">
        <f>"-0.02"</f>
        <v>-0.02</v>
      </c>
      <c r="P66" s="6" t="str">
        <f t="shared" si="77"/>
        <v>(0.03)</v>
      </c>
    </row>
    <row r="67" spans="1:16" ht="14.25" customHeight="1">
      <c r="A67" s="3"/>
      <c r="B67" s="6" t="str">
        <f>"indirect"</f>
        <v>indirect</v>
      </c>
      <c r="C67" s="6" t="str">
        <f>"0.00"</f>
        <v>0.00</v>
      </c>
      <c r="D67" s="6" t="str">
        <f>"(.)"</f>
        <v>(.)</v>
      </c>
      <c r="E67" s="6" t="str">
        <f>"0.04*"</f>
        <v>0.04*</v>
      </c>
      <c r="F67" s="6" t="str">
        <f>"(0.02)"</f>
        <v>(0.02)</v>
      </c>
      <c r="G67" s="6" t="str">
        <f>"-0.23**"</f>
        <v>-0.23**</v>
      </c>
      <c r="H67" s="6" t="str">
        <f>"(0.08)"</f>
        <v>(0.08)</v>
      </c>
      <c r="I67" s="6" t="str">
        <f>"0.41***"</f>
        <v>0.41***</v>
      </c>
      <c r="J67" s="6" t="str">
        <f>"(0.10)"</f>
        <v>(0.10)</v>
      </c>
      <c r="K67" s="6" t="str">
        <f>"0.69***"</f>
        <v>0.69***</v>
      </c>
      <c r="L67" s="6" t="str">
        <f>"(0.11)"</f>
        <v>(0.11)</v>
      </c>
      <c r="M67" s="6" t="str">
        <f>"-0.01"</f>
        <v>-0.01</v>
      </c>
      <c r="N67" s="6" t="str">
        <f t="shared" si="78"/>
        <v>(0.02)</v>
      </c>
      <c r="O67" s="6" t="str">
        <f>"0.00"</f>
        <v>0.00</v>
      </c>
      <c r="P67" s="6" t="str">
        <f>"(.)"</f>
        <v>(.)</v>
      </c>
    </row>
    <row r="68" spans="1:16" ht="14.25" customHeight="1">
      <c r="A68" s="3"/>
      <c r="B68" s="6" t="str">
        <f>"total"</f>
        <v>total</v>
      </c>
      <c r="C68" s="6" t="str">
        <f>"0.60***"</f>
        <v>0.60***</v>
      </c>
      <c r="D68" s="6" t="str">
        <f t="shared" ref="D68:D69" si="79">"(0.06)"</f>
        <v>(0.06)</v>
      </c>
      <c r="E68" s="6" t="str">
        <f>"0.08*"</f>
        <v>0.08*</v>
      </c>
      <c r="F68" s="6" t="str">
        <f t="shared" ref="F68:F69" si="80">"(0.03)"</f>
        <v>(0.03)</v>
      </c>
      <c r="G68" s="6" t="str">
        <f>"-0.51***"</f>
        <v>-0.51***</v>
      </c>
      <c r="H68" s="6" t="str">
        <f>"(0.13)"</f>
        <v>(0.13)</v>
      </c>
      <c r="I68" s="6" t="str">
        <f>"0.28"</f>
        <v>0.28</v>
      </c>
      <c r="J68" s="6" t="str">
        <f>"(0.16)"</f>
        <v>(0.16)</v>
      </c>
      <c r="K68" s="6" t="str">
        <f>"0.27"</f>
        <v>0.27</v>
      </c>
      <c r="L68" s="6" t="str">
        <f>"(0.16)"</f>
        <v>(0.16)</v>
      </c>
      <c r="M68" s="6" t="str">
        <f>"-0.04"</f>
        <v>-0.04</v>
      </c>
      <c r="N68" s="6" t="str">
        <f>"(0.03)"</f>
        <v>(0.03)</v>
      </c>
      <c r="O68" s="6" t="str">
        <f>"-0.02"</f>
        <v>-0.02</v>
      </c>
      <c r="P68" s="6" t="str">
        <f t="shared" ref="P68:P69" si="81">"(0.03)"</f>
        <v>(0.03)</v>
      </c>
    </row>
    <row r="69" spans="1:16" ht="14.25" customHeight="1">
      <c r="A69" s="3" t="s">
        <v>33</v>
      </c>
      <c r="B69" s="6" t="str">
        <f>"direct"</f>
        <v>direct</v>
      </c>
      <c r="C69" s="6" t="str">
        <f>"0.61***"</f>
        <v>0.61***</v>
      </c>
      <c r="D69" s="6" t="str">
        <f t="shared" si="79"/>
        <v>(0.06)</v>
      </c>
      <c r="E69" s="6" t="str">
        <f>"0.01"</f>
        <v>0.01</v>
      </c>
      <c r="F69" s="6" t="str">
        <f t="shared" si="80"/>
        <v>(0.03)</v>
      </c>
      <c r="G69" s="6" t="str">
        <f>"-0.27*"</f>
        <v>-0.27*</v>
      </c>
      <c r="H69" s="6" t="str">
        <f>"(0.11)"</f>
        <v>(0.11)</v>
      </c>
      <c r="I69" s="6" t="str">
        <f>"-0.13"</f>
        <v>-0.13</v>
      </c>
      <c r="J69" s="6" t="str">
        <f>"(0.14)"</f>
        <v>(0.14)</v>
      </c>
      <c r="K69" s="6" t="str">
        <f>"-0.40**"</f>
        <v>-0.40**</v>
      </c>
      <c r="L69" s="6" t="str">
        <f>"(0.15)"</f>
        <v>(0.15)</v>
      </c>
      <c r="M69" s="6" t="str">
        <f>"-0.03"</f>
        <v>-0.03</v>
      </c>
      <c r="N69" s="6" t="str">
        <f t="shared" ref="N69:N70" si="82">"(0.02)"</f>
        <v>(0.02)</v>
      </c>
      <c r="O69" s="6" t="str">
        <f>"-0.01"</f>
        <v>-0.01</v>
      </c>
      <c r="P69" s="6" t="str">
        <f t="shared" si="81"/>
        <v>(0.03)</v>
      </c>
    </row>
    <row r="70" spans="1:16" ht="14.25" customHeight="1">
      <c r="A70" s="3"/>
      <c r="B70" s="6" t="str">
        <f>"indirect"</f>
        <v>indirect</v>
      </c>
      <c r="C70" s="6" t="str">
        <f>"0.00"</f>
        <v>0.00</v>
      </c>
      <c r="D70" s="6" t="str">
        <f>"(.)"</f>
        <v>(.)</v>
      </c>
      <c r="E70" s="6" t="str">
        <f>"0.05**"</f>
        <v>0.05**</v>
      </c>
      <c r="F70" s="6" t="str">
        <f>"(0.02)"</f>
        <v>(0.02)</v>
      </c>
      <c r="G70" s="6" t="str">
        <f>"-0.21**"</f>
        <v>-0.21**</v>
      </c>
      <c r="H70" s="6" t="str">
        <f>"(0.08)"</f>
        <v>(0.08)</v>
      </c>
      <c r="I70" s="6" t="str">
        <f>"0.43***"</f>
        <v>0.43***</v>
      </c>
      <c r="J70" s="6" t="str">
        <f>"(0.10)"</f>
        <v>(0.10)</v>
      </c>
      <c r="K70" s="6" t="str">
        <f>"0.75***"</f>
        <v>0.75***</v>
      </c>
      <c r="L70" s="6" t="str">
        <f>"(0.12)"</f>
        <v>(0.12)</v>
      </c>
      <c r="M70" s="6" t="str">
        <f>"-0.01"</f>
        <v>-0.01</v>
      </c>
      <c r="N70" s="6" t="str">
        <f t="shared" si="82"/>
        <v>(0.02)</v>
      </c>
      <c r="O70" s="6" t="str">
        <f>"0.00"</f>
        <v>0.00</v>
      </c>
      <c r="P70" s="6" t="str">
        <f>"(.)"</f>
        <v>(.)</v>
      </c>
    </row>
    <row r="71" spans="1:16" ht="14.25" customHeight="1">
      <c r="A71" s="3"/>
      <c r="B71" s="6" t="str">
        <f>"total"</f>
        <v>total</v>
      </c>
      <c r="C71" s="6" t="str">
        <f t="shared" ref="C71:C72" si="83">"0.61***"</f>
        <v>0.61***</v>
      </c>
      <c r="D71" s="6" t="str">
        <f t="shared" ref="D71:D72" si="84">"(0.06)"</f>
        <v>(0.06)</v>
      </c>
      <c r="E71" s="6" t="str">
        <f>"0.06*"</f>
        <v>0.06*</v>
      </c>
      <c r="F71" s="6" t="str">
        <f>"(0.03)"</f>
        <v>(0.03)</v>
      </c>
      <c r="G71" s="6" t="str">
        <f>"-0.49***"</f>
        <v>-0.49***</v>
      </c>
      <c r="H71" s="6" t="str">
        <f>"(0.13)"</f>
        <v>(0.13)</v>
      </c>
      <c r="I71" s="6" t="str">
        <f>"0.31"</f>
        <v>0.31</v>
      </c>
      <c r="J71" s="6" t="str">
        <f>"(0.16)"</f>
        <v>(0.16)</v>
      </c>
      <c r="K71" s="6" t="str">
        <f>"0.34*"</f>
        <v>0.34*</v>
      </c>
      <c r="L71" s="6" t="str">
        <f>"(0.16)"</f>
        <v>(0.16)</v>
      </c>
      <c r="M71" s="6" t="str">
        <f>"-0.05"</f>
        <v>-0.05</v>
      </c>
      <c r="N71" s="6" t="str">
        <f>"(0.03)"</f>
        <v>(0.03)</v>
      </c>
      <c r="O71" s="6" t="str">
        <f>"-0.01"</f>
        <v>-0.01</v>
      </c>
      <c r="P71" s="6" t="str">
        <f>"(0.03)"</f>
        <v>(0.03)</v>
      </c>
    </row>
    <row r="72" spans="1:16" ht="14.25" customHeight="1">
      <c r="A72" s="3" t="s">
        <v>35</v>
      </c>
      <c r="B72" s="6" t="str">
        <f>"direct"</f>
        <v>direct</v>
      </c>
      <c r="C72" s="6" t="str">
        <f t="shared" si="83"/>
        <v>0.61***</v>
      </c>
      <c r="D72" s="6" t="str">
        <f t="shared" si="84"/>
        <v>(0.06)</v>
      </c>
      <c r="E72" s="6" t="str">
        <f t="shared" ref="E72:E73" si="85">"0.02"</f>
        <v>0.02</v>
      </c>
      <c r="F72" s="6" t="str">
        <f t="shared" ref="F72:F73" si="86">"(0.02)"</f>
        <v>(0.02)</v>
      </c>
      <c r="G72" s="6" t="str">
        <f>"-0.28*"</f>
        <v>-0.28*</v>
      </c>
      <c r="H72" s="6" t="str">
        <f>"(0.11)"</f>
        <v>(0.11)</v>
      </c>
      <c r="I72" s="6" t="str">
        <f>"-0.15"</f>
        <v>-0.15</v>
      </c>
      <c r="J72" s="6" t="str">
        <f>"(0.13)"</f>
        <v>(0.13)</v>
      </c>
      <c r="K72" s="6" t="str">
        <f>"-0.41**"</f>
        <v>-0.41**</v>
      </c>
      <c r="L72" s="6" t="str">
        <f>"(0.15)"</f>
        <v>(0.15)</v>
      </c>
      <c r="M72" s="6" t="str">
        <f>"-0.03"</f>
        <v>-0.03</v>
      </c>
      <c r="N72" s="6" t="str">
        <f t="shared" ref="N72:N73" si="87">"(0.02)"</f>
        <v>(0.02)</v>
      </c>
      <c r="O72" s="6" t="str">
        <f>"0.02"</f>
        <v>0.02</v>
      </c>
      <c r="P72" s="6" t="str">
        <f>"(0.02)"</f>
        <v>(0.02)</v>
      </c>
    </row>
    <row r="73" spans="1:16" ht="14.25" customHeight="1">
      <c r="A73" s="3"/>
      <c r="B73" s="6" t="str">
        <f>"indirect"</f>
        <v>indirect</v>
      </c>
      <c r="C73" s="6" t="str">
        <f>"0.00"</f>
        <v>0.00</v>
      </c>
      <c r="D73" s="6" t="str">
        <f>"(.)"</f>
        <v>(.)</v>
      </c>
      <c r="E73" s="6" t="str">
        <f t="shared" si="85"/>
        <v>0.02</v>
      </c>
      <c r="F73" s="6" t="str">
        <f t="shared" si="86"/>
        <v>(0.02)</v>
      </c>
      <c r="G73" s="6" t="str">
        <f>"-0.21**"</f>
        <v>-0.21**</v>
      </c>
      <c r="H73" s="6" t="str">
        <f>"(0.08)"</f>
        <v>(0.08)</v>
      </c>
      <c r="I73" s="6" t="str">
        <f>"0.42***"</f>
        <v>0.42***</v>
      </c>
      <c r="J73" s="6" t="str">
        <f>"(0.10)"</f>
        <v>(0.10)</v>
      </c>
      <c r="K73" s="6" t="str">
        <f>"0.71***"</f>
        <v>0.71***</v>
      </c>
      <c r="L73" s="6" t="str">
        <f>"(0.12)"</f>
        <v>(0.12)</v>
      </c>
      <c r="M73" s="6" t="str">
        <f>"-0.00"</f>
        <v>-0.00</v>
      </c>
      <c r="N73" s="6" t="str">
        <f t="shared" si="87"/>
        <v>(0.02)</v>
      </c>
      <c r="O73" s="6" t="str">
        <f>"0.00"</f>
        <v>0.00</v>
      </c>
      <c r="P73" s="6" t="str">
        <f>"(.)"</f>
        <v>(.)</v>
      </c>
    </row>
    <row r="74" spans="1:16" ht="14.25" customHeight="1">
      <c r="A74" s="3"/>
      <c r="B74" s="6" t="str">
        <f>"total"</f>
        <v>total</v>
      </c>
      <c r="C74" s="6" t="str">
        <f>"0.61***"</f>
        <v>0.61***</v>
      </c>
      <c r="D74" s="6" t="str">
        <f t="shared" ref="D74:D75" si="88">"(0.06)"</f>
        <v>(0.06)</v>
      </c>
      <c r="E74" s="6" t="str">
        <f>"0.04"</f>
        <v>0.04</v>
      </c>
      <c r="F74" s="6" t="str">
        <f t="shared" ref="F74:F75" si="89">"(0.03)"</f>
        <v>(0.03)</v>
      </c>
      <c r="G74" s="6" t="str">
        <f>"-0.49***"</f>
        <v>-0.49***</v>
      </c>
      <c r="H74" s="6" t="str">
        <f>"(0.13)"</f>
        <v>(0.13)</v>
      </c>
      <c r="I74" s="6" t="str">
        <f>"0.28"</f>
        <v>0.28</v>
      </c>
      <c r="J74" s="6" t="str">
        <f>"(0.16)"</f>
        <v>(0.16)</v>
      </c>
      <c r="K74" s="6" t="str">
        <f>"0.30"</f>
        <v>0.30</v>
      </c>
      <c r="L74" s="6" t="str">
        <f>"(0.16)"</f>
        <v>(0.16)</v>
      </c>
      <c r="M74" s="6" t="str">
        <f>"-0.03"</f>
        <v>-0.03</v>
      </c>
      <c r="N74" s="6" t="str">
        <f>"(0.03)"</f>
        <v>(0.03)</v>
      </c>
      <c r="O74" s="6" t="str">
        <f>"0.02"</f>
        <v>0.02</v>
      </c>
      <c r="P74" s="6" t="str">
        <f>"(0.02)"</f>
        <v>(0.02)</v>
      </c>
    </row>
    <row r="75" spans="1:16" ht="14.25" customHeight="1">
      <c r="A75" s="3" t="s">
        <v>37</v>
      </c>
      <c r="B75" s="6" t="str">
        <f>"direct"</f>
        <v>direct</v>
      </c>
      <c r="C75" s="6" t="str">
        <f>"0.58***"</f>
        <v>0.58***</v>
      </c>
      <c r="D75" s="6" t="str">
        <f t="shared" si="88"/>
        <v>(0.06)</v>
      </c>
      <c r="E75" s="6" t="str">
        <f>"0.02"</f>
        <v>0.02</v>
      </c>
      <c r="F75" s="6" t="str">
        <f t="shared" si="89"/>
        <v>(0.03)</v>
      </c>
      <c r="G75" s="6" t="str">
        <f>"-0.28**"</f>
        <v>-0.28**</v>
      </c>
      <c r="H75" s="6" t="str">
        <f>"(0.11)"</f>
        <v>(0.11)</v>
      </c>
      <c r="I75" s="6" t="str">
        <f>"-0.12"</f>
        <v>-0.12</v>
      </c>
      <c r="J75" s="6" t="str">
        <f>"(0.13)"</f>
        <v>(0.13)</v>
      </c>
      <c r="K75" s="6" t="str">
        <f>"-0.41**"</f>
        <v>-0.41**</v>
      </c>
      <c r="L75" s="6" t="str">
        <f>"(0.15)"</f>
        <v>(0.15)</v>
      </c>
      <c r="M75" s="6" t="str">
        <f>"-0.04"</f>
        <v>-0.04</v>
      </c>
      <c r="N75" s="6" t="str">
        <f t="shared" ref="N75:N76" si="90">"(0.02)"</f>
        <v>(0.02)</v>
      </c>
      <c r="O75" s="6" t="str">
        <f>"0.05*"</f>
        <v>0.05*</v>
      </c>
      <c r="P75" s="6" t="str">
        <f>"(0.03)"</f>
        <v>(0.03)</v>
      </c>
    </row>
    <row r="76" spans="1:16" ht="14.25" customHeight="1">
      <c r="B76" s="6" t="str">
        <f>"indirect"</f>
        <v>indirect</v>
      </c>
      <c r="C76" s="6" t="str">
        <f>"0.00"</f>
        <v>0.00</v>
      </c>
      <c r="D76" s="6" t="str">
        <f>"(.)"</f>
        <v>(.)</v>
      </c>
      <c r="E76" s="6" t="str">
        <f>"0.06***"</f>
        <v>0.06***</v>
      </c>
      <c r="F76" s="6" t="str">
        <f>"(0.02)"</f>
        <v>(0.02)</v>
      </c>
      <c r="G76" s="6" t="str">
        <f>"-0.20**"</f>
        <v>-0.20**</v>
      </c>
      <c r="H76" s="6" t="str">
        <f>"(0.07)"</f>
        <v>(0.07)</v>
      </c>
      <c r="I76" s="6" t="str">
        <f>"0.39***"</f>
        <v>0.39***</v>
      </c>
      <c r="J76" s="6" t="str">
        <f>"(0.09)"</f>
        <v>(0.09)</v>
      </c>
      <c r="K76" s="6" t="str">
        <f>"0.64***"</f>
        <v>0.64***</v>
      </c>
      <c r="L76" s="6" t="str">
        <f>"(0.11)"</f>
        <v>(0.11)</v>
      </c>
      <c r="M76" s="6" t="str">
        <f>"-0.01"</f>
        <v>-0.01</v>
      </c>
      <c r="N76" s="6" t="str">
        <f t="shared" si="90"/>
        <v>(0.02)</v>
      </c>
      <c r="O76" s="6" t="str">
        <f>"0.00"</f>
        <v>0.00</v>
      </c>
      <c r="P76" s="6" t="str">
        <f>"(.)"</f>
        <v>(.)</v>
      </c>
    </row>
    <row r="77" spans="1:16" ht="14.25" customHeight="1">
      <c r="B77" s="6" t="str">
        <f>"total"</f>
        <v>total</v>
      </c>
      <c r="C77" s="6" t="str">
        <f>"0.58***"</f>
        <v>0.58***</v>
      </c>
      <c r="D77" s="6" t="str">
        <f>"(0.06)"</f>
        <v>(0.06)</v>
      </c>
      <c r="E77" s="6" t="str">
        <f>"0.08**"</f>
        <v>0.08**</v>
      </c>
      <c r="F77" s="6" t="str">
        <f>"(0.03)"</f>
        <v>(0.03)</v>
      </c>
      <c r="G77" s="6" t="str">
        <f>"-0.49***"</f>
        <v>-0.49***</v>
      </c>
      <c r="H77" s="6" t="str">
        <f>"(0.13)"</f>
        <v>(0.13)</v>
      </c>
      <c r="I77" s="6" t="str">
        <f>"0.27"</f>
        <v>0.27</v>
      </c>
      <c r="J77" s="6" t="str">
        <f>"(0.15)"</f>
        <v>(0.15)</v>
      </c>
      <c r="K77" s="6" t="str">
        <f>"0.23"</f>
        <v>0.23</v>
      </c>
      <c r="L77" s="6" t="str">
        <f>"(0.16)"</f>
        <v>(0.16)</v>
      </c>
      <c r="M77" s="6" t="str">
        <f>"-0.04"</f>
        <v>-0.04</v>
      </c>
      <c r="N77" s="6" t="str">
        <f>"(0.03)"</f>
        <v>(0.03)</v>
      </c>
      <c r="O77" s="6" t="str">
        <f>"0.05*"</f>
        <v>0.05*</v>
      </c>
      <c r="P77" s="6" t="str">
        <f>"(0.03)"</f>
        <v>(0.03)</v>
      </c>
    </row>
    <row r="78" spans="1:16" ht="14.25" customHeight="1">
      <c r="A78" s="6" t="s">
        <v>42</v>
      </c>
      <c r="B78" s="6"/>
      <c r="C78" s="6"/>
      <c r="D78" s="6"/>
      <c r="E78" s="6"/>
      <c r="F78" s="6"/>
      <c r="G78" s="6"/>
      <c r="H78" s="6"/>
    </row>
    <row r="79" spans="1:16" ht="14.25" customHeight="1"/>
    <row r="80" spans="1:16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</sheetData>
  <mergeCells count="5">
    <mergeCell ref="M2:P2"/>
    <mergeCell ref="C41:D41"/>
    <mergeCell ref="E41:F41"/>
    <mergeCell ref="O41:P41"/>
    <mergeCell ref="K3:L3"/>
  </mergeCell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A999"/>
  <sheetViews>
    <sheetView topLeftCell="A66" workbookViewId="0">
      <selection activeCell="A78" sqref="A78:H78"/>
    </sheetView>
  </sheetViews>
  <sheetFormatPr defaultColWidth="12.6328125" defaultRowHeight="15" customHeight="1"/>
  <cols>
    <col min="1" max="27" width="8.6328125" customWidth="1"/>
  </cols>
  <sheetData>
    <row r="1" spans="1:27" ht="14.25" customHeight="1" thickBot="1">
      <c r="A1" s="2" t="s">
        <v>43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pans="1:27" ht="14.25" customHeight="1" thickBot="1">
      <c r="A2" s="3" t="s">
        <v>0</v>
      </c>
      <c r="B2" s="3" t="s">
        <v>5</v>
      </c>
      <c r="C2" s="3"/>
      <c r="D2" s="3"/>
      <c r="E2" s="3"/>
      <c r="F2" s="3"/>
      <c r="G2" s="3"/>
      <c r="H2" s="3"/>
      <c r="I2" s="3"/>
      <c r="J2" s="3"/>
      <c r="K2" s="3"/>
      <c r="L2" s="3"/>
      <c r="M2" s="16" t="s">
        <v>71</v>
      </c>
      <c r="N2" s="17"/>
      <c r="O2" s="17"/>
      <c r="P2" s="17"/>
    </row>
    <row r="3" spans="1:27" ht="14.25" customHeight="1" thickBot="1">
      <c r="A3" s="3" t="s">
        <v>44</v>
      </c>
      <c r="B3" s="3"/>
      <c r="C3" s="2" t="s">
        <v>7</v>
      </c>
      <c r="D3" s="3"/>
      <c r="E3" s="3" t="s">
        <v>8</v>
      </c>
      <c r="F3" s="3"/>
      <c r="G3" s="3" t="s">
        <v>9</v>
      </c>
      <c r="H3" s="3"/>
      <c r="I3" s="3" t="s">
        <v>10</v>
      </c>
      <c r="J3" s="3"/>
      <c r="K3" s="10" t="s">
        <v>11</v>
      </c>
      <c r="L3" s="11"/>
      <c r="M3" s="4" t="s">
        <v>12</v>
      </c>
      <c r="N3" s="5" t="s">
        <v>13</v>
      </c>
      <c r="O3" s="5" t="s">
        <v>14</v>
      </c>
      <c r="P3" s="5" t="s">
        <v>15</v>
      </c>
    </row>
    <row r="4" spans="1:27" s="15" customFormat="1" ht="14.25" customHeight="1">
      <c r="A4" s="12" t="s">
        <v>16</v>
      </c>
      <c r="B4" s="13" t="str">
        <f>"direct"</f>
        <v>direct</v>
      </c>
      <c r="C4" s="13" t="str">
        <f>"0.14***"</f>
        <v>0.14***</v>
      </c>
      <c r="D4" s="13" t="str">
        <f>"(0.03)"</f>
        <v>(0.03)</v>
      </c>
      <c r="E4" s="13" t="str">
        <f>"0.12"</f>
        <v>0.12</v>
      </c>
      <c r="F4" s="13" t="str">
        <f>"(0.15)"</f>
        <v>(0.15)</v>
      </c>
      <c r="G4" s="13" t="str">
        <f>"0.19"</f>
        <v>0.19</v>
      </c>
      <c r="H4" s="13" t="str">
        <f>"(0.18)"</f>
        <v>(0.18)</v>
      </c>
      <c r="I4" s="13" t="str">
        <f>"-0.40*"</f>
        <v>-0.40*</v>
      </c>
      <c r="J4" s="13" t="str">
        <f>"(0.18)"</f>
        <v>(0.18)</v>
      </c>
      <c r="K4" s="13" t="str">
        <f>"0.10**"</f>
        <v>0.10**</v>
      </c>
      <c r="L4" s="13" t="str">
        <f>"(0.03)"</f>
        <v>(0.03)</v>
      </c>
      <c r="M4" s="14" t="s">
        <v>45</v>
      </c>
      <c r="N4" s="14">
        <v>0.16</v>
      </c>
      <c r="O4" s="14">
        <v>0.97899999999999998</v>
      </c>
      <c r="P4" s="14">
        <v>0.73199999999999998</v>
      </c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</row>
    <row r="5" spans="1:27" ht="14.25" customHeight="1">
      <c r="A5" s="3"/>
      <c r="B5" s="6" t="str">
        <f>"indirect"</f>
        <v>indirect</v>
      </c>
      <c r="C5" s="6" t="str">
        <f>"0.00"</f>
        <v>0.00</v>
      </c>
      <c r="D5" s="6" t="str">
        <f>"(.)"</f>
        <v>(.)</v>
      </c>
      <c r="E5" s="6" t="str">
        <f>"0.00"</f>
        <v>0.00</v>
      </c>
      <c r="F5" s="6" t="str">
        <f>"(.)"</f>
        <v>(.)</v>
      </c>
      <c r="G5" s="6" t="str">
        <f>"0.00"</f>
        <v>0.00</v>
      </c>
      <c r="H5" s="6" t="str">
        <f>"(.)"</f>
        <v>(.)</v>
      </c>
      <c r="I5" s="6" t="str">
        <f>"0.00"</f>
        <v>0.00</v>
      </c>
      <c r="J5" s="6" t="str">
        <f>"(.)"</f>
        <v>(.)</v>
      </c>
      <c r="K5" s="6" t="str">
        <f>"0.00"</f>
        <v>0.00</v>
      </c>
      <c r="L5" s="6" t="str">
        <f>"(.)"</f>
        <v>(.)</v>
      </c>
      <c r="M5" s="8" t="str">
        <f t="shared" ref="M5:M6" si="0">""</f>
        <v/>
      </c>
      <c r="N5" s="8"/>
      <c r="O5" s="8"/>
      <c r="P5" s="8"/>
    </row>
    <row r="6" spans="1:27" ht="14.25" customHeight="1">
      <c r="A6" s="3"/>
      <c r="B6" s="6" t="str">
        <f>"total"</f>
        <v>total</v>
      </c>
      <c r="C6" s="6" t="str">
        <f>"0.14***"</f>
        <v>0.14***</v>
      </c>
      <c r="D6" s="6" t="str">
        <f t="shared" ref="D6:D7" si="1">"(0.03)"</f>
        <v>(0.03)</v>
      </c>
      <c r="E6" s="6" t="str">
        <f t="shared" ref="E6:E7" si="2">"0.12"</f>
        <v>0.12</v>
      </c>
      <c r="F6" s="6" t="str">
        <f>"(0.15)"</f>
        <v>(0.15)</v>
      </c>
      <c r="G6" s="6" t="str">
        <f>"0.19"</f>
        <v>0.19</v>
      </c>
      <c r="H6" s="6" t="str">
        <f>"(0.18)"</f>
        <v>(0.18)</v>
      </c>
      <c r="I6" s="6" t="str">
        <f>"-0.40*"</f>
        <v>-0.40*</v>
      </c>
      <c r="J6" s="6" t="str">
        <f>"(0.18)"</f>
        <v>(0.18)</v>
      </c>
      <c r="K6" s="6" t="str">
        <f>"0.10**"</f>
        <v>0.10**</v>
      </c>
      <c r="L6" s="6" t="str">
        <f t="shared" ref="L6:L7" si="3">"(0.03)"</f>
        <v>(0.03)</v>
      </c>
      <c r="M6" s="8" t="str">
        <f t="shared" si="0"/>
        <v/>
      </c>
      <c r="N6" s="8"/>
      <c r="O6" s="8"/>
      <c r="P6" s="8"/>
    </row>
    <row r="7" spans="1:27" ht="14.25" customHeight="1">
      <c r="A7" s="3" t="s">
        <v>18</v>
      </c>
      <c r="B7" s="6" t="str">
        <f>"direct"</f>
        <v>direct</v>
      </c>
      <c r="C7" s="6" t="str">
        <f t="shared" ref="C7:C8" si="4">"0.08*"</f>
        <v>0.08*</v>
      </c>
      <c r="D7" s="6" t="str">
        <f t="shared" si="1"/>
        <v>(0.03)</v>
      </c>
      <c r="E7" s="6" t="str">
        <f t="shared" si="2"/>
        <v>0.12</v>
      </c>
      <c r="F7" s="6" t="str">
        <f>"(0.16)"</f>
        <v>(0.16)</v>
      </c>
      <c r="G7" s="6" t="str">
        <f>"0.23"</f>
        <v>0.23</v>
      </c>
      <c r="H7" s="6" t="str">
        <f>"(0.19)"</f>
        <v>(0.19)</v>
      </c>
      <c r="I7" s="6" t="str">
        <f>"-0.31"</f>
        <v>-0.31</v>
      </c>
      <c r="J7" s="6" t="str">
        <f>"(0.19)"</f>
        <v>(0.19)</v>
      </c>
      <c r="K7" s="6" t="str">
        <f>"0.09*"</f>
        <v>0.09*</v>
      </c>
      <c r="L7" s="6" t="str">
        <f t="shared" si="3"/>
        <v>(0.03)</v>
      </c>
      <c r="M7" s="7" t="s">
        <v>46</v>
      </c>
      <c r="N7" s="7">
        <v>0</v>
      </c>
      <c r="O7" s="7">
        <v>1</v>
      </c>
      <c r="P7" s="7">
        <v>1.0049999999999999</v>
      </c>
    </row>
    <row r="8" spans="1:27" ht="14.25" customHeight="1">
      <c r="A8" s="3"/>
      <c r="B8" s="6" t="str">
        <f>"indirect"</f>
        <v>indirect</v>
      </c>
      <c r="C8" s="6" t="str">
        <f t="shared" si="4"/>
        <v>0.08*</v>
      </c>
      <c r="D8" s="6" t="str">
        <f>"(.)"</f>
        <v>(.)</v>
      </c>
      <c r="E8" s="6" t="str">
        <f>"0.00"</f>
        <v>0.00</v>
      </c>
      <c r="F8" s="6" t="str">
        <f>"(.)"</f>
        <v>(.)</v>
      </c>
      <c r="G8" s="6" t="str">
        <f>"0.00"</f>
        <v>0.00</v>
      </c>
      <c r="H8" s="6" t="str">
        <f>"(.)"</f>
        <v>(.)</v>
      </c>
      <c r="I8" s="6" t="str">
        <f>"0.00"</f>
        <v>0.00</v>
      </c>
      <c r="J8" s="6" t="str">
        <f>"(.)"</f>
        <v>(.)</v>
      </c>
      <c r="K8" s="6" t="str">
        <f>"0.00"</f>
        <v>0.00</v>
      </c>
      <c r="L8" s="6" t="str">
        <f>"(.)"</f>
        <v>(.)</v>
      </c>
      <c r="M8" s="8" t="str">
        <f t="shared" ref="M8:M9" si="5">""</f>
        <v/>
      </c>
      <c r="N8" s="8"/>
      <c r="O8" s="8"/>
      <c r="P8" s="8"/>
    </row>
    <row r="9" spans="1:27" ht="14.25" customHeight="1">
      <c r="A9" s="3"/>
      <c r="B9" s="6" t="str">
        <f>"total"</f>
        <v>total</v>
      </c>
      <c r="D9" s="6" t="str">
        <f t="shared" ref="D9:D10" si="6">"(0.03)"</f>
        <v>(0.03)</v>
      </c>
      <c r="E9" s="6" t="str">
        <f>"0.12"</f>
        <v>0.12</v>
      </c>
      <c r="F9" s="6" t="str">
        <f>"(0.16)"</f>
        <v>(0.16)</v>
      </c>
      <c r="G9" s="6" t="str">
        <f>"0.23"</f>
        <v>0.23</v>
      </c>
      <c r="H9" s="6" t="str">
        <f>"(0.19)"</f>
        <v>(0.19)</v>
      </c>
      <c r="I9" s="6" t="str">
        <f>"-0.31"</f>
        <v>-0.31</v>
      </c>
      <c r="J9" s="6" t="str">
        <f>"(0.19)"</f>
        <v>(0.19)</v>
      </c>
      <c r="K9" s="6" t="str">
        <f>"0.09*"</f>
        <v>0.09*</v>
      </c>
      <c r="L9" s="6" t="str">
        <f t="shared" ref="L9:L10" si="7">"(0.03)"</f>
        <v>(0.03)</v>
      </c>
      <c r="M9" s="8" t="str">
        <f t="shared" si="5"/>
        <v/>
      </c>
      <c r="N9" s="8"/>
      <c r="O9" s="8"/>
      <c r="P9" s="8"/>
    </row>
    <row r="10" spans="1:27" s="15" customFormat="1" ht="14.25" customHeight="1">
      <c r="A10" s="12" t="s">
        <v>20</v>
      </c>
      <c r="B10" s="13" t="str">
        <f>"direct"</f>
        <v>direct</v>
      </c>
      <c r="C10" s="13" t="str">
        <f>"0.19***"</f>
        <v>0.19***</v>
      </c>
      <c r="D10" s="13" t="str">
        <f t="shared" si="6"/>
        <v>(0.03)</v>
      </c>
      <c r="E10" s="13" t="str">
        <f>"0.21"</f>
        <v>0.21</v>
      </c>
      <c r="F10" s="13" t="str">
        <f>"(0.15)"</f>
        <v>(0.15)</v>
      </c>
      <c r="G10" s="13" t="str">
        <f>"0.17"</f>
        <v>0.17</v>
      </c>
      <c r="H10" s="13" t="str">
        <f>"(0.17)"</f>
        <v>(0.17)</v>
      </c>
      <c r="I10" s="13" t="str">
        <f>"-0.43*"</f>
        <v>-0.43*</v>
      </c>
      <c r="J10" s="13" t="str">
        <f>"(0.18)"</f>
        <v>(0.18)</v>
      </c>
      <c r="K10" s="13" t="str">
        <f>"0.07*"</f>
        <v>0.07*</v>
      </c>
      <c r="L10" s="13" t="str">
        <f t="shared" si="7"/>
        <v>(0.03)</v>
      </c>
      <c r="M10" s="14" t="s">
        <v>47</v>
      </c>
      <c r="N10" s="14">
        <v>0.14599999999999999</v>
      </c>
      <c r="O10" s="14">
        <v>0.98399999999999999</v>
      </c>
      <c r="P10" s="14">
        <v>0.78900000000000003</v>
      </c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</row>
    <row r="11" spans="1:27" ht="14.25" customHeight="1">
      <c r="A11" s="3"/>
      <c r="B11" s="6" t="str">
        <f>"indirect"</f>
        <v>indirect</v>
      </c>
      <c r="C11" s="6" t="str">
        <f>"0.00"</f>
        <v>0.00</v>
      </c>
      <c r="D11" s="6" t="str">
        <f>"(.)"</f>
        <v>(.)</v>
      </c>
      <c r="E11" s="6" t="str">
        <f>"0.00"</f>
        <v>0.00</v>
      </c>
      <c r="F11" s="6" t="str">
        <f>"(.)"</f>
        <v>(.)</v>
      </c>
      <c r="G11" s="6" t="str">
        <f>"0.00"</f>
        <v>0.00</v>
      </c>
      <c r="H11" s="6" t="str">
        <f>"(.)"</f>
        <v>(.)</v>
      </c>
      <c r="I11" s="6" t="str">
        <f>"0.00"</f>
        <v>0.00</v>
      </c>
      <c r="J11" s="6" t="str">
        <f>"(.)"</f>
        <v>(.)</v>
      </c>
      <c r="K11" s="6" t="str">
        <f>"0.00"</f>
        <v>0.00</v>
      </c>
      <c r="L11" s="6" t="str">
        <f>"(.)"</f>
        <v>(.)</v>
      </c>
      <c r="M11" s="8" t="str">
        <f t="shared" ref="M11:M12" si="8">""</f>
        <v/>
      </c>
      <c r="N11" s="8"/>
      <c r="O11" s="8"/>
      <c r="P11" s="8"/>
    </row>
    <row r="12" spans="1:27" ht="14.25" customHeight="1">
      <c r="A12" s="3"/>
      <c r="B12" s="6" t="str">
        <f>"total"</f>
        <v>total</v>
      </c>
      <c r="C12" s="6" t="str">
        <f>"0.19***"</f>
        <v>0.19***</v>
      </c>
      <c r="D12" s="6" t="str">
        <f t="shared" ref="D12:D13" si="9">"(0.03)"</f>
        <v>(0.03)</v>
      </c>
      <c r="E12" s="6" t="str">
        <f>"0.21"</f>
        <v>0.21</v>
      </c>
      <c r="F12" s="6" t="str">
        <f>"(0.15)"</f>
        <v>(0.15)</v>
      </c>
      <c r="G12" s="6" t="str">
        <f>"0.17"</f>
        <v>0.17</v>
      </c>
      <c r="H12" s="6" t="str">
        <f>"(0.17)"</f>
        <v>(0.17)</v>
      </c>
      <c r="I12" s="6" t="str">
        <f>"-0.43*"</f>
        <v>-0.43*</v>
      </c>
      <c r="J12" s="6" t="str">
        <f>"(0.18)"</f>
        <v>(0.18)</v>
      </c>
      <c r="K12" s="6" t="str">
        <f>"0.07*"</f>
        <v>0.07*</v>
      </c>
      <c r="L12" s="6" t="str">
        <f t="shared" ref="L12:L13" si="10">"(0.03)"</f>
        <v>(0.03)</v>
      </c>
      <c r="M12" s="8" t="str">
        <f t="shared" si="8"/>
        <v/>
      </c>
      <c r="N12" s="8"/>
      <c r="O12" s="8"/>
      <c r="P12" s="8"/>
    </row>
    <row r="13" spans="1:27" ht="14.25" customHeight="1">
      <c r="A13" s="3" t="s">
        <v>3</v>
      </c>
      <c r="B13" s="6" t="str">
        <f>"direct"</f>
        <v>direct</v>
      </c>
      <c r="C13" s="6" t="str">
        <f>"0.06"</f>
        <v>0.06</v>
      </c>
      <c r="D13" s="6" t="str">
        <f t="shared" si="9"/>
        <v>(0.03)</v>
      </c>
      <c r="E13" s="6" t="str">
        <f>"0.18"</f>
        <v>0.18</v>
      </c>
      <c r="F13" s="6" t="str">
        <f>"(0.16)"</f>
        <v>(0.16)</v>
      </c>
      <c r="G13" s="6" t="str">
        <f>"0.18"</f>
        <v>0.18</v>
      </c>
      <c r="H13" s="6" t="str">
        <f>"(0.19)"</f>
        <v>(0.19)</v>
      </c>
      <c r="I13" s="6" t="str">
        <f>"-0.33"</f>
        <v>-0.33</v>
      </c>
      <c r="J13" s="6" t="str">
        <f>"(0.19)"</f>
        <v>(0.19)</v>
      </c>
      <c r="K13" s="6" t="str">
        <f>"0.08*"</f>
        <v>0.08*</v>
      </c>
      <c r="L13" s="6" t="str">
        <f t="shared" si="10"/>
        <v>(0.03)</v>
      </c>
      <c r="M13" s="7" t="s">
        <v>48</v>
      </c>
      <c r="N13" s="7">
        <v>0</v>
      </c>
      <c r="O13" s="7">
        <v>1</v>
      </c>
      <c r="P13" s="7">
        <v>1.0429999999999999</v>
      </c>
    </row>
    <row r="14" spans="1:27" ht="14.25" customHeight="1">
      <c r="A14" s="3"/>
      <c r="B14" s="6" t="str">
        <f>"indirect"</f>
        <v>indirect</v>
      </c>
      <c r="C14" s="6" t="str">
        <f>"0.00"</f>
        <v>0.00</v>
      </c>
      <c r="D14" s="6" t="str">
        <f>"(.)"</f>
        <v>(.)</v>
      </c>
      <c r="E14" s="6" t="str">
        <f>"0.00"</f>
        <v>0.00</v>
      </c>
      <c r="F14" s="6" t="str">
        <f>"(.)"</f>
        <v>(.)</v>
      </c>
      <c r="G14" s="6" t="str">
        <f>"0.00"</f>
        <v>0.00</v>
      </c>
      <c r="H14" s="6" t="str">
        <f>"(.)"</f>
        <v>(.)</v>
      </c>
      <c r="I14" s="6" t="str">
        <f>"0.00"</f>
        <v>0.00</v>
      </c>
      <c r="J14" s="6" t="str">
        <f>"(.)"</f>
        <v>(.)</v>
      </c>
      <c r="K14" s="6" t="str">
        <f>"0.00"</f>
        <v>0.00</v>
      </c>
      <c r="L14" s="6" t="str">
        <f>"(.)"</f>
        <v>(.)</v>
      </c>
      <c r="M14" s="8" t="str">
        <f t="shared" ref="M14:M15" si="11">""</f>
        <v/>
      </c>
      <c r="N14" s="8"/>
      <c r="O14" s="8"/>
      <c r="P14" s="8"/>
    </row>
    <row r="15" spans="1:27" ht="14.25" customHeight="1">
      <c r="A15" s="3"/>
      <c r="B15" s="6" t="str">
        <f>"total"</f>
        <v>total</v>
      </c>
      <c r="C15" s="6" t="str">
        <f>"0.06"</f>
        <v>0.06</v>
      </c>
      <c r="D15" s="6" t="str">
        <f t="shared" ref="D15:D16" si="12">"(0.03)"</f>
        <v>(0.03)</v>
      </c>
      <c r="E15" s="6" t="str">
        <f>"0.18"</f>
        <v>0.18</v>
      </c>
      <c r="F15" s="6" t="str">
        <f>"(0.16)"</f>
        <v>(0.16)</v>
      </c>
      <c r="G15" s="6" t="str">
        <f>"0.18"</f>
        <v>0.18</v>
      </c>
      <c r="H15" s="6" t="str">
        <f t="shared" ref="H15:H16" si="13">"(0.19)"</f>
        <v>(0.19)</v>
      </c>
      <c r="I15" s="6" t="str">
        <f>"-0.33"</f>
        <v>-0.33</v>
      </c>
      <c r="J15" s="6" t="str">
        <f t="shared" ref="J15:J16" si="14">"(0.19)"</f>
        <v>(0.19)</v>
      </c>
      <c r="K15" s="6" t="str">
        <f>"0.08*"</f>
        <v>0.08*</v>
      </c>
      <c r="L15" s="6" t="str">
        <f t="shared" ref="L15:L16" si="15">"(0.03)"</f>
        <v>(0.03)</v>
      </c>
      <c r="M15" s="8" t="str">
        <f t="shared" si="11"/>
        <v/>
      </c>
      <c r="N15" s="8"/>
      <c r="O15" s="8"/>
      <c r="P15" s="8"/>
    </row>
    <row r="16" spans="1:27" s="15" customFormat="1" ht="14.25" customHeight="1">
      <c r="A16" s="12" t="s">
        <v>23</v>
      </c>
      <c r="B16" s="13" t="str">
        <f>"direct"</f>
        <v>direct</v>
      </c>
      <c r="C16" s="13" t="str">
        <f>"0.09**"</f>
        <v>0.09**</v>
      </c>
      <c r="D16" s="13" t="str">
        <f t="shared" si="12"/>
        <v>(0.03)</v>
      </c>
      <c r="E16" s="13" t="str">
        <f>"0.16"</f>
        <v>0.16</v>
      </c>
      <c r="F16" s="13" t="str">
        <f>"(0.15)"</f>
        <v>(0.15)</v>
      </c>
      <c r="G16" s="13" t="str">
        <f>"0.20"</f>
        <v>0.20</v>
      </c>
      <c r="H16" s="13" t="str">
        <f t="shared" si="13"/>
        <v>(0.19)</v>
      </c>
      <c r="I16" s="13" t="str">
        <f>"-0.31"</f>
        <v>-0.31</v>
      </c>
      <c r="J16" s="13" t="str">
        <f t="shared" si="14"/>
        <v>(0.19)</v>
      </c>
      <c r="K16" s="13" t="str">
        <f>"0.09**"</f>
        <v>0.09**</v>
      </c>
      <c r="L16" s="13" t="str">
        <f t="shared" si="15"/>
        <v>(0.03)</v>
      </c>
      <c r="M16" s="14" t="s">
        <v>49</v>
      </c>
      <c r="N16" s="14">
        <v>0.14499999999999999</v>
      </c>
      <c r="O16" s="14">
        <v>0.98299999999999998</v>
      </c>
      <c r="P16" s="14">
        <v>0.78</v>
      </c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</row>
    <row r="17" spans="1:16" ht="14.25" customHeight="1">
      <c r="A17" s="3"/>
      <c r="B17" s="6" t="str">
        <f>"indirect"</f>
        <v>indirect</v>
      </c>
      <c r="C17" s="6" t="str">
        <f>"0.00"</f>
        <v>0.00</v>
      </c>
      <c r="D17" s="6" t="str">
        <f>"(.)"</f>
        <v>(.)</v>
      </c>
      <c r="E17" s="6" t="str">
        <f>"0.00"</f>
        <v>0.00</v>
      </c>
      <c r="F17" s="6" t="str">
        <f>"(.)"</f>
        <v>(.)</v>
      </c>
      <c r="G17" s="6" t="str">
        <f>"0.00"</f>
        <v>0.00</v>
      </c>
      <c r="H17" s="6" t="str">
        <f>"(.)"</f>
        <v>(.)</v>
      </c>
      <c r="I17" s="6" t="str">
        <f>"0.00"</f>
        <v>0.00</v>
      </c>
      <c r="J17" s="6" t="str">
        <f>"(.)"</f>
        <v>(.)</v>
      </c>
      <c r="K17" s="6" t="str">
        <f>"0.00"</f>
        <v>0.00</v>
      </c>
      <c r="L17" s="6" t="str">
        <f>"(.)"</f>
        <v>(.)</v>
      </c>
      <c r="M17" s="8" t="str">
        <f t="shared" ref="M17:M18" si="16">""</f>
        <v/>
      </c>
      <c r="N17" s="8"/>
      <c r="O17" s="8"/>
      <c r="P17" s="8"/>
    </row>
    <row r="18" spans="1:16" ht="14.25" customHeight="1">
      <c r="A18" s="3"/>
      <c r="B18" s="6" t="str">
        <f>"total"</f>
        <v>total</v>
      </c>
      <c r="C18" s="6" t="str">
        <f t="shared" ref="C18:C19" si="17">"0.09**"</f>
        <v>0.09**</v>
      </c>
      <c r="D18" s="6" t="str">
        <f t="shared" ref="D18:D19" si="18">"(0.03)"</f>
        <v>(0.03)</v>
      </c>
      <c r="E18" s="6" t="str">
        <f>"0.16"</f>
        <v>0.16</v>
      </c>
      <c r="F18" s="6" t="str">
        <f>"(0.15)"</f>
        <v>(0.15)</v>
      </c>
      <c r="G18" s="6" t="str">
        <f>"0.20"</f>
        <v>0.20</v>
      </c>
      <c r="H18" s="6" t="str">
        <f t="shared" ref="H18:H19" si="19">"(0.19)"</f>
        <v>(0.19)</v>
      </c>
      <c r="I18" s="6" t="str">
        <f>"-0.31"</f>
        <v>-0.31</v>
      </c>
      <c r="J18" s="6" t="str">
        <f t="shared" ref="J18:J19" si="20">"(0.19)"</f>
        <v>(0.19)</v>
      </c>
      <c r="K18" s="6" t="str">
        <f t="shared" ref="K18:K19" si="21">"0.09**"</f>
        <v>0.09**</v>
      </c>
      <c r="L18" s="6" t="str">
        <f t="shared" ref="L18:L19" si="22">"(0.03)"</f>
        <v>(0.03)</v>
      </c>
      <c r="M18" s="8" t="str">
        <f t="shared" si="16"/>
        <v/>
      </c>
      <c r="N18" s="8"/>
      <c r="O18" s="8"/>
      <c r="P18" s="8"/>
    </row>
    <row r="19" spans="1:16" ht="14.25" customHeight="1">
      <c r="A19" s="3" t="s">
        <v>25</v>
      </c>
      <c r="B19" s="6" t="str">
        <f>"direct"</f>
        <v>direct</v>
      </c>
      <c r="C19" s="6" t="str">
        <f t="shared" si="17"/>
        <v>0.09**</v>
      </c>
      <c r="D19" s="6" t="str">
        <f t="shared" si="18"/>
        <v>(0.03)</v>
      </c>
      <c r="E19" s="6" t="str">
        <f>"0.27"</f>
        <v>0.27</v>
      </c>
      <c r="F19" s="6" t="str">
        <f>"(0.16)"</f>
        <v>(0.16)</v>
      </c>
      <c r="G19" s="6" t="str">
        <f>"0.17"</f>
        <v>0.17</v>
      </c>
      <c r="H19" s="6" t="str">
        <f t="shared" si="19"/>
        <v>(0.19)</v>
      </c>
      <c r="I19" s="6" t="str">
        <f>"-0.35"</f>
        <v>-0.35</v>
      </c>
      <c r="J19" s="6" t="str">
        <f t="shared" si="20"/>
        <v>(0.19)</v>
      </c>
      <c r="K19" s="6" t="str">
        <f t="shared" si="21"/>
        <v>0.09**</v>
      </c>
      <c r="L19" s="6" t="str">
        <f t="shared" si="22"/>
        <v>(0.03)</v>
      </c>
      <c r="M19" s="7" t="s">
        <v>50</v>
      </c>
      <c r="N19" s="7">
        <v>6.8000000000000005E-2</v>
      </c>
      <c r="O19" s="7">
        <v>0.996</v>
      </c>
      <c r="P19" s="7">
        <v>0.95099999999999996</v>
      </c>
    </row>
    <row r="20" spans="1:16" ht="14.25" customHeight="1">
      <c r="A20" s="3"/>
      <c r="B20" s="6" t="str">
        <f>"indirect"</f>
        <v>indirect</v>
      </c>
      <c r="C20" s="6" t="str">
        <f>"0.00"</f>
        <v>0.00</v>
      </c>
      <c r="D20" s="6" t="str">
        <f>"(.)"</f>
        <v>(.)</v>
      </c>
      <c r="E20" s="6" t="str">
        <f>"0.00"</f>
        <v>0.00</v>
      </c>
      <c r="F20" s="6" t="str">
        <f>"(.)"</f>
        <v>(.)</v>
      </c>
      <c r="G20" s="6" t="str">
        <f>"0.00"</f>
        <v>0.00</v>
      </c>
      <c r="H20" s="6" t="str">
        <f>"(.)"</f>
        <v>(.)</v>
      </c>
      <c r="I20" s="6" t="str">
        <f>"0.00"</f>
        <v>0.00</v>
      </c>
      <c r="J20" s="6" t="str">
        <f>"(.)"</f>
        <v>(.)</v>
      </c>
      <c r="K20" s="6" t="str">
        <f>"0.00"</f>
        <v>0.00</v>
      </c>
      <c r="L20" s="6" t="str">
        <f>"(.)"</f>
        <v>(.)</v>
      </c>
      <c r="M20" s="8" t="str">
        <f t="shared" ref="M20:M21" si="23">""</f>
        <v/>
      </c>
      <c r="N20" s="8"/>
      <c r="O20" s="8"/>
      <c r="P20" s="8"/>
    </row>
    <row r="21" spans="1:16" ht="14.25" customHeight="1">
      <c r="A21" s="3"/>
      <c r="B21" s="6" t="str">
        <f>"total"</f>
        <v>total</v>
      </c>
      <c r="C21" s="6" t="str">
        <f>"0.09**"</f>
        <v>0.09**</v>
      </c>
      <c r="D21" s="6" t="str">
        <f t="shared" ref="D21:D22" si="24">"(0.03)"</f>
        <v>(0.03)</v>
      </c>
      <c r="E21" s="6" t="str">
        <f>"0.27"</f>
        <v>0.27</v>
      </c>
      <c r="F21" s="6" t="str">
        <f>"(0.16)"</f>
        <v>(0.16)</v>
      </c>
      <c r="G21" s="6" t="str">
        <f>"0.17"</f>
        <v>0.17</v>
      </c>
      <c r="H21" s="6" t="str">
        <f t="shared" ref="H21:H22" si="25">"(0.19)"</f>
        <v>(0.19)</v>
      </c>
      <c r="I21" s="6" t="str">
        <f t="shared" ref="I21:I22" si="26">"-0.35"</f>
        <v>-0.35</v>
      </c>
      <c r="J21" s="6" t="str">
        <f t="shared" ref="J21:J22" si="27">"(0.19)"</f>
        <v>(0.19)</v>
      </c>
      <c r="K21" s="6" t="str">
        <f>"0.09**"</f>
        <v>0.09**</v>
      </c>
      <c r="L21" s="6" t="str">
        <f t="shared" ref="L21:L22" si="28">"(0.03)"</f>
        <v>(0.03)</v>
      </c>
      <c r="M21" s="8" t="str">
        <f t="shared" si="23"/>
        <v/>
      </c>
      <c r="N21" s="8"/>
      <c r="O21" s="8"/>
      <c r="P21" s="8"/>
    </row>
    <row r="22" spans="1:16" ht="14.25" customHeight="1">
      <c r="A22" s="3" t="s">
        <v>27</v>
      </c>
      <c r="B22" s="6" t="str">
        <f>"direct"</f>
        <v>direct</v>
      </c>
      <c r="C22" s="6" t="str">
        <f>"0.11***"</f>
        <v>0.11***</v>
      </c>
      <c r="D22" s="6" t="str">
        <f t="shared" si="24"/>
        <v>(0.03)</v>
      </c>
      <c r="E22" s="6" t="str">
        <f>"0.16"</f>
        <v>0.16</v>
      </c>
      <c r="F22" s="6" t="str">
        <f>"(0.15)"</f>
        <v>(0.15)</v>
      </c>
      <c r="G22" s="6" t="str">
        <f>"0.22"</f>
        <v>0.22</v>
      </c>
      <c r="H22" s="6" t="str">
        <f t="shared" si="25"/>
        <v>(0.19)</v>
      </c>
      <c r="I22" s="6" t="str">
        <f t="shared" si="26"/>
        <v>-0.35</v>
      </c>
      <c r="J22" s="6" t="str">
        <f t="shared" si="27"/>
        <v>(0.19)</v>
      </c>
      <c r="K22" s="6" t="str">
        <f>"0.09*"</f>
        <v>0.09*</v>
      </c>
      <c r="L22" s="6" t="str">
        <f t="shared" si="28"/>
        <v>(0.03)</v>
      </c>
      <c r="M22" s="7" t="s">
        <v>51</v>
      </c>
      <c r="N22" s="7">
        <v>9.2999999999999999E-2</v>
      </c>
      <c r="O22" s="7">
        <v>0.99299999999999999</v>
      </c>
      <c r="P22" s="7">
        <v>0.90900000000000003</v>
      </c>
    </row>
    <row r="23" spans="1:16" ht="14.25" customHeight="1">
      <c r="A23" s="3"/>
      <c r="B23" s="6" t="str">
        <f>"indirect"</f>
        <v>indirect</v>
      </c>
      <c r="C23" s="6" t="str">
        <f>"0.00"</f>
        <v>0.00</v>
      </c>
      <c r="D23" s="6" t="str">
        <f>"(.)"</f>
        <v>(.)</v>
      </c>
      <c r="E23" s="6" t="str">
        <f>"0.00"</f>
        <v>0.00</v>
      </c>
      <c r="F23" s="6" t="str">
        <f>"(.)"</f>
        <v>(.)</v>
      </c>
      <c r="G23" s="6" t="str">
        <f>"0.00"</f>
        <v>0.00</v>
      </c>
      <c r="H23" s="6" t="str">
        <f>"(.)"</f>
        <v>(.)</v>
      </c>
      <c r="I23" s="6" t="str">
        <f>"0.00"</f>
        <v>0.00</v>
      </c>
      <c r="J23" s="6" t="str">
        <f>"(.)"</f>
        <v>(.)</v>
      </c>
      <c r="K23" s="6" t="str">
        <f>"0.00"</f>
        <v>0.00</v>
      </c>
      <c r="L23" s="6" t="str">
        <f>"(.)"</f>
        <v>(.)</v>
      </c>
      <c r="M23" s="8" t="str">
        <f t="shared" ref="M23:M24" si="29">""</f>
        <v/>
      </c>
      <c r="N23" s="8"/>
      <c r="O23" s="8"/>
      <c r="P23" s="8"/>
    </row>
    <row r="24" spans="1:16" ht="14.25" customHeight="1">
      <c r="A24" s="3"/>
      <c r="B24" s="6" t="str">
        <f>"total"</f>
        <v>total</v>
      </c>
      <c r="C24" s="6" t="str">
        <f>"0.11***"</f>
        <v>0.11***</v>
      </c>
      <c r="D24" s="6" t="str">
        <f t="shared" ref="D24:D25" si="30">"(0.03)"</f>
        <v>(0.03)</v>
      </c>
      <c r="E24" s="6" t="str">
        <f>"0.16"</f>
        <v>0.16</v>
      </c>
      <c r="F24" s="6" t="str">
        <f t="shared" ref="F24:F25" si="31">"(0.15)"</f>
        <v>(0.15)</v>
      </c>
      <c r="G24" s="6" t="str">
        <f>"0.22"</f>
        <v>0.22</v>
      </c>
      <c r="H24" s="6" t="str">
        <f>"(0.19)"</f>
        <v>(0.19)</v>
      </c>
      <c r="I24" s="6" t="str">
        <f>"-0.35"</f>
        <v>-0.35</v>
      </c>
      <c r="J24" s="6" t="str">
        <f>"(0.19)"</f>
        <v>(0.19)</v>
      </c>
      <c r="K24" s="6" t="str">
        <f>"0.09*"</f>
        <v>0.09*</v>
      </c>
      <c r="L24" s="6" t="str">
        <f t="shared" ref="L24:L25" si="32">"(0.03)"</f>
        <v>(0.03)</v>
      </c>
      <c r="M24" s="8" t="str">
        <f t="shared" si="29"/>
        <v/>
      </c>
      <c r="N24" s="8"/>
      <c r="O24" s="8"/>
      <c r="P24" s="8"/>
    </row>
    <row r="25" spans="1:16" ht="14.25" customHeight="1">
      <c r="A25" s="3" t="s">
        <v>29</v>
      </c>
      <c r="B25" s="6" t="str">
        <f>"direct"</f>
        <v>direct</v>
      </c>
      <c r="C25" s="6" t="str">
        <f>"0.15***"</f>
        <v>0.15***</v>
      </c>
      <c r="D25" s="6" t="str">
        <f t="shared" si="30"/>
        <v>(0.03)</v>
      </c>
      <c r="E25" s="6" t="str">
        <f>"0.03"</f>
        <v>0.03</v>
      </c>
      <c r="F25" s="6" t="str">
        <f t="shared" si="31"/>
        <v>(0.15)</v>
      </c>
      <c r="G25" s="6" t="str">
        <f>"0.23"</f>
        <v>0.23</v>
      </c>
      <c r="H25" s="6" t="str">
        <f>"(0.18)"</f>
        <v>(0.18)</v>
      </c>
      <c r="I25" s="6" t="str">
        <f>"-0.28"</f>
        <v>-0.28</v>
      </c>
      <c r="J25" s="6" t="str">
        <f>"(0.18)"</f>
        <v>(0.18)</v>
      </c>
      <c r="K25" s="6" t="str">
        <f>"0.08*"</f>
        <v>0.08*</v>
      </c>
      <c r="L25" s="6" t="str">
        <f t="shared" si="32"/>
        <v>(0.03)</v>
      </c>
      <c r="M25" s="7" t="s">
        <v>52</v>
      </c>
      <c r="N25" s="7">
        <v>0</v>
      </c>
      <c r="O25" s="7">
        <v>1</v>
      </c>
      <c r="P25" s="7">
        <v>1.016</v>
      </c>
    </row>
    <row r="26" spans="1:16" ht="14.25" customHeight="1">
      <c r="A26" s="3"/>
      <c r="B26" s="6" t="str">
        <f>"indirect"</f>
        <v>indirect</v>
      </c>
      <c r="C26" s="6" t="str">
        <f>"0.00"</f>
        <v>0.00</v>
      </c>
      <c r="D26" s="6" t="str">
        <f>"(.)"</f>
        <v>(.)</v>
      </c>
      <c r="E26" s="6" t="str">
        <f>"0.00"</f>
        <v>0.00</v>
      </c>
      <c r="F26" s="6" t="str">
        <f>"(.)"</f>
        <v>(.)</v>
      </c>
      <c r="G26" s="6" t="str">
        <f>"0.00"</f>
        <v>0.00</v>
      </c>
      <c r="H26" s="6" t="str">
        <f>"(.)"</f>
        <v>(.)</v>
      </c>
      <c r="I26" s="6" t="str">
        <f>"0.00"</f>
        <v>0.00</v>
      </c>
      <c r="J26" s="6" t="str">
        <f>"(.)"</f>
        <v>(.)</v>
      </c>
      <c r="K26" s="6" t="str">
        <f>"0.00"</f>
        <v>0.00</v>
      </c>
      <c r="L26" s="6" t="str">
        <f>"(.)"</f>
        <v>(.)</v>
      </c>
      <c r="M26" s="8" t="str">
        <f t="shared" ref="M26:M27" si="33">""</f>
        <v/>
      </c>
      <c r="N26" s="8"/>
      <c r="O26" s="8"/>
      <c r="P26" s="8"/>
    </row>
    <row r="27" spans="1:16" ht="14.25" customHeight="1">
      <c r="A27" s="3"/>
      <c r="B27" s="6" t="str">
        <f>"total"</f>
        <v>total</v>
      </c>
      <c r="C27" s="6" t="str">
        <f>"0.15***"</f>
        <v>0.15***</v>
      </c>
      <c r="D27" s="6" t="str">
        <f t="shared" ref="D27:D28" si="34">"(0.03)"</f>
        <v>(0.03)</v>
      </c>
      <c r="E27" s="6" t="str">
        <f>"0.03"</f>
        <v>0.03</v>
      </c>
      <c r="F27" s="6" t="str">
        <f>"(0.15)"</f>
        <v>(0.15)</v>
      </c>
      <c r="G27" s="6" t="str">
        <f>"0.23"</f>
        <v>0.23</v>
      </c>
      <c r="H27" s="6" t="str">
        <f>"(0.18)"</f>
        <v>(0.18)</v>
      </c>
      <c r="I27" s="6" t="str">
        <f>"-0.28"</f>
        <v>-0.28</v>
      </c>
      <c r="J27" s="6" t="str">
        <f>"(0.18)"</f>
        <v>(0.18)</v>
      </c>
      <c r="K27" s="6" t="str">
        <f t="shared" ref="K27:K28" si="35">"0.08*"</f>
        <v>0.08*</v>
      </c>
      <c r="L27" s="6" t="str">
        <f t="shared" ref="L27:L28" si="36">"(0.03)"</f>
        <v>(0.03)</v>
      </c>
      <c r="M27" s="8" t="str">
        <f t="shared" si="33"/>
        <v/>
      </c>
      <c r="N27" s="8"/>
      <c r="O27" s="8"/>
      <c r="P27" s="8"/>
    </row>
    <row r="28" spans="1:16" ht="14.25" customHeight="1">
      <c r="A28" s="3" t="s">
        <v>31</v>
      </c>
      <c r="B28" s="6" t="str">
        <f>"direct"</f>
        <v>direct</v>
      </c>
      <c r="C28" s="6" t="str">
        <f>"0.08*"</f>
        <v>0.08*</v>
      </c>
      <c r="D28" s="6" t="str">
        <f t="shared" si="34"/>
        <v>(0.03)</v>
      </c>
      <c r="E28" s="6" t="str">
        <f>"0.13"</f>
        <v>0.13</v>
      </c>
      <c r="F28" s="6" t="str">
        <f>"(0.16)"</f>
        <v>(0.16)</v>
      </c>
      <c r="G28" s="6" t="str">
        <f>"0.16"</f>
        <v>0.16</v>
      </c>
      <c r="H28" s="6" t="str">
        <f>"(0.19)"</f>
        <v>(0.19)</v>
      </c>
      <c r="I28" s="6" t="str">
        <f>"-0.34"</f>
        <v>-0.34</v>
      </c>
      <c r="J28" s="6" t="str">
        <f>"(0.19)"</f>
        <v>(0.19)</v>
      </c>
      <c r="K28" s="6" t="str">
        <f t="shared" si="35"/>
        <v>0.08*</v>
      </c>
      <c r="L28" s="6" t="str">
        <f t="shared" si="36"/>
        <v>(0.03)</v>
      </c>
      <c r="M28" s="7" t="s">
        <v>53</v>
      </c>
      <c r="N28" s="7">
        <v>0</v>
      </c>
      <c r="O28" s="7">
        <v>1</v>
      </c>
      <c r="P28" s="7">
        <v>1.036</v>
      </c>
    </row>
    <row r="29" spans="1:16" ht="14.25" customHeight="1">
      <c r="A29" s="3"/>
      <c r="B29" s="6" t="str">
        <f>"indirect"</f>
        <v>indirect</v>
      </c>
      <c r="C29" s="6" t="str">
        <f>"0.00"</f>
        <v>0.00</v>
      </c>
      <c r="D29" s="6" t="str">
        <f>"(.)"</f>
        <v>(.)</v>
      </c>
      <c r="E29" s="6" t="str">
        <f>"0.00"</f>
        <v>0.00</v>
      </c>
      <c r="F29" s="6" t="str">
        <f>"(.)"</f>
        <v>(.)</v>
      </c>
      <c r="G29" s="6" t="str">
        <f>"0.00"</f>
        <v>0.00</v>
      </c>
      <c r="H29" s="6" t="str">
        <f>"(.)"</f>
        <v>(.)</v>
      </c>
      <c r="I29" s="6" t="str">
        <f>"0.00"</f>
        <v>0.00</v>
      </c>
      <c r="J29" s="6" t="str">
        <f>"(.)"</f>
        <v>(.)</v>
      </c>
      <c r="K29" s="6" t="str">
        <f>"0.00"</f>
        <v>0.00</v>
      </c>
      <c r="L29" s="6" t="str">
        <f>"(.)"</f>
        <v>(.)</v>
      </c>
      <c r="M29" s="8" t="str">
        <f t="shared" ref="M29:M30" si="37">""</f>
        <v/>
      </c>
      <c r="N29" s="8"/>
      <c r="O29" s="8"/>
      <c r="P29" s="8"/>
    </row>
    <row r="30" spans="1:16" ht="14.25" customHeight="1">
      <c r="A30" s="3"/>
      <c r="B30" s="6" t="str">
        <f>"total"</f>
        <v>total</v>
      </c>
      <c r="C30" s="6" t="str">
        <f>"0.08*"</f>
        <v>0.08*</v>
      </c>
      <c r="D30" s="6" t="str">
        <f t="shared" ref="D30:D31" si="38">"(0.03)"</f>
        <v>(0.03)</v>
      </c>
      <c r="E30" s="6" t="str">
        <f>"0.13"</f>
        <v>0.13</v>
      </c>
      <c r="F30" s="6" t="str">
        <f>"(0.16)"</f>
        <v>(0.16)</v>
      </c>
      <c r="G30" s="6" t="str">
        <f>"0.16"</f>
        <v>0.16</v>
      </c>
      <c r="H30" s="6" t="str">
        <f>"(0.19)"</f>
        <v>(0.19)</v>
      </c>
      <c r="I30" s="6" t="str">
        <f>"-0.34"</f>
        <v>-0.34</v>
      </c>
      <c r="J30" s="6" t="str">
        <f>"(0.19)"</f>
        <v>(0.19)</v>
      </c>
      <c r="K30" s="6" t="str">
        <f>"0.08*"</f>
        <v>0.08*</v>
      </c>
      <c r="L30" s="6" t="str">
        <f t="shared" ref="L30:L31" si="39">"(0.03)"</f>
        <v>(0.03)</v>
      </c>
      <c r="M30" s="8" t="str">
        <f t="shared" si="37"/>
        <v/>
      </c>
      <c r="N30" s="8"/>
      <c r="O30" s="8"/>
      <c r="P30" s="8"/>
    </row>
    <row r="31" spans="1:16" ht="14.25" customHeight="1">
      <c r="A31" s="3" t="s">
        <v>33</v>
      </c>
      <c r="B31" s="6" t="str">
        <f>"direct"</f>
        <v>direct</v>
      </c>
      <c r="C31" s="6" t="str">
        <f>"0.13***"</f>
        <v>0.13***</v>
      </c>
      <c r="D31" s="6" t="str">
        <f t="shared" si="38"/>
        <v>(0.03)</v>
      </c>
      <c r="E31" s="6" t="str">
        <f>"0.17"</f>
        <v>0.17</v>
      </c>
      <c r="F31" s="6" t="str">
        <f>"(0.15)"</f>
        <v>(0.15)</v>
      </c>
      <c r="G31" s="6" t="str">
        <f>"0.20"</f>
        <v>0.20</v>
      </c>
      <c r="H31" s="6" t="str">
        <f>"(0.18)"</f>
        <v>(0.18)</v>
      </c>
      <c r="I31" s="6" t="str">
        <f>"-0.24"</f>
        <v>-0.24</v>
      </c>
      <c r="J31" s="6" t="str">
        <f>"(0.18)"</f>
        <v>(0.18)</v>
      </c>
      <c r="K31" s="6" t="str">
        <f>"0.06"</f>
        <v>0.06</v>
      </c>
      <c r="L31" s="6" t="str">
        <f t="shared" si="39"/>
        <v>(0.03)</v>
      </c>
      <c r="M31" s="7" t="s">
        <v>54</v>
      </c>
      <c r="N31" s="7">
        <v>0.04</v>
      </c>
      <c r="O31" s="7">
        <v>0.999</v>
      </c>
      <c r="P31" s="7">
        <v>0.98299999999999998</v>
      </c>
    </row>
    <row r="32" spans="1:16" ht="14.25" customHeight="1">
      <c r="A32" s="3"/>
      <c r="B32" s="6" t="str">
        <f>"indirect"</f>
        <v>indirect</v>
      </c>
      <c r="C32" s="6" t="str">
        <f>"0.00"</f>
        <v>0.00</v>
      </c>
      <c r="D32" s="6" t="str">
        <f>"(.)"</f>
        <v>(.)</v>
      </c>
      <c r="E32" s="6" t="str">
        <f>"0.00"</f>
        <v>0.00</v>
      </c>
      <c r="F32" s="6" t="str">
        <f>"(.)"</f>
        <v>(.)</v>
      </c>
      <c r="G32" s="6" t="str">
        <f>"0.00"</f>
        <v>0.00</v>
      </c>
      <c r="H32" s="6" t="str">
        <f>"(.)"</f>
        <v>(.)</v>
      </c>
      <c r="I32" s="6" t="str">
        <f>"0.00"</f>
        <v>0.00</v>
      </c>
      <c r="J32" s="6" t="str">
        <f>"(.)"</f>
        <v>(.)</v>
      </c>
      <c r="K32" s="6" t="str">
        <f>"0.00"</f>
        <v>0.00</v>
      </c>
      <c r="L32" s="6" t="str">
        <f>"(.)"</f>
        <v>(.)</v>
      </c>
      <c r="M32" s="8" t="str">
        <f t="shared" ref="M32:M33" si="40">""</f>
        <v/>
      </c>
      <c r="N32" s="8"/>
      <c r="O32" s="8"/>
      <c r="P32" s="8"/>
    </row>
    <row r="33" spans="1:27" ht="14.25" customHeight="1">
      <c r="A33" s="3"/>
      <c r="B33" s="6" t="str">
        <f>"total"</f>
        <v>total</v>
      </c>
      <c r="C33" s="6" t="str">
        <f>"0.13***"</f>
        <v>0.13***</v>
      </c>
      <c r="D33" s="6" t="str">
        <f t="shared" ref="D33:D34" si="41">"(0.03)"</f>
        <v>(0.03)</v>
      </c>
      <c r="E33" s="6" t="str">
        <f>"0.17"</f>
        <v>0.17</v>
      </c>
      <c r="F33" s="6" t="str">
        <f>"(0.15)"</f>
        <v>(0.15)</v>
      </c>
      <c r="G33" s="6" t="str">
        <f>"0.20"</f>
        <v>0.20</v>
      </c>
      <c r="H33" s="6" t="str">
        <f>"(0.18)"</f>
        <v>(0.18)</v>
      </c>
      <c r="I33" s="6" t="str">
        <f>"-0.24"</f>
        <v>-0.24</v>
      </c>
      <c r="J33" s="6" t="str">
        <f>"(0.18)"</f>
        <v>(0.18)</v>
      </c>
      <c r="K33" s="6" t="str">
        <f>"0.06"</f>
        <v>0.06</v>
      </c>
      <c r="L33" s="6" t="str">
        <f t="shared" ref="L33:L34" si="42">"(0.03)"</f>
        <v>(0.03)</v>
      </c>
      <c r="M33" s="8" t="str">
        <f t="shared" si="40"/>
        <v/>
      </c>
      <c r="N33" s="8"/>
      <c r="O33" s="8"/>
      <c r="P33" s="8"/>
    </row>
    <row r="34" spans="1:27" ht="14.25" customHeight="1">
      <c r="A34" s="3" t="s">
        <v>35</v>
      </c>
      <c r="B34" s="6" t="str">
        <f>"direct"</f>
        <v>direct</v>
      </c>
      <c r="C34" s="6" t="str">
        <f>"0.06"</f>
        <v>0.06</v>
      </c>
      <c r="D34" s="6" t="str">
        <f t="shared" si="41"/>
        <v>(0.03)</v>
      </c>
      <c r="E34" s="6" t="str">
        <f>"0.16"</f>
        <v>0.16</v>
      </c>
      <c r="F34" s="6" t="str">
        <f>"(0.16)"</f>
        <v>(0.16)</v>
      </c>
      <c r="G34" s="6" t="str">
        <f>"0.17"</f>
        <v>0.17</v>
      </c>
      <c r="H34" s="6" t="str">
        <f>"(0.19)"</f>
        <v>(0.19)</v>
      </c>
      <c r="I34" s="6" t="str">
        <f>"-0.33"</f>
        <v>-0.33</v>
      </c>
      <c r="J34" s="6" t="str">
        <f>"(0.19)"</f>
        <v>(0.19)</v>
      </c>
      <c r="K34" s="6" t="str">
        <f>"0.09**"</f>
        <v>0.09**</v>
      </c>
      <c r="L34" s="6" t="str">
        <f t="shared" si="42"/>
        <v>(0.03)</v>
      </c>
      <c r="M34" s="7" t="s">
        <v>55</v>
      </c>
      <c r="N34" s="7">
        <v>0</v>
      </c>
      <c r="O34" s="7">
        <v>1</v>
      </c>
      <c r="P34" s="7">
        <v>1.0029999999999999</v>
      </c>
    </row>
    <row r="35" spans="1:27" ht="14.25" customHeight="1">
      <c r="A35" s="3"/>
      <c r="B35" s="6" t="str">
        <f>"indirect"</f>
        <v>indirect</v>
      </c>
      <c r="C35" s="6" t="str">
        <f>"0.00"</f>
        <v>0.00</v>
      </c>
      <c r="D35" s="6" t="str">
        <f>"(.)"</f>
        <v>(.)</v>
      </c>
      <c r="E35" s="6" t="str">
        <f>"0.00"</f>
        <v>0.00</v>
      </c>
      <c r="F35" s="6" t="str">
        <f>"(.)"</f>
        <v>(.)</v>
      </c>
      <c r="G35" s="6" t="str">
        <f>"0.00"</f>
        <v>0.00</v>
      </c>
      <c r="H35" s="6" t="str">
        <f>"(.)"</f>
        <v>(.)</v>
      </c>
      <c r="I35" s="6" t="str">
        <f>"0.00"</f>
        <v>0.00</v>
      </c>
      <c r="J35" s="6" t="str">
        <f>"(.)"</f>
        <v>(.)</v>
      </c>
      <c r="K35" s="6" t="str">
        <f>"0.00"</f>
        <v>0.00</v>
      </c>
      <c r="L35" s="6" t="str">
        <f>"(.)"</f>
        <v>(.)</v>
      </c>
      <c r="M35" s="8" t="str">
        <f t="shared" ref="M35:M36" si="43">""</f>
        <v/>
      </c>
      <c r="N35" s="8"/>
      <c r="O35" s="8"/>
      <c r="P35" s="8"/>
    </row>
    <row r="36" spans="1:27" ht="14.25" customHeight="1">
      <c r="A36" s="3"/>
      <c r="B36" s="6" t="str">
        <f>"total"</f>
        <v>total</v>
      </c>
      <c r="C36" s="6" t="str">
        <f>"0.06"</f>
        <v>0.06</v>
      </c>
      <c r="D36" s="6" t="str">
        <f t="shared" ref="D36:D37" si="44">"(0.03)"</f>
        <v>(0.03)</v>
      </c>
      <c r="E36" s="6" t="str">
        <f>"0.16"</f>
        <v>0.16</v>
      </c>
      <c r="F36" s="6" t="str">
        <f>"(0.16)"</f>
        <v>(0.16)</v>
      </c>
      <c r="G36" s="6" t="str">
        <f>"0.17"</f>
        <v>0.17</v>
      </c>
      <c r="H36" s="6" t="str">
        <f>"(0.19)"</f>
        <v>(0.19)</v>
      </c>
      <c r="I36" s="6" t="str">
        <f>"-0.33"</f>
        <v>-0.33</v>
      </c>
      <c r="J36" s="6" t="str">
        <f>"(0.19)"</f>
        <v>(0.19)</v>
      </c>
      <c r="K36" s="6" t="str">
        <f>"0.09**"</f>
        <v>0.09**</v>
      </c>
      <c r="L36" s="6" t="str">
        <f t="shared" ref="L36:L37" si="45">"(0.03)"</f>
        <v>(0.03)</v>
      </c>
      <c r="M36" s="8" t="str">
        <f t="shared" si="43"/>
        <v/>
      </c>
      <c r="N36" s="8"/>
      <c r="O36" s="8"/>
      <c r="P36" s="8"/>
    </row>
    <row r="37" spans="1:27" s="15" customFormat="1" ht="14.25" customHeight="1">
      <c r="A37" s="12" t="s">
        <v>37</v>
      </c>
      <c r="B37" s="13" t="str">
        <f>"direct"</f>
        <v>direct</v>
      </c>
      <c r="C37" s="13" t="str">
        <f>"0.16***"</f>
        <v>0.16***</v>
      </c>
      <c r="D37" s="13" t="str">
        <f t="shared" si="44"/>
        <v>(0.03)</v>
      </c>
      <c r="E37" s="13" t="str">
        <f>"0.18"</f>
        <v>0.18</v>
      </c>
      <c r="F37" s="13" t="str">
        <f>"(0.15)"</f>
        <v>(0.15)</v>
      </c>
      <c r="G37" s="13" t="str">
        <f>"0.14"</f>
        <v>0.14</v>
      </c>
      <c r="H37" s="13" t="str">
        <f>"(0.18)"</f>
        <v>(0.18)</v>
      </c>
      <c r="I37" s="13" t="str">
        <f>"-0.39*"</f>
        <v>-0.39*</v>
      </c>
      <c r="J37" s="13" t="str">
        <f>"(0.18)"</f>
        <v>(0.18)</v>
      </c>
      <c r="K37" s="13" t="str">
        <f>"0.08*"</f>
        <v>0.08*</v>
      </c>
      <c r="L37" s="13" t="str">
        <f t="shared" si="45"/>
        <v>(0.03)</v>
      </c>
      <c r="M37" s="14" t="s">
        <v>56</v>
      </c>
      <c r="N37" s="14">
        <v>0.13500000000000001</v>
      </c>
      <c r="O37" s="14">
        <v>0.98599999999999999</v>
      </c>
      <c r="P37" s="14">
        <v>0.82199999999999995</v>
      </c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14.25" customHeight="1">
      <c r="B38" s="6" t="str">
        <f>"indirect"</f>
        <v>indirect</v>
      </c>
      <c r="C38" s="6" t="str">
        <f>"0.00"</f>
        <v>0.00</v>
      </c>
      <c r="D38" s="6" t="str">
        <f>"(.)"</f>
        <v>(.)</v>
      </c>
      <c r="E38" s="6" t="str">
        <f>"0.00"</f>
        <v>0.00</v>
      </c>
      <c r="F38" s="6" t="str">
        <f>"(.)"</f>
        <v>(.)</v>
      </c>
      <c r="G38" s="6" t="str">
        <f>"0.00"</f>
        <v>0.00</v>
      </c>
      <c r="H38" s="6" t="str">
        <f>"(.)"</f>
        <v>(.)</v>
      </c>
      <c r="I38" s="6" t="str">
        <f>"0.00"</f>
        <v>0.00</v>
      </c>
      <c r="J38" s="6" t="str">
        <f>"(.)"</f>
        <v>(.)</v>
      </c>
      <c r="K38" s="6" t="str">
        <f>"0.00"</f>
        <v>0.00</v>
      </c>
      <c r="L38" s="6" t="str">
        <f>"(.)"</f>
        <v>(.)</v>
      </c>
      <c r="M38" s="6" t="str">
        <f t="shared" ref="M38:M39" si="46">""</f>
        <v/>
      </c>
    </row>
    <row r="39" spans="1:27" ht="14.25" customHeight="1">
      <c r="B39" s="6" t="str">
        <f>"total"</f>
        <v>total</v>
      </c>
      <c r="C39" s="6" t="str">
        <f>"0.16***"</f>
        <v>0.16***</v>
      </c>
      <c r="D39" s="6" t="str">
        <f>"(0.03)"</f>
        <v>(0.03)</v>
      </c>
      <c r="E39" s="6" t="str">
        <f>"0.18"</f>
        <v>0.18</v>
      </c>
      <c r="F39" s="6" t="str">
        <f>"(0.15)"</f>
        <v>(0.15)</v>
      </c>
      <c r="G39" s="6" t="str">
        <f>"0.14"</f>
        <v>0.14</v>
      </c>
      <c r="H39" s="6" t="str">
        <f>"(0.18)"</f>
        <v>(0.18)</v>
      </c>
      <c r="I39" s="6" t="str">
        <f>"-0.39*"</f>
        <v>-0.39*</v>
      </c>
      <c r="J39" s="6" t="str">
        <f>"(0.18)"</f>
        <v>(0.18)</v>
      </c>
      <c r="K39" s="6" t="str">
        <f>"0.08*"</f>
        <v>0.08*</v>
      </c>
      <c r="L39" s="6" t="str">
        <f>"(0.03)"</f>
        <v>(0.03)</v>
      </c>
      <c r="M39" s="6" t="str">
        <f t="shared" si="46"/>
        <v/>
      </c>
    </row>
    <row r="40" spans="1:27" ht="14.25" customHeight="1"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</row>
    <row r="41" spans="1:27" ht="14.25" customHeight="1">
      <c r="A41" s="3" t="s">
        <v>1</v>
      </c>
      <c r="C41" s="3" t="s">
        <v>57</v>
      </c>
      <c r="D41" s="3"/>
      <c r="E41" s="10" t="s">
        <v>40</v>
      </c>
      <c r="F41" s="11"/>
      <c r="G41" s="3" t="s">
        <v>8</v>
      </c>
      <c r="H41" s="3"/>
      <c r="I41" s="3" t="s">
        <v>9</v>
      </c>
      <c r="J41" s="3"/>
      <c r="K41" s="3" t="s">
        <v>10</v>
      </c>
      <c r="L41" s="3"/>
      <c r="M41" s="10" t="s">
        <v>11</v>
      </c>
      <c r="N41" s="11"/>
      <c r="O41" s="10" t="s">
        <v>41</v>
      </c>
      <c r="P41" s="11"/>
    </row>
    <row r="42" spans="1:27" ht="14.25" customHeight="1">
      <c r="A42" s="3" t="s">
        <v>16</v>
      </c>
      <c r="B42" s="6" t="str">
        <f>"direct"</f>
        <v>direct</v>
      </c>
      <c r="C42" s="6" t="str">
        <f>"0.79***"</f>
        <v>0.79***</v>
      </c>
      <c r="D42" s="6" t="str">
        <f>"(0.04)"</f>
        <v>(0.04)</v>
      </c>
      <c r="E42" s="6" t="str">
        <f>"-0.01"</f>
        <v>-0.01</v>
      </c>
      <c r="F42" s="6" t="str">
        <f>"(0.02)"</f>
        <v>(0.02)</v>
      </c>
      <c r="G42" s="6" t="str">
        <f>"-0.06"</f>
        <v>-0.06</v>
      </c>
      <c r="H42" s="6" t="str">
        <f>"(0.09)"</f>
        <v>(0.09)</v>
      </c>
      <c r="I42" s="6" t="str">
        <f>"-0.13"</f>
        <v>-0.13</v>
      </c>
      <c r="J42" s="6" t="str">
        <f>"(0.11)"</f>
        <v>(0.11)</v>
      </c>
      <c r="K42" s="6" t="str">
        <f>"-0.29**"</f>
        <v>-0.29**</v>
      </c>
      <c r="L42" s="6" t="str">
        <f>"(0.11)"</f>
        <v>(0.11)</v>
      </c>
      <c r="M42" s="6" t="str">
        <f>"0.01"</f>
        <v>0.01</v>
      </c>
      <c r="N42" s="6" t="str">
        <f>"(0.02)"</f>
        <v>(0.02)</v>
      </c>
      <c r="O42" s="6" t="str">
        <f>"0.03"</f>
        <v>0.03</v>
      </c>
      <c r="P42" s="6" t="str">
        <f>"(0.02)"</f>
        <v>(0.02)</v>
      </c>
    </row>
    <row r="43" spans="1:27" ht="14.25" customHeight="1">
      <c r="A43" s="3"/>
      <c r="B43" s="6" t="str">
        <f>"indirect"</f>
        <v>indirect</v>
      </c>
      <c r="C43" s="6" t="str">
        <f>"0.00"</f>
        <v>0.00</v>
      </c>
      <c r="D43" s="6" t="str">
        <f>"(.)"</f>
        <v>(.)</v>
      </c>
      <c r="E43" s="6" t="str">
        <f>"0.11***"</f>
        <v>0.11***</v>
      </c>
      <c r="F43" s="6" t="str">
        <f t="shared" ref="F43:F44" si="47">"(0.03)"</f>
        <v>(0.03)</v>
      </c>
      <c r="G43" s="6" t="str">
        <f>"0.09"</f>
        <v>0.09</v>
      </c>
      <c r="H43" s="6" t="str">
        <f>"(0.12)"</f>
        <v>(0.12)</v>
      </c>
      <c r="I43" s="6" t="str">
        <f>"0.15"</f>
        <v>0.15</v>
      </c>
      <c r="J43" s="6" t="str">
        <f>"(0.15)"</f>
        <v>(0.15)</v>
      </c>
      <c r="K43" s="6" t="str">
        <f>"-0.31*"</f>
        <v>-0.31*</v>
      </c>
      <c r="L43" s="6" t="str">
        <f>"(0.15)"</f>
        <v>(0.15)</v>
      </c>
      <c r="M43" s="6" t="str">
        <f>"0.08**"</f>
        <v>0.08**</v>
      </c>
      <c r="N43" s="6" t="str">
        <f t="shared" ref="N43:N44" si="48">"(0.03)"</f>
        <v>(0.03)</v>
      </c>
      <c r="O43" s="6" t="str">
        <f>"0.00"</f>
        <v>0.00</v>
      </c>
      <c r="P43" s="6" t="str">
        <f>"(.)"</f>
        <v>(.)</v>
      </c>
    </row>
    <row r="44" spans="1:27" ht="14.25" customHeight="1">
      <c r="A44" s="3"/>
      <c r="B44" s="6" t="str">
        <f>"total"</f>
        <v>total</v>
      </c>
      <c r="C44" s="6" t="str">
        <f>"0.79***"</f>
        <v>0.79***</v>
      </c>
      <c r="D44" s="6" t="str">
        <f t="shared" ref="D44:D45" si="49">"(0.04)"</f>
        <v>(0.04)</v>
      </c>
      <c r="E44" s="6" t="str">
        <f>"0.10**"</f>
        <v>0.10**</v>
      </c>
      <c r="F44" s="6" t="str">
        <f t="shared" si="47"/>
        <v>(0.03)</v>
      </c>
      <c r="G44" s="6" t="str">
        <f>"0.03"</f>
        <v>0.03</v>
      </c>
      <c r="H44" s="6" t="str">
        <f>"(0.15)"</f>
        <v>(0.15)</v>
      </c>
      <c r="I44" s="6" t="str">
        <f>"0.03"</f>
        <v>0.03</v>
      </c>
      <c r="J44" s="6" t="str">
        <f>"(0.18)"</f>
        <v>(0.18)</v>
      </c>
      <c r="K44" s="6" t="str">
        <f>"-0.60***"</f>
        <v>-0.60***</v>
      </c>
      <c r="L44" s="6" t="str">
        <f>"(0.18)"</f>
        <v>(0.18)</v>
      </c>
      <c r="M44" s="6" t="str">
        <f>"0.08*"</f>
        <v>0.08*</v>
      </c>
      <c r="N44" s="6" t="str">
        <f t="shared" si="48"/>
        <v>(0.03)</v>
      </c>
      <c r="O44" s="6" t="str">
        <f>"0.03"</f>
        <v>0.03</v>
      </c>
      <c r="P44" s="6" t="str">
        <f t="shared" ref="P44:P45" si="50">"(0.02)"</f>
        <v>(0.02)</v>
      </c>
    </row>
    <row r="45" spans="1:27" ht="14.25" customHeight="1">
      <c r="A45" s="3" t="s">
        <v>18</v>
      </c>
      <c r="B45" s="6" t="str">
        <f>"direct"</f>
        <v>direct</v>
      </c>
      <c r="C45" s="6" t="str">
        <f>"0.80***"</f>
        <v>0.80***</v>
      </c>
      <c r="D45" s="6" t="str">
        <f t="shared" si="49"/>
        <v>(0.04)</v>
      </c>
      <c r="E45" s="6" t="str">
        <f>"-0.01"</f>
        <v>-0.01</v>
      </c>
      <c r="F45" s="6" t="str">
        <f>"(0.02)"</f>
        <v>(0.02)</v>
      </c>
      <c r="G45" s="6" t="str">
        <f>"-0.04"</f>
        <v>-0.04</v>
      </c>
      <c r="H45" s="6" t="str">
        <f>"(0.09)"</f>
        <v>(0.09)</v>
      </c>
      <c r="I45" s="6" t="str">
        <f>"-0.12"</f>
        <v>-0.12</v>
      </c>
      <c r="J45" s="6" t="str">
        <f>"(0.11)"</f>
        <v>(0.11)</v>
      </c>
      <c r="K45" s="6" t="str">
        <f>"-0.26*"</f>
        <v>-0.26*</v>
      </c>
      <c r="L45" s="6" t="str">
        <f>"(0.11)"</f>
        <v>(0.11)</v>
      </c>
      <c r="M45" s="6" t="str">
        <f>"0.01"</f>
        <v>0.01</v>
      </c>
      <c r="N45" s="6" t="str">
        <f>"(0.02)"</f>
        <v>(0.02)</v>
      </c>
      <c r="O45" s="6" t="str">
        <f>"-0.00"</f>
        <v>-0.00</v>
      </c>
      <c r="P45" s="6" t="str">
        <f t="shared" si="50"/>
        <v>(0.02)</v>
      </c>
    </row>
    <row r="46" spans="1:27" ht="14.25" customHeight="1">
      <c r="A46" s="3"/>
      <c r="B46" s="6" t="str">
        <f>"indirect"</f>
        <v>indirect</v>
      </c>
      <c r="C46" s="6" t="str">
        <f>"0.00"</f>
        <v>0.00</v>
      </c>
      <c r="D46" s="6" t="str">
        <f>"(.)"</f>
        <v>(.)</v>
      </c>
      <c r="E46" s="6" t="str">
        <f>"0.07*"</f>
        <v>0.07*</v>
      </c>
      <c r="F46" s="6" t="str">
        <f t="shared" ref="F46:F47" si="51">"(0.03)"</f>
        <v>(0.03)</v>
      </c>
      <c r="G46" s="6" t="str">
        <f>"0.09"</f>
        <v>0.09</v>
      </c>
      <c r="H46" s="6" t="str">
        <f>"(0.13)"</f>
        <v>(0.13)</v>
      </c>
      <c r="I46" s="6" t="str">
        <f>"0.19"</f>
        <v>0.19</v>
      </c>
      <c r="J46" s="6" t="str">
        <f>"(0.15)"</f>
        <v>(0.15)</v>
      </c>
      <c r="K46" s="6" t="str">
        <f>"-0.25"</f>
        <v>-0.25</v>
      </c>
      <c r="L46" s="6" t="str">
        <f>"(0.15)"</f>
        <v>(0.15)</v>
      </c>
      <c r="M46" s="6" t="str">
        <f>"0.07*"</f>
        <v>0.07*</v>
      </c>
      <c r="N46" s="6" t="str">
        <f t="shared" ref="N46:N47" si="52">"(0.03)"</f>
        <v>(0.03)</v>
      </c>
      <c r="O46" s="6" t="str">
        <f>"0.00"</f>
        <v>0.00</v>
      </c>
      <c r="P46" s="6" t="str">
        <f>"(.)"</f>
        <v>(.)</v>
      </c>
    </row>
    <row r="47" spans="1:27" ht="14.25" customHeight="1">
      <c r="A47" s="3"/>
      <c r="B47" s="6" t="str">
        <f>"total"</f>
        <v>total</v>
      </c>
      <c r="C47" s="6" t="str">
        <f t="shared" ref="C47:C48" si="53">"0.80***"</f>
        <v>0.80***</v>
      </c>
      <c r="D47" s="6" t="str">
        <f t="shared" ref="D47:D48" si="54">"(0.04)"</f>
        <v>(0.04)</v>
      </c>
      <c r="E47" s="6" t="str">
        <f>"0.06"</f>
        <v>0.06</v>
      </c>
      <c r="F47" s="6" t="str">
        <f t="shared" si="51"/>
        <v>(0.03)</v>
      </c>
      <c r="G47" s="6" t="str">
        <f>"0.05"</f>
        <v>0.05</v>
      </c>
      <c r="H47" s="6" t="str">
        <f>"(0.15)"</f>
        <v>(0.15)</v>
      </c>
      <c r="I47" s="6" t="str">
        <f>"0.07"</f>
        <v>0.07</v>
      </c>
      <c r="J47" s="6" t="str">
        <f>"(0.18)"</f>
        <v>(0.18)</v>
      </c>
      <c r="K47" s="6" t="str">
        <f>"-0.52**"</f>
        <v>-0.52**</v>
      </c>
      <c r="L47" s="6" t="str">
        <f>"(0.18)"</f>
        <v>(0.18)</v>
      </c>
      <c r="M47" s="6" t="str">
        <f>"0.08*"</f>
        <v>0.08*</v>
      </c>
      <c r="N47" s="6" t="str">
        <f t="shared" si="52"/>
        <v>(0.03)</v>
      </c>
      <c r="O47" s="6" t="str">
        <f>"-0.00"</f>
        <v>-0.00</v>
      </c>
      <c r="P47" s="6" t="str">
        <f t="shared" ref="P47:P48" si="55">"(0.02)"</f>
        <v>(0.02)</v>
      </c>
    </row>
    <row r="48" spans="1:27" ht="14.25" customHeight="1">
      <c r="A48" s="3" t="s">
        <v>20</v>
      </c>
      <c r="B48" s="6" t="str">
        <f>"direct"</f>
        <v>direct</v>
      </c>
      <c r="C48" s="6" t="str">
        <f t="shared" si="53"/>
        <v>0.80***</v>
      </c>
      <c r="D48" s="6" t="str">
        <f t="shared" si="54"/>
        <v>(0.04)</v>
      </c>
      <c r="E48" s="6" t="str">
        <f>"-0.01"</f>
        <v>-0.01</v>
      </c>
      <c r="F48" s="6" t="str">
        <f t="shared" ref="F48:F49" si="56">"(0.02)"</f>
        <v>(0.02)</v>
      </c>
      <c r="G48" s="6" t="str">
        <f>"-0.05"</f>
        <v>-0.05</v>
      </c>
      <c r="H48" s="6" t="str">
        <f>"(0.09)"</f>
        <v>(0.09)</v>
      </c>
      <c r="I48" s="6" t="str">
        <f>"-0.11"</f>
        <v>-0.11</v>
      </c>
      <c r="J48" s="6" t="str">
        <f>"(0.11)"</f>
        <v>(0.11)</v>
      </c>
      <c r="K48" s="6" t="str">
        <f>"-0.26*"</f>
        <v>-0.26*</v>
      </c>
      <c r="L48" s="6" t="str">
        <f>"(0.11)"</f>
        <v>(0.11)</v>
      </c>
      <c r="M48" s="6" t="str">
        <f>"0.01"</f>
        <v>0.01</v>
      </c>
      <c r="N48" s="6" t="str">
        <f>"(0.02)"</f>
        <v>(0.02)</v>
      </c>
      <c r="O48" s="6" t="str">
        <f>"0.01"</f>
        <v>0.01</v>
      </c>
      <c r="P48" s="6" t="str">
        <f t="shared" si="55"/>
        <v>(0.02)</v>
      </c>
    </row>
    <row r="49" spans="1:16" ht="14.25" customHeight="1">
      <c r="A49" s="3"/>
      <c r="B49" s="6" t="str">
        <f>"indirect"</f>
        <v>indirect</v>
      </c>
      <c r="C49" s="6" t="str">
        <f>"0.00"</f>
        <v>0.00</v>
      </c>
      <c r="D49" s="6" t="str">
        <f>"(.)"</f>
        <v>(.)</v>
      </c>
      <c r="E49" s="6" t="str">
        <f>"0.15***"</f>
        <v>0.15***</v>
      </c>
      <c r="F49" s="6" t="str">
        <f t="shared" si="56"/>
        <v>(0.02)</v>
      </c>
      <c r="G49" s="6" t="str">
        <f>"0.17"</f>
        <v>0.17</v>
      </c>
      <c r="H49" s="6" t="str">
        <f>"(0.12)"</f>
        <v>(0.12)</v>
      </c>
      <c r="I49" s="6" t="str">
        <f>"0.13"</f>
        <v>0.13</v>
      </c>
      <c r="J49" s="6" t="str">
        <f>"(0.14)"</f>
        <v>(0.14)</v>
      </c>
      <c r="K49" s="6" t="str">
        <f>"-0.34*"</f>
        <v>-0.34*</v>
      </c>
      <c r="L49" s="6" t="str">
        <f>"(0.14)"</f>
        <v>(0.14)</v>
      </c>
      <c r="M49" s="6" t="str">
        <f t="shared" ref="M49:M50" si="57">"0.06*"</f>
        <v>0.06*</v>
      </c>
      <c r="N49" s="6" t="str">
        <f t="shared" ref="N49:N50" si="58">"(0.03)"</f>
        <v>(0.03)</v>
      </c>
      <c r="O49" s="6" t="str">
        <f>"0.00"</f>
        <v>0.00</v>
      </c>
      <c r="P49" s="6" t="str">
        <f>"(.)"</f>
        <v>(.)</v>
      </c>
    </row>
    <row r="50" spans="1:16" ht="14.25" customHeight="1">
      <c r="A50" s="3"/>
      <c r="B50" s="6" t="str">
        <f>"total"</f>
        <v>total</v>
      </c>
      <c r="C50" s="6" t="str">
        <f t="shared" ref="C50:C51" si="59">"0.80***"</f>
        <v>0.80***</v>
      </c>
      <c r="D50" s="6" t="str">
        <f t="shared" ref="D50:D51" si="60">"(0.04)"</f>
        <v>(0.04)</v>
      </c>
      <c r="E50" s="6" t="str">
        <f>"0.14***"</f>
        <v>0.14***</v>
      </c>
      <c r="F50" s="6" t="str">
        <f>"(0.03)"</f>
        <v>(0.03)</v>
      </c>
      <c r="G50" s="6" t="str">
        <f>"0.12"</f>
        <v>0.12</v>
      </c>
      <c r="H50" s="6" t="str">
        <f>"(0.15)"</f>
        <v>(0.15)</v>
      </c>
      <c r="I50" s="6" t="str">
        <f>"0.02"</f>
        <v>0.02</v>
      </c>
      <c r="J50" s="6" t="str">
        <f>"(0.17)"</f>
        <v>(0.17)</v>
      </c>
      <c r="K50" s="6" t="str">
        <f>"-0.60***"</f>
        <v>-0.60***</v>
      </c>
      <c r="L50" s="6" t="str">
        <f>"(0.18)"</f>
        <v>(0.18)</v>
      </c>
      <c r="M50" s="6" t="str">
        <f t="shared" si="57"/>
        <v>0.06*</v>
      </c>
      <c r="N50" s="6" t="str">
        <f t="shared" si="58"/>
        <v>(0.03)</v>
      </c>
      <c r="O50" s="6" t="str">
        <f>"0.01"</f>
        <v>0.01</v>
      </c>
      <c r="P50" s="6" t="str">
        <f t="shared" ref="P50:P51" si="61">"(0.02)"</f>
        <v>(0.02)</v>
      </c>
    </row>
    <row r="51" spans="1:16" ht="14.25" customHeight="1">
      <c r="A51" s="3" t="s">
        <v>3</v>
      </c>
      <c r="B51" s="6" t="str">
        <f>"direct"</f>
        <v>direct</v>
      </c>
      <c r="C51" s="6" t="str">
        <f t="shared" si="59"/>
        <v>0.80***</v>
      </c>
      <c r="D51" s="6" t="str">
        <f t="shared" si="60"/>
        <v>(0.04)</v>
      </c>
      <c r="E51" s="6" t="str">
        <f>"-0.04*"</f>
        <v>-0.04*</v>
      </c>
      <c r="F51" s="6" t="str">
        <f>"(0.02)"</f>
        <v>(0.02)</v>
      </c>
      <c r="G51" s="6" t="str">
        <f>"-0.03"</f>
        <v>-0.03</v>
      </c>
      <c r="H51" s="6" t="str">
        <f>"(0.09)"</f>
        <v>(0.09)</v>
      </c>
      <c r="I51" s="6" t="str">
        <f>"-0.14"</f>
        <v>-0.14</v>
      </c>
      <c r="J51" s="6" t="str">
        <f>"(0.10)"</f>
        <v>(0.10)</v>
      </c>
      <c r="K51" s="6" t="str">
        <f>"-0.28**"</f>
        <v>-0.28**</v>
      </c>
      <c r="L51" s="6" t="str">
        <f>"(0.11)"</f>
        <v>(0.11)</v>
      </c>
      <c r="M51" s="6" t="str">
        <f>"0.01"</f>
        <v>0.01</v>
      </c>
      <c r="N51" s="6" t="str">
        <f>"(0.02)"</f>
        <v>(0.02)</v>
      </c>
      <c r="O51" s="6" t="str">
        <f>"0.05*"</f>
        <v>0.05*</v>
      </c>
      <c r="P51" s="6" t="str">
        <f t="shared" si="61"/>
        <v>(0.02)</v>
      </c>
    </row>
    <row r="52" spans="1:16" ht="14.25" customHeight="1">
      <c r="A52" s="3"/>
      <c r="B52" s="6" t="str">
        <f>"indirect"</f>
        <v>indirect</v>
      </c>
      <c r="C52" s="6" t="str">
        <f>"0.00"</f>
        <v>0.00</v>
      </c>
      <c r="D52" s="6" t="str">
        <f>"(.)"</f>
        <v>(.)</v>
      </c>
      <c r="E52" s="6" t="str">
        <f>"0.05"</f>
        <v>0.05</v>
      </c>
      <c r="F52" s="6" t="str">
        <f t="shared" ref="F52:F53" si="62">"(0.03)"</f>
        <v>(0.03)</v>
      </c>
      <c r="G52" s="6" t="str">
        <f>"0.15"</f>
        <v>0.15</v>
      </c>
      <c r="H52" s="6" t="str">
        <f>"(0.13)"</f>
        <v>(0.13)</v>
      </c>
      <c r="I52" s="6" t="str">
        <f>"0.14"</f>
        <v>0.14</v>
      </c>
      <c r="J52" s="6" t="str">
        <f>"(0.15)"</f>
        <v>(0.15)</v>
      </c>
      <c r="K52" s="6" t="str">
        <f>"-0.26"</f>
        <v>-0.26</v>
      </c>
      <c r="L52" s="6" t="str">
        <f>"(0.15)"</f>
        <v>(0.15)</v>
      </c>
      <c r="M52" s="6" t="str">
        <f>"0.06*"</f>
        <v>0.06*</v>
      </c>
      <c r="N52" s="6" t="str">
        <f t="shared" ref="N52:N53" si="63">"(0.03)"</f>
        <v>(0.03)</v>
      </c>
      <c r="O52" s="6" t="str">
        <f>"0.00"</f>
        <v>0.00</v>
      </c>
      <c r="P52" s="6" t="str">
        <f>"(.)"</f>
        <v>(.)</v>
      </c>
    </row>
    <row r="53" spans="1:16" ht="14.25" customHeight="1">
      <c r="A53" s="3"/>
      <c r="B53" s="6" t="str">
        <f>"total"</f>
        <v>total</v>
      </c>
      <c r="C53" s="6" t="str">
        <f>"0.80***"</f>
        <v>0.80***</v>
      </c>
      <c r="D53" s="6" t="str">
        <f t="shared" ref="D53:D54" si="64">"(0.04)"</f>
        <v>(0.04)</v>
      </c>
      <c r="E53" s="6" t="str">
        <f t="shared" ref="E53:E54" si="65">"0.00"</f>
        <v>0.00</v>
      </c>
      <c r="F53" s="6" t="str">
        <f t="shared" si="62"/>
        <v>(0.03)</v>
      </c>
      <c r="G53" s="6" t="str">
        <f>"0.12"</f>
        <v>0.12</v>
      </c>
      <c r="H53" s="6" t="str">
        <f>"(0.15)"</f>
        <v>(0.15)</v>
      </c>
      <c r="I53" s="6" t="str">
        <f>"-0.00"</f>
        <v>-0.00</v>
      </c>
      <c r="J53" s="6" t="str">
        <f>"(0.18)"</f>
        <v>(0.18)</v>
      </c>
      <c r="K53" s="6" t="str">
        <f>"-0.54**"</f>
        <v>-0.54**</v>
      </c>
      <c r="L53" s="6" t="str">
        <f>"(0.18)"</f>
        <v>(0.18)</v>
      </c>
      <c r="M53" s="6" t="str">
        <f>"0.07*"</f>
        <v>0.07*</v>
      </c>
      <c r="N53" s="6" t="str">
        <f t="shared" si="63"/>
        <v>(0.03)</v>
      </c>
      <c r="O53" s="6" t="str">
        <f>"0.05*"</f>
        <v>0.05*</v>
      </c>
      <c r="P53" s="6" t="str">
        <f t="shared" ref="P53:P54" si="66">"(0.02)"</f>
        <v>(0.02)</v>
      </c>
    </row>
    <row r="54" spans="1:16" ht="14.25" customHeight="1">
      <c r="A54" s="3" t="s">
        <v>23</v>
      </c>
      <c r="B54" s="6" t="str">
        <f>"direct"</f>
        <v>direct</v>
      </c>
      <c r="C54" s="6" t="str">
        <f>"0.79***"</f>
        <v>0.79***</v>
      </c>
      <c r="D54" s="6" t="str">
        <f t="shared" si="64"/>
        <v>(0.04)</v>
      </c>
      <c r="E54" s="6" t="str">
        <f t="shared" si="65"/>
        <v>0.00</v>
      </c>
      <c r="F54" s="6" t="str">
        <f t="shared" ref="F54:F55" si="67">"(0.02)"</f>
        <v>(0.02)</v>
      </c>
      <c r="G54" s="6" t="str">
        <f>"-0.05"</f>
        <v>-0.05</v>
      </c>
      <c r="H54" s="6" t="str">
        <f>"(0.09)"</f>
        <v>(0.09)</v>
      </c>
      <c r="I54" s="6" t="str">
        <f>"-0.11"</f>
        <v>-0.11</v>
      </c>
      <c r="J54" s="6" t="str">
        <f>"(0.11)"</f>
        <v>(0.11)</v>
      </c>
      <c r="K54" s="6" t="str">
        <f>"-0.26*"</f>
        <v>-0.26*</v>
      </c>
      <c r="L54" s="6" t="str">
        <f>"(0.11)"</f>
        <v>(0.11)</v>
      </c>
      <c r="M54" s="6" t="str">
        <f>"0.01"</f>
        <v>0.01</v>
      </c>
      <c r="N54" s="6" t="str">
        <f>"(0.02)"</f>
        <v>(0.02)</v>
      </c>
      <c r="O54" s="6" t="str">
        <f>"0.01"</f>
        <v>0.01</v>
      </c>
      <c r="P54" s="6" t="str">
        <f t="shared" si="66"/>
        <v>(0.02)</v>
      </c>
    </row>
    <row r="55" spans="1:16" ht="14.25" customHeight="1">
      <c r="A55" s="3"/>
      <c r="B55" s="6" t="str">
        <f>"indirect"</f>
        <v>indirect</v>
      </c>
      <c r="C55" s="6" t="str">
        <f>"0.00"</f>
        <v>0.00</v>
      </c>
      <c r="D55" s="6" t="str">
        <f>"(.)"</f>
        <v>(.)</v>
      </c>
      <c r="E55" s="6" t="str">
        <f>"0.07**"</f>
        <v>0.07**</v>
      </c>
      <c r="F55" s="6" t="str">
        <f t="shared" si="67"/>
        <v>(0.02)</v>
      </c>
      <c r="G55" s="6" t="str">
        <f>"0.13"</f>
        <v>0.13</v>
      </c>
      <c r="H55" s="6" t="str">
        <f>"(0.12)"</f>
        <v>(0.12)</v>
      </c>
      <c r="I55" s="6" t="str">
        <f>"0.16"</f>
        <v>0.16</v>
      </c>
      <c r="J55" s="6" t="str">
        <f>"(0.15)"</f>
        <v>(0.15)</v>
      </c>
      <c r="K55" s="6" t="str">
        <f>"-0.25"</f>
        <v>-0.25</v>
      </c>
      <c r="L55" s="6" t="str">
        <f>"(0.15)"</f>
        <v>(0.15)</v>
      </c>
      <c r="M55" s="6" t="str">
        <f>"0.08**"</f>
        <v>0.08**</v>
      </c>
      <c r="N55" s="6" t="str">
        <f t="shared" ref="N55:N56" si="68">"(0.03)"</f>
        <v>(0.03)</v>
      </c>
      <c r="O55" s="6" t="str">
        <f>"0.00"</f>
        <v>0.00</v>
      </c>
      <c r="P55" s="6" t="str">
        <f>"(.)"</f>
        <v>(.)</v>
      </c>
    </row>
    <row r="56" spans="1:16" ht="14.25" customHeight="1">
      <c r="A56" s="3"/>
      <c r="B56" s="6" t="str">
        <f>"total"</f>
        <v>total</v>
      </c>
      <c r="C56" s="6" t="str">
        <f>"0.79***"</f>
        <v>0.79***</v>
      </c>
      <c r="D56" s="6" t="str">
        <f t="shared" ref="D56:D57" si="69">"(0.04)"</f>
        <v>(0.04)</v>
      </c>
      <c r="E56" s="6" t="str">
        <f>"0.07*"</f>
        <v>0.07*</v>
      </c>
      <c r="F56" s="6" t="str">
        <f>"(0.03)"</f>
        <v>(0.03)</v>
      </c>
      <c r="G56" s="6" t="str">
        <f>"0.08"</f>
        <v>0.08</v>
      </c>
      <c r="H56" s="6" t="str">
        <f>"(0.15)"</f>
        <v>(0.15)</v>
      </c>
      <c r="I56" s="6" t="str">
        <f>"0.05"</f>
        <v>0.05</v>
      </c>
      <c r="J56" s="6" t="str">
        <f>"(0.18)"</f>
        <v>(0.18)</v>
      </c>
      <c r="K56" s="6" t="str">
        <f>"-0.51**"</f>
        <v>-0.51**</v>
      </c>
      <c r="L56" s="6" t="str">
        <f>"(0.18)"</f>
        <v>(0.18)</v>
      </c>
      <c r="M56" s="6" t="str">
        <f>"0.08*"</f>
        <v>0.08*</v>
      </c>
      <c r="N56" s="6" t="str">
        <f t="shared" si="68"/>
        <v>(0.03)</v>
      </c>
      <c r="O56" s="6" t="str">
        <f>"0.01"</f>
        <v>0.01</v>
      </c>
      <c r="P56" s="6" t="str">
        <f t="shared" ref="P56:P57" si="70">"(0.02)"</f>
        <v>(0.02)</v>
      </c>
    </row>
    <row r="57" spans="1:16" ht="14.25" customHeight="1">
      <c r="A57" s="3" t="s">
        <v>25</v>
      </c>
      <c r="B57" s="6" t="str">
        <f>"direct"</f>
        <v>direct</v>
      </c>
      <c r="C57" s="6" t="str">
        <f>"0.80***"</f>
        <v>0.80***</v>
      </c>
      <c r="D57" s="6" t="str">
        <f t="shared" si="69"/>
        <v>(0.04)</v>
      </c>
      <c r="E57" s="6" t="str">
        <f>"-0.04"</f>
        <v>-0.04</v>
      </c>
      <c r="F57" s="6" t="str">
        <f>"(0.02)"</f>
        <v>(0.02)</v>
      </c>
      <c r="G57" s="6" t="str">
        <f>"-0.08"</f>
        <v>-0.08</v>
      </c>
      <c r="H57" s="6" t="str">
        <f>"(0.09)"</f>
        <v>(0.09)</v>
      </c>
      <c r="I57" s="6" t="str">
        <f>"-0.13"</f>
        <v>-0.13</v>
      </c>
      <c r="J57" s="6" t="str">
        <f>"(0.10)"</f>
        <v>(0.10)</v>
      </c>
      <c r="K57" s="6" t="str">
        <f>"-0.29**"</f>
        <v>-0.29**</v>
      </c>
      <c r="L57" s="6" t="str">
        <f>"(0.11)"</f>
        <v>(0.11)</v>
      </c>
      <c r="M57" s="6" t="str">
        <f>"0.00"</f>
        <v>0.00</v>
      </c>
      <c r="N57" s="6" t="str">
        <f>"(0.02)"</f>
        <v>(0.02)</v>
      </c>
      <c r="O57" s="6" t="str">
        <f>"0.04"</f>
        <v>0.04</v>
      </c>
      <c r="P57" s="6" t="str">
        <f t="shared" si="70"/>
        <v>(0.02)</v>
      </c>
    </row>
    <row r="58" spans="1:16" ht="14.25" customHeight="1">
      <c r="A58" s="3"/>
      <c r="B58" s="6" t="str">
        <f>"indirect"</f>
        <v>indirect</v>
      </c>
      <c r="C58" s="6" t="str">
        <f>"0.00"</f>
        <v>0.00</v>
      </c>
      <c r="D58" s="6" t="str">
        <f>"(.)"</f>
        <v>(.)</v>
      </c>
      <c r="E58" s="6" t="str">
        <f>"0.07**"</f>
        <v>0.07**</v>
      </c>
      <c r="F58" s="6" t="str">
        <f t="shared" ref="F58:F59" si="71">"(0.03)"</f>
        <v>(0.03)</v>
      </c>
      <c r="G58" s="6" t="str">
        <f>"0.22"</f>
        <v>0.22</v>
      </c>
      <c r="H58" s="6" t="str">
        <f>"(0.13)"</f>
        <v>(0.13)</v>
      </c>
      <c r="I58" s="6" t="str">
        <f>"0.14"</f>
        <v>0.14</v>
      </c>
      <c r="J58" s="6" t="str">
        <f>"(0.15)"</f>
        <v>(0.15)</v>
      </c>
      <c r="K58" s="6" t="str">
        <f>"-0.28"</f>
        <v>-0.28</v>
      </c>
      <c r="L58" s="6" t="str">
        <f>"(0.15)"</f>
        <v>(0.15)</v>
      </c>
      <c r="M58" s="6" t="str">
        <f>"0.07**"</f>
        <v>0.07**</v>
      </c>
      <c r="N58" s="6" t="str">
        <f t="shared" ref="N58:N59" si="72">"(0.03)"</f>
        <v>(0.03)</v>
      </c>
      <c r="O58" s="6" t="str">
        <f>"0.00"</f>
        <v>0.00</v>
      </c>
      <c r="P58" s="6" t="str">
        <f>"(.)"</f>
        <v>(.)</v>
      </c>
    </row>
    <row r="59" spans="1:16" ht="14.25" customHeight="1">
      <c r="A59" s="3"/>
      <c r="B59" s="6" t="str">
        <f>"total"</f>
        <v>total</v>
      </c>
      <c r="C59" s="6" t="str">
        <f>"0.80***"</f>
        <v>0.80***</v>
      </c>
      <c r="D59" s="6" t="str">
        <f t="shared" ref="D59:D60" si="73">"(0.04)"</f>
        <v>(0.04)</v>
      </c>
      <c r="E59" s="6" t="str">
        <f>"0.03"</f>
        <v>0.03</v>
      </c>
      <c r="F59" s="6" t="str">
        <f t="shared" si="71"/>
        <v>(0.03)</v>
      </c>
      <c r="G59" s="6" t="str">
        <f>"0.14"</f>
        <v>0.14</v>
      </c>
      <c r="H59" s="6" t="str">
        <f>"(0.16)"</f>
        <v>(0.16)</v>
      </c>
      <c r="I59" s="6" t="str">
        <f>"0.01"</f>
        <v>0.01</v>
      </c>
      <c r="J59" s="6" t="str">
        <f>"(0.18)"</f>
        <v>(0.18)</v>
      </c>
      <c r="K59" s="6" t="str">
        <f>"-0.56**"</f>
        <v>-0.56**</v>
      </c>
      <c r="L59" s="6" t="str">
        <f>"(0.18)"</f>
        <v>(0.18)</v>
      </c>
      <c r="M59" s="6" t="str">
        <f>"0.07*"</f>
        <v>0.07*</v>
      </c>
      <c r="N59" s="6" t="str">
        <f t="shared" si="72"/>
        <v>(0.03)</v>
      </c>
      <c r="O59" s="6" t="str">
        <f>"0.04"</f>
        <v>0.04</v>
      </c>
      <c r="P59" s="6" t="str">
        <f t="shared" ref="P59:P60" si="74">"(0.02)"</f>
        <v>(0.02)</v>
      </c>
    </row>
    <row r="60" spans="1:16" ht="14.25" customHeight="1">
      <c r="A60" s="3" t="s">
        <v>27</v>
      </c>
      <c r="B60" s="6" t="str">
        <f>"direct"</f>
        <v>direct</v>
      </c>
      <c r="C60" s="6" t="str">
        <f>"0.79***"</f>
        <v>0.79***</v>
      </c>
      <c r="D60" s="6" t="str">
        <f t="shared" si="73"/>
        <v>(0.04)</v>
      </c>
      <c r="E60" s="6" t="str">
        <f>"-0.01"</f>
        <v>-0.01</v>
      </c>
      <c r="F60" s="6" t="str">
        <f>"(0.02)"</f>
        <v>(0.02)</v>
      </c>
      <c r="G60" s="6" t="str">
        <f>"-0.06"</f>
        <v>-0.06</v>
      </c>
      <c r="H60" s="6" t="str">
        <f>"(0.09)"</f>
        <v>(0.09)</v>
      </c>
      <c r="I60" s="6" t="str">
        <f>"-0.13"</f>
        <v>-0.13</v>
      </c>
      <c r="J60" s="6" t="str">
        <f>"(0.11)"</f>
        <v>(0.11)</v>
      </c>
      <c r="K60" s="6" t="str">
        <f>"-0.27*"</f>
        <v>-0.27*</v>
      </c>
      <c r="L60" s="6" t="str">
        <f>"(0.11)"</f>
        <v>(0.11)</v>
      </c>
      <c r="M60" s="6" t="str">
        <f>"0.01"</f>
        <v>0.01</v>
      </c>
      <c r="N60" s="6" t="str">
        <f>"(0.02)"</f>
        <v>(0.02)</v>
      </c>
      <c r="O60" s="6" t="str">
        <f>"0.03"</f>
        <v>0.03</v>
      </c>
      <c r="P60" s="6" t="str">
        <f t="shared" si="74"/>
        <v>(0.02)</v>
      </c>
    </row>
    <row r="61" spans="1:16" ht="14.25" customHeight="1">
      <c r="A61" s="3"/>
      <c r="B61" s="6" t="str">
        <f>"indirect"</f>
        <v>indirect</v>
      </c>
      <c r="C61" s="6" t="str">
        <f>"0.00"</f>
        <v>0.00</v>
      </c>
      <c r="D61" s="6" t="str">
        <f>"(.)"</f>
        <v>(.)</v>
      </c>
      <c r="E61" s="6" t="str">
        <f>"0.09**"</f>
        <v>0.09**</v>
      </c>
      <c r="F61" s="6" t="str">
        <f t="shared" ref="F61:F62" si="75">"(0.03)"</f>
        <v>(0.03)</v>
      </c>
      <c r="G61" s="6" t="str">
        <f>"0.13"</f>
        <v>0.13</v>
      </c>
      <c r="H61" s="6" t="str">
        <f>"(0.12)"</f>
        <v>(0.12)</v>
      </c>
      <c r="I61" s="6" t="str">
        <f>"0.17"</f>
        <v>0.17</v>
      </c>
      <c r="J61" s="6" t="str">
        <f>"(0.15)"</f>
        <v>(0.15)</v>
      </c>
      <c r="K61" s="6" t="str">
        <f>"-0.27"</f>
        <v>-0.27</v>
      </c>
      <c r="L61" s="6" t="str">
        <f>"(0.15)"</f>
        <v>(0.15)</v>
      </c>
      <c r="M61" s="6" t="str">
        <f t="shared" ref="M61:M62" si="76">"0.07*"</f>
        <v>0.07*</v>
      </c>
      <c r="N61" s="6" t="str">
        <f t="shared" ref="N61:N62" si="77">"(0.03)"</f>
        <v>(0.03)</v>
      </c>
      <c r="O61" s="6" t="str">
        <f>"0.00"</f>
        <v>0.00</v>
      </c>
      <c r="P61" s="6" t="str">
        <f>"(.)"</f>
        <v>(.)</v>
      </c>
    </row>
    <row r="62" spans="1:16" ht="14.25" customHeight="1">
      <c r="A62" s="3"/>
      <c r="B62" s="6" t="str">
        <f>"total"</f>
        <v>total</v>
      </c>
      <c r="C62" s="6" t="str">
        <f>"0.79***"</f>
        <v>0.79***</v>
      </c>
      <c r="D62" s="6" t="str">
        <f t="shared" ref="D62:D63" si="78">"(0.04)"</f>
        <v>(0.04)</v>
      </c>
      <c r="E62" s="6" t="str">
        <f>"0.08*"</f>
        <v>0.08*</v>
      </c>
      <c r="F62" s="6" t="str">
        <f t="shared" si="75"/>
        <v>(0.03)</v>
      </c>
      <c r="G62" s="6" t="str">
        <f>"0.07"</f>
        <v>0.07</v>
      </c>
      <c r="H62" s="6" t="str">
        <f>"(0.15)"</f>
        <v>(0.15)</v>
      </c>
      <c r="I62" s="6" t="str">
        <f>"0.05"</f>
        <v>0.05</v>
      </c>
      <c r="J62" s="6" t="str">
        <f>"(0.18)"</f>
        <v>(0.18)</v>
      </c>
      <c r="K62" s="6" t="str">
        <f>"-0.54**"</f>
        <v>-0.54**</v>
      </c>
      <c r="L62" s="6" t="str">
        <f>"(0.18)"</f>
        <v>(0.18)</v>
      </c>
      <c r="M62" s="6" t="str">
        <f t="shared" si="76"/>
        <v>0.07*</v>
      </c>
      <c r="N62" s="6" t="str">
        <f t="shared" si="77"/>
        <v>(0.03)</v>
      </c>
      <c r="O62" s="6" t="str">
        <f>"0.03"</f>
        <v>0.03</v>
      </c>
      <c r="P62" s="6" t="str">
        <f t="shared" ref="P62:P63" si="79">"(0.02)"</f>
        <v>(0.02)</v>
      </c>
    </row>
    <row r="63" spans="1:16" ht="14.25" customHeight="1">
      <c r="A63" s="3" t="s">
        <v>29</v>
      </c>
      <c r="B63" s="6" t="str">
        <f>"direct"</f>
        <v>direct</v>
      </c>
      <c r="C63" s="6" t="str">
        <f>"0.80***"</f>
        <v>0.80***</v>
      </c>
      <c r="D63" s="6" t="str">
        <f t="shared" si="78"/>
        <v>(0.04)</v>
      </c>
      <c r="E63" s="6" t="str">
        <f>"-0.00"</f>
        <v>-0.00</v>
      </c>
      <c r="F63" s="6" t="str">
        <f t="shared" ref="F63:F64" si="80">"(0.02)"</f>
        <v>(0.02)</v>
      </c>
      <c r="G63" s="6" t="str">
        <f>"-0.05"</f>
        <v>-0.05</v>
      </c>
      <c r="H63" s="6" t="str">
        <f>"(0.09)"</f>
        <v>(0.09)</v>
      </c>
      <c r="I63" s="6" t="str">
        <f>"-0.11"</f>
        <v>-0.11</v>
      </c>
      <c r="J63" s="6" t="str">
        <f>"(0.11)"</f>
        <v>(0.11)</v>
      </c>
      <c r="K63" s="6" t="str">
        <f>"-0.26*"</f>
        <v>-0.26*</v>
      </c>
      <c r="L63" s="6" t="str">
        <f>"(0.11)"</f>
        <v>(0.11)</v>
      </c>
      <c r="M63" s="6" t="str">
        <f>"0.01"</f>
        <v>0.01</v>
      </c>
      <c r="N63" s="6" t="str">
        <f>"(0.02)"</f>
        <v>(0.02)</v>
      </c>
      <c r="O63" s="6" t="str">
        <f>"-0.00"</f>
        <v>-0.00</v>
      </c>
      <c r="P63" s="6" t="str">
        <f t="shared" si="79"/>
        <v>(0.02)</v>
      </c>
    </row>
    <row r="64" spans="1:16" ht="14.25" customHeight="1">
      <c r="A64" s="3"/>
      <c r="B64" s="6" t="str">
        <f>"indirect"</f>
        <v>indirect</v>
      </c>
      <c r="C64" s="6" t="str">
        <f>"0.00"</f>
        <v>0.00</v>
      </c>
      <c r="D64" s="6" t="str">
        <f>"(.)"</f>
        <v>(.)</v>
      </c>
      <c r="E64" s="6" t="str">
        <f t="shared" ref="E64:E65" si="81">"0.12***"</f>
        <v>0.12***</v>
      </c>
      <c r="F64" s="6" t="str">
        <f t="shared" si="80"/>
        <v>(0.02)</v>
      </c>
      <c r="G64" s="6" t="str">
        <f>"0.02"</f>
        <v>0.02</v>
      </c>
      <c r="H64" s="6" t="str">
        <f>"(0.12)"</f>
        <v>(0.12)</v>
      </c>
      <c r="I64" s="6" t="str">
        <f>"0.18"</f>
        <v>0.18</v>
      </c>
      <c r="J64" s="6" t="str">
        <f>"(0.15)"</f>
        <v>(0.15)</v>
      </c>
      <c r="K64" s="6" t="str">
        <f>"-0.22"</f>
        <v>-0.22</v>
      </c>
      <c r="L64" s="6" t="str">
        <f>"(0.15)"</f>
        <v>(0.15)</v>
      </c>
      <c r="M64" s="6" t="str">
        <f>"0.06*"</f>
        <v>0.06*</v>
      </c>
      <c r="N64" s="6" t="str">
        <f t="shared" ref="N64:N65" si="82">"(0.03)"</f>
        <v>(0.03)</v>
      </c>
      <c r="O64" s="6" t="str">
        <f>"0.00"</f>
        <v>0.00</v>
      </c>
      <c r="P64" s="6" t="str">
        <f>"(.)"</f>
        <v>(.)</v>
      </c>
    </row>
    <row r="65" spans="1:16" ht="14.25" customHeight="1">
      <c r="A65" s="3"/>
      <c r="B65" s="6" t="str">
        <f>"total"</f>
        <v>total</v>
      </c>
      <c r="C65" s="6" t="str">
        <f t="shared" ref="C65:C66" si="83">"0.80***"</f>
        <v>0.80***</v>
      </c>
      <c r="D65" s="6" t="str">
        <f t="shared" ref="D65:D66" si="84">"(0.04)"</f>
        <v>(0.04)</v>
      </c>
      <c r="E65" s="6" t="str">
        <f t="shared" si="81"/>
        <v>0.12***</v>
      </c>
      <c r="F65" s="6" t="str">
        <f>"(0.03)"</f>
        <v>(0.03)</v>
      </c>
      <c r="G65" s="6" t="str">
        <f>"-0.03"</f>
        <v>-0.03</v>
      </c>
      <c r="H65" s="6" t="str">
        <f>"(0.15)"</f>
        <v>(0.15)</v>
      </c>
      <c r="I65" s="6" t="str">
        <f>"0.07"</f>
        <v>0.07</v>
      </c>
      <c r="J65" s="6" t="str">
        <f>"(0.18)"</f>
        <v>(0.18)</v>
      </c>
      <c r="K65" s="6" t="str">
        <f>"-0.49**"</f>
        <v>-0.49**</v>
      </c>
      <c r="L65" s="6" t="str">
        <f>"(0.18)"</f>
        <v>(0.18)</v>
      </c>
      <c r="M65" s="6" t="str">
        <f>"0.07*"</f>
        <v>0.07*</v>
      </c>
      <c r="N65" s="6" t="str">
        <f t="shared" si="82"/>
        <v>(0.03)</v>
      </c>
      <c r="O65" s="6" t="str">
        <f>"-0.00"</f>
        <v>-0.00</v>
      </c>
      <c r="P65" s="6" t="str">
        <f t="shared" ref="P65:P66" si="85">"(0.02)"</f>
        <v>(0.02)</v>
      </c>
    </row>
    <row r="66" spans="1:16" ht="14.25" customHeight="1">
      <c r="A66" s="3" t="s">
        <v>31</v>
      </c>
      <c r="B66" s="6" t="str">
        <f>"direct"</f>
        <v>direct</v>
      </c>
      <c r="C66" s="6" t="str">
        <f t="shared" si="83"/>
        <v>0.80***</v>
      </c>
      <c r="D66" s="6" t="str">
        <f t="shared" si="84"/>
        <v>(0.04)</v>
      </c>
      <c r="E66" s="6" t="str">
        <f>"-0.02"</f>
        <v>-0.02</v>
      </c>
      <c r="F66" s="6" t="str">
        <f>"(0.02)"</f>
        <v>(0.02)</v>
      </c>
      <c r="G66" s="6" t="str">
        <f>"-0.05"</f>
        <v>-0.05</v>
      </c>
      <c r="H66" s="6" t="str">
        <f>"(0.09)"</f>
        <v>(0.09)</v>
      </c>
      <c r="I66" s="6" t="str">
        <f>"-0.12"</f>
        <v>-0.12</v>
      </c>
      <c r="J66" s="6" t="str">
        <f>"(0.11)"</f>
        <v>(0.11)</v>
      </c>
      <c r="K66" s="6" t="str">
        <f>"-0.25*"</f>
        <v>-0.25*</v>
      </c>
      <c r="L66" s="6" t="str">
        <f>"(0.11)"</f>
        <v>(0.11)</v>
      </c>
      <c r="M66" s="6" t="str">
        <f>"0.01"</f>
        <v>0.01</v>
      </c>
      <c r="N66" s="6" t="str">
        <f>"(0.02)"</f>
        <v>(0.02)</v>
      </c>
      <c r="O66" s="6" t="str">
        <f>"0.03"</f>
        <v>0.03</v>
      </c>
      <c r="P66" s="6" t="str">
        <f t="shared" si="85"/>
        <v>(0.02)</v>
      </c>
    </row>
    <row r="67" spans="1:16" ht="14.25" customHeight="1">
      <c r="A67" s="3"/>
      <c r="B67" s="6" t="str">
        <f>"indirect"</f>
        <v>indirect</v>
      </c>
      <c r="C67" s="6" t="str">
        <f>"0.00"</f>
        <v>0.00</v>
      </c>
      <c r="D67" s="6" t="str">
        <f>"(.)"</f>
        <v>(.)</v>
      </c>
      <c r="E67" s="6" t="str">
        <f>"0.07*"</f>
        <v>0.07*</v>
      </c>
      <c r="F67" s="6" t="str">
        <f t="shared" ref="F67:F68" si="86">"(0.03)"</f>
        <v>(0.03)</v>
      </c>
      <c r="G67" s="6" t="str">
        <f>"0.10"</f>
        <v>0.10</v>
      </c>
      <c r="H67" s="6" t="str">
        <f>"(0.13)"</f>
        <v>(0.13)</v>
      </c>
      <c r="I67" s="6" t="str">
        <f>"0.13"</f>
        <v>0.13</v>
      </c>
      <c r="J67" s="6" t="str">
        <f>"(0.15)"</f>
        <v>(0.15)</v>
      </c>
      <c r="K67" s="6" t="str">
        <f>"-0.28"</f>
        <v>-0.28</v>
      </c>
      <c r="L67" s="6" t="str">
        <f>"(0.15)"</f>
        <v>(0.15)</v>
      </c>
      <c r="M67" s="6" t="str">
        <f t="shared" ref="M67:M68" si="87">"0.07*"</f>
        <v>0.07*</v>
      </c>
      <c r="N67" s="6" t="str">
        <f t="shared" ref="N67:N68" si="88">"(0.03)"</f>
        <v>(0.03)</v>
      </c>
      <c r="O67" s="6" t="str">
        <f>"0.00"</f>
        <v>0.00</v>
      </c>
      <c r="P67" s="6" t="str">
        <f>"(.)"</f>
        <v>(.)</v>
      </c>
    </row>
    <row r="68" spans="1:16" ht="14.25" customHeight="1">
      <c r="A68" s="3"/>
      <c r="B68" s="6" t="str">
        <f>"total"</f>
        <v>total</v>
      </c>
      <c r="C68" s="6" t="str">
        <f>"0.80***"</f>
        <v>0.80***</v>
      </c>
      <c r="D68" s="6" t="str">
        <f t="shared" ref="D68:D69" si="89">"(0.04)"</f>
        <v>(0.04)</v>
      </c>
      <c r="E68" s="6" t="str">
        <f>"0.05"</f>
        <v>0.05</v>
      </c>
      <c r="F68" s="6" t="str">
        <f t="shared" si="86"/>
        <v>(0.03)</v>
      </c>
      <c r="G68" s="6" t="str">
        <f>"0.05"</f>
        <v>0.05</v>
      </c>
      <c r="H68" s="6" t="str">
        <f>"(0.15)"</f>
        <v>(0.15)</v>
      </c>
      <c r="I68" s="6" t="str">
        <f>"0.01"</f>
        <v>0.01</v>
      </c>
      <c r="J68" s="6" t="str">
        <f>"(0.18)"</f>
        <v>(0.18)</v>
      </c>
      <c r="K68" s="6" t="str">
        <f>"-0.52**"</f>
        <v>-0.52**</v>
      </c>
      <c r="L68" s="6" t="str">
        <f>"(0.18)"</f>
        <v>(0.18)</v>
      </c>
      <c r="M68" s="6" t="str">
        <f t="shared" si="87"/>
        <v>0.07*</v>
      </c>
      <c r="N68" s="6" t="str">
        <f t="shared" si="88"/>
        <v>(0.03)</v>
      </c>
      <c r="O68" s="6" t="str">
        <f t="shared" ref="O68:O69" si="90">"0.03"</f>
        <v>0.03</v>
      </c>
      <c r="P68" s="6" t="str">
        <f t="shared" ref="P68:P69" si="91">"(0.02)"</f>
        <v>(0.02)</v>
      </c>
    </row>
    <row r="69" spans="1:16" ht="14.25" customHeight="1">
      <c r="A69" s="3" t="s">
        <v>33</v>
      </c>
      <c r="B69" s="6" t="str">
        <f>"direct"</f>
        <v>direct</v>
      </c>
      <c r="C69" s="6" t="str">
        <f>"0.79***"</f>
        <v>0.79***</v>
      </c>
      <c r="D69" s="6" t="str">
        <f t="shared" si="89"/>
        <v>(0.04)</v>
      </c>
      <c r="E69" s="6" t="str">
        <f>"-0.01"</f>
        <v>-0.01</v>
      </c>
      <c r="F69" s="6" t="str">
        <f t="shared" ref="F69:F70" si="92">"(0.02)"</f>
        <v>(0.02)</v>
      </c>
      <c r="G69" s="6" t="str">
        <f>"-0.04"</f>
        <v>-0.04</v>
      </c>
      <c r="H69" s="6" t="str">
        <f>"(0.09)"</f>
        <v>(0.09)</v>
      </c>
      <c r="I69" s="6" t="str">
        <f>"-0.12"</f>
        <v>-0.12</v>
      </c>
      <c r="J69" s="6" t="str">
        <f>"(0.11)"</f>
        <v>(0.11)</v>
      </c>
      <c r="K69" s="6" t="str">
        <f>"-0.26*"</f>
        <v>-0.26*</v>
      </c>
      <c r="L69" s="6" t="str">
        <f>"(0.11)"</f>
        <v>(0.11)</v>
      </c>
      <c r="M69" s="6" t="str">
        <f>"0.00"</f>
        <v>0.00</v>
      </c>
      <c r="N69" s="6" t="str">
        <f>"(0.02)"</f>
        <v>(0.02)</v>
      </c>
      <c r="O69" s="6" t="str">
        <f t="shared" si="90"/>
        <v>0.03</v>
      </c>
      <c r="P69" s="6" t="str">
        <f t="shared" si="91"/>
        <v>(0.02)</v>
      </c>
    </row>
    <row r="70" spans="1:16" ht="14.25" customHeight="1">
      <c r="A70" s="3"/>
      <c r="B70" s="6" t="str">
        <f>"indirect"</f>
        <v>indirect</v>
      </c>
      <c r="C70" s="6" t="str">
        <f>"0.00"</f>
        <v>0.00</v>
      </c>
      <c r="D70" s="6" t="str">
        <f>"(.)"</f>
        <v>(.)</v>
      </c>
      <c r="E70" s="6" t="str">
        <f>"0.10***"</f>
        <v>0.10***</v>
      </c>
      <c r="F70" s="6" t="str">
        <f t="shared" si="92"/>
        <v>(0.02)</v>
      </c>
      <c r="G70" s="6" t="str">
        <f>"0.13"</f>
        <v>0.13</v>
      </c>
      <c r="H70" s="6" t="str">
        <f>"(0.12)"</f>
        <v>(0.12)</v>
      </c>
      <c r="I70" s="6" t="str">
        <f>"0.16"</f>
        <v>0.16</v>
      </c>
      <c r="J70" s="6" t="str">
        <f>"(0.15)"</f>
        <v>(0.15)</v>
      </c>
      <c r="K70" s="6" t="str">
        <f>"-0.19"</f>
        <v>-0.19</v>
      </c>
      <c r="L70" s="6" t="str">
        <f>"(0.15)"</f>
        <v>(0.15)</v>
      </c>
      <c r="M70" s="6" t="str">
        <f t="shared" ref="M70:M71" si="93">"0.05"</f>
        <v>0.05</v>
      </c>
      <c r="N70" s="6" t="str">
        <f t="shared" ref="N70:N71" si="94">"(0.03)"</f>
        <v>(0.03)</v>
      </c>
      <c r="O70" s="6" t="str">
        <f>"0.00"</f>
        <v>0.00</v>
      </c>
      <c r="P70" s="6" t="str">
        <f>"(.)"</f>
        <v>(.)</v>
      </c>
    </row>
    <row r="71" spans="1:16" ht="14.25" customHeight="1">
      <c r="A71" s="3"/>
      <c r="B71" s="6" t="str">
        <f>"total"</f>
        <v>total</v>
      </c>
      <c r="C71" s="6" t="str">
        <f>"0.79***"</f>
        <v>0.79***</v>
      </c>
      <c r="D71" s="6" t="str">
        <f t="shared" ref="D71:D72" si="95">"(0.04)"</f>
        <v>(0.04)</v>
      </c>
      <c r="E71" s="6" t="str">
        <f>"0.09**"</f>
        <v>0.09**</v>
      </c>
      <c r="F71" s="6" t="str">
        <f>"(0.03)"</f>
        <v>(0.03)</v>
      </c>
      <c r="G71" s="6" t="str">
        <f>"0.10"</f>
        <v>0.10</v>
      </c>
      <c r="H71" s="6" t="str">
        <f>"(0.15)"</f>
        <v>(0.15)</v>
      </c>
      <c r="I71" s="6" t="str">
        <f>"0.04"</f>
        <v>0.04</v>
      </c>
      <c r="J71" s="6" t="str">
        <f>"(0.18)"</f>
        <v>(0.18)</v>
      </c>
      <c r="K71" s="6" t="str">
        <f>"-0.45*"</f>
        <v>-0.45*</v>
      </c>
      <c r="L71" s="6" t="str">
        <f>"(0.18)"</f>
        <v>(0.18)</v>
      </c>
      <c r="M71" s="6" t="str">
        <f t="shared" si="93"/>
        <v>0.05</v>
      </c>
      <c r="N71" s="6" t="str">
        <f t="shared" si="94"/>
        <v>(0.03)</v>
      </c>
      <c r="O71" s="6" t="str">
        <f t="shared" ref="O71:O72" si="96">"0.03"</f>
        <v>0.03</v>
      </c>
      <c r="P71" s="6" t="str">
        <f t="shared" ref="P71:P72" si="97">"(0.02)"</f>
        <v>(0.02)</v>
      </c>
    </row>
    <row r="72" spans="1:16" ht="14.25" customHeight="1">
      <c r="A72" s="3" t="s">
        <v>35</v>
      </c>
      <c r="B72" s="6" t="str">
        <f>"direct"</f>
        <v>direct</v>
      </c>
      <c r="C72" s="6" t="str">
        <f>"0.80***"</f>
        <v>0.80***</v>
      </c>
      <c r="D72" s="6" t="str">
        <f t="shared" si="95"/>
        <v>(0.04)</v>
      </c>
      <c r="E72" s="6" t="str">
        <f>"-0.01"</f>
        <v>-0.01</v>
      </c>
      <c r="F72" s="6" t="str">
        <f>"(0.02)"</f>
        <v>(0.02)</v>
      </c>
      <c r="G72" s="6" t="str">
        <f>"-0.06"</f>
        <v>-0.06</v>
      </c>
      <c r="H72" s="6" t="str">
        <f>"(0.09)"</f>
        <v>(0.09)</v>
      </c>
      <c r="I72" s="6" t="str">
        <f>"-0.12"</f>
        <v>-0.12</v>
      </c>
      <c r="J72" s="6" t="str">
        <f>"(0.11)"</f>
        <v>(0.11)</v>
      </c>
      <c r="K72" s="6" t="str">
        <f>"-0.25*"</f>
        <v>-0.25*</v>
      </c>
      <c r="L72" s="6" t="str">
        <f>"(0.11)"</f>
        <v>(0.11)</v>
      </c>
      <c r="M72" s="6" t="str">
        <f>"0.01"</f>
        <v>0.01</v>
      </c>
      <c r="N72" s="6" t="str">
        <f>"(0.02)"</f>
        <v>(0.02)</v>
      </c>
      <c r="O72" s="6" t="str">
        <f t="shared" si="96"/>
        <v>0.03</v>
      </c>
      <c r="P72" s="6" t="str">
        <f t="shared" si="97"/>
        <v>(0.02)</v>
      </c>
    </row>
    <row r="73" spans="1:16" ht="14.25" customHeight="1">
      <c r="A73" s="3"/>
      <c r="B73" s="6" t="str">
        <f>"indirect"</f>
        <v>indirect</v>
      </c>
      <c r="C73" s="6" t="str">
        <f>"0.00"</f>
        <v>0.00</v>
      </c>
      <c r="D73" s="6" t="str">
        <f>"(.)"</f>
        <v>(.)</v>
      </c>
      <c r="E73" s="6" t="str">
        <f>"0.04"</f>
        <v>0.04</v>
      </c>
      <c r="F73" s="6" t="str">
        <f t="shared" ref="F73:F74" si="98">"(0.03)"</f>
        <v>(0.03)</v>
      </c>
      <c r="G73" s="6" t="str">
        <f>"0.13"</f>
        <v>0.13</v>
      </c>
      <c r="H73" s="6" t="str">
        <f>"(0.12)"</f>
        <v>(0.12)</v>
      </c>
      <c r="I73" s="6" t="str">
        <f>"0.14"</f>
        <v>0.14</v>
      </c>
      <c r="J73" s="6" t="str">
        <f>"(0.15)"</f>
        <v>(0.15)</v>
      </c>
      <c r="K73" s="6" t="str">
        <f>"-0.26"</f>
        <v>-0.26</v>
      </c>
      <c r="L73" s="6" t="str">
        <f>"(0.15)"</f>
        <v>(0.15)</v>
      </c>
      <c r="M73" s="6" t="str">
        <f>"0.07**"</f>
        <v>0.07**</v>
      </c>
      <c r="N73" s="6" t="str">
        <f t="shared" ref="N73:N74" si="99">"(0.03)"</f>
        <v>(0.03)</v>
      </c>
      <c r="O73" s="6" t="str">
        <f>"0.00"</f>
        <v>0.00</v>
      </c>
      <c r="P73" s="6" t="str">
        <f>"(.)"</f>
        <v>(.)</v>
      </c>
    </row>
    <row r="74" spans="1:16" ht="14.25" customHeight="1">
      <c r="A74" s="3"/>
      <c r="B74" s="6" t="str">
        <f>"total"</f>
        <v>total</v>
      </c>
      <c r="C74" s="6" t="str">
        <f>"0.80***"</f>
        <v>0.80***</v>
      </c>
      <c r="D74" s="6" t="str">
        <f t="shared" ref="D74:D75" si="100">"(0.04)"</f>
        <v>(0.04)</v>
      </c>
      <c r="E74" s="6" t="str">
        <f>"0.03"</f>
        <v>0.03</v>
      </c>
      <c r="F74" s="6" t="str">
        <f t="shared" si="98"/>
        <v>(0.03)</v>
      </c>
      <c r="G74" s="6" t="str">
        <f>"0.07"</f>
        <v>0.07</v>
      </c>
      <c r="H74" s="6" t="str">
        <f>"(0.15)"</f>
        <v>(0.15)</v>
      </c>
      <c r="I74" s="6" t="str">
        <f>"0.01"</f>
        <v>0.01</v>
      </c>
      <c r="J74" s="6" t="str">
        <f>"(0.18)"</f>
        <v>(0.18)</v>
      </c>
      <c r="K74" s="6" t="str">
        <f>"-0.51**"</f>
        <v>-0.51**</v>
      </c>
      <c r="L74" s="6" t="str">
        <f>"(0.18)"</f>
        <v>(0.18)</v>
      </c>
      <c r="M74" s="6" t="str">
        <f>"0.08*"</f>
        <v>0.08*</v>
      </c>
      <c r="N74" s="6" t="str">
        <f t="shared" si="99"/>
        <v>(0.03)</v>
      </c>
      <c r="O74" s="6" t="str">
        <f t="shared" ref="O74:O75" si="101">"0.03"</f>
        <v>0.03</v>
      </c>
      <c r="P74" s="6" t="str">
        <f t="shared" ref="P74:P75" si="102">"(0.02)"</f>
        <v>(0.02)</v>
      </c>
    </row>
    <row r="75" spans="1:16" ht="14.25" customHeight="1">
      <c r="A75" s="3" t="s">
        <v>37</v>
      </c>
      <c r="B75" s="6" t="str">
        <f>"direct"</f>
        <v>direct</v>
      </c>
      <c r="C75" s="6" t="str">
        <f>"0.78***"</f>
        <v>0.78***</v>
      </c>
      <c r="D75" s="6" t="str">
        <f t="shared" si="100"/>
        <v>(0.04)</v>
      </c>
      <c r="E75" s="6" t="str">
        <f>"0.00"</f>
        <v>0.00</v>
      </c>
      <c r="F75" s="6" t="str">
        <f t="shared" ref="F75:F76" si="103">"(0.02)"</f>
        <v>(0.02)</v>
      </c>
      <c r="G75" s="6" t="str">
        <f>"-0.05"</f>
        <v>-0.05</v>
      </c>
      <c r="H75" s="6" t="str">
        <f>"(0.09)"</f>
        <v>(0.09)</v>
      </c>
      <c r="I75" s="6" t="str">
        <f>"-0.11"</f>
        <v>-0.11</v>
      </c>
      <c r="J75" s="6" t="str">
        <f>"(0.11)"</f>
        <v>(0.11)</v>
      </c>
      <c r="K75" s="6" t="str">
        <f>"-0.28**"</f>
        <v>-0.28**</v>
      </c>
      <c r="L75" s="6" t="str">
        <f>"(0.11)"</f>
        <v>(0.11)</v>
      </c>
      <c r="M75" s="6" t="str">
        <f>"0.00"</f>
        <v>0.00</v>
      </c>
      <c r="N75" s="6" t="str">
        <f>"(0.02)"</f>
        <v>(0.02)</v>
      </c>
      <c r="O75" s="6" t="str">
        <f t="shared" si="101"/>
        <v>0.03</v>
      </c>
      <c r="P75" s="6" t="str">
        <f t="shared" si="102"/>
        <v>(0.02)</v>
      </c>
    </row>
    <row r="76" spans="1:16" ht="14.25" customHeight="1">
      <c r="B76" s="6" t="str">
        <f>"indirect"</f>
        <v>indirect</v>
      </c>
      <c r="C76" s="6" t="str">
        <f>"0.00"</f>
        <v>0.00</v>
      </c>
      <c r="D76" s="6" t="str">
        <f>"(.)"</f>
        <v>(.)</v>
      </c>
      <c r="E76" s="6" t="str">
        <f t="shared" ref="E76:E77" si="104">"0.13***"</f>
        <v>0.13***</v>
      </c>
      <c r="F76" s="6" t="str">
        <f t="shared" si="103"/>
        <v>(0.02)</v>
      </c>
      <c r="G76" s="6" t="str">
        <f>"0.14"</f>
        <v>0.14</v>
      </c>
      <c r="H76" s="6" t="str">
        <f>"(0.12)"</f>
        <v>(0.12)</v>
      </c>
      <c r="I76" s="6" t="str">
        <f>"0.11"</f>
        <v>0.11</v>
      </c>
      <c r="J76" s="6" t="str">
        <f>"(0.14)"</f>
        <v>(0.14)</v>
      </c>
      <c r="K76" s="6" t="str">
        <f>"-0.30*"</f>
        <v>-0.30*</v>
      </c>
      <c r="L76" s="6" t="str">
        <f>"(0.14)"</f>
        <v>(0.14)</v>
      </c>
      <c r="M76" s="6" t="str">
        <f>"0.06*"</f>
        <v>0.06*</v>
      </c>
      <c r="N76" s="6" t="str">
        <f t="shared" ref="N76:N77" si="105">"(0.03)"</f>
        <v>(0.03)</v>
      </c>
      <c r="O76" s="6" t="str">
        <f>"0.00"</f>
        <v>0.00</v>
      </c>
      <c r="P76" s="6" t="str">
        <f>"(.)"</f>
        <v>(.)</v>
      </c>
    </row>
    <row r="77" spans="1:16" ht="14.25" customHeight="1">
      <c r="B77" s="6" t="str">
        <f>"total"</f>
        <v>total</v>
      </c>
      <c r="C77" s="6" t="str">
        <f>"0.78***"</f>
        <v>0.78***</v>
      </c>
      <c r="D77" s="6" t="str">
        <f>"(0.04)"</f>
        <v>(0.04)</v>
      </c>
      <c r="E77" s="6" t="str">
        <f t="shared" si="104"/>
        <v>0.13***</v>
      </c>
      <c r="F77" s="6" t="str">
        <f>"(0.03)"</f>
        <v>(0.03)</v>
      </c>
      <c r="G77" s="6" t="str">
        <f>"0.09"</f>
        <v>0.09</v>
      </c>
      <c r="H77" s="6" t="str">
        <f>"(0.15)"</f>
        <v>(0.15)</v>
      </c>
      <c r="I77" s="6" t="str">
        <f>"0.00"</f>
        <v>0.00</v>
      </c>
      <c r="J77" s="6" t="str">
        <f>"(0.18)"</f>
        <v>(0.18)</v>
      </c>
      <c r="K77" s="6" t="str">
        <f>"-0.58***"</f>
        <v>-0.58***</v>
      </c>
      <c r="L77" s="6" t="str">
        <f>"(0.18)"</f>
        <v>(0.18)</v>
      </c>
      <c r="M77" s="6" t="str">
        <f>"0.07*"</f>
        <v>0.07*</v>
      </c>
      <c r="N77" s="6" t="str">
        <f t="shared" si="105"/>
        <v>(0.03)</v>
      </c>
      <c r="O77" s="6" t="str">
        <f>"0.03"</f>
        <v>0.03</v>
      </c>
      <c r="P77" s="6" t="str">
        <f>"(0.02)"</f>
        <v>(0.02)</v>
      </c>
    </row>
    <row r="78" spans="1:16" ht="14.25" customHeight="1">
      <c r="A78" s="6" t="s">
        <v>58</v>
      </c>
      <c r="B78" s="6"/>
      <c r="C78" s="6"/>
      <c r="D78" s="6"/>
      <c r="E78" s="6"/>
      <c r="F78" s="6"/>
      <c r="G78" s="6"/>
      <c r="H78" s="6"/>
    </row>
    <row r="79" spans="1:16" ht="14.25" customHeight="1"/>
    <row r="80" spans="1:16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</sheetData>
  <mergeCells count="5">
    <mergeCell ref="M2:P2"/>
    <mergeCell ref="K3:L3"/>
    <mergeCell ref="E41:F41"/>
    <mergeCell ref="M41:N41"/>
    <mergeCell ref="O41:P41"/>
  </mergeCell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A1000"/>
  <sheetViews>
    <sheetView topLeftCell="A63" workbookViewId="0">
      <selection activeCell="A80" sqref="A80"/>
    </sheetView>
  </sheetViews>
  <sheetFormatPr defaultColWidth="12.6328125" defaultRowHeight="15" customHeight="1"/>
  <cols>
    <col min="1" max="27" width="8.6328125" customWidth="1"/>
  </cols>
  <sheetData>
    <row r="1" spans="1:27" ht="14.25" customHeight="1" thickBot="1">
      <c r="A1" s="2" t="s">
        <v>59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7" ht="14.25" customHeight="1" thickBot="1">
      <c r="A2" s="3" t="s">
        <v>0</v>
      </c>
      <c r="B2" s="3" t="s">
        <v>5</v>
      </c>
      <c r="C2" s="3"/>
      <c r="D2" s="3"/>
      <c r="E2" s="3"/>
      <c r="F2" s="3"/>
      <c r="G2" s="3"/>
      <c r="H2" s="3"/>
      <c r="I2" s="3"/>
      <c r="J2" s="3"/>
      <c r="K2" s="3"/>
      <c r="L2" s="3"/>
      <c r="M2" s="16" t="s">
        <v>71</v>
      </c>
      <c r="N2" s="17"/>
      <c r="O2" s="17"/>
      <c r="P2" s="17"/>
    </row>
    <row r="3" spans="1:27" ht="14.25" customHeight="1" thickBot="1">
      <c r="A3" s="10" t="s">
        <v>60</v>
      </c>
      <c r="B3" s="11"/>
      <c r="C3" s="2" t="s">
        <v>7</v>
      </c>
      <c r="D3" s="3"/>
      <c r="E3" s="3" t="s">
        <v>8</v>
      </c>
      <c r="F3" s="3"/>
      <c r="G3" s="3" t="s">
        <v>9</v>
      </c>
      <c r="H3" s="3"/>
      <c r="I3" s="3" t="s">
        <v>10</v>
      </c>
      <c r="J3" s="3"/>
      <c r="K3" s="10" t="s">
        <v>11</v>
      </c>
      <c r="L3" s="11"/>
      <c r="M3" s="4" t="s">
        <v>12</v>
      </c>
      <c r="N3" s="5" t="s">
        <v>13</v>
      </c>
      <c r="O3" s="5" t="s">
        <v>14</v>
      </c>
      <c r="P3" s="5" t="s">
        <v>15</v>
      </c>
    </row>
    <row r="4" spans="1:27" ht="14.25" customHeight="1">
      <c r="A4" s="3" t="s">
        <v>16</v>
      </c>
      <c r="B4" s="6" t="str">
        <f>"direct"</f>
        <v>direct</v>
      </c>
      <c r="C4" s="6" t="str">
        <f>"0.10***"</f>
        <v>0.10***</v>
      </c>
      <c r="D4" s="6" t="str">
        <f>"(0.03)"</f>
        <v>(0.03)</v>
      </c>
      <c r="E4" s="6" t="str">
        <f>"-0.05"</f>
        <v>-0.05</v>
      </c>
      <c r="F4" s="6" t="str">
        <f>"(0.14)"</f>
        <v>(0.14)</v>
      </c>
      <c r="G4" s="6" t="str">
        <f>"-0.12"</f>
        <v>-0.12</v>
      </c>
      <c r="H4" s="6" t="str">
        <f>"(0.16)"</f>
        <v>(0.16)</v>
      </c>
      <c r="I4" s="6" t="str">
        <f>"-2.66***"</f>
        <v>-2.66***</v>
      </c>
      <c r="J4" s="6" t="str">
        <f>"(0.17)"</f>
        <v>(0.17)</v>
      </c>
      <c r="K4" s="6" t="str">
        <f>"0.08**"</f>
        <v>0.08**</v>
      </c>
      <c r="L4" s="6" t="str">
        <f>"(0.03)"</f>
        <v>(0.03)</v>
      </c>
      <c r="M4" s="7" t="s">
        <v>61</v>
      </c>
      <c r="N4" s="7">
        <v>6.4000000000000001E-2</v>
      </c>
      <c r="O4" s="7">
        <v>0.998</v>
      </c>
      <c r="P4" s="7">
        <v>0.97699999999999998</v>
      </c>
    </row>
    <row r="5" spans="1:27" ht="14.25" customHeight="1">
      <c r="A5" s="3"/>
      <c r="B5" s="6" t="str">
        <f>"indirect"</f>
        <v>indirect</v>
      </c>
      <c r="C5" s="6" t="str">
        <f>"0.00"</f>
        <v>0.00</v>
      </c>
      <c r="D5" s="6" t="str">
        <f>"(.)"</f>
        <v>(.)</v>
      </c>
      <c r="E5" s="6" t="str">
        <f>"0.00"</f>
        <v>0.00</v>
      </c>
      <c r="F5" s="6" t="str">
        <f>"(.)"</f>
        <v>(.)</v>
      </c>
      <c r="G5" s="6" t="str">
        <f>"0.00"</f>
        <v>0.00</v>
      </c>
      <c r="H5" s="6" t="str">
        <f>"(.)"</f>
        <v>(.)</v>
      </c>
      <c r="I5" s="6" t="str">
        <f>"0.00"</f>
        <v>0.00</v>
      </c>
      <c r="J5" s="6" t="str">
        <f>"(.)"</f>
        <v>(.)</v>
      </c>
      <c r="K5" s="6" t="str">
        <f>"0.00"</f>
        <v>0.00</v>
      </c>
      <c r="L5" s="6" t="str">
        <f>"(.)"</f>
        <v>(.)</v>
      </c>
      <c r="M5" s="8"/>
      <c r="N5" s="8"/>
      <c r="O5" s="8"/>
      <c r="P5" s="8"/>
    </row>
    <row r="6" spans="1:27" ht="14.25" customHeight="1">
      <c r="A6" s="3"/>
      <c r="B6" s="6" t="str">
        <f>"total"</f>
        <v>total</v>
      </c>
      <c r="C6" s="6" t="str">
        <f>"0.10***"</f>
        <v>0.10***</v>
      </c>
      <c r="D6" s="6" t="str">
        <f t="shared" ref="D6:D7" si="0">"(0.03)"</f>
        <v>(0.03)</v>
      </c>
      <c r="E6" s="6" t="str">
        <f>"-0.05"</f>
        <v>-0.05</v>
      </c>
      <c r="F6" s="6" t="str">
        <f t="shared" ref="F6:F7" si="1">"(0.14)"</f>
        <v>(0.14)</v>
      </c>
      <c r="G6" s="6" t="str">
        <f>"-0.12"</f>
        <v>-0.12</v>
      </c>
      <c r="H6" s="6" t="str">
        <f>"(0.16)"</f>
        <v>(0.16)</v>
      </c>
      <c r="I6" s="6" t="str">
        <f>"-2.66***"</f>
        <v>-2.66***</v>
      </c>
      <c r="J6" s="6" t="str">
        <f t="shared" ref="J6:J7" si="2">"(0.17)"</f>
        <v>(0.17)</v>
      </c>
      <c r="K6" s="6" t="str">
        <f>"0.08**"</f>
        <v>0.08**</v>
      </c>
      <c r="L6" s="6" t="str">
        <f t="shared" ref="L6:L7" si="3">"(0.03)"</f>
        <v>(0.03)</v>
      </c>
      <c r="M6" s="8"/>
      <c r="N6" s="8"/>
      <c r="O6" s="8"/>
      <c r="P6" s="8"/>
    </row>
    <row r="7" spans="1:27" ht="14.25" customHeight="1">
      <c r="A7" s="3" t="s">
        <v>18</v>
      </c>
      <c r="B7" s="6" t="str">
        <f>"direct"</f>
        <v>direct</v>
      </c>
      <c r="C7" s="6" t="str">
        <f>"0.03"</f>
        <v>0.03</v>
      </c>
      <c r="D7" s="6" t="str">
        <f t="shared" si="0"/>
        <v>(0.03)</v>
      </c>
      <c r="E7" s="6" t="str">
        <f>"-0.03"</f>
        <v>-0.03</v>
      </c>
      <c r="F7" s="6" t="str">
        <f t="shared" si="1"/>
        <v>(0.14)</v>
      </c>
      <c r="G7" s="6" t="str">
        <f>"-0.10"</f>
        <v>-0.10</v>
      </c>
      <c r="H7" s="6" t="str">
        <f>"(0.17)"</f>
        <v>(0.17)</v>
      </c>
      <c r="I7" s="6" t="str">
        <f>"-2.60***"</f>
        <v>-2.60***</v>
      </c>
      <c r="J7" s="6" t="str">
        <f t="shared" si="2"/>
        <v>(0.17)</v>
      </c>
      <c r="K7" s="6" t="str">
        <f>"0.07*"</f>
        <v>0.07*</v>
      </c>
      <c r="L7" s="6" t="str">
        <f t="shared" si="3"/>
        <v>(0.03)</v>
      </c>
      <c r="M7" s="7" t="s">
        <v>62</v>
      </c>
      <c r="N7" s="7">
        <v>0</v>
      </c>
      <c r="O7" s="7">
        <v>1</v>
      </c>
      <c r="P7" s="7">
        <v>1.02</v>
      </c>
    </row>
    <row r="8" spans="1:27" ht="14.25" customHeight="1">
      <c r="A8" s="3"/>
      <c r="B8" s="6" t="str">
        <f>"indirect"</f>
        <v>indirect</v>
      </c>
      <c r="C8" s="6" t="str">
        <f>"0.00"</f>
        <v>0.00</v>
      </c>
      <c r="D8" s="6" t="str">
        <f>"(.)"</f>
        <v>(.)</v>
      </c>
      <c r="E8" s="6" t="str">
        <f>"0.00"</f>
        <v>0.00</v>
      </c>
      <c r="F8" s="6" t="str">
        <f>"(.)"</f>
        <v>(.)</v>
      </c>
      <c r="G8" s="6" t="str">
        <f>"0.00"</f>
        <v>0.00</v>
      </c>
      <c r="H8" s="6" t="str">
        <f>"(.)"</f>
        <v>(.)</v>
      </c>
      <c r="I8" s="6" t="str">
        <f>"0.00"</f>
        <v>0.00</v>
      </c>
      <c r="J8" s="6" t="str">
        <f>"(.)"</f>
        <v>(.)</v>
      </c>
      <c r="K8" s="6" t="str">
        <f>"0.00"</f>
        <v>0.00</v>
      </c>
      <c r="L8" s="6" t="str">
        <f>"(.)"</f>
        <v>(.)</v>
      </c>
      <c r="M8" s="8"/>
      <c r="N8" s="8"/>
      <c r="O8" s="8"/>
      <c r="P8" s="8"/>
    </row>
    <row r="9" spans="1:27" ht="14.25" customHeight="1">
      <c r="A9" s="3"/>
      <c r="B9" s="6" t="str">
        <f>"total"</f>
        <v>total</v>
      </c>
      <c r="C9" s="6" t="str">
        <f>"0.03"</f>
        <v>0.03</v>
      </c>
      <c r="D9" s="6" t="str">
        <f t="shared" ref="D9:D10" si="4">"(0.03)"</f>
        <v>(0.03)</v>
      </c>
      <c r="E9" s="6" t="str">
        <f>"-0.03"</f>
        <v>-0.03</v>
      </c>
      <c r="F9" s="6" t="str">
        <f>"(0.14)"</f>
        <v>(0.14)</v>
      </c>
      <c r="G9" s="6" t="str">
        <f>"-0.10"</f>
        <v>-0.10</v>
      </c>
      <c r="H9" s="6" t="str">
        <f>"(0.17)"</f>
        <v>(0.17)</v>
      </c>
      <c r="I9" s="6" t="str">
        <f>"-2.60***"</f>
        <v>-2.60***</v>
      </c>
      <c r="J9" s="6" t="str">
        <f>"(0.17)"</f>
        <v>(0.17)</v>
      </c>
      <c r="K9" s="6" t="str">
        <f>"0.07*"</f>
        <v>0.07*</v>
      </c>
      <c r="L9" s="6" t="str">
        <f t="shared" ref="L9:L10" si="5">"(0.03)"</f>
        <v>(0.03)</v>
      </c>
      <c r="M9" s="8"/>
      <c r="N9" s="8"/>
      <c r="O9" s="8"/>
      <c r="P9" s="8"/>
    </row>
    <row r="10" spans="1:27" ht="14.25" customHeight="1">
      <c r="A10" s="3" t="s">
        <v>20</v>
      </c>
      <c r="B10" s="6" t="str">
        <f>"direct"</f>
        <v>direct</v>
      </c>
      <c r="C10" s="6" t="str">
        <f>"0.13***"</f>
        <v>0.13***</v>
      </c>
      <c r="D10" s="6" t="str">
        <f t="shared" si="4"/>
        <v>(0.03)</v>
      </c>
      <c r="E10" s="6" t="str">
        <f>"0.02"</f>
        <v>0.02</v>
      </c>
      <c r="F10" s="6" t="str">
        <f>"(0.13)"</f>
        <v>(0.13)</v>
      </c>
      <c r="G10" s="6" t="str">
        <f>"-0.14"</f>
        <v>-0.14</v>
      </c>
      <c r="H10" s="6" t="str">
        <f>"(0.16)"</f>
        <v>(0.16)</v>
      </c>
      <c r="I10" s="6" t="str">
        <f>"-2.67***"</f>
        <v>-2.67***</v>
      </c>
      <c r="J10" s="6" t="str">
        <f>"(0.16)"</f>
        <v>(0.16)</v>
      </c>
      <c r="K10" s="6" t="str">
        <f>"0.06*"</f>
        <v>0.06*</v>
      </c>
      <c r="L10" s="6" t="str">
        <f t="shared" si="5"/>
        <v>(0.03)</v>
      </c>
      <c r="M10" s="7" t="s">
        <v>63</v>
      </c>
      <c r="N10" s="7">
        <v>8.3000000000000004E-2</v>
      </c>
      <c r="O10" s="7">
        <v>0.997</v>
      </c>
      <c r="P10" s="7">
        <v>0.96299999999999997</v>
      </c>
    </row>
    <row r="11" spans="1:27" ht="14.25" customHeight="1">
      <c r="A11" s="3"/>
      <c r="B11" s="6" t="str">
        <f>"indirect"</f>
        <v>indirect</v>
      </c>
      <c r="C11" s="6" t="str">
        <f>"0.00"</f>
        <v>0.00</v>
      </c>
      <c r="D11" s="6" t="str">
        <f>"(.)"</f>
        <v>(.)</v>
      </c>
      <c r="E11" s="6" t="str">
        <f>"0.00"</f>
        <v>0.00</v>
      </c>
      <c r="F11" s="6" t="str">
        <f>"(.)"</f>
        <v>(.)</v>
      </c>
      <c r="G11" s="6" t="str">
        <f>"0.00"</f>
        <v>0.00</v>
      </c>
      <c r="H11" s="6" t="str">
        <f>"(.)"</f>
        <v>(.)</v>
      </c>
      <c r="I11" s="6" t="str">
        <f>"0.00"</f>
        <v>0.00</v>
      </c>
      <c r="J11" s="6" t="str">
        <f>"(.)"</f>
        <v>(.)</v>
      </c>
      <c r="K11" s="6" t="str">
        <f>"0.00"</f>
        <v>0.00</v>
      </c>
      <c r="L11" s="6" t="str">
        <f>"(.)"</f>
        <v>(.)</v>
      </c>
      <c r="M11" s="8"/>
      <c r="N11" s="8"/>
      <c r="O11" s="8"/>
      <c r="P11" s="8"/>
    </row>
    <row r="12" spans="1:27" ht="14.25" customHeight="1">
      <c r="A12" s="3"/>
      <c r="B12" s="6" t="str">
        <f>"total"</f>
        <v>total</v>
      </c>
      <c r="C12" s="6" t="str">
        <f>"0.13***"</f>
        <v>0.13***</v>
      </c>
      <c r="D12" s="6" t="str">
        <f t="shared" ref="D12:D13" si="6">"(0.03)"</f>
        <v>(0.03)</v>
      </c>
      <c r="E12" s="6" t="str">
        <f>"0.02"</f>
        <v>0.02</v>
      </c>
      <c r="F12" s="6" t="str">
        <f>"(0.13)"</f>
        <v>(0.13)</v>
      </c>
      <c r="G12" s="6" t="str">
        <f>"-0.14"</f>
        <v>-0.14</v>
      </c>
      <c r="H12" s="6" t="str">
        <f>"(0.16)"</f>
        <v>(0.16)</v>
      </c>
      <c r="I12" s="6" t="str">
        <f>"-2.67***"</f>
        <v>-2.67***</v>
      </c>
      <c r="J12" s="6" t="str">
        <f>"(0.16)"</f>
        <v>(0.16)</v>
      </c>
      <c r="K12" s="6" t="str">
        <f>"0.06*"</f>
        <v>0.06*</v>
      </c>
      <c r="L12" s="6" t="str">
        <f t="shared" ref="L12:L13" si="7">"(0.03)"</f>
        <v>(0.03)</v>
      </c>
      <c r="M12" s="8"/>
      <c r="N12" s="8"/>
      <c r="O12" s="8"/>
      <c r="P12" s="8"/>
    </row>
    <row r="13" spans="1:27" ht="14.25" customHeight="1">
      <c r="A13" s="3" t="s">
        <v>3</v>
      </c>
      <c r="B13" s="6" t="str">
        <f>"direct"</f>
        <v>direct</v>
      </c>
      <c r="C13" s="6" t="str">
        <f>"0.05"</f>
        <v>0.05</v>
      </c>
      <c r="D13" s="6" t="str">
        <f t="shared" si="6"/>
        <v>(0.03)</v>
      </c>
      <c r="E13" s="6" t="str">
        <f>"0.01"</f>
        <v>0.01</v>
      </c>
      <c r="F13" s="6" t="str">
        <f>"(0.14)"</f>
        <v>(0.14)</v>
      </c>
      <c r="G13" s="6" t="str">
        <f>"-0.13"</f>
        <v>-0.13</v>
      </c>
      <c r="H13" s="6" t="str">
        <f>"(0.17)"</f>
        <v>(0.17)</v>
      </c>
      <c r="I13" s="6" t="str">
        <f>"-2.61***"</f>
        <v>-2.61***</v>
      </c>
      <c r="J13" s="6" t="str">
        <f>"(0.17)"</f>
        <v>(0.17)</v>
      </c>
      <c r="K13" s="6" t="str">
        <f>"0.07*"</f>
        <v>0.07*</v>
      </c>
      <c r="L13" s="6" t="str">
        <f t="shared" si="7"/>
        <v>(0.03)</v>
      </c>
      <c r="M13" s="7" t="s">
        <v>22</v>
      </c>
      <c r="N13" s="7">
        <v>0</v>
      </c>
      <c r="O13" s="7">
        <v>1</v>
      </c>
      <c r="P13" s="7">
        <v>1.02</v>
      </c>
    </row>
    <row r="14" spans="1:27" ht="14.25" customHeight="1">
      <c r="A14" s="3"/>
      <c r="B14" s="6" t="str">
        <f>"indirect"</f>
        <v>indirect</v>
      </c>
      <c r="C14" s="6" t="str">
        <f>"0.00"</f>
        <v>0.00</v>
      </c>
      <c r="D14" s="6" t="str">
        <f>"(.)"</f>
        <v>(.)</v>
      </c>
      <c r="E14" s="6" t="str">
        <f>"0.00"</f>
        <v>0.00</v>
      </c>
      <c r="F14" s="6" t="str">
        <f>"(.)"</f>
        <v>(.)</v>
      </c>
      <c r="G14" s="6" t="str">
        <f>"0.00"</f>
        <v>0.00</v>
      </c>
      <c r="H14" s="6" t="str">
        <f>"(.)"</f>
        <v>(.)</v>
      </c>
      <c r="I14" s="6" t="str">
        <f>"0.00"</f>
        <v>0.00</v>
      </c>
      <c r="J14" s="6" t="str">
        <f>"(.)"</f>
        <v>(.)</v>
      </c>
      <c r="K14" s="6" t="str">
        <f>"0.00"</f>
        <v>0.00</v>
      </c>
      <c r="L14" s="6" t="str">
        <f>"(.)"</f>
        <v>(.)</v>
      </c>
      <c r="M14" s="8"/>
      <c r="N14" s="8"/>
      <c r="O14" s="8"/>
      <c r="P14" s="8"/>
    </row>
    <row r="15" spans="1:27" ht="14.25" customHeight="1">
      <c r="A15" s="3"/>
      <c r="B15" s="6" t="str">
        <f>"total"</f>
        <v>total</v>
      </c>
      <c r="C15" s="6" t="str">
        <f t="shared" ref="C15:C16" si="8">"0.05"</f>
        <v>0.05</v>
      </c>
      <c r="D15" s="6" t="str">
        <f t="shared" ref="D15:D16" si="9">"(0.03)"</f>
        <v>(0.03)</v>
      </c>
      <c r="E15" s="6" t="str">
        <f>"0.01"</f>
        <v>0.01</v>
      </c>
      <c r="F15" s="6" t="str">
        <f t="shared" ref="F15:F16" si="10">"(0.14)"</f>
        <v>(0.14)</v>
      </c>
      <c r="G15" s="6" t="str">
        <f>"-0.13"</f>
        <v>-0.13</v>
      </c>
      <c r="H15" s="6" t="str">
        <f t="shared" ref="H15:H16" si="11">"(0.17)"</f>
        <v>(0.17)</v>
      </c>
      <c r="I15" s="6" t="str">
        <f>"-2.61***"</f>
        <v>-2.61***</v>
      </c>
      <c r="J15" s="6" t="str">
        <f t="shared" ref="J15:J16" si="12">"(0.17)"</f>
        <v>(0.17)</v>
      </c>
      <c r="K15" s="6" t="str">
        <f>"0.07*"</f>
        <v>0.07*</v>
      </c>
      <c r="L15" s="6" t="str">
        <f t="shared" ref="L15:L16" si="13">"(0.03)"</f>
        <v>(0.03)</v>
      </c>
      <c r="M15" s="8"/>
      <c r="N15" s="8"/>
      <c r="O15" s="8"/>
      <c r="P15" s="8"/>
    </row>
    <row r="16" spans="1:27" s="15" customFormat="1" ht="14.25" customHeight="1">
      <c r="A16" s="12" t="s">
        <v>23</v>
      </c>
      <c r="B16" s="13" t="str">
        <f>"direct"</f>
        <v>direct</v>
      </c>
      <c r="C16" s="13" t="str">
        <f t="shared" si="8"/>
        <v>0.05</v>
      </c>
      <c r="D16" s="13" t="str">
        <f t="shared" si="9"/>
        <v>(0.03)</v>
      </c>
      <c r="E16" s="13" t="str">
        <f>"-0.01"</f>
        <v>-0.01</v>
      </c>
      <c r="F16" s="13" t="str">
        <f t="shared" si="10"/>
        <v>(0.14)</v>
      </c>
      <c r="G16" s="13" t="str">
        <f>"-0.11"</f>
        <v>-0.11</v>
      </c>
      <c r="H16" s="13" t="str">
        <f t="shared" si="11"/>
        <v>(0.17)</v>
      </c>
      <c r="I16" s="13" t="str">
        <f>"-2.60***"</f>
        <v>-2.60***</v>
      </c>
      <c r="J16" s="13" t="str">
        <f t="shared" si="12"/>
        <v>(0.17)</v>
      </c>
      <c r="K16" s="13" t="str">
        <f>"0.08*"</f>
        <v>0.08*</v>
      </c>
      <c r="L16" s="13" t="str">
        <f t="shared" si="13"/>
        <v>(0.03)</v>
      </c>
      <c r="M16" s="14" t="s">
        <v>64</v>
      </c>
      <c r="N16" s="14">
        <v>0.11700000000000001</v>
      </c>
      <c r="O16" s="14">
        <v>0.99399999999999999</v>
      </c>
      <c r="P16" s="14">
        <v>0.92300000000000004</v>
      </c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</row>
    <row r="17" spans="1:16" ht="14.25" customHeight="1">
      <c r="A17" s="3"/>
      <c r="B17" s="6" t="str">
        <f>"indirect"</f>
        <v>indirect</v>
      </c>
      <c r="C17" s="6" t="str">
        <f>"0.00"</f>
        <v>0.00</v>
      </c>
      <c r="D17" s="6" t="str">
        <f>"(.)"</f>
        <v>(.)</v>
      </c>
      <c r="E17" s="6" t="str">
        <f>"0.00"</f>
        <v>0.00</v>
      </c>
      <c r="F17" s="6" t="str">
        <f>"(.)"</f>
        <v>(.)</v>
      </c>
      <c r="G17" s="6" t="str">
        <f>"0.00"</f>
        <v>0.00</v>
      </c>
      <c r="H17" s="6" t="str">
        <f>"(.)"</f>
        <v>(.)</v>
      </c>
      <c r="I17" s="6" t="str">
        <f>"0.00"</f>
        <v>0.00</v>
      </c>
      <c r="J17" s="6" t="str">
        <f>"(.)"</f>
        <v>(.)</v>
      </c>
      <c r="K17" s="6" t="str">
        <f>"0.00"</f>
        <v>0.00</v>
      </c>
      <c r="L17" s="6" t="str">
        <f>"(.)"</f>
        <v>(.)</v>
      </c>
      <c r="M17" s="8"/>
      <c r="N17" s="8"/>
      <c r="O17" s="8"/>
      <c r="P17" s="8"/>
    </row>
    <row r="18" spans="1:16" ht="14.25" customHeight="1">
      <c r="A18" s="3"/>
      <c r="B18" s="6" t="str">
        <f>"total"</f>
        <v>total</v>
      </c>
      <c r="C18" s="6" t="str">
        <f>"0.05"</f>
        <v>0.05</v>
      </c>
      <c r="D18" s="6" t="str">
        <f t="shared" ref="D18:D19" si="14">"(0.03)"</f>
        <v>(0.03)</v>
      </c>
      <c r="E18" s="6" t="str">
        <f>"-0.01"</f>
        <v>-0.01</v>
      </c>
      <c r="F18" s="6" t="str">
        <f t="shared" ref="F18:F19" si="15">"(0.14)"</f>
        <v>(0.14)</v>
      </c>
      <c r="G18" s="6" t="str">
        <f>"-0.11"</f>
        <v>-0.11</v>
      </c>
      <c r="H18" s="6" t="str">
        <f t="shared" ref="H18:H19" si="16">"(0.17)"</f>
        <v>(0.17)</v>
      </c>
      <c r="I18" s="6" t="str">
        <f>"-2.60***"</f>
        <v>-2.60***</v>
      </c>
      <c r="J18" s="6" t="str">
        <f t="shared" ref="J18:J19" si="17">"(0.17)"</f>
        <v>(0.17)</v>
      </c>
      <c r="K18" s="6" t="str">
        <f t="shared" ref="K18:K19" si="18">"0.08*"</f>
        <v>0.08*</v>
      </c>
      <c r="L18" s="6" t="str">
        <f t="shared" ref="L18:L19" si="19">"(0.03)"</f>
        <v>(0.03)</v>
      </c>
      <c r="M18" s="8"/>
      <c r="N18" s="8"/>
      <c r="O18" s="8"/>
      <c r="P18" s="8"/>
    </row>
    <row r="19" spans="1:16" ht="14.25" customHeight="1">
      <c r="A19" s="3" t="s">
        <v>25</v>
      </c>
      <c r="B19" s="6" t="str">
        <f>"direct"</f>
        <v>direct</v>
      </c>
      <c r="C19" s="6" t="str">
        <f>"0.02"</f>
        <v>0.02</v>
      </c>
      <c r="D19" s="6" t="str">
        <f t="shared" si="14"/>
        <v>(0.03)</v>
      </c>
      <c r="E19" s="6" t="str">
        <f>"0.02"</f>
        <v>0.02</v>
      </c>
      <c r="F19" s="6" t="str">
        <f t="shared" si="15"/>
        <v>(0.14)</v>
      </c>
      <c r="G19" s="6" t="str">
        <f>"-0.12"</f>
        <v>-0.12</v>
      </c>
      <c r="H19" s="6" t="str">
        <f t="shared" si="16"/>
        <v>(0.17)</v>
      </c>
      <c r="I19" s="6" t="str">
        <f>"-2.61***"</f>
        <v>-2.61***</v>
      </c>
      <c r="J19" s="6" t="str">
        <f t="shared" si="17"/>
        <v>(0.17)</v>
      </c>
      <c r="K19" s="6" t="str">
        <f t="shared" si="18"/>
        <v>0.08*</v>
      </c>
      <c r="L19" s="6" t="str">
        <f t="shared" si="19"/>
        <v>(0.03)</v>
      </c>
      <c r="M19" s="7" t="s">
        <v>65</v>
      </c>
      <c r="N19" s="7">
        <v>0</v>
      </c>
      <c r="O19" s="7">
        <v>1</v>
      </c>
      <c r="P19" s="7">
        <v>1.024</v>
      </c>
    </row>
    <row r="20" spans="1:16" ht="14.25" customHeight="1">
      <c r="A20" s="3"/>
      <c r="B20" s="6" t="str">
        <f>"indirect"</f>
        <v>indirect</v>
      </c>
      <c r="C20" s="6" t="str">
        <f>"0.00"</f>
        <v>0.00</v>
      </c>
      <c r="D20" s="6" t="str">
        <f>"(.)"</f>
        <v>(.)</v>
      </c>
      <c r="E20" s="6" t="str">
        <f>"0.00"</f>
        <v>0.00</v>
      </c>
      <c r="F20" s="6" t="str">
        <f>"(.)"</f>
        <v>(.)</v>
      </c>
      <c r="G20" s="6" t="str">
        <f>"0.00"</f>
        <v>0.00</v>
      </c>
      <c r="H20" s="6" t="str">
        <f>"(.)"</f>
        <v>(.)</v>
      </c>
      <c r="I20" s="6" t="str">
        <f>"0.00"</f>
        <v>0.00</v>
      </c>
      <c r="J20" s="6" t="str">
        <f>"(.)"</f>
        <v>(.)</v>
      </c>
      <c r="K20" s="6" t="str">
        <f>"0.00"</f>
        <v>0.00</v>
      </c>
      <c r="L20" s="6" t="str">
        <f>"(.)"</f>
        <v>(.)</v>
      </c>
      <c r="M20" s="8"/>
      <c r="N20" s="8"/>
      <c r="O20" s="8"/>
      <c r="P20" s="8"/>
    </row>
    <row r="21" spans="1:16" ht="14.25" customHeight="1">
      <c r="A21" s="3"/>
      <c r="B21" s="6" t="str">
        <f>"total"</f>
        <v>total</v>
      </c>
      <c r="C21" s="6" t="str">
        <f>"0.02"</f>
        <v>0.02</v>
      </c>
      <c r="D21" s="6" t="str">
        <f t="shared" ref="D21:D22" si="20">"(0.03)"</f>
        <v>(0.03)</v>
      </c>
      <c r="E21" s="6" t="str">
        <f>"0.02"</f>
        <v>0.02</v>
      </c>
      <c r="F21" s="6" t="str">
        <f t="shared" ref="F21:F22" si="21">"(0.14)"</f>
        <v>(0.14)</v>
      </c>
      <c r="G21" s="6" t="str">
        <f>"-0.12"</f>
        <v>-0.12</v>
      </c>
      <c r="H21" s="6" t="str">
        <f>"(0.17)"</f>
        <v>(0.17)</v>
      </c>
      <c r="I21" s="6" t="str">
        <f>"-2.61***"</f>
        <v>-2.61***</v>
      </c>
      <c r="J21" s="6" t="str">
        <f t="shared" ref="J21:J22" si="22">"(0.17)"</f>
        <v>(0.17)</v>
      </c>
      <c r="K21" s="6" t="str">
        <f>"0.08*"</f>
        <v>0.08*</v>
      </c>
      <c r="L21" s="6" t="str">
        <f t="shared" ref="L21:L22" si="23">"(0.03)"</f>
        <v>(0.03)</v>
      </c>
      <c r="M21" s="8"/>
      <c r="N21" s="8"/>
      <c r="O21" s="8"/>
      <c r="P21" s="8"/>
    </row>
    <row r="22" spans="1:16" ht="14.25" customHeight="1">
      <c r="A22" s="3" t="s">
        <v>27</v>
      </c>
      <c r="B22" s="6" t="str">
        <f>"direct"</f>
        <v>direct</v>
      </c>
      <c r="C22" s="6" t="str">
        <f>"0.09**"</f>
        <v>0.09**</v>
      </c>
      <c r="D22" s="6" t="str">
        <f t="shared" si="20"/>
        <v>(0.03)</v>
      </c>
      <c r="E22" s="6" t="str">
        <f>"-0.02"</f>
        <v>-0.02</v>
      </c>
      <c r="F22" s="6" t="str">
        <f t="shared" si="21"/>
        <v>(0.14)</v>
      </c>
      <c r="G22" s="6" t="str">
        <f>"-0.10"</f>
        <v>-0.10</v>
      </c>
      <c r="H22" s="6" t="str">
        <f>"(0.16)"</f>
        <v>(0.16)</v>
      </c>
      <c r="I22" s="6" t="str">
        <f>"-2.62***"</f>
        <v>-2.62***</v>
      </c>
      <c r="J22" s="6" t="str">
        <f t="shared" si="22"/>
        <v>(0.17)</v>
      </c>
      <c r="K22" s="6" t="str">
        <f>"0.07*"</f>
        <v>0.07*</v>
      </c>
      <c r="L22" s="6" t="str">
        <f t="shared" si="23"/>
        <v>(0.03)</v>
      </c>
      <c r="M22" s="7" t="s">
        <v>66</v>
      </c>
      <c r="N22" s="7">
        <v>0</v>
      </c>
      <c r="O22" s="7">
        <v>1</v>
      </c>
      <c r="P22" s="7">
        <v>1.0149999999999999</v>
      </c>
    </row>
    <row r="23" spans="1:16" ht="14.25" customHeight="1">
      <c r="A23" s="3"/>
      <c r="B23" s="6" t="str">
        <f>"indirect"</f>
        <v>indirect</v>
      </c>
      <c r="C23" s="6" t="str">
        <f>"0.00"</f>
        <v>0.00</v>
      </c>
      <c r="D23" s="6" t="str">
        <f>"(.)"</f>
        <v>(.)</v>
      </c>
      <c r="E23" s="6" t="str">
        <f>"0.00"</f>
        <v>0.00</v>
      </c>
      <c r="F23" s="6" t="str">
        <f>"(.)"</f>
        <v>(.)</v>
      </c>
      <c r="G23" s="6" t="str">
        <f>"0.00"</f>
        <v>0.00</v>
      </c>
      <c r="H23" s="6" t="str">
        <f>"(.)"</f>
        <v>(.)</v>
      </c>
      <c r="I23" s="6" t="str">
        <f>"0.00"</f>
        <v>0.00</v>
      </c>
      <c r="J23" s="6" t="str">
        <f>"(.)"</f>
        <v>(.)</v>
      </c>
      <c r="K23" s="6" t="str">
        <f>"0.00"</f>
        <v>0.00</v>
      </c>
      <c r="L23" s="6" t="str">
        <f>"(.)"</f>
        <v>(.)</v>
      </c>
      <c r="M23" s="8"/>
      <c r="N23" s="8"/>
      <c r="O23" s="8"/>
      <c r="P23" s="8"/>
    </row>
    <row r="24" spans="1:16" ht="14.25" customHeight="1">
      <c r="A24" s="3"/>
      <c r="B24" s="6" t="str">
        <f>"total"</f>
        <v>total</v>
      </c>
      <c r="C24" s="6" t="str">
        <f>"0.09**"</f>
        <v>0.09**</v>
      </c>
      <c r="D24" s="6" t="str">
        <f t="shared" ref="D24:D25" si="24">"(0.03)"</f>
        <v>(0.03)</v>
      </c>
      <c r="E24" s="6" t="str">
        <f>"-0.02"</f>
        <v>-0.02</v>
      </c>
      <c r="F24" s="6" t="str">
        <f t="shared" ref="F24:F25" si="25">"(0.14)"</f>
        <v>(0.14)</v>
      </c>
      <c r="G24" s="6" t="str">
        <f>"-0.10"</f>
        <v>-0.10</v>
      </c>
      <c r="H24" s="6" t="str">
        <f t="shared" ref="H24:H25" si="26">"(0.16)"</f>
        <v>(0.16)</v>
      </c>
      <c r="I24" s="6" t="str">
        <f>"-2.62***"</f>
        <v>-2.62***</v>
      </c>
      <c r="J24" s="6" t="str">
        <f t="shared" ref="J24:J25" si="27">"(0.17)"</f>
        <v>(0.17)</v>
      </c>
      <c r="K24" s="6" t="str">
        <f t="shared" ref="K24:K25" si="28">"0.07*"</f>
        <v>0.07*</v>
      </c>
      <c r="L24" s="6" t="str">
        <f t="shared" ref="L24:L25" si="29">"(0.03)"</f>
        <v>(0.03)</v>
      </c>
      <c r="M24" s="8"/>
      <c r="N24" s="8"/>
      <c r="O24" s="8"/>
      <c r="P24" s="8"/>
    </row>
    <row r="25" spans="1:16" ht="14.25" customHeight="1">
      <c r="A25" s="3" t="s">
        <v>29</v>
      </c>
      <c r="B25" s="6" t="str">
        <f>"direct"</f>
        <v>direct</v>
      </c>
      <c r="C25" s="6" t="str">
        <f>"0.09***"</f>
        <v>0.09***</v>
      </c>
      <c r="D25" s="6" t="str">
        <f t="shared" si="24"/>
        <v>(0.03)</v>
      </c>
      <c r="E25" s="6" t="str">
        <f>"-0.09"</f>
        <v>-0.09</v>
      </c>
      <c r="F25" s="6" t="str">
        <f t="shared" si="25"/>
        <v>(0.14)</v>
      </c>
      <c r="G25" s="6" t="str">
        <f>"-0.09"</f>
        <v>-0.09</v>
      </c>
      <c r="H25" s="6" t="str">
        <f t="shared" si="26"/>
        <v>(0.16)</v>
      </c>
      <c r="I25" s="6" t="str">
        <f>"-2.58***"</f>
        <v>-2.58***</v>
      </c>
      <c r="J25" s="6" t="str">
        <f t="shared" si="27"/>
        <v>(0.17)</v>
      </c>
      <c r="K25" s="6" t="str">
        <f t="shared" si="28"/>
        <v>0.07*</v>
      </c>
      <c r="L25" s="6" t="str">
        <f t="shared" si="29"/>
        <v>(0.03)</v>
      </c>
      <c r="M25" s="7" t="s">
        <v>67</v>
      </c>
      <c r="N25" s="7">
        <v>0</v>
      </c>
      <c r="O25" s="7">
        <v>1</v>
      </c>
      <c r="P25" s="7">
        <v>1.0229999999999999</v>
      </c>
    </row>
    <row r="26" spans="1:16" ht="14.25" customHeight="1">
      <c r="A26" s="3"/>
      <c r="B26" s="6" t="str">
        <f>"indirect"</f>
        <v>indirect</v>
      </c>
      <c r="C26" s="6" t="str">
        <f>"0.00"</f>
        <v>0.00</v>
      </c>
      <c r="D26" s="6" t="str">
        <f>"(.)"</f>
        <v>(.)</v>
      </c>
      <c r="E26" s="6" t="str">
        <f>"0.00"</f>
        <v>0.00</v>
      </c>
      <c r="F26" s="6" t="str">
        <f>"(.)"</f>
        <v>(.)</v>
      </c>
      <c r="G26" s="6" t="str">
        <f>"0.00"</f>
        <v>0.00</v>
      </c>
      <c r="H26" s="6" t="str">
        <f>"(.)"</f>
        <v>(.)</v>
      </c>
      <c r="I26" s="6" t="str">
        <f>"0.00"</f>
        <v>0.00</v>
      </c>
      <c r="J26" s="6" t="str">
        <f>"(.)"</f>
        <v>(.)</v>
      </c>
      <c r="K26" s="6" t="str">
        <f>"0.00"</f>
        <v>0.00</v>
      </c>
      <c r="L26" s="6" t="str">
        <f>"(.)"</f>
        <v>(.)</v>
      </c>
      <c r="M26" s="8"/>
      <c r="N26" s="8"/>
      <c r="O26" s="8"/>
      <c r="P26" s="8"/>
    </row>
    <row r="27" spans="1:16" ht="14.25" customHeight="1">
      <c r="A27" s="3"/>
      <c r="B27" s="6" t="str">
        <f>"total"</f>
        <v>total</v>
      </c>
      <c r="C27" s="6" t="str">
        <f>"0.09***"</f>
        <v>0.09***</v>
      </c>
      <c r="D27" s="6" t="str">
        <f t="shared" ref="D27:D28" si="30">"(0.03)"</f>
        <v>(0.03)</v>
      </c>
      <c r="E27" s="6" t="str">
        <f>"-0.09"</f>
        <v>-0.09</v>
      </c>
      <c r="F27" s="6" t="str">
        <f t="shared" ref="F27:F28" si="31">"(0.14)"</f>
        <v>(0.14)</v>
      </c>
      <c r="G27" s="6" t="str">
        <f>"-0.09"</f>
        <v>-0.09</v>
      </c>
      <c r="H27" s="6" t="str">
        <f>"(0.16)"</f>
        <v>(0.16)</v>
      </c>
      <c r="I27" s="6" t="str">
        <f>"-2.58***"</f>
        <v>-2.58***</v>
      </c>
      <c r="J27" s="6" t="str">
        <f t="shared" ref="J27:J28" si="32">"(0.17)"</f>
        <v>(0.17)</v>
      </c>
      <c r="K27" s="6" t="str">
        <f t="shared" ref="K27:K28" si="33">"0.07*"</f>
        <v>0.07*</v>
      </c>
      <c r="L27" s="6" t="str">
        <f t="shared" ref="L27:L28" si="34">"(0.03)"</f>
        <v>(0.03)</v>
      </c>
      <c r="M27" s="8"/>
      <c r="N27" s="8"/>
      <c r="O27" s="8"/>
      <c r="P27" s="8"/>
    </row>
    <row r="28" spans="1:16" ht="14.25" customHeight="1">
      <c r="A28" s="3" t="s">
        <v>31</v>
      </c>
      <c r="B28" s="6" t="str">
        <f>"direct"</f>
        <v>direct</v>
      </c>
      <c r="C28" s="6" t="str">
        <f>"0.04"</f>
        <v>0.04</v>
      </c>
      <c r="D28" s="6" t="str">
        <f t="shared" si="30"/>
        <v>(0.03)</v>
      </c>
      <c r="E28" s="6" t="str">
        <f>"-0.03"</f>
        <v>-0.03</v>
      </c>
      <c r="F28" s="6" t="str">
        <f t="shared" si="31"/>
        <v>(0.14)</v>
      </c>
      <c r="G28" s="6" t="str">
        <f>"-0.13"</f>
        <v>-0.13</v>
      </c>
      <c r="H28" s="6" t="str">
        <f>"(0.17)"</f>
        <v>(0.17)</v>
      </c>
      <c r="I28" s="6" t="str">
        <f>"-2.62***"</f>
        <v>-2.62***</v>
      </c>
      <c r="J28" s="6" t="str">
        <f t="shared" si="32"/>
        <v>(0.17)</v>
      </c>
      <c r="K28" s="6" t="str">
        <f t="shared" si="33"/>
        <v>0.07*</v>
      </c>
      <c r="L28" s="6" t="str">
        <f t="shared" si="34"/>
        <v>(0.03)</v>
      </c>
      <c r="M28" s="7" t="s">
        <v>68</v>
      </c>
      <c r="N28" s="7">
        <v>0</v>
      </c>
      <c r="O28" s="7">
        <v>1</v>
      </c>
      <c r="P28" s="7">
        <v>1.022</v>
      </c>
    </row>
    <row r="29" spans="1:16" ht="14.25" customHeight="1">
      <c r="A29" s="3"/>
      <c r="B29" s="6" t="str">
        <f>"indirect"</f>
        <v>indirect</v>
      </c>
      <c r="C29" s="6" t="str">
        <f>"0.00"</f>
        <v>0.00</v>
      </c>
      <c r="D29" s="6" t="str">
        <f>"(.)"</f>
        <v>(.)</v>
      </c>
      <c r="E29" s="6" t="str">
        <f>"0.00"</f>
        <v>0.00</v>
      </c>
      <c r="F29" s="6" t="str">
        <f>"(.)"</f>
        <v>(.)</v>
      </c>
      <c r="G29" s="6" t="str">
        <f>"0.00"</f>
        <v>0.00</v>
      </c>
      <c r="H29" s="6" t="str">
        <f>"(.)"</f>
        <v>(.)</v>
      </c>
      <c r="I29" s="6" t="str">
        <f>"0.00"</f>
        <v>0.00</v>
      </c>
      <c r="J29" s="6" t="str">
        <f>"(.)"</f>
        <v>(.)</v>
      </c>
      <c r="K29" s="6" t="str">
        <f>"0.00"</f>
        <v>0.00</v>
      </c>
      <c r="L29" s="6" t="str">
        <f>"(.)"</f>
        <v>(.)</v>
      </c>
      <c r="M29" s="8"/>
      <c r="N29" s="8"/>
      <c r="O29" s="8"/>
      <c r="P29" s="8"/>
    </row>
    <row r="30" spans="1:16" ht="14.25" customHeight="1">
      <c r="A30" s="3"/>
      <c r="B30" s="6" t="str">
        <f>"total"</f>
        <v>total</v>
      </c>
      <c r="C30" s="6" t="str">
        <f>"0.04"</f>
        <v>0.04</v>
      </c>
      <c r="D30" s="6" t="str">
        <f t="shared" ref="D30:D31" si="35">"(0.03)"</f>
        <v>(0.03)</v>
      </c>
      <c r="E30" s="6" t="str">
        <f>"-0.03"</f>
        <v>-0.03</v>
      </c>
      <c r="F30" s="6" t="str">
        <f t="shared" ref="F30:F31" si="36">"(0.14)"</f>
        <v>(0.14)</v>
      </c>
      <c r="G30" s="6" t="str">
        <f>"-0.13"</f>
        <v>-0.13</v>
      </c>
      <c r="H30" s="6" t="str">
        <f>"(0.17)"</f>
        <v>(0.17)</v>
      </c>
      <c r="I30" s="6" t="str">
        <f>"-2.62***"</f>
        <v>-2.62***</v>
      </c>
      <c r="J30" s="6" t="str">
        <f t="shared" ref="J30:J31" si="37">"(0.17)"</f>
        <v>(0.17)</v>
      </c>
      <c r="K30" s="6" t="str">
        <f>"0.07*"</f>
        <v>0.07*</v>
      </c>
      <c r="L30" s="6" t="str">
        <f t="shared" ref="L30:L31" si="38">"(0.03)"</f>
        <v>(0.03)</v>
      </c>
      <c r="M30" s="8"/>
      <c r="N30" s="8"/>
      <c r="O30" s="8"/>
      <c r="P30" s="8"/>
    </row>
    <row r="31" spans="1:16" ht="14.25" customHeight="1">
      <c r="A31" s="3" t="s">
        <v>33</v>
      </c>
      <c r="B31" s="6" t="str">
        <f>"direct"</f>
        <v>direct</v>
      </c>
      <c r="C31" s="6" t="str">
        <f>"0.11***"</f>
        <v>0.11***</v>
      </c>
      <c r="D31" s="6" t="str">
        <f t="shared" si="35"/>
        <v>(0.03)</v>
      </c>
      <c r="E31" s="6" t="str">
        <f>"-0.01"</f>
        <v>-0.01</v>
      </c>
      <c r="F31" s="6" t="str">
        <f t="shared" si="36"/>
        <v>(0.14)</v>
      </c>
      <c r="G31" s="6" t="str">
        <f>"-0.11"</f>
        <v>-0.11</v>
      </c>
      <c r="H31" s="6" t="str">
        <f>"(0.16)"</f>
        <v>(0.16)</v>
      </c>
      <c r="I31" s="6" t="str">
        <f>"-2.54***"</f>
        <v>-2.54***</v>
      </c>
      <c r="J31" s="6" t="str">
        <f t="shared" si="37"/>
        <v>(0.17)</v>
      </c>
      <c r="K31" s="6" t="str">
        <f>"0.06"</f>
        <v>0.06</v>
      </c>
      <c r="L31" s="6" t="str">
        <f t="shared" si="38"/>
        <v>(0.03)</v>
      </c>
      <c r="M31" s="7" t="s">
        <v>69</v>
      </c>
      <c r="N31" s="7">
        <v>0</v>
      </c>
      <c r="O31" s="7">
        <v>1</v>
      </c>
      <c r="P31" s="7">
        <v>1.0189999999999999</v>
      </c>
    </row>
    <row r="32" spans="1:16" ht="14.25" customHeight="1">
      <c r="A32" s="3"/>
      <c r="B32" s="6" t="str">
        <f>"indirect"</f>
        <v>indirect</v>
      </c>
      <c r="C32" s="6" t="str">
        <f>"0.00"</f>
        <v>0.00</v>
      </c>
      <c r="D32" s="6" t="str">
        <f>"(.)"</f>
        <v>(.)</v>
      </c>
      <c r="E32" s="6" t="str">
        <f>"0.00"</f>
        <v>0.00</v>
      </c>
      <c r="F32" s="6" t="str">
        <f>"(.)"</f>
        <v>(.)</v>
      </c>
      <c r="G32" s="6" t="str">
        <f>"0.00"</f>
        <v>0.00</v>
      </c>
      <c r="H32" s="6" t="str">
        <f>"(.)"</f>
        <v>(.)</v>
      </c>
      <c r="I32" s="6" t="str">
        <f>"0.00"</f>
        <v>0.00</v>
      </c>
      <c r="J32" s="6" t="str">
        <f>"(.)"</f>
        <v>(.)</v>
      </c>
      <c r="K32" s="6" t="str">
        <f>"0.00"</f>
        <v>0.00</v>
      </c>
      <c r="L32" s="6" t="str">
        <f>"(.)"</f>
        <v>(.)</v>
      </c>
      <c r="M32" s="8"/>
      <c r="N32" s="8"/>
      <c r="O32" s="8"/>
      <c r="P32" s="8"/>
    </row>
    <row r="33" spans="1:27" ht="14.25" customHeight="1">
      <c r="A33" s="3"/>
      <c r="B33" s="6" t="str">
        <f>"total"</f>
        <v>total</v>
      </c>
      <c r="C33" s="6" t="str">
        <f>"0.11***"</f>
        <v>0.11***</v>
      </c>
      <c r="D33" s="6" t="str">
        <f t="shared" ref="D33:D34" si="39">"(0.03)"</f>
        <v>(0.03)</v>
      </c>
      <c r="E33" s="6" t="str">
        <f t="shared" ref="E33:E34" si="40">"-0.01"</f>
        <v>-0.01</v>
      </c>
      <c r="F33" s="6" t="str">
        <f t="shared" ref="F33:F34" si="41">"(0.14)"</f>
        <v>(0.14)</v>
      </c>
      <c r="G33" s="6" t="str">
        <f>"-0.11"</f>
        <v>-0.11</v>
      </c>
      <c r="H33" s="6" t="str">
        <f>"(0.16)"</f>
        <v>(0.16)</v>
      </c>
      <c r="I33" s="6" t="str">
        <f>"-2.54***"</f>
        <v>-2.54***</v>
      </c>
      <c r="J33" s="6" t="str">
        <f t="shared" ref="J33:J34" si="42">"(0.17)"</f>
        <v>(0.17)</v>
      </c>
      <c r="K33" s="6" t="str">
        <f>"0.06"</f>
        <v>0.06</v>
      </c>
      <c r="L33" s="6" t="str">
        <f t="shared" ref="L33:L34" si="43">"(0.03)"</f>
        <v>(0.03)</v>
      </c>
      <c r="M33" s="8"/>
      <c r="N33" s="8"/>
      <c r="O33" s="8"/>
      <c r="P33" s="8"/>
    </row>
    <row r="34" spans="1:27" s="15" customFormat="1" ht="14.25" customHeight="1">
      <c r="A34" s="12" t="s">
        <v>35</v>
      </c>
      <c r="B34" s="13" t="str">
        <f>"direct"</f>
        <v>direct</v>
      </c>
      <c r="C34" s="13" t="str">
        <f>"0.04"</f>
        <v>0.04</v>
      </c>
      <c r="D34" s="13" t="str">
        <f t="shared" si="39"/>
        <v>(0.03)</v>
      </c>
      <c r="E34" s="13" t="str">
        <f t="shared" si="40"/>
        <v>-0.01</v>
      </c>
      <c r="F34" s="13" t="str">
        <f t="shared" si="41"/>
        <v>(0.14)</v>
      </c>
      <c r="G34" s="13" t="str">
        <f>"-0.13"</f>
        <v>-0.13</v>
      </c>
      <c r="H34" s="13" t="str">
        <f>"(0.17)"</f>
        <v>(0.17)</v>
      </c>
      <c r="I34" s="13" t="str">
        <f>"-2.61***"</f>
        <v>-2.61***</v>
      </c>
      <c r="J34" s="13" t="str">
        <f t="shared" si="42"/>
        <v>(0.17)</v>
      </c>
      <c r="K34" s="13" t="str">
        <f>"0.08*"</f>
        <v>0.08*</v>
      </c>
      <c r="L34" s="13" t="str">
        <f t="shared" si="43"/>
        <v>(0.03)</v>
      </c>
      <c r="M34" s="14" t="s">
        <v>70</v>
      </c>
      <c r="N34" s="14">
        <v>0.121</v>
      </c>
      <c r="O34" s="14">
        <v>0.99399999999999999</v>
      </c>
      <c r="P34" s="14">
        <v>0.91800000000000004</v>
      </c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14.25" customHeight="1">
      <c r="A35" s="3"/>
      <c r="B35" s="6" t="str">
        <f>"indirect"</f>
        <v>indirect</v>
      </c>
      <c r="C35" s="6" t="str">
        <f>"0.00"</f>
        <v>0.00</v>
      </c>
      <c r="D35" s="6" t="str">
        <f>"(.)"</f>
        <v>(.)</v>
      </c>
      <c r="E35" s="6" t="str">
        <f>"0.00"</f>
        <v>0.00</v>
      </c>
      <c r="F35" s="6" t="str">
        <f>"(.)"</f>
        <v>(.)</v>
      </c>
      <c r="G35" s="6" t="str">
        <f>"0.00"</f>
        <v>0.00</v>
      </c>
      <c r="H35" s="6" t="str">
        <f>"(.)"</f>
        <v>(.)</v>
      </c>
      <c r="I35" s="6" t="str">
        <f>"0.00"</f>
        <v>0.00</v>
      </c>
      <c r="J35" s="6" t="str">
        <f>"(.)"</f>
        <v>(.)</v>
      </c>
      <c r="K35" s="6" t="str">
        <f>"0.00"</f>
        <v>0.00</v>
      </c>
      <c r="L35" s="6" t="str">
        <f>"(.)"</f>
        <v>(.)</v>
      </c>
      <c r="M35" s="8"/>
      <c r="N35" s="8"/>
      <c r="O35" s="8"/>
      <c r="P35" s="8"/>
    </row>
    <row r="36" spans="1:27" ht="14.25" customHeight="1">
      <c r="A36" s="3"/>
      <c r="B36" s="6" t="str">
        <f>"total"</f>
        <v>total</v>
      </c>
      <c r="C36" s="6" t="str">
        <f>"0.04"</f>
        <v>0.04</v>
      </c>
      <c r="D36" s="6" t="str">
        <f t="shared" ref="D36:D37" si="44">"(0.03)"</f>
        <v>(0.03)</v>
      </c>
      <c r="E36" s="6" t="str">
        <f>"-0.01"</f>
        <v>-0.01</v>
      </c>
      <c r="F36" s="6" t="str">
        <f>"(0.14)"</f>
        <v>(0.14)</v>
      </c>
      <c r="G36" s="6" t="str">
        <f>"-0.13"</f>
        <v>-0.13</v>
      </c>
      <c r="H36" s="6" t="str">
        <f>"(0.17)"</f>
        <v>(0.17)</v>
      </c>
      <c r="I36" s="6" t="str">
        <f>"-2.61***"</f>
        <v>-2.61***</v>
      </c>
      <c r="J36" s="6" t="str">
        <f>"(0.17)"</f>
        <v>(0.17)</v>
      </c>
      <c r="K36" s="6" t="str">
        <f t="shared" ref="K36:K37" si="45">"0.08*"</f>
        <v>0.08*</v>
      </c>
      <c r="L36" s="6" t="str">
        <f t="shared" ref="L36:L37" si="46">"(0.03)"</f>
        <v>(0.03)</v>
      </c>
      <c r="M36" s="8"/>
      <c r="N36" s="8"/>
      <c r="O36" s="8"/>
      <c r="P36" s="8"/>
    </row>
    <row r="37" spans="1:27" ht="14.25" customHeight="1">
      <c r="A37" s="3" t="s">
        <v>37</v>
      </c>
      <c r="B37" s="6" t="str">
        <f>"direct"</f>
        <v>direct</v>
      </c>
      <c r="C37" s="6" t="str">
        <f>"0.16***"</f>
        <v>0.16***</v>
      </c>
      <c r="D37" s="6" t="str">
        <f t="shared" si="44"/>
        <v>(0.03)</v>
      </c>
      <c r="E37" s="6" t="str">
        <f>"0.18"</f>
        <v>0.18</v>
      </c>
      <c r="F37" s="6" t="str">
        <f>"(0.15)"</f>
        <v>(0.15)</v>
      </c>
      <c r="G37" s="6" t="str">
        <f>"0.14"</f>
        <v>0.14</v>
      </c>
      <c r="H37" s="6" t="str">
        <f>"(0.18)"</f>
        <v>(0.18)</v>
      </c>
      <c r="I37" s="6" t="str">
        <f>"-0.39*"</f>
        <v>-0.39*</v>
      </c>
      <c r="J37" s="6" t="str">
        <f>"(0.18)"</f>
        <v>(0.18)</v>
      </c>
      <c r="K37" s="6" t="str">
        <f t="shared" si="45"/>
        <v>0.08*</v>
      </c>
      <c r="L37" s="6" t="str">
        <f t="shared" si="46"/>
        <v>(0.03)</v>
      </c>
      <c r="M37" s="7" t="s">
        <v>65</v>
      </c>
      <c r="N37" s="7">
        <v>0</v>
      </c>
      <c r="O37" s="7">
        <v>1</v>
      </c>
      <c r="P37" s="7">
        <v>1.0229999999999999</v>
      </c>
    </row>
    <row r="38" spans="1:27" ht="14.25" customHeight="1">
      <c r="B38" s="6" t="str">
        <f>"indirect"</f>
        <v>indirect</v>
      </c>
      <c r="C38" s="6" t="str">
        <f>"0.00"</f>
        <v>0.00</v>
      </c>
      <c r="D38" s="6" t="str">
        <f>"(.)"</f>
        <v>(.)</v>
      </c>
      <c r="E38" s="6" t="str">
        <f>"0.00"</f>
        <v>0.00</v>
      </c>
      <c r="F38" s="6" t="str">
        <f>"(.)"</f>
        <v>(.)</v>
      </c>
      <c r="G38" s="6" t="str">
        <f>"0.00"</f>
        <v>0.00</v>
      </c>
      <c r="H38" s="6" t="str">
        <f>"(.)"</f>
        <v>(.)</v>
      </c>
      <c r="I38" s="6" t="str">
        <f>"0.00"</f>
        <v>0.00</v>
      </c>
      <c r="J38" s="6" t="str">
        <f>"(.)"</f>
        <v>(.)</v>
      </c>
      <c r="K38" s="6" t="str">
        <f>"0.00"</f>
        <v>0.00</v>
      </c>
      <c r="L38" s="6" t="str">
        <f>"(.)"</f>
        <v>(.)</v>
      </c>
    </row>
    <row r="39" spans="1:27" ht="14.25" customHeight="1">
      <c r="B39" s="6" t="str">
        <f>"total"</f>
        <v>total</v>
      </c>
      <c r="C39" s="6" t="str">
        <f>"0.16***"</f>
        <v>0.16***</v>
      </c>
      <c r="D39" s="6" t="str">
        <f>"(0.03)"</f>
        <v>(0.03)</v>
      </c>
      <c r="E39" s="6" t="str">
        <f>"0.18"</f>
        <v>0.18</v>
      </c>
      <c r="F39" s="6" t="str">
        <f>"(0.15)"</f>
        <v>(0.15)</v>
      </c>
      <c r="G39" s="6" t="str">
        <f>"0.14"</f>
        <v>0.14</v>
      </c>
      <c r="H39" s="6" t="str">
        <f>"(0.18)"</f>
        <v>(0.18)</v>
      </c>
      <c r="I39" s="6" t="str">
        <f>"-0.39*"</f>
        <v>-0.39*</v>
      </c>
      <c r="J39" s="6" t="str">
        <f>"(0.18)"</f>
        <v>(0.18)</v>
      </c>
      <c r="K39" s="6" t="str">
        <f>"0.08*"</f>
        <v>0.08*</v>
      </c>
      <c r="L39" s="6" t="str">
        <f>"(0.03)"</f>
        <v>(0.03)</v>
      </c>
    </row>
    <row r="40" spans="1:27" ht="14.25" customHeight="1"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</row>
    <row r="41" spans="1:27" ht="14.25" customHeight="1">
      <c r="A41" s="10" t="s">
        <v>2</v>
      </c>
      <c r="B41" s="11"/>
      <c r="C41" s="10" t="s">
        <v>60</v>
      </c>
      <c r="D41" s="11"/>
      <c r="E41" s="10" t="s">
        <v>40</v>
      </c>
      <c r="F41" s="11"/>
      <c r="G41" s="3" t="s">
        <v>8</v>
      </c>
      <c r="H41" s="3"/>
      <c r="I41" s="3" t="s">
        <v>9</v>
      </c>
      <c r="J41" s="3"/>
      <c r="K41" s="3" t="s">
        <v>10</v>
      </c>
      <c r="L41" s="3"/>
      <c r="M41" s="10" t="s">
        <v>11</v>
      </c>
      <c r="N41" s="11"/>
      <c r="O41" s="10" t="s">
        <v>41</v>
      </c>
      <c r="P41" s="11"/>
    </row>
    <row r="42" spans="1:27" ht="14.25" customHeight="1">
      <c r="A42" s="3" t="s">
        <v>16</v>
      </c>
      <c r="B42" s="6" t="str">
        <f>"direct"</f>
        <v>direct</v>
      </c>
      <c r="C42" s="6" t="str">
        <f>"0.82***"</f>
        <v>0.82***</v>
      </c>
      <c r="D42" s="6" t="str">
        <f>"(0.04)"</f>
        <v>(0.04)</v>
      </c>
      <c r="E42" s="6" t="str">
        <f>"0.01"</f>
        <v>0.01</v>
      </c>
      <c r="F42" s="6" t="str">
        <f t="shared" ref="F42:F43" si="47">"(0.02)"</f>
        <v>(0.02)</v>
      </c>
      <c r="G42" s="6" t="str">
        <f>"0.06"</f>
        <v>0.06</v>
      </c>
      <c r="H42" s="6" t="str">
        <f>"(0.09)"</f>
        <v>(0.09)</v>
      </c>
      <c r="I42" s="6" t="str">
        <f t="shared" ref="I42:I43" si="48">"-0.10"</f>
        <v>-0.10</v>
      </c>
      <c r="J42" s="6" t="str">
        <f>"(0.11)"</f>
        <v>(0.11)</v>
      </c>
      <c r="K42" s="6" t="str">
        <f>"-0.43**"</f>
        <v>-0.43**</v>
      </c>
      <c r="L42" s="6" t="str">
        <f>"(0.16)"</f>
        <v>(0.16)</v>
      </c>
      <c r="M42" s="6" t="str">
        <f>"-0.04"</f>
        <v>-0.04</v>
      </c>
      <c r="N42" s="6" t="str">
        <f>"(0.02)"</f>
        <v>(0.02)</v>
      </c>
      <c r="O42" s="6" t="str">
        <f>"0.04"</f>
        <v>0.04</v>
      </c>
      <c r="P42" s="6" t="str">
        <f>"(0.02)"</f>
        <v>(0.02)</v>
      </c>
    </row>
    <row r="43" spans="1:27" ht="14.25" customHeight="1">
      <c r="A43" s="3"/>
      <c r="B43" s="6" t="str">
        <f>"indirect"</f>
        <v>indirect</v>
      </c>
      <c r="C43" s="6" t="str">
        <f>"0.00"</f>
        <v>0.00</v>
      </c>
      <c r="D43" s="6" t="str">
        <f>"(.)"</f>
        <v>(.)</v>
      </c>
      <c r="E43" s="6" t="str">
        <f>"0.08***"</f>
        <v>0.08***</v>
      </c>
      <c r="F43" s="6" t="str">
        <f t="shared" si="47"/>
        <v>(0.02)</v>
      </c>
      <c r="G43" s="6" t="str">
        <f>"-0.04"</f>
        <v>-0.04</v>
      </c>
      <c r="H43" s="6" t="str">
        <f>"(0.11)"</f>
        <v>(0.11)</v>
      </c>
      <c r="I43" s="6" t="str">
        <f t="shared" si="48"/>
        <v>-0.10</v>
      </c>
      <c r="J43" s="6" t="str">
        <f>"(0.13)"</f>
        <v>(0.13)</v>
      </c>
      <c r="K43" s="6" t="str">
        <f>"-2.17***"</f>
        <v>-2.17***</v>
      </c>
      <c r="L43" s="6" t="str">
        <f t="shared" ref="L43:L44" si="49">"(0.18)"</f>
        <v>(0.18)</v>
      </c>
      <c r="M43" s="6" t="str">
        <f>"0.07**"</f>
        <v>0.07**</v>
      </c>
      <c r="N43" s="6" t="str">
        <f t="shared" ref="N43:N44" si="50">"(0.03)"</f>
        <v>(0.03)</v>
      </c>
      <c r="O43" s="6" t="str">
        <f>"0.00"</f>
        <v>0.00</v>
      </c>
      <c r="P43" s="6" t="str">
        <f>"(.)"</f>
        <v>(.)</v>
      </c>
    </row>
    <row r="44" spans="1:27" ht="14.25" customHeight="1">
      <c r="A44" s="3"/>
      <c r="B44" s="6" t="str">
        <f>"total"</f>
        <v>total</v>
      </c>
      <c r="C44" s="6" t="str">
        <f>"0.82***"</f>
        <v>0.82***</v>
      </c>
      <c r="D44" s="6" t="str">
        <f t="shared" ref="D44:D45" si="51">"(0.04)"</f>
        <v>(0.04)</v>
      </c>
      <c r="E44" s="6" t="str">
        <f>"0.10**"</f>
        <v>0.10**</v>
      </c>
      <c r="F44" s="6" t="str">
        <f>"(0.03)"</f>
        <v>(0.03)</v>
      </c>
      <c r="G44" s="6" t="str">
        <f>"0.03"</f>
        <v>0.03</v>
      </c>
      <c r="H44" s="6" t="str">
        <f>"(0.15)"</f>
        <v>(0.15)</v>
      </c>
      <c r="I44" s="6" t="str">
        <f>"-0.20"</f>
        <v>-0.20</v>
      </c>
      <c r="J44" s="6" t="str">
        <f>"(0.18)"</f>
        <v>(0.18)</v>
      </c>
      <c r="K44" s="6" t="str">
        <f>"-2.60***"</f>
        <v>-2.60***</v>
      </c>
      <c r="L44" s="6" t="str">
        <f t="shared" si="49"/>
        <v>(0.18)</v>
      </c>
      <c r="M44" s="6" t="str">
        <f>"0.03"</f>
        <v>0.03</v>
      </c>
      <c r="N44" s="6" t="str">
        <f t="shared" si="50"/>
        <v>(0.03)</v>
      </c>
      <c r="O44" s="6" t="str">
        <f>"0.04"</f>
        <v>0.04</v>
      </c>
      <c r="P44" s="6" t="str">
        <f t="shared" ref="P44:P45" si="52">"(0.02)"</f>
        <v>(0.02)</v>
      </c>
    </row>
    <row r="45" spans="1:27" ht="14.25" customHeight="1">
      <c r="A45" s="3" t="s">
        <v>18</v>
      </c>
      <c r="B45" s="6" t="str">
        <f>"direct"</f>
        <v>direct</v>
      </c>
      <c r="C45" s="6" t="str">
        <f>"0.83***"</f>
        <v>0.83***</v>
      </c>
      <c r="D45" s="6" t="str">
        <f t="shared" si="51"/>
        <v>(0.04)</v>
      </c>
      <c r="E45" s="6" t="str">
        <f>"0.01"</f>
        <v>0.01</v>
      </c>
      <c r="F45" s="6" t="str">
        <f t="shared" ref="F45:F46" si="53">"(0.02)"</f>
        <v>(0.02)</v>
      </c>
      <c r="G45" s="6" t="str">
        <f>"0.08"</f>
        <v>0.08</v>
      </c>
      <c r="H45" s="6" t="str">
        <f>"(0.10)"</f>
        <v>(0.10)</v>
      </c>
      <c r="I45" s="6" t="str">
        <f>"-0.07"</f>
        <v>-0.07</v>
      </c>
      <c r="J45" s="6" t="str">
        <f>"(0.11)"</f>
        <v>(0.11)</v>
      </c>
      <c r="K45" s="6" t="str">
        <f>"-0.36*"</f>
        <v>-0.36*</v>
      </c>
      <c r="L45" s="6" t="str">
        <f>"(0.16)"</f>
        <v>(0.16)</v>
      </c>
      <c r="M45" s="6" t="str">
        <f>"-0.04"</f>
        <v>-0.04</v>
      </c>
      <c r="N45" s="6" t="str">
        <f>"(0.02)"</f>
        <v>(0.02)</v>
      </c>
      <c r="O45" s="6" t="str">
        <f>"-0.01"</f>
        <v>-0.01</v>
      </c>
      <c r="P45" s="6" t="str">
        <f t="shared" si="52"/>
        <v>(0.02)</v>
      </c>
    </row>
    <row r="46" spans="1:27" ht="14.25" customHeight="1">
      <c r="A46" s="3"/>
      <c r="B46" s="6" t="str">
        <f>"indirect"</f>
        <v>indirect</v>
      </c>
      <c r="C46" s="6" t="str">
        <f>"0.00"</f>
        <v>0.00</v>
      </c>
      <c r="D46" s="6" t="str">
        <f>"(.)"</f>
        <v>(.)</v>
      </c>
      <c r="E46" s="6" t="str">
        <f>"0.03"</f>
        <v>0.03</v>
      </c>
      <c r="F46" s="6" t="str">
        <f t="shared" si="53"/>
        <v>(0.02)</v>
      </c>
      <c r="G46" s="6" t="str">
        <f>"-0.02"</f>
        <v>-0.02</v>
      </c>
      <c r="H46" s="6" t="str">
        <f>"(0.12)"</f>
        <v>(0.12)</v>
      </c>
      <c r="I46" s="6" t="str">
        <f>"-0.09"</f>
        <v>-0.09</v>
      </c>
      <c r="J46" s="6" t="str">
        <f>"(0.14)"</f>
        <v>(0.14)</v>
      </c>
      <c r="K46" s="6" t="str">
        <f>"-2.16***"</f>
        <v>-2.16***</v>
      </c>
      <c r="L46" s="6" t="str">
        <f t="shared" ref="L46:L47" si="54">"(0.18)"</f>
        <v>(0.18)</v>
      </c>
      <c r="M46" s="6" t="str">
        <f>"0.06*"</f>
        <v>0.06*</v>
      </c>
      <c r="N46" s="6" t="str">
        <f t="shared" ref="N46:N47" si="55">"(0.03)"</f>
        <v>(0.03)</v>
      </c>
      <c r="O46" s="6" t="str">
        <f>"0.00"</f>
        <v>0.00</v>
      </c>
      <c r="P46" s="6" t="str">
        <f>"(.)"</f>
        <v>(.)</v>
      </c>
    </row>
    <row r="47" spans="1:27" ht="14.25" customHeight="1">
      <c r="A47" s="3"/>
      <c r="B47" s="6" t="str">
        <f>"total"</f>
        <v>total</v>
      </c>
      <c r="C47" s="6" t="str">
        <f>"0.83***"</f>
        <v>0.83***</v>
      </c>
      <c r="D47" s="6" t="str">
        <f>"(0.04)"</f>
        <v>(0.04)</v>
      </c>
      <c r="E47" s="6" t="str">
        <f>"0.04"</f>
        <v>0.04</v>
      </c>
      <c r="F47" s="6" t="str">
        <f>"(0.03)"</f>
        <v>(0.03)</v>
      </c>
      <c r="G47" s="6" t="str">
        <f>"0.06"</f>
        <v>0.06</v>
      </c>
      <c r="H47" s="6" t="str">
        <f>"(0.15)"</f>
        <v>(0.15)</v>
      </c>
      <c r="I47" s="6" t="str">
        <f>"-0.16"</f>
        <v>-0.16</v>
      </c>
      <c r="J47" s="6" t="str">
        <f>"(0.18)"</f>
        <v>(0.18)</v>
      </c>
      <c r="K47" s="6" t="str">
        <f>"-2.52***"</f>
        <v>-2.52***</v>
      </c>
      <c r="L47" s="6" t="str">
        <f t="shared" si="54"/>
        <v>(0.18)</v>
      </c>
      <c r="M47" s="6" t="str">
        <f>"0.02"</f>
        <v>0.02</v>
      </c>
      <c r="N47" s="6" t="str">
        <f t="shared" si="55"/>
        <v>(0.03)</v>
      </c>
      <c r="O47" s="6" t="str">
        <f>"-0.01"</f>
        <v>-0.01</v>
      </c>
      <c r="P47" s="6" t="str">
        <f t="shared" ref="P47:P48" si="56">"(0.02)"</f>
        <v>(0.02)</v>
      </c>
    </row>
    <row r="48" spans="1:27" ht="14.25" customHeight="1">
      <c r="A48" s="3" t="s">
        <v>20</v>
      </c>
      <c r="B48" s="6" t="str">
        <f>"direct"</f>
        <v>direct</v>
      </c>
      <c r="C48" s="6" t="str">
        <f>"0.79***"</f>
        <v>0.79***</v>
      </c>
      <c r="D48" s="6" t="str">
        <f>"(0.05)"</f>
        <v>(0.05)</v>
      </c>
      <c r="E48" s="6" t="str">
        <f>"0.03"</f>
        <v>0.03</v>
      </c>
      <c r="F48" s="6" t="str">
        <f t="shared" ref="F48:F49" si="57">"(0.02)"</f>
        <v>(0.02)</v>
      </c>
      <c r="G48" s="6" t="str">
        <f>"0.09"</f>
        <v>0.09</v>
      </c>
      <c r="H48" s="6" t="str">
        <f>"(0.09)"</f>
        <v>(0.09)</v>
      </c>
      <c r="I48" s="6" t="str">
        <f>"-0.09"</f>
        <v>-0.09</v>
      </c>
      <c r="J48" s="6" t="str">
        <f>"(0.11)"</f>
        <v>(0.11)</v>
      </c>
      <c r="K48" s="6" t="str">
        <f>"-0.47**"</f>
        <v>-0.47**</v>
      </c>
      <c r="L48" s="6" t="str">
        <f>"(0.17)"</f>
        <v>(0.17)</v>
      </c>
      <c r="M48" s="6" t="str">
        <f>"-0.04"</f>
        <v>-0.04</v>
      </c>
      <c r="N48" s="6" t="str">
        <f t="shared" ref="N48:N49" si="58">"(0.02)"</f>
        <v>(0.02)</v>
      </c>
      <c r="O48" s="6" t="str">
        <f>"0.02"</f>
        <v>0.02</v>
      </c>
      <c r="P48" s="6" t="str">
        <f t="shared" si="56"/>
        <v>(0.02)</v>
      </c>
    </row>
    <row r="49" spans="1:16" ht="14.25" customHeight="1">
      <c r="A49" s="3"/>
      <c r="B49" s="6" t="str">
        <f>"indirect"</f>
        <v>indirect</v>
      </c>
      <c r="C49" s="6" t="str">
        <f>"0.00"</f>
        <v>0.00</v>
      </c>
      <c r="D49" s="6" t="str">
        <f>"(.)"</f>
        <v>(.)</v>
      </c>
      <c r="E49" s="6" t="str">
        <f>"0.10***"</f>
        <v>0.10***</v>
      </c>
      <c r="F49" s="6" t="str">
        <f t="shared" si="57"/>
        <v>(0.02)</v>
      </c>
      <c r="G49" s="6" t="str">
        <f>"0.01"</f>
        <v>0.01</v>
      </c>
      <c r="H49" s="6" t="str">
        <f>"(0.11)"</f>
        <v>(0.11)</v>
      </c>
      <c r="I49" s="6" t="str">
        <f>"-0.11"</f>
        <v>-0.11</v>
      </c>
      <c r="J49" s="6" t="str">
        <f>"(0.13)"</f>
        <v>(0.13)</v>
      </c>
      <c r="K49" s="6" t="str">
        <f>"-2.12***"</f>
        <v>-2.12***</v>
      </c>
      <c r="L49" s="6" t="str">
        <f>"(0.18)"</f>
        <v>(0.18)</v>
      </c>
      <c r="M49" s="6" t="str">
        <f>"0.05*"</f>
        <v>0.05*</v>
      </c>
      <c r="N49" s="6" t="str">
        <f t="shared" si="58"/>
        <v>(0.02)</v>
      </c>
      <c r="O49" s="6" t="str">
        <f>"0.00"</f>
        <v>0.00</v>
      </c>
      <c r="P49" s="6" t="str">
        <f>"(.)"</f>
        <v>(.)</v>
      </c>
    </row>
    <row r="50" spans="1:16" ht="14.25" customHeight="1">
      <c r="A50" s="3"/>
      <c r="B50" s="6" t="str">
        <f>"total"</f>
        <v>total</v>
      </c>
      <c r="C50" s="6" t="str">
        <f>"0.79***"</f>
        <v>0.79***</v>
      </c>
      <c r="D50" s="6" t="str">
        <f>"(0.05)"</f>
        <v>(0.05)</v>
      </c>
      <c r="E50" s="6" t="str">
        <f>"0.14***"</f>
        <v>0.14***</v>
      </c>
      <c r="F50" s="6" t="str">
        <f>"(0.03)"</f>
        <v>(0.03)</v>
      </c>
      <c r="G50" s="6" t="str">
        <f>"0.11"</f>
        <v>0.11</v>
      </c>
      <c r="H50" s="6" t="str">
        <f>"(0.14)"</f>
        <v>(0.14)</v>
      </c>
      <c r="I50" s="6" t="str">
        <f>"-0.20"</f>
        <v>-0.20</v>
      </c>
      <c r="J50" s="6" t="str">
        <f>"(0.17)"</f>
        <v>(0.17)</v>
      </c>
      <c r="K50" s="6" t="str">
        <f>"-2.58***"</f>
        <v>-2.58***</v>
      </c>
      <c r="L50" s="6" t="str">
        <f>"(0.17)"</f>
        <v>(0.17)</v>
      </c>
      <c r="M50" s="6" t="str">
        <f>"0.01"</f>
        <v>0.01</v>
      </c>
      <c r="N50" s="6" t="str">
        <f>"(0.03)"</f>
        <v>(0.03)</v>
      </c>
      <c r="O50" s="6" t="str">
        <f>"0.02"</f>
        <v>0.02</v>
      </c>
      <c r="P50" s="6" t="str">
        <f t="shared" ref="P50:P51" si="59">"(0.02)"</f>
        <v>(0.02)</v>
      </c>
    </row>
    <row r="51" spans="1:16" ht="14.25" customHeight="1">
      <c r="A51" s="3" t="s">
        <v>3</v>
      </c>
      <c r="B51" s="6" t="str">
        <f>"direct"</f>
        <v>direct</v>
      </c>
      <c r="C51" s="6" t="str">
        <f>"0.83***"</f>
        <v>0.83***</v>
      </c>
      <c r="D51" s="6" t="str">
        <f>"(0.04)"</f>
        <v>(0.04)</v>
      </c>
      <c r="E51" s="6" t="str">
        <f>"-0.01"</f>
        <v>-0.01</v>
      </c>
      <c r="F51" s="6" t="str">
        <f t="shared" ref="F51:F52" si="60">"(0.02)"</f>
        <v>(0.02)</v>
      </c>
      <c r="G51" s="6" t="str">
        <f>"0.08"</f>
        <v>0.08</v>
      </c>
      <c r="H51" s="6" t="str">
        <f>"(0.10)"</f>
        <v>(0.10)</v>
      </c>
      <c r="I51" s="6" t="str">
        <f>"-0.08"</f>
        <v>-0.08</v>
      </c>
      <c r="J51" s="6" t="str">
        <f>"(0.11)"</f>
        <v>(0.11)</v>
      </c>
      <c r="K51" s="6" t="str">
        <f>"-0.35*"</f>
        <v>-0.35*</v>
      </c>
      <c r="L51" s="6" t="str">
        <f>"(0.16)"</f>
        <v>(0.16)</v>
      </c>
      <c r="M51" s="6" t="str">
        <f>"-0.04"</f>
        <v>-0.04</v>
      </c>
      <c r="N51" s="6" t="str">
        <f>"(0.02)"</f>
        <v>(0.02)</v>
      </c>
      <c r="O51" s="6" t="str">
        <f t="shared" ref="O51:O53" si="61">"0.00"</f>
        <v>0.00</v>
      </c>
      <c r="P51" s="6" t="str">
        <f t="shared" si="59"/>
        <v>(0.02)</v>
      </c>
    </row>
    <row r="52" spans="1:16" ht="14.25" customHeight="1">
      <c r="A52" s="3"/>
      <c r="B52" s="6" t="str">
        <f>"indirect"</f>
        <v>indirect</v>
      </c>
      <c r="C52" s="6" t="str">
        <f>"0.00"</f>
        <v>0.00</v>
      </c>
      <c r="D52" s="6" t="str">
        <f>"(.)"</f>
        <v>(.)</v>
      </c>
      <c r="E52" s="6" t="str">
        <f t="shared" ref="E52:E55" si="62">"0.04"</f>
        <v>0.04</v>
      </c>
      <c r="F52" s="6" t="str">
        <f t="shared" si="60"/>
        <v>(0.02)</v>
      </c>
      <c r="G52" s="6" t="str">
        <f>"0.01"</f>
        <v>0.01</v>
      </c>
      <c r="H52" s="6" t="str">
        <f>"(0.12)"</f>
        <v>(0.12)</v>
      </c>
      <c r="I52" s="6" t="str">
        <f>"-0.11"</f>
        <v>-0.11</v>
      </c>
      <c r="J52" s="6" t="str">
        <f>"(0.14)"</f>
        <v>(0.14)</v>
      </c>
      <c r="K52" s="6" t="str">
        <f>"-2.17***"</f>
        <v>-2.17***</v>
      </c>
      <c r="L52" s="6" t="str">
        <f t="shared" ref="L52:L53" si="63">"(0.18)"</f>
        <v>(0.18)</v>
      </c>
      <c r="M52" s="6" t="str">
        <f>"0.06*"</f>
        <v>0.06*</v>
      </c>
      <c r="N52" s="6" t="str">
        <f t="shared" ref="N52:N53" si="64">"(0.03)"</f>
        <v>(0.03)</v>
      </c>
      <c r="O52" s="6" t="str">
        <f t="shared" si="61"/>
        <v>0.00</v>
      </c>
      <c r="P52" s="6" t="str">
        <f>"(.)"</f>
        <v>(.)</v>
      </c>
    </row>
    <row r="53" spans="1:16" ht="14.25" customHeight="1">
      <c r="A53" s="3"/>
      <c r="B53" s="6" t="str">
        <f>"total"</f>
        <v>total</v>
      </c>
      <c r="C53" s="6" t="str">
        <f>"0.83***"</f>
        <v>0.83***</v>
      </c>
      <c r="D53" s="6" t="str">
        <f t="shared" ref="D53:D54" si="65">"(0.04)"</f>
        <v>(0.04)</v>
      </c>
      <c r="E53" s="6" t="str">
        <f t="shared" si="62"/>
        <v>0.04</v>
      </c>
      <c r="F53" s="6" t="str">
        <f>"(0.03)"</f>
        <v>(0.03)</v>
      </c>
      <c r="G53" s="6" t="str">
        <f>"0.09"</f>
        <v>0.09</v>
      </c>
      <c r="H53" s="6" t="str">
        <f>"(0.15)"</f>
        <v>(0.15)</v>
      </c>
      <c r="I53" s="6" t="str">
        <f>"-0.18"</f>
        <v>-0.18</v>
      </c>
      <c r="J53" s="6" t="str">
        <f>"(0.18)"</f>
        <v>(0.18)</v>
      </c>
      <c r="K53" s="6" t="str">
        <f>"-2.52***"</f>
        <v>-2.52***</v>
      </c>
      <c r="L53" s="6" t="str">
        <f t="shared" si="63"/>
        <v>(0.18)</v>
      </c>
      <c r="M53" s="6" t="str">
        <f>"0.02"</f>
        <v>0.02</v>
      </c>
      <c r="N53" s="6" t="str">
        <f t="shared" si="64"/>
        <v>(0.03)</v>
      </c>
      <c r="O53" s="6" t="str">
        <f t="shared" si="61"/>
        <v>0.00</v>
      </c>
      <c r="P53" s="6" t="str">
        <f t="shared" ref="P53:P54" si="66">"(0.02)"</f>
        <v>(0.02)</v>
      </c>
    </row>
    <row r="54" spans="1:16" ht="14.25" customHeight="1">
      <c r="A54" s="3" t="s">
        <v>23</v>
      </c>
      <c r="B54" s="6" t="str">
        <f>"direct"</f>
        <v>direct</v>
      </c>
      <c r="C54" s="6" t="str">
        <f>"0.81***"</f>
        <v>0.81***</v>
      </c>
      <c r="D54" s="6" t="str">
        <f t="shared" si="65"/>
        <v>(0.04)</v>
      </c>
      <c r="E54" s="6" t="str">
        <f t="shared" si="62"/>
        <v>0.04</v>
      </c>
      <c r="F54" s="6" t="str">
        <f t="shared" ref="F54:F55" si="67">"(0.02)"</f>
        <v>(0.02)</v>
      </c>
      <c r="G54" s="6" t="str">
        <f>"0.08"</f>
        <v>0.08</v>
      </c>
      <c r="H54" s="6" t="str">
        <f>"(0.09)"</f>
        <v>(0.09)</v>
      </c>
      <c r="I54" s="6" t="str">
        <f>"-0.07"</f>
        <v>-0.07</v>
      </c>
      <c r="J54" s="6" t="str">
        <f>"(0.11)"</f>
        <v>(0.11)</v>
      </c>
      <c r="K54" s="6" t="str">
        <f>"-0.39*"</f>
        <v>-0.39*</v>
      </c>
      <c r="L54" s="6" t="str">
        <f>"(0.16)"</f>
        <v>(0.16)</v>
      </c>
      <c r="M54" s="6" t="str">
        <f>"-0.03"</f>
        <v>-0.03</v>
      </c>
      <c r="N54" s="6" t="str">
        <f>"(0.02)"</f>
        <v>(0.02)</v>
      </c>
      <c r="O54" s="6" t="str">
        <f>"0.01"</f>
        <v>0.01</v>
      </c>
      <c r="P54" s="6" t="str">
        <f t="shared" si="66"/>
        <v>(0.02)</v>
      </c>
    </row>
    <row r="55" spans="1:16" ht="14.25" customHeight="1">
      <c r="A55" s="3"/>
      <c r="B55" s="6" t="str">
        <f>"indirect"</f>
        <v>indirect</v>
      </c>
      <c r="C55" s="6" t="str">
        <f>"0.00"</f>
        <v>0.00</v>
      </c>
      <c r="D55" s="6" t="str">
        <f>"(.)"</f>
        <v>(.)</v>
      </c>
      <c r="E55" s="6" t="str">
        <f t="shared" si="62"/>
        <v>0.04</v>
      </c>
      <c r="F55" s="6" t="str">
        <f t="shared" si="67"/>
        <v>(0.02)</v>
      </c>
      <c r="G55" s="6" t="str">
        <f>"-0.01"</f>
        <v>-0.01</v>
      </c>
      <c r="H55" s="6" t="str">
        <f>"(0.11)"</f>
        <v>(0.11)</v>
      </c>
      <c r="I55" s="6" t="str">
        <f>"-0.09"</f>
        <v>-0.09</v>
      </c>
      <c r="J55" s="6" t="str">
        <f>"(0.14)"</f>
        <v>(0.14)</v>
      </c>
      <c r="K55" s="6" t="str">
        <f>"-2.12***"</f>
        <v>-2.12***</v>
      </c>
      <c r="L55" s="6" t="str">
        <f t="shared" ref="L55:L56" si="68">"(0.18)"</f>
        <v>(0.18)</v>
      </c>
      <c r="M55" s="6" t="str">
        <f>"0.06*"</f>
        <v>0.06*</v>
      </c>
      <c r="N55" s="6" t="str">
        <f t="shared" ref="N55:N56" si="69">"(0.03)"</f>
        <v>(0.03)</v>
      </c>
      <c r="O55" s="6" t="str">
        <f>"0.00"</f>
        <v>0.00</v>
      </c>
      <c r="P55" s="6" t="str">
        <f>"(.)"</f>
        <v>(.)</v>
      </c>
    </row>
    <row r="56" spans="1:16" ht="14.25" customHeight="1">
      <c r="A56" s="3"/>
      <c r="B56" s="6" t="str">
        <f>"total"</f>
        <v>total</v>
      </c>
      <c r="C56" s="6" t="str">
        <f>"0.81***"</f>
        <v>0.81***</v>
      </c>
      <c r="D56" s="6" t="str">
        <f t="shared" ref="D56:D57" si="70">"(0.04)"</f>
        <v>(0.04)</v>
      </c>
      <c r="E56" s="6" t="str">
        <f>"0.08*"</f>
        <v>0.08*</v>
      </c>
      <c r="F56" s="6" t="str">
        <f>"(0.03)"</f>
        <v>(0.03)</v>
      </c>
      <c r="G56" s="6" t="str">
        <f>"0.08"</f>
        <v>0.08</v>
      </c>
      <c r="H56" s="6" t="str">
        <f>"(0.15)"</f>
        <v>(0.15)</v>
      </c>
      <c r="I56" s="6" t="str">
        <f>"-0.16"</f>
        <v>-0.16</v>
      </c>
      <c r="J56" s="6" t="str">
        <f>"(0.18)"</f>
        <v>(0.18)</v>
      </c>
      <c r="K56" s="6" t="str">
        <f>"-2.50***"</f>
        <v>-2.50***</v>
      </c>
      <c r="L56" s="6" t="str">
        <f t="shared" si="68"/>
        <v>(0.18)</v>
      </c>
      <c r="M56" s="6" t="str">
        <f>"0.03"</f>
        <v>0.03</v>
      </c>
      <c r="N56" s="6" t="str">
        <f t="shared" si="69"/>
        <v>(0.03)</v>
      </c>
      <c r="O56" s="6" t="str">
        <f>"0.01"</f>
        <v>0.01</v>
      </c>
      <c r="P56" s="6" t="str">
        <f t="shared" ref="P56:P57" si="71">"(0.02)"</f>
        <v>(0.02)</v>
      </c>
    </row>
    <row r="57" spans="1:16" ht="14.25" customHeight="1">
      <c r="A57" s="3" t="s">
        <v>25</v>
      </c>
      <c r="B57" s="6" t="str">
        <f>"direct"</f>
        <v>direct</v>
      </c>
      <c r="C57" s="6" t="str">
        <f>"0.83***"</f>
        <v>0.83***</v>
      </c>
      <c r="D57" s="6" t="str">
        <f t="shared" si="70"/>
        <v>(0.04)</v>
      </c>
      <c r="E57" s="6" t="str">
        <f>"-0.00"</f>
        <v>-0.00</v>
      </c>
      <c r="F57" s="6" t="str">
        <f t="shared" ref="F57:F58" si="72">"(0.02)"</f>
        <v>(0.02)</v>
      </c>
      <c r="G57" s="6" t="str">
        <f>"0.10"</f>
        <v>0.10</v>
      </c>
      <c r="H57" s="6" t="str">
        <f>"(0.10)"</f>
        <v>(0.10)</v>
      </c>
      <c r="I57" s="6" t="str">
        <f>"-0.09"</f>
        <v>-0.09</v>
      </c>
      <c r="J57" s="6" t="str">
        <f>"(0.11)"</f>
        <v>(0.11)</v>
      </c>
      <c r="K57" s="6" t="str">
        <f>"-0.38*"</f>
        <v>-0.38*</v>
      </c>
      <c r="L57" s="6" t="str">
        <f>"(0.16)"</f>
        <v>(0.16)</v>
      </c>
      <c r="M57" s="6" t="str">
        <f>"-0.04"</f>
        <v>-0.04</v>
      </c>
      <c r="N57" s="6" t="str">
        <f>"(0.02)"</f>
        <v>(0.02)</v>
      </c>
      <c r="O57" s="6" t="str">
        <f>"0.03"</f>
        <v>0.03</v>
      </c>
      <c r="P57" s="6" t="str">
        <f t="shared" si="71"/>
        <v>(0.02)</v>
      </c>
    </row>
    <row r="58" spans="1:16" ht="14.25" customHeight="1">
      <c r="A58" s="3"/>
      <c r="B58" s="6" t="str">
        <f>"indirect"</f>
        <v>indirect</v>
      </c>
      <c r="C58" s="6" t="str">
        <f>"0.00"</f>
        <v>0.00</v>
      </c>
      <c r="D58" s="6" t="str">
        <f>"(.)"</f>
        <v>(.)</v>
      </c>
      <c r="E58" s="6" t="str">
        <f t="shared" ref="E58:E59" si="73">"0.02"</f>
        <v>0.02</v>
      </c>
      <c r="F58" s="6" t="str">
        <f t="shared" si="72"/>
        <v>(0.02)</v>
      </c>
      <c r="G58" s="6" t="str">
        <f>"0.02"</f>
        <v>0.02</v>
      </c>
      <c r="H58" s="6" t="str">
        <f>"(0.12)"</f>
        <v>(0.12)</v>
      </c>
      <c r="I58" s="6" t="str">
        <f>"-0.10"</f>
        <v>-0.10</v>
      </c>
      <c r="J58" s="6" t="str">
        <f>"(0.14)"</f>
        <v>(0.14)</v>
      </c>
      <c r="K58" s="6" t="str">
        <f>"-2.16***"</f>
        <v>-2.16***</v>
      </c>
      <c r="L58" s="6" t="str">
        <f t="shared" ref="L58:L59" si="74">"(0.18)"</f>
        <v>(0.18)</v>
      </c>
      <c r="M58" s="6" t="str">
        <f>"0.06*"</f>
        <v>0.06*</v>
      </c>
      <c r="N58" s="6" t="str">
        <f t="shared" ref="N58:N59" si="75">"(0.03)"</f>
        <v>(0.03)</v>
      </c>
      <c r="O58" s="6" t="str">
        <f>"0.00"</f>
        <v>0.00</v>
      </c>
      <c r="P58" s="6" t="str">
        <f>"(.)"</f>
        <v>(.)</v>
      </c>
    </row>
    <row r="59" spans="1:16" ht="14.25" customHeight="1">
      <c r="A59" s="3"/>
      <c r="B59" s="6" t="str">
        <f>"total"</f>
        <v>total</v>
      </c>
      <c r="C59" s="6" t="str">
        <f>"0.83***"</f>
        <v>0.83***</v>
      </c>
      <c r="D59" s="6" t="str">
        <f t="shared" ref="D59:D60" si="76">"(0.04)"</f>
        <v>(0.04)</v>
      </c>
      <c r="E59" s="6" t="str">
        <f t="shared" si="73"/>
        <v>0.02</v>
      </c>
      <c r="F59" s="6" t="str">
        <f>"(0.03)"</f>
        <v>(0.03)</v>
      </c>
      <c r="G59" s="6" t="str">
        <f>"0.11"</f>
        <v>0.11</v>
      </c>
      <c r="H59" s="6" t="str">
        <f>"(0.15)"</f>
        <v>(0.15)</v>
      </c>
      <c r="I59" s="6" t="str">
        <f>"-0.20"</f>
        <v>-0.20</v>
      </c>
      <c r="J59" s="6" t="str">
        <f>"(0.18)"</f>
        <v>(0.18)</v>
      </c>
      <c r="K59" s="6" t="str">
        <f>"-2.55***"</f>
        <v>-2.55***</v>
      </c>
      <c r="L59" s="6" t="str">
        <f t="shared" si="74"/>
        <v>(0.18)</v>
      </c>
      <c r="M59" s="6" t="str">
        <f>"0.02"</f>
        <v>0.02</v>
      </c>
      <c r="N59" s="6" t="str">
        <f t="shared" si="75"/>
        <v>(0.03)</v>
      </c>
      <c r="O59" s="6" t="str">
        <f>"0.03"</f>
        <v>0.03</v>
      </c>
      <c r="P59" s="6" t="str">
        <f t="shared" ref="P59:P60" si="77">"(0.02)"</f>
        <v>(0.02)</v>
      </c>
    </row>
    <row r="60" spans="1:16" ht="14.25" customHeight="1">
      <c r="A60" s="3" t="s">
        <v>27</v>
      </c>
      <c r="B60" s="6" t="str">
        <f>"direct"</f>
        <v>direct</v>
      </c>
      <c r="C60" s="6" t="str">
        <f>"0.81***"</f>
        <v>0.81***</v>
      </c>
      <c r="D60" s="6" t="str">
        <f t="shared" si="76"/>
        <v>(0.04)</v>
      </c>
      <c r="E60" s="6" t="str">
        <f>"0.03"</f>
        <v>0.03</v>
      </c>
      <c r="F60" s="6" t="str">
        <f t="shared" ref="F60:F61" si="78">"(0.02)"</f>
        <v>(0.02)</v>
      </c>
      <c r="G60" s="6" t="str">
        <f>"0.08"</f>
        <v>0.08</v>
      </c>
      <c r="H60" s="6" t="str">
        <f>"(0.09)"</f>
        <v>(0.09)</v>
      </c>
      <c r="I60" s="6" t="str">
        <f t="shared" ref="I60:I61" si="79">"-0.08"</f>
        <v>-0.08</v>
      </c>
      <c r="J60" s="6" t="str">
        <f>"(0.11)"</f>
        <v>(0.11)</v>
      </c>
      <c r="K60" s="6" t="str">
        <f>"-0.41*"</f>
        <v>-0.41*</v>
      </c>
      <c r="L60" s="6" t="str">
        <f>"(0.16)"</f>
        <v>(0.16)</v>
      </c>
      <c r="M60" s="6" t="str">
        <f>"-0.04"</f>
        <v>-0.04</v>
      </c>
      <c r="N60" s="6" t="str">
        <f t="shared" ref="N60:N61" si="80">"(0.02)"</f>
        <v>(0.02)</v>
      </c>
      <c r="O60" s="6" t="str">
        <f>"0.02"</f>
        <v>0.02</v>
      </c>
      <c r="P60" s="6" t="str">
        <f t="shared" si="77"/>
        <v>(0.02)</v>
      </c>
    </row>
    <row r="61" spans="1:16" ht="14.25" customHeight="1">
      <c r="A61" s="3"/>
      <c r="B61" s="6" t="str">
        <f>"indirect"</f>
        <v>indirect</v>
      </c>
      <c r="C61" s="6" t="str">
        <f>"0.00"</f>
        <v>0.00</v>
      </c>
      <c r="D61" s="6" t="str">
        <f>"(.)"</f>
        <v>(.)</v>
      </c>
      <c r="E61" s="6" t="str">
        <f>"0.08**"</f>
        <v>0.08**</v>
      </c>
      <c r="F61" s="6" t="str">
        <f t="shared" si="78"/>
        <v>(0.02)</v>
      </c>
      <c r="G61" s="6" t="str">
        <f>"-0.01"</f>
        <v>-0.01</v>
      </c>
      <c r="H61" s="6" t="str">
        <f>"(0.11)"</f>
        <v>(0.11)</v>
      </c>
      <c r="I61" s="6" t="str">
        <f t="shared" si="79"/>
        <v>-0.08</v>
      </c>
      <c r="J61" s="6" t="str">
        <f>"(0.13)"</f>
        <v>(0.13)</v>
      </c>
      <c r="K61" s="6" t="str">
        <f>"-2.13***"</f>
        <v>-2.13***</v>
      </c>
      <c r="L61" s="6" t="str">
        <f t="shared" ref="L61:L62" si="81">"(0.18)"</f>
        <v>(0.18)</v>
      </c>
      <c r="M61" s="6" t="str">
        <f>"0.06*"</f>
        <v>0.06*</v>
      </c>
      <c r="N61" s="6" t="str">
        <f t="shared" si="80"/>
        <v>(0.02)</v>
      </c>
      <c r="O61" s="6" t="str">
        <f>"0.00"</f>
        <v>0.00</v>
      </c>
      <c r="P61" s="6" t="str">
        <f>"(.)"</f>
        <v>(.)</v>
      </c>
    </row>
    <row r="62" spans="1:16" ht="14.25" customHeight="1">
      <c r="A62" s="3"/>
      <c r="B62" s="6" t="str">
        <f>"total"</f>
        <v>total</v>
      </c>
      <c r="C62" s="6" t="str">
        <f>"0.81***"</f>
        <v>0.81***</v>
      </c>
      <c r="D62" s="6" t="str">
        <f t="shared" ref="D62:D63" si="82">"(0.04)"</f>
        <v>(0.04)</v>
      </c>
      <c r="E62" s="6" t="str">
        <f>"0.10**"</f>
        <v>0.10**</v>
      </c>
      <c r="F62" s="6" t="str">
        <f>"(0.03)"</f>
        <v>(0.03)</v>
      </c>
      <c r="G62" s="6" t="str">
        <f t="shared" ref="G62:G63" si="83">"0.07"</f>
        <v>0.07</v>
      </c>
      <c r="H62" s="6" t="str">
        <f>"(0.15)"</f>
        <v>(0.15)</v>
      </c>
      <c r="I62" s="6" t="str">
        <f>"-0.16"</f>
        <v>-0.16</v>
      </c>
      <c r="J62" s="6" t="str">
        <f>"(0.18)"</f>
        <v>(0.18)</v>
      </c>
      <c r="K62" s="6" t="str">
        <f>"-2.54***"</f>
        <v>-2.54***</v>
      </c>
      <c r="L62" s="6" t="str">
        <f t="shared" si="81"/>
        <v>(0.18)</v>
      </c>
      <c r="M62" s="6" t="str">
        <f>"0.02"</f>
        <v>0.02</v>
      </c>
      <c r="N62" s="6" t="str">
        <f>"(0.03)"</f>
        <v>(0.03)</v>
      </c>
      <c r="O62" s="6" t="str">
        <f>"0.02"</f>
        <v>0.02</v>
      </c>
      <c r="P62" s="6" t="str">
        <f t="shared" ref="P62:P63" si="84">"(0.02)"</f>
        <v>(0.02)</v>
      </c>
    </row>
    <row r="63" spans="1:16" ht="14.25" customHeight="1">
      <c r="A63" s="3" t="s">
        <v>29</v>
      </c>
      <c r="B63" s="6" t="str">
        <f>"direct"</f>
        <v>direct</v>
      </c>
      <c r="C63" s="6" t="str">
        <f>"0.82***"</f>
        <v>0.82***</v>
      </c>
      <c r="D63" s="6" t="str">
        <f t="shared" si="82"/>
        <v>(0.04)</v>
      </c>
      <c r="E63" s="6" t="str">
        <f>"0.01"</f>
        <v>0.01</v>
      </c>
      <c r="F63" s="6" t="str">
        <f t="shared" ref="F63:F64" si="85">"(0.02)"</f>
        <v>(0.02)</v>
      </c>
      <c r="G63" s="6" t="str">
        <f t="shared" si="83"/>
        <v>0.07</v>
      </c>
      <c r="H63" s="6" t="str">
        <f>"(0.10)"</f>
        <v>(0.10)</v>
      </c>
      <c r="I63" s="6" t="str">
        <f t="shared" ref="I63:I64" si="86">"-0.08"</f>
        <v>-0.08</v>
      </c>
      <c r="J63" s="6" t="str">
        <f>"(0.11)"</f>
        <v>(0.11)</v>
      </c>
      <c r="K63" s="6" t="str">
        <f>"-0.37*"</f>
        <v>-0.37*</v>
      </c>
      <c r="L63" s="6" t="str">
        <f>"(0.16)"</f>
        <v>(0.16)</v>
      </c>
      <c r="M63" s="6" t="str">
        <f>"-0.04"</f>
        <v>-0.04</v>
      </c>
      <c r="N63" s="6" t="str">
        <f>"(0.02)"</f>
        <v>(0.02)</v>
      </c>
      <c r="O63" s="6" t="str">
        <f>"0.03"</f>
        <v>0.03</v>
      </c>
      <c r="P63" s="6" t="str">
        <f t="shared" si="84"/>
        <v>(0.02)</v>
      </c>
    </row>
    <row r="64" spans="1:16" ht="14.25" customHeight="1">
      <c r="A64" s="3"/>
      <c r="B64" s="6" t="str">
        <f>"indirect"</f>
        <v>indirect</v>
      </c>
      <c r="C64" s="6" t="str">
        <f>"0.00"</f>
        <v>0.00</v>
      </c>
      <c r="D64" s="6" t="str">
        <f>"(.)"</f>
        <v>(.)</v>
      </c>
      <c r="E64" s="6" t="str">
        <f>"0.07***"</f>
        <v>0.07***</v>
      </c>
      <c r="F64" s="6" t="str">
        <f t="shared" si="85"/>
        <v>(0.02)</v>
      </c>
      <c r="G64" s="6" t="str">
        <f>"-0.08"</f>
        <v>-0.08</v>
      </c>
      <c r="H64" s="6" t="str">
        <f>"(0.11)"</f>
        <v>(0.11)</v>
      </c>
      <c r="I64" s="6" t="str">
        <f t="shared" si="86"/>
        <v>-0.08</v>
      </c>
      <c r="J64" s="6" t="str">
        <f>"(0.13)"</f>
        <v>(0.13)</v>
      </c>
      <c r="K64" s="6" t="str">
        <f>"-2.11***"</f>
        <v>-2.11***</v>
      </c>
      <c r="L64" s="6" t="str">
        <f t="shared" ref="L64:L65" si="87">"(0.18)"</f>
        <v>(0.18)</v>
      </c>
      <c r="M64" s="6" t="str">
        <f>"0.06*"</f>
        <v>0.06*</v>
      </c>
      <c r="N64" s="6" t="str">
        <f t="shared" ref="N64:N65" si="88">"(0.03)"</f>
        <v>(0.03)</v>
      </c>
      <c r="O64" s="6" t="str">
        <f>"0.00"</f>
        <v>0.00</v>
      </c>
      <c r="P64" s="6" t="str">
        <f>"(.)"</f>
        <v>(.)</v>
      </c>
    </row>
    <row r="65" spans="1:16" ht="14.25" customHeight="1">
      <c r="A65" s="3"/>
      <c r="B65" s="6" t="str">
        <f>"total"</f>
        <v>total</v>
      </c>
      <c r="C65" s="6" t="str">
        <f t="shared" ref="C65:C66" si="89">"0.82***"</f>
        <v>0.82***</v>
      </c>
      <c r="D65" s="6" t="str">
        <f t="shared" ref="D65:D66" si="90">"(0.04)"</f>
        <v>(0.04)</v>
      </c>
      <c r="E65" s="6" t="str">
        <f>"0.08**"</f>
        <v>0.08**</v>
      </c>
      <c r="F65" s="6" t="str">
        <f>"(0.03)"</f>
        <v>(0.03)</v>
      </c>
      <c r="G65" s="6" t="str">
        <f>"-0.01"</f>
        <v>-0.01</v>
      </c>
      <c r="H65" s="6" t="str">
        <f>"(0.15)"</f>
        <v>(0.15)</v>
      </c>
      <c r="I65" s="6" t="str">
        <f>"-0.16"</f>
        <v>-0.16</v>
      </c>
      <c r="J65" s="6" t="str">
        <f>"(0.18)"</f>
        <v>(0.18)</v>
      </c>
      <c r="K65" s="6" t="str">
        <f>"-2.48***"</f>
        <v>-2.48***</v>
      </c>
      <c r="L65" s="6" t="str">
        <f t="shared" si="87"/>
        <v>(0.18)</v>
      </c>
      <c r="M65" s="6" t="str">
        <f>"0.02"</f>
        <v>0.02</v>
      </c>
      <c r="N65" s="6" t="str">
        <f t="shared" si="88"/>
        <v>(0.03)</v>
      </c>
      <c r="O65" s="6" t="str">
        <f>"0.03"</f>
        <v>0.03</v>
      </c>
      <c r="P65" s="6" t="str">
        <f t="shared" ref="P65:P66" si="91">"(0.02)"</f>
        <v>(0.02)</v>
      </c>
    </row>
    <row r="66" spans="1:16" ht="14.25" customHeight="1">
      <c r="A66" s="3" t="s">
        <v>31</v>
      </c>
      <c r="B66" s="6" t="str">
        <f>"direct"</f>
        <v>direct</v>
      </c>
      <c r="C66" s="6" t="str">
        <f t="shared" si="89"/>
        <v>0.82***</v>
      </c>
      <c r="D66" s="6" t="str">
        <f t="shared" si="90"/>
        <v>(0.04)</v>
      </c>
      <c r="E66" s="6" t="str">
        <f>"0.04"</f>
        <v>0.04</v>
      </c>
      <c r="F66" s="6" t="str">
        <f>"(0.02)"</f>
        <v>(0.02)</v>
      </c>
      <c r="G66" s="6" t="str">
        <f>"0.07"</f>
        <v>0.07</v>
      </c>
      <c r="H66" s="6" t="str">
        <f>"(0.09)"</f>
        <v>(0.09)</v>
      </c>
      <c r="I66" s="6" t="str">
        <f>"-0.09"</f>
        <v>-0.09</v>
      </c>
      <c r="J66" s="6" t="str">
        <f>"(0.11)"</f>
        <v>(0.11)</v>
      </c>
      <c r="K66" s="6" t="str">
        <f>"-0.39*"</f>
        <v>-0.39*</v>
      </c>
      <c r="L66" s="6" t="str">
        <f>"(0.16)"</f>
        <v>(0.16)</v>
      </c>
      <c r="M66" s="6" t="str">
        <f>"-0.04"</f>
        <v>-0.04</v>
      </c>
      <c r="N66" s="6" t="str">
        <f>"(0.02)"</f>
        <v>(0.02)</v>
      </c>
      <c r="O66" s="6" t="str">
        <f>"-0.02"</f>
        <v>-0.02</v>
      </c>
      <c r="P66" s="6" t="str">
        <f t="shared" si="91"/>
        <v>(0.02)</v>
      </c>
    </row>
    <row r="67" spans="1:16" ht="14.25" customHeight="1">
      <c r="A67" s="3"/>
      <c r="B67" s="6" t="str">
        <f>"indirect"</f>
        <v>indirect</v>
      </c>
      <c r="C67" s="6" t="str">
        <f>"0.00"</f>
        <v>0.00</v>
      </c>
      <c r="D67" s="6" t="str">
        <f>"(.)"</f>
        <v>(.)</v>
      </c>
      <c r="E67" s="6" t="str">
        <f>"0.03"</f>
        <v>0.03</v>
      </c>
      <c r="F67" s="6" t="str">
        <f t="shared" ref="F67:F68" si="92">"(0.03)"</f>
        <v>(0.03)</v>
      </c>
      <c r="G67" s="6" t="str">
        <f>"-0.02"</f>
        <v>-0.02</v>
      </c>
      <c r="H67" s="6" t="str">
        <f>"(0.12)"</f>
        <v>(0.12)</v>
      </c>
      <c r="I67" s="6" t="str">
        <f>"-0.11"</f>
        <v>-0.11</v>
      </c>
      <c r="J67" s="6" t="str">
        <f>"(0.14)"</f>
        <v>(0.14)</v>
      </c>
      <c r="K67" s="6" t="str">
        <f>"-2.15***"</f>
        <v>-2.15***</v>
      </c>
      <c r="L67" s="6" t="str">
        <f t="shared" ref="L67:L68" si="93">"(0.18)"</f>
        <v>(0.18)</v>
      </c>
      <c r="M67" s="6" t="str">
        <f>"0.06*"</f>
        <v>0.06*</v>
      </c>
      <c r="N67" s="6" t="str">
        <f t="shared" ref="N67:N68" si="94">"(0.03)"</f>
        <v>(0.03)</v>
      </c>
      <c r="O67" s="6" t="str">
        <f>"0.00"</f>
        <v>0.00</v>
      </c>
      <c r="P67" s="6" t="str">
        <f>"(.)"</f>
        <v>(.)</v>
      </c>
    </row>
    <row r="68" spans="1:16" ht="14.25" customHeight="1">
      <c r="A68" s="3"/>
      <c r="B68" s="6" t="str">
        <f>"total"</f>
        <v>total</v>
      </c>
      <c r="C68" s="6" t="str">
        <f t="shared" ref="C68:C69" si="95">"0.82***"</f>
        <v>0.82***</v>
      </c>
      <c r="D68" s="6" t="str">
        <f t="shared" ref="D68:D69" si="96">"(0.04)"</f>
        <v>(0.04)</v>
      </c>
      <c r="E68" s="6" t="str">
        <f>"0.07*"</f>
        <v>0.07*</v>
      </c>
      <c r="F68" s="6" t="str">
        <f t="shared" si="92"/>
        <v>(0.03)</v>
      </c>
      <c r="G68" s="6" t="str">
        <f>"0.05"</f>
        <v>0.05</v>
      </c>
      <c r="H68" s="6" t="str">
        <f>"(0.15)"</f>
        <v>(0.15)</v>
      </c>
      <c r="I68" s="6" t="str">
        <f>"-0.19"</f>
        <v>-0.19</v>
      </c>
      <c r="J68" s="6" t="str">
        <f>"(0.18)"</f>
        <v>(0.18)</v>
      </c>
      <c r="K68" s="6" t="str">
        <f>"-2.54***"</f>
        <v>-2.54***</v>
      </c>
      <c r="L68" s="6" t="str">
        <f t="shared" si="93"/>
        <v>(0.18)</v>
      </c>
      <c r="M68" s="6" t="str">
        <f>"0.02"</f>
        <v>0.02</v>
      </c>
      <c r="N68" s="6" t="str">
        <f t="shared" si="94"/>
        <v>(0.03)</v>
      </c>
      <c r="O68" s="6" t="str">
        <f>"-0.02"</f>
        <v>-0.02</v>
      </c>
      <c r="P68" s="6" t="str">
        <f t="shared" ref="P68:P69" si="97">"(0.02)"</f>
        <v>(0.02)</v>
      </c>
    </row>
    <row r="69" spans="1:16" ht="14.25" customHeight="1">
      <c r="A69" s="3" t="s">
        <v>33</v>
      </c>
      <c r="B69" s="6" t="str">
        <f>"direct"</f>
        <v>direct</v>
      </c>
      <c r="C69" s="6" t="str">
        <f t="shared" si="95"/>
        <v>0.82***</v>
      </c>
      <c r="D69" s="6" t="str">
        <f t="shared" si="96"/>
        <v>(0.04)</v>
      </c>
      <c r="E69" s="6" t="str">
        <f>"-0.00"</f>
        <v>-0.00</v>
      </c>
      <c r="F69" s="6" t="str">
        <f t="shared" ref="F69:F70" si="98">"(0.02)"</f>
        <v>(0.02)</v>
      </c>
      <c r="G69" s="6" t="str">
        <f>"0.09"</f>
        <v>0.09</v>
      </c>
      <c r="H69" s="6" t="str">
        <f>"(0.10)"</f>
        <v>(0.10)</v>
      </c>
      <c r="I69" s="6" t="str">
        <f>"-0.08"</f>
        <v>-0.08</v>
      </c>
      <c r="J69" s="6" t="str">
        <f>"(0.11)"</f>
        <v>(0.11)</v>
      </c>
      <c r="K69" s="6" t="str">
        <f>"-0.36*"</f>
        <v>-0.36*</v>
      </c>
      <c r="L69" s="6" t="str">
        <f>"(0.16)"</f>
        <v>(0.16)</v>
      </c>
      <c r="M69" s="6" t="str">
        <f>"-0.04"</f>
        <v>-0.04</v>
      </c>
      <c r="N69" s="6" t="str">
        <f>"(0.02)"</f>
        <v>(0.02)</v>
      </c>
      <c r="O69" s="6" t="str">
        <f>"0.01"</f>
        <v>0.01</v>
      </c>
      <c r="P69" s="6" t="str">
        <f t="shared" si="97"/>
        <v>(0.02)</v>
      </c>
    </row>
    <row r="70" spans="1:16" ht="14.25" customHeight="1">
      <c r="A70" s="3"/>
      <c r="B70" s="6" t="str">
        <f>"indirect"</f>
        <v>indirect</v>
      </c>
      <c r="C70" s="6" t="str">
        <f>"0.00"</f>
        <v>0.00</v>
      </c>
      <c r="D70" s="6" t="str">
        <f>"(.)"</f>
        <v>(.)</v>
      </c>
      <c r="E70" s="6" t="str">
        <f>"0.09***"</f>
        <v>0.09***</v>
      </c>
      <c r="F70" s="6" t="str">
        <f t="shared" si="98"/>
        <v>(0.02)</v>
      </c>
      <c r="G70" s="6" t="str">
        <f>"-0.01"</f>
        <v>-0.01</v>
      </c>
      <c r="H70" s="6" t="str">
        <f>"(0.11)"</f>
        <v>(0.11)</v>
      </c>
      <c r="I70" s="6" t="str">
        <f>"-0.09"</f>
        <v>-0.09</v>
      </c>
      <c r="J70" s="6" t="str">
        <f>"(0.13)"</f>
        <v>(0.13)</v>
      </c>
      <c r="K70" s="6" t="str">
        <f>"-2.10***"</f>
        <v>-2.10***</v>
      </c>
      <c r="L70" s="6" t="str">
        <f t="shared" ref="L70:L71" si="99">"(0.18)"</f>
        <v>(0.18)</v>
      </c>
      <c r="M70" s="6" t="str">
        <f>"0.05"</f>
        <v>0.05</v>
      </c>
      <c r="N70" s="6" t="str">
        <f t="shared" ref="N70:N71" si="100">"(0.03)"</f>
        <v>(0.03)</v>
      </c>
      <c r="O70" s="6" t="str">
        <f>"0.00"</f>
        <v>0.00</v>
      </c>
      <c r="P70" s="6" t="str">
        <f>"(.)"</f>
        <v>(.)</v>
      </c>
    </row>
    <row r="71" spans="1:16" ht="14.25" customHeight="1">
      <c r="A71" s="3"/>
      <c r="B71" s="6" t="str">
        <f>"total"</f>
        <v>total</v>
      </c>
      <c r="C71" s="6" t="str">
        <f>"0.82***"</f>
        <v>0.82***</v>
      </c>
      <c r="D71" s="6" t="str">
        <f t="shared" ref="D71:D72" si="101">"(0.04)"</f>
        <v>(0.04)</v>
      </c>
      <c r="E71" s="6" t="str">
        <f>"0.09**"</f>
        <v>0.09**</v>
      </c>
      <c r="F71" s="6" t="str">
        <f>"(0.03)"</f>
        <v>(0.03)</v>
      </c>
      <c r="G71" s="6" t="str">
        <f>"0.09"</f>
        <v>0.09</v>
      </c>
      <c r="H71" s="6" t="str">
        <f>"(0.15)"</f>
        <v>(0.15)</v>
      </c>
      <c r="I71" s="6" t="str">
        <f>"-0.17"</f>
        <v>-0.17</v>
      </c>
      <c r="J71" s="6" t="str">
        <f>"(0.18)"</f>
        <v>(0.18)</v>
      </c>
      <c r="K71" s="6" t="str">
        <f>"-2.46***"</f>
        <v>-2.46***</v>
      </c>
      <c r="L71" s="6" t="str">
        <f t="shared" si="99"/>
        <v>(0.18)</v>
      </c>
      <c r="M71" s="6" t="str">
        <f>"0.01"</f>
        <v>0.01</v>
      </c>
      <c r="N71" s="6" t="str">
        <f t="shared" si="100"/>
        <v>(0.03)</v>
      </c>
      <c r="O71" s="6" t="str">
        <f t="shared" ref="O71:O72" si="102">"0.01"</f>
        <v>0.01</v>
      </c>
      <c r="P71" s="6" t="str">
        <f t="shared" ref="P71:P72" si="103">"(0.02)"</f>
        <v>(0.02)</v>
      </c>
    </row>
    <row r="72" spans="1:16" ht="14.25" customHeight="1">
      <c r="A72" s="3" t="s">
        <v>35</v>
      </c>
      <c r="B72" s="6" t="str">
        <f>"direct"</f>
        <v>direct</v>
      </c>
      <c r="C72" s="6" t="str">
        <f>"0.83***"</f>
        <v>0.83***</v>
      </c>
      <c r="D72" s="6" t="str">
        <f t="shared" si="101"/>
        <v>(0.04)</v>
      </c>
      <c r="E72" s="6" t="str">
        <f>"0.02"</f>
        <v>0.02</v>
      </c>
      <c r="F72" s="6" t="str">
        <f t="shared" ref="F72:F73" si="104">"(0.02)"</f>
        <v>(0.02)</v>
      </c>
      <c r="G72" s="6" t="str">
        <f>"0.08"</f>
        <v>0.08</v>
      </c>
      <c r="H72" s="6" t="str">
        <f>"(0.09)"</f>
        <v>(0.09)</v>
      </c>
      <c r="I72" s="6" t="str">
        <f>"-0.09"</f>
        <v>-0.09</v>
      </c>
      <c r="J72" s="6" t="str">
        <f>"(0.11)"</f>
        <v>(0.11)</v>
      </c>
      <c r="K72" s="6" t="str">
        <f>"-0.36*"</f>
        <v>-0.36*</v>
      </c>
      <c r="L72" s="6" t="str">
        <f>"(0.16)"</f>
        <v>(0.16)</v>
      </c>
      <c r="M72" s="6" t="str">
        <f>"-0.04"</f>
        <v>-0.04</v>
      </c>
      <c r="N72" s="6" t="str">
        <f>"(0.02)"</f>
        <v>(0.02)</v>
      </c>
      <c r="O72" s="6" t="str">
        <f t="shared" si="102"/>
        <v>0.01</v>
      </c>
      <c r="P72" s="6" t="str">
        <f t="shared" si="103"/>
        <v>(0.02)</v>
      </c>
    </row>
    <row r="73" spans="1:16" ht="14.25" customHeight="1">
      <c r="A73" s="3"/>
      <c r="B73" s="6" t="str">
        <f>"indirect"</f>
        <v>indirect</v>
      </c>
      <c r="C73" s="6" t="str">
        <f>"0.00"</f>
        <v>0.00</v>
      </c>
      <c r="D73" s="6" t="str">
        <f>"(.)"</f>
        <v>(.)</v>
      </c>
      <c r="E73" s="6" t="str">
        <f>"0.03"</f>
        <v>0.03</v>
      </c>
      <c r="F73" s="6" t="str">
        <f t="shared" si="104"/>
        <v>(0.02)</v>
      </c>
      <c r="G73" s="6" t="str">
        <f>"-0.01"</f>
        <v>-0.01</v>
      </c>
      <c r="H73" s="6" t="str">
        <f>"(0.12)"</f>
        <v>(0.12)</v>
      </c>
      <c r="I73" s="6" t="str">
        <f>"-0.11"</f>
        <v>-0.11</v>
      </c>
      <c r="J73" s="6" t="str">
        <f>"(0.14)"</f>
        <v>(0.14)</v>
      </c>
      <c r="K73" s="6" t="str">
        <f>"-2.16***"</f>
        <v>-2.16***</v>
      </c>
      <c r="L73" s="6" t="str">
        <f t="shared" ref="L73:L74" si="105">"(0.18)"</f>
        <v>(0.18)</v>
      </c>
      <c r="M73" s="6" t="str">
        <f>"0.06*"</f>
        <v>0.06*</v>
      </c>
      <c r="N73" s="6" t="str">
        <f t="shared" ref="N73:N74" si="106">"(0.03)"</f>
        <v>(0.03)</v>
      </c>
      <c r="O73" s="6" t="str">
        <f>"0.00"</f>
        <v>0.00</v>
      </c>
      <c r="P73" s="6" t="str">
        <f>"(.)"</f>
        <v>(.)</v>
      </c>
    </row>
    <row r="74" spans="1:16" ht="14.25" customHeight="1">
      <c r="A74" s="3"/>
      <c r="B74" s="6" t="str">
        <f>"total"</f>
        <v>total</v>
      </c>
      <c r="C74" s="6" t="str">
        <f>"0.83***"</f>
        <v>0.83***</v>
      </c>
      <c r="D74" s="6" t="str">
        <f t="shared" ref="D74:D75" si="107">"(0.04)"</f>
        <v>(0.04)</v>
      </c>
      <c r="E74" s="6" t="str">
        <f>"0.05"</f>
        <v>0.05</v>
      </c>
      <c r="F74" s="6" t="str">
        <f>"(0.03)"</f>
        <v>(0.03)</v>
      </c>
      <c r="G74" s="6" t="str">
        <f>"0.07"</f>
        <v>0.07</v>
      </c>
      <c r="H74" s="6" t="str">
        <f>"(0.15)"</f>
        <v>(0.15)</v>
      </c>
      <c r="I74" s="6" t="str">
        <f>"-0.20"</f>
        <v>-0.20</v>
      </c>
      <c r="J74" s="6" t="str">
        <f>"(0.18)"</f>
        <v>(0.18)</v>
      </c>
      <c r="K74" s="6" t="str">
        <f>"-2.52***"</f>
        <v>-2.52***</v>
      </c>
      <c r="L74" s="6" t="str">
        <f t="shared" si="105"/>
        <v>(0.18)</v>
      </c>
      <c r="M74" s="6" t="str">
        <f>"0.03"</f>
        <v>0.03</v>
      </c>
      <c r="N74" s="6" t="str">
        <f t="shared" si="106"/>
        <v>(0.03)</v>
      </c>
      <c r="O74" s="6" t="str">
        <f>"0.01"</f>
        <v>0.01</v>
      </c>
      <c r="P74" s="6" t="str">
        <f t="shared" ref="P74:P75" si="108">"(0.02)"</f>
        <v>(0.02)</v>
      </c>
    </row>
    <row r="75" spans="1:16" ht="14.25" customHeight="1">
      <c r="A75" s="3" t="s">
        <v>37</v>
      </c>
      <c r="B75" s="6" t="str">
        <f>"direct"</f>
        <v>direct</v>
      </c>
      <c r="C75" s="6" t="str">
        <f>"0.78***"</f>
        <v>0.78***</v>
      </c>
      <c r="D75" s="6" t="str">
        <f t="shared" si="107"/>
        <v>(0.04)</v>
      </c>
      <c r="E75" s="6" t="str">
        <f>"0.00"</f>
        <v>0.00</v>
      </c>
      <c r="F75" s="6" t="str">
        <f t="shared" ref="F75:F76" si="109">"(0.02)"</f>
        <v>(0.02)</v>
      </c>
      <c r="G75" s="6" t="str">
        <f>"-0.05"</f>
        <v>-0.05</v>
      </c>
      <c r="H75" s="6" t="str">
        <f>"(0.09)"</f>
        <v>(0.09)</v>
      </c>
      <c r="I75" s="6" t="str">
        <f>"-0.11"</f>
        <v>-0.11</v>
      </c>
      <c r="J75" s="6" t="str">
        <f>"(0.11)"</f>
        <v>(0.11)</v>
      </c>
      <c r="K75" s="6" t="str">
        <f>"-0.28**"</f>
        <v>-0.28**</v>
      </c>
      <c r="L75" s="6" t="str">
        <f>"(0.11)"</f>
        <v>(0.11)</v>
      </c>
      <c r="M75" s="6" t="str">
        <f>"0.00"</f>
        <v>0.00</v>
      </c>
      <c r="N75" s="6" t="str">
        <f>"(0.02)"</f>
        <v>(0.02)</v>
      </c>
      <c r="O75" s="6" t="str">
        <f>"0.03"</f>
        <v>0.03</v>
      </c>
      <c r="P75" s="6" t="str">
        <f t="shared" si="108"/>
        <v>(0.02)</v>
      </c>
    </row>
    <row r="76" spans="1:16" ht="14.25" customHeight="1">
      <c r="B76" s="6" t="str">
        <f>"indirect"</f>
        <v>indirect</v>
      </c>
      <c r="C76" s="6" t="str">
        <f>"0.00"</f>
        <v>0.00</v>
      </c>
      <c r="D76" s="6" t="str">
        <f>"(.)"</f>
        <v>(.)</v>
      </c>
      <c r="E76" s="6" t="str">
        <f t="shared" ref="E76:E77" si="110">"0.13***"</f>
        <v>0.13***</v>
      </c>
      <c r="F76" s="6" t="str">
        <f t="shared" si="109"/>
        <v>(0.02)</v>
      </c>
      <c r="G76" s="6" t="str">
        <f>"0.14"</f>
        <v>0.14</v>
      </c>
      <c r="H76" s="6" t="str">
        <f>"(0.12)"</f>
        <v>(0.12)</v>
      </c>
      <c r="I76" s="6" t="str">
        <f>"0.11"</f>
        <v>0.11</v>
      </c>
      <c r="J76" s="6" t="str">
        <f>"(0.14)"</f>
        <v>(0.14)</v>
      </c>
      <c r="K76" s="6" t="str">
        <f>"-0.30*"</f>
        <v>-0.30*</v>
      </c>
      <c r="L76" s="6" t="str">
        <f>"(0.14)"</f>
        <v>(0.14)</v>
      </c>
      <c r="M76" s="6" t="str">
        <f>"0.06*"</f>
        <v>0.06*</v>
      </c>
      <c r="N76" s="6" t="str">
        <f t="shared" ref="N76:N77" si="111">"(0.03)"</f>
        <v>(0.03)</v>
      </c>
      <c r="O76" s="6" t="str">
        <f>"0.00"</f>
        <v>0.00</v>
      </c>
      <c r="P76" s="6" t="str">
        <f>"(.)"</f>
        <v>(.)</v>
      </c>
    </row>
    <row r="77" spans="1:16" ht="14.25" customHeight="1">
      <c r="B77" s="6" t="str">
        <f>"total"</f>
        <v>total</v>
      </c>
      <c r="C77" s="6" t="str">
        <f>"0.78***"</f>
        <v>0.78***</v>
      </c>
      <c r="D77" s="6" t="str">
        <f>"(0.04)"</f>
        <v>(0.04)</v>
      </c>
      <c r="E77" s="6" t="str">
        <f t="shared" si="110"/>
        <v>0.13***</v>
      </c>
      <c r="F77" s="6" t="str">
        <f>"(0.03)"</f>
        <v>(0.03)</v>
      </c>
      <c r="G77" s="6" t="str">
        <f>"0.09"</f>
        <v>0.09</v>
      </c>
      <c r="H77" s="6" t="str">
        <f>"(0.15)"</f>
        <v>(0.15)</v>
      </c>
      <c r="I77" s="6" t="str">
        <f>"0.00"</f>
        <v>0.00</v>
      </c>
      <c r="J77" s="6" t="str">
        <f>"(0.18)"</f>
        <v>(0.18)</v>
      </c>
      <c r="K77" s="6" t="str">
        <f>"-0.58***"</f>
        <v>-0.58***</v>
      </c>
      <c r="L77" s="6" t="str">
        <f>"(0.18)"</f>
        <v>(0.18)</v>
      </c>
      <c r="M77" s="6" t="str">
        <f>"0.07*"</f>
        <v>0.07*</v>
      </c>
      <c r="N77" s="6" t="str">
        <f t="shared" si="111"/>
        <v>(0.03)</v>
      </c>
      <c r="O77" s="6" t="str">
        <f>"0.03"</f>
        <v>0.03</v>
      </c>
      <c r="P77" s="6" t="str">
        <f>"(0.02)"</f>
        <v>(0.02)</v>
      </c>
    </row>
    <row r="78" spans="1:16" ht="14.25" customHeight="1">
      <c r="A78" s="6" t="s">
        <v>58</v>
      </c>
      <c r="B78" s="6"/>
      <c r="C78" s="6"/>
      <c r="D78" s="6"/>
      <c r="E78" s="6"/>
      <c r="F78" s="6"/>
      <c r="G78" s="6"/>
      <c r="H78" s="6"/>
    </row>
    <row r="79" spans="1:16" ht="14.25" customHeight="1"/>
    <row r="80" spans="1:16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8">
    <mergeCell ref="K3:L3"/>
    <mergeCell ref="A3:B3"/>
    <mergeCell ref="M2:P2"/>
    <mergeCell ref="C41:D41"/>
    <mergeCell ref="E41:F41"/>
    <mergeCell ref="M41:N41"/>
    <mergeCell ref="O41:P41"/>
    <mergeCell ref="A41:B41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English</vt:lpstr>
      <vt:lpstr>Math</vt:lpstr>
      <vt:lpstr>Science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nroberso</dc:creator>
  <cp:lastModifiedBy>nroberso</cp:lastModifiedBy>
  <dcterms:created xsi:type="dcterms:W3CDTF">2024-11-25T10:28:09Z</dcterms:created>
  <dcterms:modified xsi:type="dcterms:W3CDTF">2024-12-23T10:57:14Z</dcterms:modified>
</cp:coreProperties>
</file>